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en_skoroszyt" defaultThemeVersion="166925"/>
  <mc:AlternateContent xmlns:mc="http://schemas.openxmlformats.org/markup-compatibility/2006">
    <mc:Choice Requires="x15">
      <x15ac:absPath xmlns:x15ac="http://schemas.microsoft.com/office/spreadsheetml/2010/11/ac" url="C:\Users\katarzyna.sklodowska\Documents\ANKIETA 21\"/>
    </mc:Choice>
  </mc:AlternateContent>
  <xr:revisionPtr revIDLastSave="0" documentId="13_ncr:1_{6B0CA89E-B6C4-4524-A664-4FC9F4978249}" xr6:coauthVersionLast="47" xr6:coauthVersionMax="47" xr10:uidLastSave="{00000000-0000-0000-0000-000000000000}"/>
  <workbookProtection workbookAlgorithmName="SHA-512" workbookHashValue="wa/RCoEr9UPLik72eOPVW4jbNH3g4Qaf8R8KP7ni2rKSo/L1LkJuYL9pPfmH5p0ekdH+8ocL4r3vK4EcfqUpzw==" workbookSaltValue="oMduH86MnFvVnFSW6qT74A==" workbookSpinCount="100000" lockStructure="1"/>
  <bookViews>
    <workbookView xWindow="-120" yWindow="-120" windowWidth="29040" windowHeight="15720" xr2:uid="{00000000-000D-0000-FFFF-FFFF00000000}"/>
  </bookViews>
  <sheets>
    <sheet name="Aglomeracje" sheetId="6" r:id="rId1"/>
    <sheet name="Oczyszczalnie" sheetId="2" r:id="rId2"/>
    <sheet name="KP - końcowe punkty" sheetId="3" r:id="rId3"/>
    <sheet name="Raport wypełnienia ankiety" sheetId="9" r:id="rId4"/>
    <sheet name="błędy " sheetId="8" state="hidden" r:id="rId5"/>
    <sheet name="Dane pomocnicze2024" sheetId="7" state="hidden" r:id="rId6"/>
  </sheets>
  <definedNames>
    <definedName name="_xlnm._FilterDatabase" localSheetId="4" hidden="1">'błędy '!$A$1:$G$189</definedName>
    <definedName name="_xlnm._FilterDatabase" localSheetId="5" hidden="1">'Dane pomocnicze2024'!$A$4:$AX$1546</definedName>
    <definedName name="_xlnm.Print_Area" localSheetId="0">Aglomeracje!$A$1:$FL$16</definedName>
    <definedName name="_xlnm.Print_Area" localSheetId="2">'KP - końcowe punkty'!$A$1:$P$14</definedName>
    <definedName name="_xlnm.Print_Area" localSheetId="1">Oczyszczalnie!$A$1:$DU$16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3" l="1"/>
  <c r="L15" i="3"/>
  <c r="K16" i="3"/>
  <c r="L16" i="3"/>
  <c r="K17" i="3"/>
  <c r="L17" i="3"/>
  <c r="K18" i="3"/>
  <c r="L18" i="3"/>
  <c r="K19" i="3"/>
  <c r="L19" i="3"/>
  <c r="K20" i="3"/>
  <c r="L20" i="3"/>
  <c r="K21" i="3"/>
  <c r="L21" i="3"/>
  <c r="K22" i="3"/>
  <c r="L22" i="3"/>
  <c r="K23" i="3"/>
  <c r="L23" i="3"/>
  <c r="L14" i="3"/>
  <c r="G14" i="3"/>
  <c r="AV5" i="7"/>
  <c r="AV6" i="7"/>
  <c r="AV7" i="7"/>
  <c r="AV8" i="7"/>
  <c r="AV9" i="7"/>
  <c r="AV10" i="7"/>
  <c r="AV11" i="7"/>
  <c r="AV12" i="7"/>
  <c r="AV13" i="7"/>
  <c r="AV14" i="7"/>
  <c r="AV15" i="7"/>
  <c r="AV16" i="7"/>
  <c r="AV17" i="7"/>
  <c r="AV18" i="7"/>
  <c r="AV19" i="7"/>
  <c r="AV20" i="7"/>
  <c r="AV21" i="7"/>
  <c r="AV22" i="7"/>
  <c r="AV23" i="7"/>
  <c r="AV24" i="7"/>
  <c r="AV25" i="7"/>
  <c r="AV26" i="7"/>
  <c r="AV27" i="7"/>
  <c r="AV28" i="7"/>
  <c r="AV29" i="7"/>
  <c r="AV30" i="7"/>
  <c r="AV31" i="7"/>
  <c r="AV32" i="7"/>
  <c r="AV33" i="7"/>
  <c r="AV34" i="7"/>
  <c r="AV35" i="7"/>
  <c r="AV36" i="7"/>
  <c r="AV37" i="7"/>
  <c r="AV38" i="7"/>
  <c r="AV39" i="7"/>
  <c r="AV40" i="7"/>
  <c r="AV41" i="7"/>
  <c r="AV42" i="7"/>
  <c r="AV43" i="7"/>
  <c r="AV44" i="7"/>
  <c r="AV45" i="7"/>
  <c r="AV46" i="7"/>
  <c r="AV47" i="7"/>
  <c r="AV48" i="7"/>
  <c r="AV49" i="7"/>
  <c r="AV50" i="7"/>
  <c r="AV51" i="7"/>
  <c r="AV52" i="7"/>
  <c r="AV53" i="7"/>
  <c r="AV54" i="7"/>
  <c r="AV55" i="7"/>
  <c r="AV56" i="7"/>
  <c r="AV57" i="7"/>
  <c r="AV58" i="7"/>
  <c r="AV59" i="7"/>
  <c r="AV60" i="7"/>
  <c r="AV61" i="7"/>
  <c r="AV62" i="7"/>
  <c r="AV63" i="7"/>
  <c r="AV64" i="7"/>
  <c r="AV65" i="7"/>
  <c r="AV66" i="7"/>
  <c r="AV67" i="7"/>
  <c r="AV68" i="7"/>
  <c r="AV69" i="7"/>
  <c r="AV70" i="7"/>
  <c r="AV71" i="7"/>
  <c r="AV72" i="7"/>
  <c r="AV73" i="7"/>
  <c r="AV74" i="7"/>
  <c r="AV75" i="7"/>
  <c r="AV76" i="7"/>
  <c r="AV77" i="7"/>
  <c r="AV78" i="7"/>
  <c r="AV79" i="7"/>
  <c r="AV80" i="7"/>
  <c r="AV81" i="7"/>
  <c r="AV82" i="7"/>
  <c r="AV83" i="7"/>
  <c r="AV84" i="7"/>
  <c r="AV85" i="7"/>
  <c r="AV86" i="7"/>
  <c r="AV87" i="7"/>
  <c r="AV88" i="7"/>
  <c r="AV89" i="7"/>
  <c r="AV90" i="7"/>
  <c r="AV91" i="7"/>
  <c r="AV92" i="7"/>
  <c r="AV93" i="7"/>
  <c r="AV94" i="7"/>
  <c r="AV95" i="7"/>
  <c r="AV96" i="7"/>
  <c r="AV97" i="7"/>
  <c r="AV98" i="7"/>
  <c r="AV99" i="7"/>
  <c r="AV100" i="7"/>
  <c r="AV101" i="7"/>
  <c r="AV102" i="7"/>
  <c r="AV103" i="7"/>
  <c r="AV104" i="7"/>
  <c r="AV105" i="7"/>
  <c r="AV106" i="7"/>
  <c r="AV107" i="7"/>
  <c r="AV108" i="7"/>
  <c r="AV109" i="7"/>
  <c r="AV110" i="7"/>
  <c r="AV111" i="7"/>
  <c r="AV112" i="7"/>
  <c r="AV113" i="7"/>
  <c r="AV114" i="7"/>
  <c r="AV115" i="7"/>
  <c r="AV116" i="7"/>
  <c r="AV117" i="7"/>
  <c r="AV118" i="7"/>
  <c r="AV119" i="7"/>
  <c r="AV120" i="7"/>
  <c r="AV121" i="7"/>
  <c r="AV122" i="7"/>
  <c r="AV123" i="7"/>
  <c r="AV124" i="7"/>
  <c r="AV125" i="7"/>
  <c r="AV126" i="7"/>
  <c r="AV127" i="7"/>
  <c r="AV128" i="7"/>
  <c r="AV129" i="7"/>
  <c r="AV130" i="7"/>
  <c r="AV131" i="7"/>
  <c r="AV132" i="7"/>
  <c r="AV133" i="7"/>
  <c r="AV134" i="7"/>
  <c r="AV135" i="7"/>
  <c r="AV136" i="7"/>
  <c r="AV137" i="7"/>
  <c r="AV138" i="7"/>
  <c r="AV139" i="7"/>
  <c r="AV140" i="7"/>
  <c r="AV141" i="7"/>
  <c r="AV142" i="7"/>
  <c r="AV143" i="7"/>
  <c r="AV144" i="7"/>
  <c r="AV145" i="7"/>
  <c r="AV146" i="7"/>
  <c r="AV147" i="7"/>
  <c r="AV148" i="7"/>
  <c r="AV149" i="7"/>
  <c r="AV150" i="7"/>
  <c r="AV151" i="7"/>
  <c r="AV152" i="7"/>
  <c r="AV153" i="7"/>
  <c r="AV154" i="7"/>
  <c r="AV155" i="7"/>
  <c r="AV156" i="7"/>
  <c r="AV157" i="7"/>
  <c r="AV158" i="7"/>
  <c r="AV159" i="7"/>
  <c r="AV160" i="7"/>
  <c r="AV161" i="7"/>
  <c r="AV162" i="7"/>
  <c r="AV163" i="7"/>
  <c r="AV164" i="7"/>
  <c r="AV165" i="7"/>
  <c r="AV166" i="7"/>
  <c r="AV167" i="7"/>
  <c r="AV168" i="7"/>
  <c r="AV169" i="7"/>
  <c r="AV170" i="7"/>
  <c r="AV171" i="7"/>
  <c r="AV172" i="7"/>
  <c r="AV173" i="7"/>
  <c r="AV174" i="7"/>
  <c r="AV175" i="7"/>
  <c r="AV176" i="7"/>
  <c r="AV177" i="7"/>
  <c r="AV178" i="7"/>
  <c r="AV179" i="7"/>
  <c r="AV180" i="7"/>
  <c r="AV181" i="7"/>
  <c r="AV182" i="7"/>
  <c r="AV183" i="7"/>
  <c r="AV184" i="7"/>
  <c r="AV185" i="7"/>
  <c r="AV186" i="7"/>
  <c r="AV187" i="7"/>
  <c r="AV188" i="7"/>
  <c r="AV189" i="7"/>
  <c r="AV190" i="7"/>
  <c r="AV191" i="7"/>
  <c r="AV192" i="7"/>
  <c r="AV193" i="7"/>
  <c r="AV194" i="7"/>
  <c r="AV195" i="7"/>
  <c r="AV196" i="7"/>
  <c r="AV197" i="7"/>
  <c r="AV198" i="7"/>
  <c r="AV199" i="7"/>
  <c r="AV200" i="7"/>
  <c r="AV201" i="7"/>
  <c r="AV202" i="7"/>
  <c r="AV203" i="7"/>
  <c r="AV204" i="7"/>
  <c r="AV205" i="7"/>
  <c r="AV206" i="7"/>
  <c r="AV207" i="7"/>
  <c r="AV208" i="7"/>
  <c r="AV209" i="7"/>
  <c r="AV210" i="7"/>
  <c r="AV211" i="7"/>
  <c r="AV212" i="7"/>
  <c r="AV213" i="7"/>
  <c r="AV214" i="7"/>
  <c r="AV215" i="7"/>
  <c r="AV216" i="7"/>
  <c r="AV217" i="7"/>
  <c r="AV218" i="7"/>
  <c r="AV219" i="7"/>
  <c r="AV220" i="7"/>
  <c r="AV221" i="7"/>
  <c r="AV222" i="7"/>
  <c r="AV223" i="7"/>
  <c r="AV224" i="7"/>
  <c r="AV225" i="7"/>
  <c r="AV226" i="7"/>
  <c r="AV227" i="7"/>
  <c r="AV228" i="7"/>
  <c r="AV229" i="7"/>
  <c r="AV230" i="7"/>
  <c r="AV231" i="7"/>
  <c r="AV232" i="7"/>
  <c r="AV233" i="7"/>
  <c r="AV234" i="7"/>
  <c r="AV235" i="7"/>
  <c r="AV236" i="7"/>
  <c r="AV237" i="7"/>
  <c r="AV238" i="7"/>
  <c r="AV239" i="7"/>
  <c r="AV240" i="7"/>
  <c r="AV241" i="7"/>
  <c r="AV242" i="7"/>
  <c r="AV243" i="7"/>
  <c r="AV244" i="7"/>
  <c r="AV245" i="7"/>
  <c r="AV246" i="7"/>
  <c r="AV247" i="7"/>
  <c r="AV248" i="7"/>
  <c r="AV249" i="7"/>
  <c r="AV250" i="7"/>
  <c r="AV251" i="7"/>
  <c r="AV252" i="7"/>
  <c r="AV253" i="7"/>
  <c r="AV254" i="7"/>
  <c r="AV255" i="7"/>
  <c r="AV256" i="7"/>
  <c r="AV257" i="7"/>
  <c r="AV258" i="7"/>
  <c r="AV259" i="7"/>
  <c r="AV260" i="7"/>
  <c r="AV261" i="7"/>
  <c r="AV262" i="7"/>
  <c r="AV263" i="7"/>
  <c r="AV264" i="7"/>
  <c r="AV265" i="7"/>
  <c r="AV266" i="7"/>
  <c r="AV267" i="7"/>
  <c r="AV268" i="7"/>
  <c r="AV269" i="7"/>
  <c r="AV270" i="7"/>
  <c r="AV271" i="7"/>
  <c r="AV272" i="7"/>
  <c r="AV273" i="7"/>
  <c r="AV274" i="7"/>
  <c r="AV275" i="7"/>
  <c r="AV276" i="7"/>
  <c r="AV277" i="7"/>
  <c r="AV278" i="7"/>
  <c r="AV279" i="7"/>
  <c r="AV280" i="7"/>
  <c r="AV281" i="7"/>
  <c r="AV282" i="7"/>
  <c r="AV283" i="7"/>
  <c r="AV284" i="7"/>
  <c r="AV285" i="7"/>
  <c r="AV286" i="7"/>
  <c r="AV287" i="7"/>
  <c r="AV288" i="7"/>
  <c r="AV289" i="7"/>
  <c r="AV290" i="7"/>
  <c r="AV291" i="7"/>
  <c r="AV292" i="7"/>
  <c r="AV293" i="7"/>
  <c r="AV294" i="7"/>
  <c r="AV295" i="7"/>
  <c r="AV296" i="7"/>
  <c r="AV297" i="7"/>
  <c r="AV298" i="7"/>
  <c r="AV299" i="7"/>
  <c r="AV300" i="7"/>
  <c r="AV301" i="7"/>
  <c r="AV302" i="7"/>
  <c r="AV303" i="7"/>
  <c r="AV304" i="7"/>
  <c r="AV305" i="7"/>
  <c r="AV306" i="7"/>
  <c r="AV307" i="7"/>
  <c r="AV308" i="7"/>
  <c r="AV309" i="7"/>
  <c r="AV310" i="7"/>
  <c r="AV311" i="7"/>
  <c r="AV312" i="7"/>
  <c r="AV313" i="7"/>
  <c r="AV314" i="7"/>
  <c r="AV315" i="7"/>
  <c r="AV316" i="7"/>
  <c r="AV317" i="7"/>
  <c r="AV318" i="7"/>
  <c r="AV319" i="7"/>
  <c r="AV320" i="7"/>
  <c r="AV321" i="7"/>
  <c r="AV322" i="7"/>
  <c r="AV323" i="7"/>
  <c r="AV324" i="7"/>
  <c r="AV325" i="7"/>
  <c r="AV326" i="7"/>
  <c r="AV327" i="7"/>
  <c r="AV328" i="7"/>
  <c r="AV329" i="7"/>
  <c r="AV330" i="7"/>
  <c r="AV331" i="7"/>
  <c r="AV332" i="7"/>
  <c r="AV333" i="7"/>
  <c r="AV334" i="7"/>
  <c r="AV335" i="7"/>
  <c r="AV336" i="7"/>
  <c r="AV337" i="7"/>
  <c r="AV338" i="7"/>
  <c r="AV339" i="7"/>
  <c r="AV340" i="7"/>
  <c r="AV341" i="7"/>
  <c r="AV342" i="7"/>
  <c r="AV343" i="7"/>
  <c r="AV344" i="7"/>
  <c r="AV345" i="7"/>
  <c r="AV346" i="7"/>
  <c r="AV347" i="7"/>
  <c r="AV348" i="7"/>
  <c r="AV349" i="7"/>
  <c r="AV350" i="7"/>
  <c r="AV351" i="7"/>
  <c r="AV352" i="7"/>
  <c r="AV353" i="7"/>
  <c r="AV354" i="7"/>
  <c r="AV355" i="7"/>
  <c r="AV356" i="7"/>
  <c r="AV357" i="7"/>
  <c r="AV358" i="7"/>
  <c r="AV359" i="7"/>
  <c r="AV360" i="7"/>
  <c r="AV361" i="7"/>
  <c r="AV362" i="7"/>
  <c r="AV363" i="7"/>
  <c r="AV364" i="7"/>
  <c r="AV365" i="7"/>
  <c r="AV366" i="7"/>
  <c r="AV367" i="7"/>
  <c r="AV368" i="7"/>
  <c r="AV369" i="7"/>
  <c r="AV370" i="7"/>
  <c r="AV371" i="7"/>
  <c r="AV372" i="7"/>
  <c r="AV373" i="7"/>
  <c r="AV374" i="7"/>
  <c r="AV375" i="7"/>
  <c r="AV376" i="7"/>
  <c r="AV377" i="7"/>
  <c r="AV378" i="7"/>
  <c r="AV379" i="7"/>
  <c r="AV380" i="7"/>
  <c r="AV381" i="7"/>
  <c r="AV382" i="7"/>
  <c r="AV383" i="7"/>
  <c r="AV384" i="7"/>
  <c r="AV385" i="7"/>
  <c r="AV386" i="7"/>
  <c r="AV387" i="7"/>
  <c r="AV388" i="7"/>
  <c r="AV389" i="7"/>
  <c r="AV390" i="7"/>
  <c r="AV391" i="7"/>
  <c r="AV392" i="7"/>
  <c r="AV393" i="7"/>
  <c r="AV394" i="7"/>
  <c r="AV395" i="7"/>
  <c r="AV396" i="7"/>
  <c r="AV397" i="7"/>
  <c r="AV398" i="7"/>
  <c r="AV399" i="7"/>
  <c r="AV400" i="7"/>
  <c r="AV401" i="7"/>
  <c r="AV402" i="7"/>
  <c r="AV403" i="7"/>
  <c r="AV404" i="7"/>
  <c r="AV405" i="7"/>
  <c r="AV406" i="7"/>
  <c r="AV407" i="7"/>
  <c r="AV408" i="7"/>
  <c r="AV409" i="7"/>
  <c r="AV410" i="7"/>
  <c r="AV411" i="7"/>
  <c r="AV412" i="7"/>
  <c r="AV413" i="7"/>
  <c r="AV414" i="7"/>
  <c r="AV415" i="7"/>
  <c r="AV416" i="7"/>
  <c r="AV417" i="7"/>
  <c r="AV418" i="7"/>
  <c r="AV419" i="7"/>
  <c r="AV420" i="7"/>
  <c r="AV421" i="7"/>
  <c r="AV422" i="7"/>
  <c r="AV423" i="7"/>
  <c r="AV424" i="7"/>
  <c r="AV425" i="7"/>
  <c r="AV426" i="7"/>
  <c r="AV427" i="7"/>
  <c r="AV428" i="7"/>
  <c r="AV429" i="7"/>
  <c r="AV430" i="7"/>
  <c r="AV431" i="7"/>
  <c r="AV432" i="7"/>
  <c r="AV433" i="7"/>
  <c r="AV434" i="7"/>
  <c r="AV435" i="7"/>
  <c r="AV436" i="7"/>
  <c r="AV437" i="7"/>
  <c r="AV438" i="7"/>
  <c r="AV439" i="7"/>
  <c r="AV440" i="7"/>
  <c r="AV441" i="7"/>
  <c r="AV442" i="7"/>
  <c r="AV443" i="7"/>
  <c r="AV444" i="7"/>
  <c r="AV445" i="7"/>
  <c r="AV446" i="7"/>
  <c r="AV447" i="7"/>
  <c r="AV448" i="7"/>
  <c r="AV449" i="7"/>
  <c r="AV450" i="7"/>
  <c r="AV451" i="7"/>
  <c r="AV452" i="7"/>
  <c r="AV453" i="7"/>
  <c r="AV454" i="7"/>
  <c r="AV455" i="7"/>
  <c r="AV456" i="7"/>
  <c r="AV457" i="7"/>
  <c r="AV458" i="7"/>
  <c r="AV459" i="7"/>
  <c r="AV460" i="7"/>
  <c r="AV461" i="7"/>
  <c r="AV462" i="7"/>
  <c r="AV463" i="7"/>
  <c r="AV464" i="7"/>
  <c r="AV465" i="7"/>
  <c r="AV466" i="7"/>
  <c r="AV467" i="7"/>
  <c r="AV468" i="7"/>
  <c r="AV469" i="7"/>
  <c r="AV470" i="7"/>
  <c r="AV471" i="7"/>
  <c r="AV472" i="7"/>
  <c r="AV473" i="7"/>
  <c r="AV474" i="7"/>
  <c r="AV475" i="7"/>
  <c r="AV476" i="7"/>
  <c r="AV477" i="7"/>
  <c r="AV478" i="7"/>
  <c r="AV479" i="7"/>
  <c r="AV480" i="7"/>
  <c r="AV481" i="7"/>
  <c r="AV482" i="7"/>
  <c r="AV483" i="7"/>
  <c r="AV484" i="7"/>
  <c r="AV485" i="7"/>
  <c r="AV486" i="7"/>
  <c r="AV487" i="7"/>
  <c r="AV488" i="7"/>
  <c r="AV489" i="7"/>
  <c r="AV490" i="7"/>
  <c r="AV491" i="7"/>
  <c r="AV492" i="7"/>
  <c r="AV493" i="7"/>
  <c r="AV494" i="7"/>
  <c r="AV495" i="7"/>
  <c r="AV496" i="7"/>
  <c r="AV497" i="7"/>
  <c r="AV498" i="7"/>
  <c r="AV499" i="7"/>
  <c r="AV500" i="7"/>
  <c r="AV501" i="7"/>
  <c r="AV502" i="7"/>
  <c r="AV503" i="7"/>
  <c r="AV504" i="7"/>
  <c r="AV505" i="7"/>
  <c r="AV506" i="7"/>
  <c r="AV507" i="7"/>
  <c r="AV508" i="7"/>
  <c r="AV509" i="7"/>
  <c r="AV510" i="7"/>
  <c r="AV511" i="7"/>
  <c r="AV512" i="7"/>
  <c r="AV513" i="7"/>
  <c r="AV514" i="7"/>
  <c r="AV515" i="7"/>
  <c r="AV516" i="7"/>
  <c r="AV517" i="7"/>
  <c r="AV518" i="7"/>
  <c r="AV519" i="7"/>
  <c r="AV520" i="7"/>
  <c r="AV521" i="7"/>
  <c r="AV522" i="7"/>
  <c r="AV523" i="7"/>
  <c r="AV524" i="7"/>
  <c r="AV525" i="7"/>
  <c r="AV526" i="7"/>
  <c r="AV527" i="7"/>
  <c r="AV528" i="7"/>
  <c r="AV529" i="7"/>
  <c r="AV530" i="7"/>
  <c r="AV531" i="7"/>
  <c r="AV532" i="7"/>
  <c r="AV533" i="7"/>
  <c r="AV534" i="7"/>
  <c r="AV535" i="7"/>
  <c r="AV536" i="7"/>
  <c r="AV537" i="7"/>
  <c r="AV538" i="7"/>
  <c r="AV539" i="7"/>
  <c r="AV540" i="7"/>
  <c r="AV541" i="7"/>
  <c r="AV542" i="7"/>
  <c r="AV543" i="7"/>
  <c r="AV544" i="7"/>
  <c r="AV545" i="7"/>
  <c r="AV546" i="7"/>
  <c r="AV547" i="7"/>
  <c r="AV548" i="7"/>
  <c r="AV549" i="7"/>
  <c r="AV550" i="7"/>
  <c r="AV551" i="7"/>
  <c r="AV552" i="7"/>
  <c r="AV553" i="7"/>
  <c r="AV554" i="7"/>
  <c r="AV555" i="7"/>
  <c r="AV556" i="7"/>
  <c r="AV557" i="7"/>
  <c r="AV558" i="7"/>
  <c r="AV559" i="7"/>
  <c r="AV560" i="7"/>
  <c r="AV561" i="7"/>
  <c r="AV562" i="7"/>
  <c r="AV563" i="7"/>
  <c r="AV564" i="7"/>
  <c r="AV565" i="7"/>
  <c r="AV566" i="7"/>
  <c r="AV567" i="7"/>
  <c r="AV568" i="7"/>
  <c r="AV569" i="7"/>
  <c r="AV570" i="7"/>
  <c r="AV571" i="7"/>
  <c r="AV572" i="7"/>
  <c r="AV573" i="7"/>
  <c r="AV574" i="7"/>
  <c r="AV575" i="7"/>
  <c r="AV576" i="7"/>
  <c r="AV577" i="7"/>
  <c r="AV578" i="7"/>
  <c r="AV579" i="7"/>
  <c r="AV580" i="7"/>
  <c r="AV581" i="7"/>
  <c r="AV582" i="7"/>
  <c r="AV583" i="7"/>
  <c r="AV584" i="7"/>
  <c r="AV585" i="7"/>
  <c r="AV586" i="7"/>
  <c r="AV587" i="7"/>
  <c r="AV588" i="7"/>
  <c r="AV589" i="7"/>
  <c r="AV590" i="7"/>
  <c r="AV591" i="7"/>
  <c r="AV592" i="7"/>
  <c r="AV593" i="7"/>
  <c r="AV594" i="7"/>
  <c r="AV595" i="7"/>
  <c r="AV596" i="7"/>
  <c r="AV597" i="7"/>
  <c r="AV598" i="7"/>
  <c r="AV599" i="7"/>
  <c r="AV600" i="7"/>
  <c r="AV601" i="7"/>
  <c r="AV602" i="7"/>
  <c r="AV603" i="7"/>
  <c r="AV604" i="7"/>
  <c r="AV605" i="7"/>
  <c r="AV606" i="7"/>
  <c r="AV607" i="7"/>
  <c r="AV608" i="7"/>
  <c r="AV609" i="7"/>
  <c r="AV610" i="7"/>
  <c r="AV611" i="7"/>
  <c r="AV612" i="7"/>
  <c r="AV613" i="7"/>
  <c r="AV614" i="7"/>
  <c r="AV615" i="7"/>
  <c r="AV616" i="7"/>
  <c r="AV617" i="7"/>
  <c r="AV618" i="7"/>
  <c r="AV619" i="7"/>
  <c r="AV620" i="7"/>
  <c r="AV621" i="7"/>
  <c r="AV622" i="7"/>
  <c r="AV623" i="7"/>
  <c r="AV624" i="7"/>
  <c r="AV625" i="7"/>
  <c r="AV626" i="7"/>
  <c r="AV627" i="7"/>
  <c r="AV628" i="7"/>
  <c r="AV629" i="7"/>
  <c r="AV630" i="7"/>
  <c r="AV631" i="7"/>
  <c r="AV632" i="7"/>
  <c r="AV633" i="7"/>
  <c r="AV634" i="7"/>
  <c r="AV635" i="7"/>
  <c r="AV636" i="7"/>
  <c r="AV637" i="7"/>
  <c r="AV638" i="7"/>
  <c r="AV639" i="7"/>
  <c r="AV640" i="7"/>
  <c r="AV641" i="7"/>
  <c r="AV642" i="7"/>
  <c r="AV643" i="7"/>
  <c r="AV644" i="7"/>
  <c r="AV645" i="7"/>
  <c r="AV646" i="7"/>
  <c r="AV647" i="7"/>
  <c r="AV648" i="7"/>
  <c r="AV649" i="7"/>
  <c r="AV650" i="7"/>
  <c r="AV651" i="7"/>
  <c r="AV652" i="7"/>
  <c r="AV653" i="7"/>
  <c r="AV654" i="7"/>
  <c r="AV655" i="7"/>
  <c r="AV656" i="7"/>
  <c r="AV657" i="7"/>
  <c r="AV658" i="7"/>
  <c r="AV659" i="7"/>
  <c r="AV660" i="7"/>
  <c r="AV661" i="7"/>
  <c r="AV662" i="7"/>
  <c r="AV663" i="7"/>
  <c r="AV664" i="7"/>
  <c r="AV665" i="7"/>
  <c r="AV666" i="7"/>
  <c r="AV667" i="7"/>
  <c r="AV668" i="7"/>
  <c r="AV669" i="7"/>
  <c r="AV670" i="7"/>
  <c r="AV671" i="7"/>
  <c r="AV672" i="7"/>
  <c r="AV673" i="7"/>
  <c r="AV674" i="7"/>
  <c r="AV675" i="7"/>
  <c r="AV676" i="7"/>
  <c r="AV677" i="7"/>
  <c r="AV678" i="7"/>
  <c r="AV679" i="7"/>
  <c r="AV680" i="7"/>
  <c r="AV681" i="7"/>
  <c r="AV682" i="7"/>
  <c r="AV683" i="7"/>
  <c r="AV684" i="7"/>
  <c r="AV685" i="7"/>
  <c r="AV686" i="7"/>
  <c r="AV687" i="7"/>
  <c r="AV688" i="7"/>
  <c r="AV689" i="7"/>
  <c r="AV690" i="7"/>
  <c r="AV691" i="7"/>
  <c r="AV692" i="7"/>
  <c r="AV693" i="7"/>
  <c r="AV694" i="7"/>
  <c r="AV695" i="7"/>
  <c r="AV696" i="7"/>
  <c r="AV697" i="7"/>
  <c r="AV698" i="7"/>
  <c r="AV699" i="7"/>
  <c r="AV700" i="7"/>
  <c r="AV701" i="7"/>
  <c r="AV702" i="7"/>
  <c r="AV703" i="7"/>
  <c r="AV704" i="7"/>
  <c r="AV705" i="7"/>
  <c r="AV706" i="7"/>
  <c r="AV707" i="7"/>
  <c r="AV708" i="7"/>
  <c r="AV709" i="7"/>
  <c r="AV710" i="7"/>
  <c r="AV711" i="7"/>
  <c r="AV712" i="7"/>
  <c r="AV713" i="7"/>
  <c r="AV714" i="7"/>
  <c r="AV715" i="7"/>
  <c r="AV716" i="7"/>
  <c r="AV717" i="7"/>
  <c r="AV718" i="7"/>
  <c r="AV719" i="7"/>
  <c r="AV720" i="7"/>
  <c r="AV721" i="7"/>
  <c r="AV722" i="7"/>
  <c r="AV723" i="7"/>
  <c r="AV724" i="7"/>
  <c r="AV725" i="7"/>
  <c r="AV726" i="7"/>
  <c r="AV727" i="7"/>
  <c r="AV728" i="7"/>
  <c r="AV729" i="7"/>
  <c r="AV730" i="7"/>
  <c r="AV731" i="7"/>
  <c r="AV732" i="7"/>
  <c r="AV733" i="7"/>
  <c r="AV734" i="7"/>
  <c r="AV735" i="7"/>
  <c r="AV736" i="7"/>
  <c r="AV737" i="7"/>
  <c r="AV738" i="7"/>
  <c r="AV739" i="7"/>
  <c r="AV740" i="7"/>
  <c r="AV741" i="7"/>
  <c r="AV742" i="7"/>
  <c r="AV743" i="7"/>
  <c r="AV744" i="7"/>
  <c r="AV745" i="7"/>
  <c r="AV746" i="7"/>
  <c r="AV747" i="7"/>
  <c r="AV748" i="7"/>
  <c r="AV749" i="7"/>
  <c r="AV750" i="7"/>
  <c r="AV751" i="7"/>
  <c r="AV752" i="7"/>
  <c r="AV753" i="7"/>
  <c r="AV754" i="7"/>
  <c r="AV755" i="7"/>
  <c r="AV756" i="7"/>
  <c r="AV757" i="7"/>
  <c r="AV758" i="7"/>
  <c r="AV759" i="7"/>
  <c r="AV760" i="7"/>
  <c r="AV761" i="7"/>
  <c r="AV762" i="7"/>
  <c r="AV763" i="7"/>
  <c r="AV764" i="7"/>
  <c r="AV765" i="7"/>
  <c r="AV766" i="7"/>
  <c r="AV767" i="7"/>
  <c r="AV768" i="7"/>
  <c r="AV769" i="7"/>
  <c r="AV770" i="7"/>
  <c r="AV771" i="7"/>
  <c r="AV772" i="7"/>
  <c r="AV773" i="7"/>
  <c r="AV774" i="7"/>
  <c r="AV775" i="7"/>
  <c r="AV776" i="7"/>
  <c r="AV777" i="7"/>
  <c r="AV778" i="7"/>
  <c r="AV779" i="7"/>
  <c r="AV780" i="7"/>
  <c r="AV781" i="7"/>
  <c r="AV782" i="7"/>
  <c r="AV783" i="7"/>
  <c r="AV784" i="7"/>
  <c r="AV785" i="7"/>
  <c r="AV786" i="7"/>
  <c r="AV787" i="7"/>
  <c r="AV788" i="7"/>
  <c r="AV789" i="7"/>
  <c r="AV790" i="7"/>
  <c r="AV791" i="7"/>
  <c r="AV792" i="7"/>
  <c r="AV793" i="7"/>
  <c r="AV794" i="7"/>
  <c r="AV795" i="7"/>
  <c r="AV796" i="7"/>
  <c r="AV797" i="7"/>
  <c r="AV798" i="7"/>
  <c r="AV799" i="7"/>
  <c r="AV800" i="7"/>
  <c r="AV801" i="7"/>
  <c r="AV802" i="7"/>
  <c r="AV803" i="7"/>
  <c r="AV804" i="7"/>
  <c r="AV805" i="7"/>
  <c r="AV806" i="7"/>
  <c r="AV807" i="7"/>
  <c r="AV808" i="7"/>
  <c r="AV809" i="7"/>
  <c r="AV810" i="7"/>
  <c r="AV811" i="7"/>
  <c r="AV812" i="7"/>
  <c r="AV813" i="7"/>
  <c r="AV814" i="7"/>
  <c r="AV815" i="7"/>
  <c r="AV816" i="7"/>
  <c r="AV817" i="7"/>
  <c r="AV818" i="7"/>
  <c r="AV819" i="7"/>
  <c r="AV820" i="7"/>
  <c r="AV821" i="7"/>
  <c r="AV822" i="7"/>
  <c r="AV823" i="7"/>
  <c r="AV824" i="7"/>
  <c r="AV825" i="7"/>
  <c r="AV826" i="7"/>
  <c r="AV827" i="7"/>
  <c r="AV828" i="7"/>
  <c r="AV829" i="7"/>
  <c r="AV830" i="7"/>
  <c r="AV831" i="7"/>
  <c r="AV832" i="7"/>
  <c r="AV833" i="7"/>
  <c r="AV834" i="7"/>
  <c r="AV835" i="7"/>
  <c r="AV836" i="7"/>
  <c r="AV837" i="7"/>
  <c r="AV838" i="7"/>
  <c r="AV839" i="7"/>
  <c r="AV840" i="7"/>
  <c r="AV841" i="7"/>
  <c r="AV842" i="7"/>
  <c r="AV843" i="7"/>
  <c r="AV844" i="7"/>
  <c r="AV845" i="7"/>
  <c r="AV846" i="7"/>
  <c r="AV847" i="7"/>
  <c r="AV848" i="7"/>
  <c r="AV849" i="7"/>
  <c r="AV850" i="7"/>
  <c r="AV851" i="7"/>
  <c r="AV852" i="7"/>
  <c r="AV853" i="7"/>
  <c r="AV854" i="7"/>
  <c r="AV855" i="7"/>
  <c r="AV856" i="7"/>
  <c r="AV857" i="7"/>
  <c r="AV858" i="7"/>
  <c r="AV859" i="7"/>
  <c r="AV860" i="7"/>
  <c r="AV861" i="7"/>
  <c r="AV862" i="7"/>
  <c r="AV863" i="7"/>
  <c r="AV864" i="7"/>
  <c r="AV865" i="7"/>
  <c r="AV866" i="7"/>
  <c r="AV867" i="7"/>
  <c r="AV868" i="7"/>
  <c r="AV869" i="7"/>
  <c r="AV870" i="7"/>
  <c r="AV871" i="7"/>
  <c r="AV872" i="7"/>
  <c r="AV873" i="7"/>
  <c r="AV874" i="7"/>
  <c r="AV875" i="7"/>
  <c r="AV876" i="7"/>
  <c r="AV877" i="7"/>
  <c r="AV878" i="7"/>
  <c r="AV879" i="7"/>
  <c r="AV880" i="7"/>
  <c r="AV881" i="7"/>
  <c r="AV882" i="7"/>
  <c r="AV883" i="7"/>
  <c r="AV884" i="7"/>
  <c r="AV885" i="7"/>
  <c r="AV886" i="7"/>
  <c r="AV887" i="7"/>
  <c r="AV888" i="7"/>
  <c r="AV889" i="7"/>
  <c r="AV890" i="7"/>
  <c r="AV891" i="7"/>
  <c r="AV892" i="7"/>
  <c r="AV893" i="7"/>
  <c r="AV894" i="7"/>
  <c r="AV895" i="7"/>
  <c r="AV896" i="7"/>
  <c r="AV897" i="7"/>
  <c r="AV898" i="7"/>
  <c r="AV899" i="7"/>
  <c r="AV900" i="7"/>
  <c r="AV901" i="7"/>
  <c r="AV902" i="7"/>
  <c r="AV903" i="7"/>
  <c r="AV904" i="7"/>
  <c r="AV905" i="7"/>
  <c r="AV906" i="7"/>
  <c r="AV907" i="7"/>
  <c r="AV908" i="7"/>
  <c r="AV909" i="7"/>
  <c r="AV910" i="7"/>
  <c r="AV911" i="7"/>
  <c r="AV912" i="7"/>
  <c r="AV913" i="7"/>
  <c r="AV914" i="7"/>
  <c r="AV915" i="7"/>
  <c r="AV916" i="7"/>
  <c r="AV917" i="7"/>
  <c r="AV918" i="7"/>
  <c r="AV919" i="7"/>
  <c r="AV920" i="7"/>
  <c r="AV921" i="7"/>
  <c r="AV922" i="7"/>
  <c r="AV923" i="7"/>
  <c r="AV924" i="7"/>
  <c r="AV925" i="7"/>
  <c r="AV926" i="7"/>
  <c r="AV927" i="7"/>
  <c r="AV928" i="7"/>
  <c r="AV929" i="7"/>
  <c r="AV930" i="7"/>
  <c r="AV931" i="7"/>
  <c r="AV932" i="7"/>
  <c r="AV933" i="7"/>
  <c r="AV934" i="7"/>
  <c r="AV935" i="7"/>
  <c r="AV936" i="7"/>
  <c r="AV937" i="7"/>
  <c r="AV938" i="7"/>
  <c r="AV939" i="7"/>
  <c r="AV940" i="7"/>
  <c r="AV941" i="7"/>
  <c r="AV942" i="7"/>
  <c r="AV943" i="7"/>
  <c r="AV944" i="7"/>
  <c r="AV945" i="7"/>
  <c r="AV946" i="7"/>
  <c r="AV947" i="7"/>
  <c r="AV948" i="7"/>
  <c r="AV949" i="7"/>
  <c r="AV950" i="7"/>
  <c r="AV951" i="7"/>
  <c r="AV952" i="7"/>
  <c r="AV953" i="7"/>
  <c r="AV954" i="7"/>
  <c r="AV955" i="7"/>
  <c r="AV956" i="7"/>
  <c r="AV957" i="7"/>
  <c r="AV958" i="7"/>
  <c r="AV959" i="7"/>
  <c r="AV960" i="7"/>
  <c r="AV961" i="7"/>
  <c r="AV962" i="7"/>
  <c r="AV963" i="7"/>
  <c r="AV964" i="7"/>
  <c r="AV965" i="7"/>
  <c r="AV966" i="7"/>
  <c r="AV967" i="7"/>
  <c r="AV968" i="7"/>
  <c r="AV969" i="7"/>
  <c r="AV970" i="7"/>
  <c r="AV971" i="7"/>
  <c r="AV972" i="7"/>
  <c r="AV973" i="7"/>
  <c r="AV974" i="7"/>
  <c r="AV975" i="7"/>
  <c r="AV976" i="7"/>
  <c r="AV977" i="7"/>
  <c r="AV978" i="7"/>
  <c r="AV979" i="7"/>
  <c r="AV980" i="7"/>
  <c r="AV981" i="7"/>
  <c r="AV982" i="7"/>
  <c r="AV983" i="7"/>
  <c r="AV984" i="7"/>
  <c r="AV985" i="7"/>
  <c r="AV986" i="7"/>
  <c r="AV987" i="7"/>
  <c r="AV988" i="7"/>
  <c r="AV989" i="7"/>
  <c r="AV990" i="7"/>
  <c r="AV991" i="7"/>
  <c r="AV992" i="7"/>
  <c r="AV993" i="7"/>
  <c r="AV994" i="7"/>
  <c r="AV995" i="7"/>
  <c r="AV996" i="7"/>
  <c r="AV997" i="7"/>
  <c r="AV998" i="7"/>
  <c r="AV999" i="7"/>
  <c r="AV1000" i="7"/>
  <c r="AV1001" i="7"/>
  <c r="AV1002" i="7"/>
  <c r="AV1003" i="7"/>
  <c r="AV1004" i="7"/>
  <c r="AV1005" i="7"/>
  <c r="AV1006" i="7"/>
  <c r="AV1007" i="7"/>
  <c r="AV1008" i="7"/>
  <c r="AV1009" i="7"/>
  <c r="AV1010" i="7"/>
  <c r="AV1011" i="7"/>
  <c r="AV1012" i="7"/>
  <c r="AV1013" i="7"/>
  <c r="AV1014" i="7"/>
  <c r="AV1015" i="7"/>
  <c r="AV1016" i="7"/>
  <c r="AV1017" i="7"/>
  <c r="AV1018" i="7"/>
  <c r="AV1019" i="7"/>
  <c r="AV1020" i="7"/>
  <c r="AV1021" i="7"/>
  <c r="AV1022" i="7"/>
  <c r="AV1023" i="7"/>
  <c r="AV1024" i="7"/>
  <c r="AV1025" i="7"/>
  <c r="AV1026" i="7"/>
  <c r="AV1027" i="7"/>
  <c r="AV1028" i="7"/>
  <c r="AV1029" i="7"/>
  <c r="AV1030" i="7"/>
  <c r="AV1031" i="7"/>
  <c r="AV1032" i="7"/>
  <c r="AV1033" i="7"/>
  <c r="AV1034" i="7"/>
  <c r="AV1035" i="7"/>
  <c r="AV1036" i="7"/>
  <c r="AV1037" i="7"/>
  <c r="AV1038" i="7"/>
  <c r="AV1039" i="7"/>
  <c r="AV1040" i="7"/>
  <c r="AV1041" i="7"/>
  <c r="AV1042" i="7"/>
  <c r="AV1043" i="7"/>
  <c r="AV1044" i="7"/>
  <c r="AV1045" i="7"/>
  <c r="AV1046" i="7"/>
  <c r="AV1047" i="7"/>
  <c r="AV1048" i="7"/>
  <c r="AV1049" i="7"/>
  <c r="AV1050" i="7"/>
  <c r="AV1051" i="7"/>
  <c r="AV1052" i="7"/>
  <c r="AV1053" i="7"/>
  <c r="AV1054" i="7"/>
  <c r="AV1055" i="7"/>
  <c r="AV1056" i="7"/>
  <c r="AV1057" i="7"/>
  <c r="AV1058" i="7"/>
  <c r="AV1059" i="7"/>
  <c r="AV1060" i="7"/>
  <c r="AV1061" i="7"/>
  <c r="AV1062" i="7"/>
  <c r="AV1063" i="7"/>
  <c r="AV1064" i="7"/>
  <c r="AV1065" i="7"/>
  <c r="AV1066" i="7"/>
  <c r="AV1067" i="7"/>
  <c r="AV1068" i="7"/>
  <c r="AV1069" i="7"/>
  <c r="AV1070" i="7"/>
  <c r="AV1071" i="7"/>
  <c r="AV1072" i="7"/>
  <c r="AV1073" i="7"/>
  <c r="AV1074" i="7"/>
  <c r="AV1075" i="7"/>
  <c r="AV1076" i="7"/>
  <c r="AV1077" i="7"/>
  <c r="AV1078" i="7"/>
  <c r="AV1079" i="7"/>
  <c r="AV1080" i="7"/>
  <c r="AV1081" i="7"/>
  <c r="AV1082" i="7"/>
  <c r="AV1083" i="7"/>
  <c r="AV1084" i="7"/>
  <c r="AV1085" i="7"/>
  <c r="AV1086" i="7"/>
  <c r="AV1087" i="7"/>
  <c r="AV1088" i="7"/>
  <c r="AV1089" i="7"/>
  <c r="AV1090" i="7"/>
  <c r="AV1091" i="7"/>
  <c r="AV1092" i="7"/>
  <c r="AV1093" i="7"/>
  <c r="AV1094" i="7"/>
  <c r="AV1095" i="7"/>
  <c r="AV1096" i="7"/>
  <c r="AV1097" i="7"/>
  <c r="AV1098" i="7"/>
  <c r="AV1099" i="7"/>
  <c r="AV1100" i="7"/>
  <c r="AV1101" i="7"/>
  <c r="AV1102" i="7"/>
  <c r="AV1103" i="7"/>
  <c r="AV1104" i="7"/>
  <c r="AV1105" i="7"/>
  <c r="AV1106" i="7"/>
  <c r="AV1107" i="7"/>
  <c r="AV1108" i="7"/>
  <c r="AV1109" i="7"/>
  <c r="AV1110" i="7"/>
  <c r="AV1111" i="7"/>
  <c r="AV1112" i="7"/>
  <c r="AV1113" i="7"/>
  <c r="AV1114" i="7"/>
  <c r="AV1115" i="7"/>
  <c r="AV1116" i="7"/>
  <c r="AV1117" i="7"/>
  <c r="AV1118" i="7"/>
  <c r="AV1119" i="7"/>
  <c r="AV1120" i="7"/>
  <c r="AV1121" i="7"/>
  <c r="AV1122" i="7"/>
  <c r="AV1123" i="7"/>
  <c r="AV1124" i="7"/>
  <c r="AV1125" i="7"/>
  <c r="AV1126" i="7"/>
  <c r="AV1127" i="7"/>
  <c r="AV1128" i="7"/>
  <c r="AV1129" i="7"/>
  <c r="AV1130" i="7"/>
  <c r="AV1131" i="7"/>
  <c r="AV1132" i="7"/>
  <c r="AV1133" i="7"/>
  <c r="AV1134" i="7"/>
  <c r="AV1135" i="7"/>
  <c r="AV1136" i="7"/>
  <c r="AV1137" i="7"/>
  <c r="AV1138" i="7"/>
  <c r="AV1139" i="7"/>
  <c r="AV1140" i="7"/>
  <c r="AV1141" i="7"/>
  <c r="AV1142" i="7"/>
  <c r="AV1143" i="7"/>
  <c r="AV1144" i="7"/>
  <c r="AV1145" i="7"/>
  <c r="AV1146" i="7"/>
  <c r="AV1147" i="7"/>
  <c r="AV1148" i="7"/>
  <c r="AV1149" i="7"/>
  <c r="AV1150" i="7"/>
  <c r="AV1151" i="7"/>
  <c r="AV1152" i="7"/>
  <c r="AV1153" i="7"/>
  <c r="AV1154" i="7"/>
  <c r="AV1155" i="7"/>
  <c r="AV1156" i="7"/>
  <c r="AV1157" i="7"/>
  <c r="AV1158" i="7"/>
  <c r="AV1159" i="7"/>
  <c r="AV1160" i="7"/>
  <c r="AV1161" i="7"/>
  <c r="AV1162" i="7"/>
  <c r="AV1163" i="7"/>
  <c r="AV1164" i="7"/>
  <c r="AV1165" i="7"/>
  <c r="AV1166" i="7"/>
  <c r="AV1167" i="7"/>
  <c r="AV1168" i="7"/>
  <c r="AV1169" i="7"/>
  <c r="AV1170" i="7"/>
  <c r="AV1171" i="7"/>
  <c r="AV1172" i="7"/>
  <c r="AV1173" i="7"/>
  <c r="AV1174" i="7"/>
  <c r="AV1175" i="7"/>
  <c r="AV1176" i="7"/>
  <c r="AV1177" i="7"/>
  <c r="AV1178" i="7"/>
  <c r="AV1179" i="7"/>
  <c r="AV1180" i="7"/>
  <c r="AV1181" i="7"/>
  <c r="AV1182" i="7"/>
  <c r="AV1183" i="7"/>
  <c r="AV1184" i="7"/>
  <c r="AV1185" i="7"/>
  <c r="AV1186" i="7"/>
  <c r="AV1187" i="7"/>
  <c r="AV1188" i="7"/>
  <c r="AV1189" i="7"/>
  <c r="AV1190" i="7"/>
  <c r="AV1191" i="7"/>
  <c r="AV1192" i="7"/>
  <c r="AV1193" i="7"/>
  <c r="AV1194" i="7"/>
  <c r="AV1195" i="7"/>
  <c r="AV1196" i="7"/>
  <c r="AV1197" i="7"/>
  <c r="AV1198" i="7"/>
  <c r="AV1199" i="7"/>
  <c r="AV1200" i="7"/>
  <c r="AV1201" i="7"/>
  <c r="AV1202" i="7"/>
  <c r="AV1203" i="7"/>
  <c r="AV1204" i="7"/>
  <c r="AV1205" i="7"/>
  <c r="AV1206" i="7"/>
  <c r="AV1207" i="7"/>
  <c r="AV1208" i="7"/>
  <c r="AV1209" i="7"/>
  <c r="AV1210" i="7"/>
  <c r="AV1211" i="7"/>
  <c r="AV1212" i="7"/>
  <c r="AV1213" i="7"/>
  <c r="AV1214" i="7"/>
  <c r="AV1215" i="7"/>
  <c r="AV1216" i="7"/>
  <c r="AV1217" i="7"/>
  <c r="AV1218" i="7"/>
  <c r="AV1219" i="7"/>
  <c r="AV1220" i="7"/>
  <c r="AV1221" i="7"/>
  <c r="AV1222" i="7"/>
  <c r="AV1223" i="7"/>
  <c r="AV1224" i="7"/>
  <c r="AV1225" i="7"/>
  <c r="AV1226" i="7"/>
  <c r="AV1227" i="7"/>
  <c r="AV1228" i="7"/>
  <c r="AV1229" i="7"/>
  <c r="AV1230" i="7"/>
  <c r="AV1231" i="7"/>
  <c r="AV1232" i="7"/>
  <c r="AV1233" i="7"/>
  <c r="AV1234" i="7"/>
  <c r="AV1235" i="7"/>
  <c r="AV1236" i="7"/>
  <c r="AV1237" i="7"/>
  <c r="AV1238" i="7"/>
  <c r="AV1239" i="7"/>
  <c r="AV1240" i="7"/>
  <c r="AV1241" i="7"/>
  <c r="AV1242" i="7"/>
  <c r="AV1243" i="7"/>
  <c r="AV1244" i="7"/>
  <c r="AV1245" i="7"/>
  <c r="AV1246" i="7"/>
  <c r="AV1247" i="7"/>
  <c r="AV1248" i="7"/>
  <c r="AV1249" i="7"/>
  <c r="AV1250" i="7"/>
  <c r="AV1251" i="7"/>
  <c r="AV1252" i="7"/>
  <c r="AV1253" i="7"/>
  <c r="AV1254" i="7"/>
  <c r="AV1255" i="7"/>
  <c r="AV1256" i="7"/>
  <c r="AV1257" i="7"/>
  <c r="AV1258" i="7"/>
  <c r="AV1259" i="7"/>
  <c r="AV1260" i="7"/>
  <c r="AV1261" i="7"/>
  <c r="AV1262" i="7"/>
  <c r="AV1263" i="7"/>
  <c r="AV1264" i="7"/>
  <c r="AV1265" i="7"/>
  <c r="AV1266" i="7"/>
  <c r="AV1267" i="7"/>
  <c r="AV1268" i="7"/>
  <c r="AV1269" i="7"/>
  <c r="AV1270" i="7"/>
  <c r="AV1271" i="7"/>
  <c r="AV1272" i="7"/>
  <c r="AV1273" i="7"/>
  <c r="AV1274" i="7"/>
  <c r="AV1275" i="7"/>
  <c r="AV1276" i="7"/>
  <c r="AV1277" i="7"/>
  <c r="AV1278" i="7"/>
  <c r="AV1279" i="7"/>
  <c r="AV1280" i="7"/>
  <c r="AV1281" i="7"/>
  <c r="AV1282" i="7"/>
  <c r="AV1283" i="7"/>
  <c r="AV1284" i="7"/>
  <c r="AV1285" i="7"/>
  <c r="AV1286" i="7"/>
  <c r="AV1287" i="7"/>
  <c r="AV1288" i="7"/>
  <c r="AV1289" i="7"/>
  <c r="AV1290" i="7"/>
  <c r="AV1291" i="7"/>
  <c r="AV1292" i="7"/>
  <c r="AV1293" i="7"/>
  <c r="AV1294" i="7"/>
  <c r="AV1295" i="7"/>
  <c r="AV1296" i="7"/>
  <c r="AV1297" i="7"/>
  <c r="AV1298" i="7"/>
  <c r="AV1299" i="7"/>
  <c r="AV1300" i="7"/>
  <c r="AV1301" i="7"/>
  <c r="AV1302" i="7"/>
  <c r="AV1303" i="7"/>
  <c r="AV1304" i="7"/>
  <c r="AV1305" i="7"/>
  <c r="AV1306" i="7"/>
  <c r="AV1307" i="7"/>
  <c r="AV1308" i="7"/>
  <c r="AV1309" i="7"/>
  <c r="AV1310" i="7"/>
  <c r="AV1311" i="7"/>
  <c r="AV1312" i="7"/>
  <c r="AV1313" i="7"/>
  <c r="AV1314" i="7"/>
  <c r="AV1315" i="7"/>
  <c r="AV1316" i="7"/>
  <c r="AV1317" i="7"/>
  <c r="AV1318" i="7"/>
  <c r="AV1319" i="7"/>
  <c r="AV1320" i="7"/>
  <c r="AV1321" i="7"/>
  <c r="AV1322" i="7"/>
  <c r="AV1323" i="7"/>
  <c r="AV1324" i="7"/>
  <c r="AV1325" i="7"/>
  <c r="AV1326" i="7"/>
  <c r="AV1327" i="7"/>
  <c r="AV1328" i="7"/>
  <c r="AV1329" i="7"/>
  <c r="AV1330" i="7"/>
  <c r="AV1331" i="7"/>
  <c r="AV1332" i="7"/>
  <c r="AV1333" i="7"/>
  <c r="AV1334" i="7"/>
  <c r="AV1335" i="7"/>
  <c r="AV1336" i="7"/>
  <c r="AV1337" i="7"/>
  <c r="AV1338" i="7"/>
  <c r="AV1339" i="7"/>
  <c r="AV1340" i="7"/>
  <c r="AV1341" i="7"/>
  <c r="AV1342" i="7"/>
  <c r="AV1343" i="7"/>
  <c r="AV1344" i="7"/>
  <c r="AV1345" i="7"/>
  <c r="AV1346" i="7"/>
  <c r="AV1347" i="7"/>
  <c r="AV1348" i="7"/>
  <c r="AV1349" i="7"/>
  <c r="AV1350" i="7"/>
  <c r="AV1351" i="7"/>
  <c r="AV1352" i="7"/>
  <c r="AV1353" i="7"/>
  <c r="AV1354" i="7"/>
  <c r="AV1355" i="7"/>
  <c r="AV1356" i="7"/>
  <c r="AV1357" i="7"/>
  <c r="AV1358" i="7"/>
  <c r="AV1359" i="7"/>
  <c r="AV1360" i="7"/>
  <c r="AV1361" i="7"/>
  <c r="AV1362" i="7"/>
  <c r="AV1363" i="7"/>
  <c r="AV1364" i="7"/>
  <c r="AV1365" i="7"/>
  <c r="AV1366" i="7"/>
  <c r="AV1367" i="7"/>
  <c r="AV1368" i="7"/>
  <c r="AV1369" i="7"/>
  <c r="AV1370" i="7"/>
  <c r="AV1371" i="7"/>
  <c r="AV1372" i="7"/>
  <c r="AV1373" i="7"/>
  <c r="AV1374" i="7"/>
  <c r="AV1375" i="7"/>
  <c r="AV1376" i="7"/>
  <c r="AV1377" i="7"/>
  <c r="AV1378" i="7"/>
  <c r="AV1379" i="7"/>
  <c r="AV1380" i="7"/>
  <c r="AV1381" i="7"/>
  <c r="AV1382" i="7"/>
  <c r="AV1383" i="7"/>
  <c r="AV1384" i="7"/>
  <c r="AV1385" i="7"/>
  <c r="AV1386" i="7"/>
  <c r="AV1387" i="7"/>
  <c r="AV1388" i="7"/>
  <c r="AV1389" i="7"/>
  <c r="AV1390" i="7"/>
  <c r="AV1391" i="7"/>
  <c r="AV1392" i="7"/>
  <c r="AV1393" i="7"/>
  <c r="AV1394" i="7"/>
  <c r="AV1395" i="7"/>
  <c r="AV1396" i="7"/>
  <c r="AV1397" i="7"/>
  <c r="AV1398" i="7"/>
  <c r="AV1399" i="7"/>
  <c r="AV1400" i="7"/>
  <c r="AV1401" i="7"/>
  <c r="AV1402" i="7"/>
  <c r="AV1403" i="7"/>
  <c r="AV1404" i="7"/>
  <c r="AV1405" i="7"/>
  <c r="AV1406" i="7"/>
  <c r="AV1407" i="7"/>
  <c r="AV1408" i="7"/>
  <c r="AV1409" i="7"/>
  <c r="AV1410" i="7"/>
  <c r="AV1411" i="7"/>
  <c r="AV1412" i="7"/>
  <c r="AV1413" i="7"/>
  <c r="AV1414" i="7"/>
  <c r="AV1415" i="7"/>
  <c r="AV1416" i="7"/>
  <c r="AV1417" i="7"/>
  <c r="AV1418" i="7"/>
  <c r="AV1419" i="7"/>
  <c r="AV1420" i="7"/>
  <c r="AV1421" i="7"/>
  <c r="AV1422" i="7"/>
  <c r="AV1423" i="7"/>
  <c r="AV1424" i="7"/>
  <c r="AV1425" i="7"/>
  <c r="AV1426" i="7"/>
  <c r="AV1427" i="7"/>
  <c r="AV1428" i="7"/>
  <c r="AV1429" i="7"/>
  <c r="AV1430" i="7"/>
  <c r="AV1431" i="7"/>
  <c r="AV1432" i="7"/>
  <c r="AV1433" i="7"/>
  <c r="AV1434" i="7"/>
  <c r="AV1435" i="7"/>
  <c r="AV1436" i="7"/>
  <c r="AV1437" i="7"/>
  <c r="AV1438" i="7"/>
  <c r="AV1439" i="7"/>
  <c r="AV1440" i="7"/>
  <c r="AV1441" i="7"/>
  <c r="AV1442" i="7"/>
  <c r="AV1443" i="7"/>
  <c r="AV1444" i="7"/>
  <c r="AV1445" i="7"/>
  <c r="AV1446" i="7"/>
  <c r="AV1447" i="7"/>
  <c r="AV1448" i="7"/>
  <c r="AV1449" i="7"/>
  <c r="AV1450" i="7"/>
  <c r="AV1451" i="7"/>
  <c r="AV1452" i="7"/>
  <c r="AV1453" i="7"/>
  <c r="AV1454" i="7"/>
  <c r="AV1455" i="7"/>
  <c r="AV1456" i="7"/>
  <c r="AV1457" i="7"/>
  <c r="AV1458" i="7"/>
  <c r="AV1459" i="7"/>
  <c r="AV1460" i="7"/>
  <c r="AV1461" i="7"/>
  <c r="AV1462" i="7"/>
  <c r="AV1463" i="7"/>
  <c r="AV1464" i="7"/>
  <c r="AV1465" i="7"/>
  <c r="AV1466" i="7"/>
  <c r="AV1467" i="7"/>
  <c r="AV1468" i="7"/>
  <c r="AV1469" i="7"/>
  <c r="AV1470" i="7"/>
  <c r="AV1471" i="7"/>
  <c r="AV1472" i="7"/>
  <c r="AV1473" i="7"/>
  <c r="AV1474" i="7"/>
  <c r="AV1475" i="7"/>
  <c r="AV1476" i="7"/>
  <c r="AV1477" i="7"/>
  <c r="AV1478" i="7"/>
  <c r="AV1479" i="7"/>
  <c r="AV1480" i="7"/>
  <c r="AV1481" i="7"/>
  <c r="AV1482" i="7"/>
  <c r="AV1483" i="7"/>
  <c r="AV1484" i="7"/>
  <c r="AV1485" i="7"/>
  <c r="AV1486" i="7"/>
  <c r="AV1487" i="7"/>
  <c r="AV1488" i="7"/>
  <c r="AV1489" i="7"/>
  <c r="AV1490" i="7"/>
  <c r="AV1491" i="7"/>
  <c r="AV1492" i="7"/>
  <c r="AV1493" i="7"/>
  <c r="AV1494" i="7"/>
  <c r="AV1495" i="7"/>
  <c r="AV1496" i="7"/>
  <c r="AV1497" i="7"/>
  <c r="AV1498" i="7"/>
  <c r="AV1499" i="7"/>
  <c r="AV1500" i="7"/>
  <c r="AV1501" i="7"/>
  <c r="AV1502" i="7"/>
  <c r="AV1503" i="7"/>
  <c r="AV1504" i="7"/>
  <c r="AV1505" i="7"/>
  <c r="AV1506" i="7"/>
  <c r="AV1507" i="7"/>
  <c r="AV1508" i="7"/>
  <c r="AV1509" i="7"/>
  <c r="AV1510" i="7"/>
  <c r="AV1511" i="7"/>
  <c r="AV1512" i="7"/>
  <c r="AV1513" i="7"/>
  <c r="AV1514" i="7"/>
  <c r="AV1515" i="7"/>
  <c r="AV1516" i="7"/>
  <c r="AV1517" i="7"/>
  <c r="AV1518" i="7"/>
  <c r="AV1519" i="7"/>
  <c r="AV1520" i="7"/>
  <c r="AV1521" i="7"/>
  <c r="AV1522" i="7"/>
  <c r="AV1523" i="7"/>
  <c r="AV1524" i="7"/>
  <c r="AV1525" i="7"/>
  <c r="AV1526" i="7"/>
  <c r="AV1527" i="7"/>
  <c r="AV1528" i="7"/>
  <c r="AV1529" i="7"/>
  <c r="AV1530" i="7"/>
  <c r="AV1531" i="7"/>
  <c r="AV1532" i="7"/>
  <c r="AV1533" i="7"/>
  <c r="AV1534" i="7"/>
  <c r="AV1535" i="7"/>
  <c r="AV1536" i="7"/>
  <c r="AV1537" i="7"/>
  <c r="AV1538" i="7"/>
  <c r="AV1539" i="7"/>
  <c r="AV1540" i="7"/>
  <c r="AV1541" i="7"/>
  <c r="AV1542" i="7"/>
  <c r="AV1543" i="7"/>
  <c r="AV1544" i="7"/>
  <c r="AV1545" i="7"/>
  <c r="AV1546" i="7"/>
  <c r="AV1547" i="7"/>
  <c r="AV1548" i="7"/>
  <c r="AV1549" i="7"/>
  <c r="AV1550" i="7"/>
  <c r="AV1551" i="7"/>
  <c r="AV1552" i="7"/>
  <c r="AV1553" i="7"/>
  <c r="AV1554" i="7"/>
  <c r="AV1555" i="7"/>
  <c r="AV1556" i="7"/>
  <c r="AV1557" i="7"/>
  <c r="AV1558" i="7"/>
  <c r="AV1559" i="7"/>
  <c r="AV1560" i="7"/>
  <c r="AV1561" i="7"/>
  <c r="AV1562" i="7"/>
  <c r="AV1563" i="7"/>
  <c r="AV1564" i="7"/>
  <c r="AV1565" i="7"/>
  <c r="AV1566" i="7"/>
  <c r="AV1567" i="7"/>
  <c r="AV1568" i="7"/>
  <c r="AV1569" i="7"/>
  <c r="AV1570" i="7"/>
  <c r="AV1571" i="7"/>
  <c r="AV1572" i="7"/>
  <c r="AV1573" i="7"/>
  <c r="AV1574" i="7"/>
  <c r="AV1575" i="7"/>
  <c r="AV1576" i="7"/>
  <c r="AV1577" i="7"/>
  <c r="AV1578" i="7"/>
  <c r="AV1579" i="7"/>
  <c r="AV1580" i="7"/>
  <c r="AV1581" i="7"/>
  <c r="AV1582" i="7"/>
  <c r="AV1583" i="7"/>
  <c r="AV1584" i="7"/>
  <c r="AV1585" i="7"/>
  <c r="AV1586" i="7"/>
  <c r="AV1587" i="7"/>
  <c r="AV1588" i="7"/>
  <c r="AV1589" i="7"/>
  <c r="AV1590" i="7"/>
  <c r="AV1591" i="7"/>
  <c r="AV1592" i="7"/>
  <c r="AV1593" i="7"/>
  <c r="AV1594" i="7"/>
  <c r="AV1595" i="7"/>
  <c r="AV1596" i="7"/>
  <c r="AV1597" i="7"/>
  <c r="AV1598" i="7"/>
  <c r="AV1599" i="7"/>
  <c r="AV1600" i="7"/>
  <c r="AV1601" i="7"/>
  <c r="AV1602" i="7"/>
  <c r="AV1603" i="7"/>
  <c r="AV1604" i="7"/>
  <c r="AV1605" i="7"/>
  <c r="AV1606" i="7"/>
  <c r="AV1607" i="7"/>
  <c r="AV1608" i="7"/>
  <c r="AV1609" i="7"/>
  <c r="AV1610" i="7"/>
  <c r="AV1611" i="7"/>
  <c r="AV1612" i="7"/>
  <c r="AV1613" i="7"/>
  <c r="AV1614" i="7"/>
  <c r="AV1615" i="7"/>
  <c r="AV1616" i="7"/>
  <c r="AV1617" i="7"/>
  <c r="AV1618" i="7"/>
  <c r="AV1619" i="7"/>
  <c r="AV1620" i="7"/>
  <c r="AV1621" i="7"/>
  <c r="AV1622" i="7"/>
  <c r="AV1623" i="7"/>
  <c r="AV1624" i="7"/>
  <c r="AV1625" i="7"/>
  <c r="AV1626" i="7"/>
  <c r="AV1627" i="7"/>
  <c r="AV1628" i="7"/>
  <c r="AV1629" i="7"/>
  <c r="AV1630" i="7"/>
  <c r="AV1631" i="7"/>
  <c r="AV1632" i="7"/>
  <c r="AV1633" i="7"/>
  <c r="AV1634" i="7"/>
  <c r="AV1635" i="7"/>
  <c r="AV1636" i="7"/>
  <c r="AV1637" i="7"/>
  <c r="AV1638" i="7"/>
  <c r="AV1639" i="7"/>
  <c r="AV1640" i="7"/>
  <c r="AV1641" i="7"/>
  <c r="AV1642" i="7"/>
  <c r="AV1643" i="7"/>
  <c r="AV1644" i="7"/>
  <c r="AV1645" i="7"/>
  <c r="AV1646" i="7"/>
  <c r="AV1647" i="7"/>
  <c r="AV1648" i="7"/>
  <c r="AV1649" i="7"/>
  <c r="AV1650" i="7"/>
  <c r="AV1651" i="7"/>
  <c r="AV1652" i="7"/>
  <c r="AV1653" i="7"/>
  <c r="AV1654" i="7"/>
  <c r="AV1655" i="7"/>
  <c r="AV1656" i="7"/>
  <c r="AV1657" i="7"/>
  <c r="AV1658" i="7"/>
  <c r="AV1659" i="7"/>
  <c r="AV1660" i="7"/>
  <c r="AV1661" i="7"/>
  <c r="AV1662" i="7"/>
  <c r="AV1663" i="7"/>
  <c r="AV1664" i="7"/>
  <c r="AV1665" i="7"/>
  <c r="AV1666" i="7"/>
  <c r="AV1667" i="7"/>
  <c r="AV1668" i="7"/>
  <c r="AV3318" i="7" l="1"/>
  <c r="AV3319" i="7"/>
  <c r="AV3320" i="7"/>
  <c r="AV3321" i="7"/>
  <c r="AV3322" i="7"/>
  <c r="AV3323" i="7"/>
  <c r="AV3324" i="7"/>
  <c r="AV3325" i="7"/>
  <c r="AV3326" i="7"/>
  <c r="AV3327" i="7"/>
  <c r="AV3328" i="7"/>
  <c r="AV3329" i="7"/>
  <c r="AV3330" i="7"/>
  <c r="AV3331" i="7"/>
  <c r="AV3332" i="7"/>
  <c r="AV3271" i="7" l="1"/>
  <c r="AV3272" i="7"/>
  <c r="AV3273" i="7"/>
  <c r="AV3274" i="7"/>
  <c r="AV3275" i="7"/>
  <c r="AV3276" i="7"/>
  <c r="AV3277" i="7"/>
  <c r="AV3278" i="7"/>
  <c r="AV3279" i="7"/>
  <c r="AV3280" i="7"/>
  <c r="AV3281" i="7"/>
  <c r="AV3282" i="7"/>
  <c r="AV3283" i="7"/>
  <c r="AV3284" i="7"/>
  <c r="AV3285" i="7"/>
  <c r="AV3286" i="7"/>
  <c r="AV3287" i="7"/>
  <c r="AV3288" i="7"/>
  <c r="AV3289" i="7"/>
  <c r="AV3290" i="7"/>
  <c r="AV3291" i="7"/>
  <c r="AV3292" i="7"/>
  <c r="AV3293" i="7"/>
  <c r="AV3294" i="7"/>
  <c r="AV3295" i="7"/>
  <c r="AV3296" i="7"/>
  <c r="AV3297" i="7"/>
  <c r="AV3298" i="7"/>
  <c r="AV3299" i="7"/>
  <c r="AV3300" i="7"/>
  <c r="AV3301" i="7"/>
  <c r="AV3302" i="7"/>
  <c r="AV3303" i="7"/>
  <c r="AV3304" i="7"/>
  <c r="AV3305" i="7"/>
  <c r="AV3306" i="7"/>
  <c r="AV3307" i="7"/>
  <c r="AV3308" i="7"/>
  <c r="AV3309" i="7"/>
  <c r="AV3310" i="7"/>
  <c r="AV3311" i="7"/>
  <c r="AV3312" i="7"/>
  <c r="AV3313" i="7"/>
  <c r="AV3314" i="7"/>
  <c r="AV3315" i="7"/>
  <c r="AV3316" i="7"/>
  <c r="AV3317" i="7"/>
  <c r="AV1681" i="7"/>
  <c r="AV1682" i="7"/>
  <c r="AV1683" i="7"/>
  <c r="AV1684" i="7"/>
  <c r="AV1685" i="7"/>
  <c r="AV1686" i="7"/>
  <c r="AV1687" i="7"/>
  <c r="AV1688" i="7"/>
  <c r="AV1689" i="7"/>
  <c r="AV1690" i="7"/>
  <c r="AV1691" i="7"/>
  <c r="AV1692" i="7"/>
  <c r="AV1693" i="7"/>
  <c r="AV1694" i="7"/>
  <c r="AV1695" i="7"/>
  <c r="AV1696" i="7"/>
  <c r="AV1697" i="7"/>
  <c r="AV1698" i="7"/>
  <c r="AV1699" i="7"/>
  <c r="AV1700" i="7"/>
  <c r="AV1701" i="7"/>
  <c r="AV1702" i="7"/>
  <c r="AV1703" i="7"/>
  <c r="AV1704" i="7"/>
  <c r="AV1705" i="7"/>
  <c r="AV1706" i="7"/>
  <c r="AV1707" i="7"/>
  <c r="AV1708" i="7"/>
  <c r="AV1709" i="7"/>
  <c r="AV1710" i="7"/>
  <c r="AV1711" i="7"/>
  <c r="AV1712" i="7"/>
  <c r="AV1713" i="7"/>
  <c r="AV1714" i="7"/>
  <c r="AV1715" i="7"/>
  <c r="AV1716" i="7"/>
  <c r="AV1717" i="7"/>
  <c r="AV1718" i="7"/>
  <c r="AV1719" i="7"/>
  <c r="AV1720" i="7"/>
  <c r="AV1721" i="7"/>
  <c r="AV1722" i="7"/>
  <c r="AV1723" i="7"/>
  <c r="AV1724" i="7"/>
  <c r="AV1725" i="7"/>
  <c r="AV1726" i="7"/>
  <c r="AV1727" i="7"/>
  <c r="AV1728" i="7"/>
  <c r="AV1729" i="7"/>
  <c r="AV1730" i="7"/>
  <c r="AV1731" i="7"/>
  <c r="AV1732" i="7"/>
  <c r="AV1733" i="7"/>
  <c r="AV1734" i="7"/>
  <c r="AV1735" i="7"/>
  <c r="AV1736" i="7"/>
  <c r="AV1737" i="7"/>
  <c r="AV1738" i="7"/>
  <c r="AV1739" i="7"/>
  <c r="AV1740" i="7"/>
  <c r="AV1741" i="7"/>
  <c r="AV1742" i="7"/>
  <c r="AV1743" i="7"/>
  <c r="AV1744" i="7"/>
  <c r="AV1745" i="7"/>
  <c r="AV1746" i="7"/>
  <c r="AV1747" i="7"/>
  <c r="AV1748" i="7"/>
  <c r="AV1749" i="7"/>
  <c r="AV1750" i="7"/>
  <c r="AV1751" i="7"/>
  <c r="AV1752" i="7"/>
  <c r="AV1753" i="7"/>
  <c r="AV1754" i="7"/>
  <c r="AV1755" i="7"/>
  <c r="AV1756" i="7"/>
  <c r="AV1757" i="7"/>
  <c r="AV1758" i="7"/>
  <c r="AV1759" i="7"/>
  <c r="AV1760" i="7"/>
  <c r="AV1761" i="7"/>
  <c r="AV1762" i="7"/>
  <c r="AV1763" i="7"/>
  <c r="AV1764" i="7"/>
  <c r="AV1765" i="7"/>
  <c r="AV1766" i="7"/>
  <c r="AV1767" i="7"/>
  <c r="AV1768" i="7"/>
  <c r="AV1769" i="7"/>
  <c r="AV1770" i="7"/>
  <c r="AV1771" i="7"/>
  <c r="AV1772" i="7"/>
  <c r="AV1773" i="7"/>
  <c r="AV1774" i="7"/>
  <c r="AV1775" i="7"/>
  <c r="AV1776" i="7"/>
  <c r="AV1777" i="7"/>
  <c r="AV1778" i="7"/>
  <c r="AV1779" i="7"/>
  <c r="AV1780" i="7"/>
  <c r="AV1781" i="7"/>
  <c r="AV1782" i="7"/>
  <c r="AV1783" i="7"/>
  <c r="AV1784" i="7"/>
  <c r="AV1785" i="7"/>
  <c r="AV1786" i="7"/>
  <c r="AV1787" i="7"/>
  <c r="AV1788" i="7"/>
  <c r="AV1789" i="7"/>
  <c r="AV1790" i="7"/>
  <c r="AV1791" i="7"/>
  <c r="AV1792" i="7"/>
  <c r="AV1793" i="7"/>
  <c r="AV1794" i="7"/>
  <c r="AV1795" i="7"/>
  <c r="AV1796" i="7"/>
  <c r="AV1797" i="7"/>
  <c r="AV1798" i="7"/>
  <c r="AV1799" i="7"/>
  <c r="AV1800" i="7"/>
  <c r="AV1801" i="7"/>
  <c r="AV1802" i="7"/>
  <c r="AV1803" i="7"/>
  <c r="AV1804" i="7"/>
  <c r="AV1805" i="7"/>
  <c r="AV1806" i="7"/>
  <c r="AV1807" i="7"/>
  <c r="AV1808" i="7"/>
  <c r="AV1809" i="7"/>
  <c r="AV1810" i="7"/>
  <c r="AV1811" i="7"/>
  <c r="AV1812" i="7"/>
  <c r="AV1813" i="7"/>
  <c r="AV1814" i="7"/>
  <c r="AV1815" i="7"/>
  <c r="AV1816" i="7"/>
  <c r="AV1817" i="7"/>
  <c r="AV1818" i="7"/>
  <c r="AV1819" i="7"/>
  <c r="AV1820" i="7"/>
  <c r="AV1821" i="7"/>
  <c r="AV1822" i="7"/>
  <c r="AV1823" i="7"/>
  <c r="AV1824" i="7"/>
  <c r="AV1825" i="7"/>
  <c r="AV1826" i="7"/>
  <c r="AV1827" i="7"/>
  <c r="AV1828" i="7"/>
  <c r="AV1829" i="7"/>
  <c r="AV1830" i="7"/>
  <c r="AV1831" i="7"/>
  <c r="AV1832" i="7"/>
  <c r="AV1833" i="7"/>
  <c r="AV1834" i="7"/>
  <c r="AV1835" i="7"/>
  <c r="AV1836" i="7"/>
  <c r="AV1837" i="7"/>
  <c r="AV1838" i="7"/>
  <c r="AV1839" i="7"/>
  <c r="AV1840" i="7"/>
  <c r="AV1841" i="7"/>
  <c r="AV1842" i="7"/>
  <c r="AV1843" i="7"/>
  <c r="AV1844" i="7"/>
  <c r="AV1845" i="7"/>
  <c r="AV1846" i="7"/>
  <c r="AV1847" i="7"/>
  <c r="AV1848" i="7"/>
  <c r="AV1849" i="7"/>
  <c r="AV1850" i="7"/>
  <c r="AV1851" i="7"/>
  <c r="AV1852" i="7"/>
  <c r="AV1853" i="7"/>
  <c r="AV1854" i="7"/>
  <c r="AV1855" i="7"/>
  <c r="AV1856" i="7"/>
  <c r="AV1857" i="7"/>
  <c r="AV1858" i="7"/>
  <c r="AV1859" i="7"/>
  <c r="AV1860" i="7"/>
  <c r="AV1861" i="7"/>
  <c r="AV1862" i="7"/>
  <c r="AV1863" i="7"/>
  <c r="AV1864" i="7"/>
  <c r="AV1865" i="7"/>
  <c r="AV1866" i="7"/>
  <c r="AV1867" i="7"/>
  <c r="AV1868" i="7"/>
  <c r="AV1869" i="7"/>
  <c r="AV1870" i="7"/>
  <c r="AV1871" i="7"/>
  <c r="AV1872" i="7"/>
  <c r="AV1873" i="7"/>
  <c r="AV1874" i="7"/>
  <c r="AV1875" i="7"/>
  <c r="AV1876" i="7"/>
  <c r="AV1877" i="7"/>
  <c r="AV1878" i="7"/>
  <c r="AV1879" i="7"/>
  <c r="AV1880" i="7"/>
  <c r="AV1881" i="7"/>
  <c r="AV1882" i="7"/>
  <c r="AV1883" i="7"/>
  <c r="AV1884" i="7"/>
  <c r="AV1885" i="7"/>
  <c r="AV1886" i="7"/>
  <c r="AV1887" i="7"/>
  <c r="AV1888" i="7"/>
  <c r="AV1889" i="7"/>
  <c r="AV1890" i="7"/>
  <c r="AV1891" i="7"/>
  <c r="AV1892" i="7"/>
  <c r="AV1893" i="7"/>
  <c r="AV1894" i="7"/>
  <c r="AV1895" i="7"/>
  <c r="AV1896" i="7"/>
  <c r="AV1897" i="7"/>
  <c r="AV1898" i="7"/>
  <c r="AV1899" i="7"/>
  <c r="AV1900" i="7"/>
  <c r="AV1901" i="7"/>
  <c r="AV1902" i="7"/>
  <c r="AV1903" i="7"/>
  <c r="AV1904" i="7"/>
  <c r="AV1905" i="7"/>
  <c r="AV1906" i="7"/>
  <c r="AV1907" i="7"/>
  <c r="AV1908" i="7"/>
  <c r="AV1909" i="7"/>
  <c r="AV1910" i="7"/>
  <c r="AV1911" i="7"/>
  <c r="AV1912" i="7"/>
  <c r="AV1913" i="7"/>
  <c r="AV1914" i="7"/>
  <c r="AV1915" i="7"/>
  <c r="AV1916" i="7"/>
  <c r="AV1917" i="7"/>
  <c r="AV1918" i="7"/>
  <c r="AV1919" i="7"/>
  <c r="AV1920" i="7"/>
  <c r="AV1921" i="7"/>
  <c r="AV1922" i="7"/>
  <c r="AV1923" i="7"/>
  <c r="AV1924" i="7"/>
  <c r="AV1925" i="7"/>
  <c r="AV1926" i="7"/>
  <c r="AV1927" i="7"/>
  <c r="AV1928" i="7"/>
  <c r="AV1929" i="7"/>
  <c r="AV1930" i="7"/>
  <c r="AV1931" i="7"/>
  <c r="AV1932" i="7"/>
  <c r="AV1933" i="7"/>
  <c r="AV1934" i="7"/>
  <c r="AV1935" i="7"/>
  <c r="AV1936" i="7"/>
  <c r="AV1937" i="7"/>
  <c r="AV1938" i="7"/>
  <c r="AV1939" i="7"/>
  <c r="AV1940" i="7"/>
  <c r="AV1941" i="7"/>
  <c r="AV1942" i="7"/>
  <c r="AV1943" i="7"/>
  <c r="AV1944" i="7"/>
  <c r="AV1945" i="7"/>
  <c r="AV1946" i="7"/>
  <c r="AV1947" i="7"/>
  <c r="AV1948" i="7"/>
  <c r="AV1949" i="7"/>
  <c r="AV1950" i="7"/>
  <c r="AV1951" i="7"/>
  <c r="AV1952" i="7"/>
  <c r="AV1953" i="7"/>
  <c r="AV1954" i="7"/>
  <c r="AV1955" i="7"/>
  <c r="AV1956" i="7"/>
  <c r="AV1957" i="7"/>
  <c r="AV1958" i="7"/>
  <c r="AV1959" i="7"/>
  <c r="AV1960" i="7"/>
  <c r="AV1961" i="7"/>
  <c r="AV1962" i="7"/>
  <c r="AV1963" i="7"/>
  <c r="AV1964" i="7"/>
  <c r="AV1965" i="7"/>
  <c r="AV1966" i="7"/>
  <c r="AV1967" i="7"/>
  <c r="AV1968" i="7"/>
  <c r="AV1969" i="7"/>
  <c r="AV1970" i="7"/>
  <c r="AV1971" i="7"/>
  <c r="AV1972" i="7"/>
  <c r="AV1973" i="7"/>
  <c r="AV1974" i="7"/>
  <c r="AV1975" i="7"/>
  <c r="AV1976" i="7"/>
  <c r="AV1977" i="7"/>
  <c r="AV1978" i="7"/>
  <c r="AV1979" i="7"/>
  <c r="AV1980" i="7"/>
  <c r="AV1981" i="7"/>
  <c r="AV1982" i="7"/>
  <c r="AV1983" i="7"/>
  <c r="AV1984" i="7"/>
  <c r="AV1985" i="7"/>
  <c r="AV1986" i="7"/>
  <c r="AV1987" i="7"/>
  <c r="AV1988" i="7"/>
  <c r="AV1989" i="7"/>
  <c r="AV1990" i="7"/>
  <c r="AV1991" i="7"/>
  <c r="AV1992" i="7"/>
  <c r="AV1993" i="7"/>
  <c r="AV1994" i="7"/>
  <c r="AV1995" i="7"/>
  <c r="AV1996" i="7"/>
  <c r="AV1997" i="7"/>
  <c r="AV1998" i="7"/>
  <c r="AV1999" i="7"/>
  <c r="AV2000" i="7"/>
  <c r="AV2001" i="7"/>
  <c r="AV2002" i="7"/>
  <c r="AV2003" i="7"/>
  <c r="AV2004" i="7"/>
  <c r="AV2005" i="7"/>
  <c r="AV2006" i="7"/>
  <c r="AV2007" i="7"/>
  <c r="AV2008" i="7"/>
  <c r="AV2009" i="7"/>
  <c r="AV2010" i="7"/>
  <c r="AV2011" i="7"/>
  <c r="AV2012" i="7"/>
  <c r="AV2013" i="7"/>
  <c r="AV2014" i="7"/>
  <c r="AV2015" i="7"/>
  <c r="AV2016" i="7"/>
  <c r="AV2017" i="7"/>
  <c r="AV2018" i="7"/>
  <c r="AV2019" i="7"/>
  <c r="AV2020" i="7"/>
  <c r="AV2021" i="7"/>
  <c r="AV2022" i="7"/>
  <c r="AV2023" i="7"/>
  <c r="AV2024" i="7"/>
  <c r="AV2025" i="7"/>
  <c r="AV2026" i="7"/>
  <c r="AV2027" i="7"/>
  <c r="AV2028" i="7"/>
  <c r="AV2029" i="7"/>
  <c r="AV2030" i="7"/>
  <c r="AV2031" i="7"/>
  <c r="AV2032" i="7"/>
  <c r="AV2033" i="7"/>
  <c r="AV2034" i="7"/>
  <c r="AV2035" i="7"/>
  <c r="AV2036" i="7"/>
  <c r="AV2037" i="7"/>
  <c r="AV2038" i="7"/>
  <c r="AV2039" i="7"/>
  <c r="AV2040" i="7"/>
  <c r="AV2041" i="7"/>
  <c r="AV2042" i="7"/>
  <c r="AV2043" i="7"/>
  <c r="AV2044" i="7"/>
  <c r="AV2045" i="7"/>
  <c r="AV2046" i="7"/>
  <c r="AV2047" i="7"/>
  <c r="AV2048" i="7"/>
  <c r="AV2049" i="7"/>
  <c r="AV2050" i="7"/>
  <c r="AV2051" i="7"/>
  <c r="AV2052" i="7"/>
  <c r="AV2053" i="7"/>
  <c r="AV2054" i="7"/>
  <c r="AV2055" i="7"/>
  <c r="AV2056" i="7"/>
  <c r="AV2057" i="7"/>
  <c r="AV2058" i="7"/>
  <c r="AV2059" i="7"/>
  <c r="AV2060" i="7"/>
  <c r="AV2061" i="7"/>
  <c r="AV2062" i="7"/>
  <c r="AV2063" i="7"/>
  <c r="AV2064" i="7"/>
  <c r="AV2065" i="7"/>
  <c r="AV2066" i="7"/>
  <c r="AV2067" i="7"/>
  <c r="AV2068" i="7"/>
  <c r="AV2069" i="7"/>
  <c r="AV2070" i="7"/>
  <c r="AV2071" i="7"/>
  <c r="AV2072" i="7"/>
  <c r="AV2073" i="7"/>
  <c r="AV2074" i="7"/>
  <c r="AV2075" i="7"/>
  <c r="AV2076" i="7"/>
  <c r="AV2077" i="7"/>
  <c r="AV2078" i="7"/>
  <c r="AV2079" i="7"/>
  <c r="AV2080" i="7"/>
  <c r="AV2081" i="7"/>
  <c r="AV2082" i="7"/>
  <c r="AV2083" i="7"/>
  <c r="AV2084" i="7"/>
  <c r="AV2085" i="7"/>
  <c r="AV2086" i="7"/>
  <c r="AV2087" i="7"/>
  <c r="AV2088" i="7"/>
  <c r="AV2089" i="7"/>
  <c r="AV2090" i="7"/>
  <c r="AV2091" i="7"/>
  <c r="AV2092" i="7"/>
  <c r="AV2093" i="7"/>
  <c r="AV2094" i="7"/>
  <c r="AV2095" i="7"/>
  <c r="AV2096" i="7"/>
  <c r="AV2097" i="7"/>
  <c r="AV2098" i="7"/>
  <c r="AV2099" i="7"/>
  <c r="AV2100" i="7"/>
  <c r="AV2101" i="7"/>
  <c r="AV2102" i="7"/>
  <c r="AV2103" i="7"/>
  <c r="AV2104" i="7"/>
  <c r="AV2105" i="7"/>
  <c r="AV2106" i="7"/>
  <c r="AV2107" i="7"/>
  <c r="AV2108" i="7"/>
  <c r="AV2109" i="7"/>
  <c r="AV2110" i="7"/>
  <c r="AV2111" i="7"/>
  <c r="AV2112" i="7"/>
  <c r="AV2113" i="7"/>
  <c r="AV2114" i="7"/>
  <c r="AV2115" i="7"/>
  <c r="AV2116" i="7"/>
  <c r="AV2117" i="7"/>
  <c r="AV2118" i="7"/>
  <c r="AV2119" i="7"/>
  <c r="AV2120" i="7"/>
  <c r="AV2121" i="7"/>
  <c r="AV2122" i="7"/>
  <c r="AV2123" i="7"/>
  <c r="AV2124" i="7"/>
  <c r="AV2125" i="7"/>
  <c r="AV2126" i="7"/>
  <c r="AV2127" i="7"/>
  <c r="AV2128" i="7"/>
  <c r="AV2129" i="7"/>
  <c r="AV2130" i="7"/>
  <c r="AV2131" i="7"/>
  <c r="AV2132" i="7"/>
  <c r="AV2133" i="7"/>
  <c r="AV2134" i="7"/>
  <c r="AV2135" i="7"/>
  <c r="AV2136" i="7"/>
  <c r="AV2137" i="7"/>
  <c r="AV2138" i="7"/>
  <c r="AV2139" i="7"/>
  <c r="AV2140" i="7"/>
  <c r="AV2141" i="7"/>
  <c r="AV2142" i="7"/>
  <c r="AV2143" i="7"/>
  <c r="AV2144" i="7"/>
  <c r="AV2145" i="7"/>
  <c r="AV2146" i="7"/>
  <c r="AV2147" i="7"/>
  <c r="AV2148" i="7"/>
  <c r="AV2149" i="7"/>
  <c r="AV2150" i="7"/>
  <c r="AV2151" i="7"/>
  <c r="AV2152" i="7"/>
  <c r="AV2153" i="7"/>
  <c r="AV2154" i="7"/>
  <c r="AV2155" i="7"/>
  <c r="AV2156" i="7"/>
  <c r="AV2157" i="7"/>
  <c r="AV2158" i="7"/>
  <c r="AV2159" i="7"/>
  <c r="AV2160" i="7"/>
  <c r="AV2161" i="7"/>
  <c r="AV2162" i="7"/>
  <c r="AV2163" i="7"/>
  <c r="AV2164" i="7"/>
  <c r="AV2165" i="7"/>
  <c r="AV2166" i="7"/>
  <c r="AV2167" i="7"/>
  <c r="AV2168" i="7"/>
  <c r="AV2169" i="7"/>
  <c r="AV2170" i="7"/>
  <c r="AV2171" i="7"/>
  <c r="AV2172" i="7"/>
  <c r="AV2173" i="7"/>
  <c r="AV2174" i="7"/>
  <c r="AV2175" i="7"/>
  <c r="AV2176" i="7"/>
  <c r="AV2177" i="7"/>
  <c r="AV2178" i="7"/>
  <c r="AV2179" i="7"/>
  <c r="AV2180" i="7"/>
  <c r="AV2181" i="7"/>
  <c r="AV2182" i="7"/>
  <c r="AV2183" i="7"/>
  <c r="AV2184" i="7"/>
  <c r="AV2185" i="7"/>
  <c r="AV2186" i="7"/>
  <c r="AV2187" i="7"/>
  <c r="AV2188" i="7"/>
  <c r="AV2189" i="7"/>
  <c r="AV2190" i="7"/>
  <c r="AV2191" i="7"/>
  <c r="AV2192" i="7"/>
  <c r="AV2193" i="7"/>
  <c r="AV2194" i="7"/>
  <c r="AV2195" i="7"/>
  <c r="AV2196" i="7"/>
  <c r="AV2197" i="7"/>
  <c r="AV2198" i="7"/>
  <c r="AV2199" i="7"/>
  <c r="AV2200" i="7"/>
  <c r="AV2201" i="7"/>
  <c r="AV2202" i="7"/>
  <c r="AV2203" i="7"/>
  <c r="AV2204" i="7"/>
  <c r="AV2205" i="7"/>
  <c r="AV2206" i="7"/>
  <c r="AV2207" i="7"/>
  <c r="AV2208" i="7"/>
  <c r="AV2209" i="7"/>
  <c r="AV2210" i="7"/>
  <c r="AV2211" i="7"/>
  <c r="AV2212" i="7"/>
  <c r="AV2213" i="7"/>
  <c r="AV2214" i="7"/>
  <c r="AV2215" i="7"/>
  <c r="AV2216" i="7"/>
  <c r="AV2217" i="7"/>
  <c r="AV2218" i="7"/>
  <c r="AV2219" i="7"/>
  <c r="AV2220" i="7"/>
  <c r="AV2221" i="7"/>
  <c r="AV2222" i="7"/>
  <c r="AV2223" i="7"/>
  <c r="AV2224" i="7"/>
  <c r="AV2225" i="7"/>
  <c r="AV2226" i="7"/>
  <c r="AV2227" i="7"/>
  <c r="AV2228" i="7"/>
  <c r="AV2229" i="7"/>
  <c r="AV2230" i="7"/>
  <c r="AV2231" i="7"/>
  <c r="AV2232" i="7"/>
  <c r="AV2233" i="7"/>
  <c r="AV2234" i="7"/>
  <c r="AV2235" i="7"/>
  <c r="AV2236" i="7"/>
  <c r="AV2237" i="7"/>
  <c r="AV2238" i="7"/>
  <c r="AV2239" i="7"/>
  <c r="AV2240" i="7"/>
  <c r="AV2241" i="7"/>
  <c r="AV2242" i="7"/>
  <c r="AV2243" i="7"/>
  <c r="AV2244" i="7"/>
  <c r="AV2245" i="7"/>
  <c r="AV2246" i="7"/>
  <c r="AV2247" i="7"/>
  <c r="AV2248" i="7"/>
  <c r="AV2249" i="7"/>
  <c r="AV2250" i="7"/>
  <c r="AV2251" i="7"/>
  <c r="AV2252" i="7"/>
  <c r="AV2253" i="7"/>
  <c r="AV2254" i="7"/>
  <c r="AV2255" i="7"/>
  <c r="AV2256" i="7"/>
  <c r="AV2257" i="7"/>
  <c r="AV2258" i="7"/>
  <c r="AV2259" i="7"/>
  <c r="AV2260" i="7"/>
  <c r="AV2261" i="7"/>
  <c r="AV2262" i="7"/>
  <c r="AV2263" i="7"/>
  <c r="AV2264" i="7"/>
  <c r="AV2265" i="7"/>
  <c r="AV2266" i="7"/>
  <c r="AV2267" i="7"/>
  <c r="AV2268" i="7"/>
  <c r="AV2269" i="7"/>
  <c r="AV2270" i="7"/>
  <c r="AV2271" i="7"/>
  <c r="AV2272" i="7"/>
  <c r="AV2273" i="7"/>
  <c r="AV2274" i="7"/>
  <c r="AV2275" i="7"/>
  <c r="AV2276" i="7"/>
  <c r="K14" i="3" s="1"/>
  <c r="AV2277" i="7"/>
  <c r="AV2278" i="7"/>
  <c r="AV2279" i="7"/>
  <c r="AV2280" i="7"/>
  <c r="AV2281" i="7"/>
  <c r="AV2282" i="7"/>
  <c r="AV2283" i="7"/>
  <c r="AV2284" i="7"/>
  <c r="AV2285" i="7"/>
  <c r="AV2286" i="7"/>
  <c r="AV2287" i="7"/>
  <c r="AV2288" i="7"/>
  <c r="AV2289" i="7"/>
  <c r="AV2290" i="7"/>
  <c r="AV2291" i="7"/>
  <c r="AV2292" i="7"/>
  <c r="AV2293" i="7"/>
  <c r="AV2294" i="7"/>
  <c r="AV2295" i="7"/>
  <c r="AV2296" i="7"/>
  <c r="AV2297" i="7"/>
  <c r="AV2298" i="7"/>
  <c r="AV2299" i="7"/>
  <c r="AV2300" i="7"/>
  <c r="AV2301" i="7"/>
  <c r="AV2302" i="7"/>
  <c r="AV2303" i="7"/>
  <c r="AV2304" i="7"/>
  <c r="AV2305" i="7"/>
  <c r="AV2306" i="7"/>
  <c r="AV2307" i="7"/>
  <c r="AV2308" i="7"/>
  <c r="AV2309" i="7"/>
  <c r="AV2310" i="7"/>
  <c r="AV2311" i="7"/>
  <c r="AV2312" i="7"/>
  <c r="AV2313" i="7"/>
  <c r="AV2314" i="7"/>
  <c r="AV2315" i="7"/>
  <c r="AV2316" i="7"/>
  <c r="AV2317" i="7"/>
  <c r="AV2318" i="7"/>
  <c r="AV2319" i="7"/>
  <c r="AV2320" i="7"/>
  <c r="AV2321" i="7"/>
  <c r="AV2322" i="7"/>
  <c r="AV2323" i="7"/>
  <c r="AV2324" i="7"/>
  <c r="AV2325" i="7"/>
  <c r="AV2326" i="7"/>
  <c r="AV2327" i="7"/>
  <c r="AV2328" i="7"/>
  <c r="AV2329" i="7"/>
  <c r="AV2330" i="7"/>
  <c r="AV2331" i="7"/>
  <c r="AV2332" i="7"/>
  <c r="AV2333" i="7"/>
  <c r="AV2334" i="7"/>
  <c r="AV2335" i="7"/>
  <c r="AV2336" i="7"/>
  <c r="AV2337" i="7"/>
  <c r="AV2338" i="7"/>
  <c r="AV2339" i="7"/>
  <c r="AV2340" i="7"/>
  <c r="AV2341" i="7"/>
  <c r="AV2342" i="7"/>
  <c r="AV2343" i="7"/>
  <c r="AV2344" i="7"/>
  <c r="AV2345" i="7"/>
  <c r="AV2346" i="7"/>
  <c r="AV2347" i="7"/>
  <c r="AV2348" i="7"/>
  <c r="AV2349" i="7"/>
  <c r="AV2350" i="7"/>
  <c r="AV2351" i="7"/>
  <c r="AV2352" i="7"/>
  <c r="AV2353" i="7"/>
  <c r="AV2354" i="7"/>
  <c r="AV2355" i="7"/>
  <c r="AV2356" i="7"/>
  <c r="AV2357" i="7"/>
  <c r="AV2358" i="7"/>
  <c r="AV2359" i="7"/>
  <c r="AV2360" i="7"/>
  <c r="AV2361" i="7"/>
  <c r="AV2362" i="7"/>
  <c r="AV2363" i="7"/>
  <c r="AV2364" i="7"/>
  <c r="AV2365" i="7"/>
  <c r="AV2366" i="7"/>
  <c r="AV2367" i="7"/>
  <c r="AV2368" i="7"/>
  <c r="AV2369" i="7"/>
  <c r="AV2370" i="7"/>
  <c r="AV2371" i="7"/>
  <c r="AV2372" i="7"/>
  <c r="AV2373" i="7"/>
  <c r="AV2374" i="7"/>
  <c r="AV2375" i="7"/>
  <c r="AV2376" i="7"/>
  <c r="AV2377" i="7"/>
  <c r="AV2378" i="7"/>
  <c r="AV2379" i="7"/>
  <c r="AV2380" i="7"/>
  <c r="AV2381" i="7"/>
  <c r="AV2382" i="7"/>
  <c r="AV2383" i="7"/>
  <c r="AV2384" i="7"/>
  <c r="AV2385" i="7"/>
  <c r="AV2386" i="7"/>
  <c r="AV2387" i="7"/>
  <c r="AV2388" i="7"/>
  <c r="AV2389" i="7"/>
  <c r="AV2390" i="7"/>
  <c r="AV2391" i="7"/>
  <c r="AV2392" i="7"/>
  <c r="AV2393" i="7"/>
  <c r="AV2394" i="7"/>
  <c r="AV2395" i="7"/>
  <c r="AV2396" i="7"/>
  <c r="AV2397" i="7"/>
  <c r="AV2398" i="7"/>
  <c r="AV2399" i="7"/>
  <c r="AV2400" i="7"/>
  <c r="AV2401" i="7"/>
  <c r="AV2402" i="7"/>
  <c r="AV2403" i="7"/>
  <c r="AV2404" i="7"/>
  <c r="AV2405" i="7"/>
  <c r="AV2406" i="7"/>
  <c r="AV2407" i="7"/>
  <c r="AV2408" i="7"/>
  <c r="AV2409" i="7"/>
  <c r="AV2410" i="7"/>
  <c r="AV2411" i="7"/>
  <c r="AV2412" i="7"/>
  <c r="AV2413" i="7"/>
  <c r="AV2414" i="7"/>
  <c r="AV2415" i="7"/>
  <c r="AV2416" i="7"/>
  <c r="AV2417" i="7"/>
  <c r="AV2418" i="7"/>
  <c r="AV2419" i="7"/>
  <c r="AV2420" i="7"/>
  <c r="AV2421" i="7"/>
  <c r="AV2422" i="7"/>
  <c r="AV2423" i="7"/>
  <c r="AV2424" i="7"/>
  <c r="AV2425" i="7"/>
  <c r="AV2426" i="7"/>
  <c r="AV2427" i="7"/>
  <c r="AV2428" i="7"/>
  <c r="AV2429" i="7"/>
  <c r="AV2430" i="7"/>
  <c r="AV2431" i="7"/>
  <c r="AV2432" i="7"/>
  <c r="AV2433" i="7"/>
  <c r="AV2434" i="7"/>
  <c r="AV2435" i="7"/>
  <c r="AV2436" i="7"/>
  <c r="AV2437" i="7"/>
  <c r="AV2438" i="7"/>
  <c r="AV2439" i="7"/>
  <c r="AV2440" i="7"/>
  <c r="AV2441" i="7"/>
  <c r="AV2442" i="7"/>
  <c r="AV2443" i="7"/>
  <c r="AV2444" i="7"/>
  <c r="AV2445" i="7"/>
  <c r="AV2446" i="7"/>
  <c r="AV2447" i="7"/>
  <c r="AV2448" i="7"/>
  <c r="AV2449" i="7"/>
  <c r="AV2450" i="7"/>
  <c r="AV2451" i="7"/>
  <c r="AV2452" i="7"/>
  <c r="AV2453" i="7"/>
  <c r="AV2454" i="7"/>
  <c r="AV2455" i="7"/>
  <c r="AV2456" i="7"/>
  <c r="AV2457" i="7"/>
  <c r="AV2458" i="7"/>
  <c r="AV2459" i="7"/>
  <c r="AV2460" i="7"/>
  <c r="AV2461" i="7"/>
  <c r="AV2462" i="7"/>
  <c r="AV2463" i="7"/>
  <c r="AV2464" i="7"/>
  <c r="AV2465" i="7"/>
  <c r="AV2466" i="7"/>
  <c r="AV2467" i="7"/>
  <c r="AV2468" i="7"/>
  <c r="AV2469" i="7"/>
  <c r="AV2470" i="7"/>
  <c r="AV2471" i="7"/>
  <c r="AV2472" i="7"/>
  <c r="AV2473" i="7"/>
  <c r="AV2474" i="7"/>
  <c r="AV2475" i="7"/>
  <c r="AV2476" i="7"/>
  <c r="AV2477" i="7"/>
  <c r="AV2478" i="7"/>
  <c r="AV2479" i="7"/>
  <c r="AV2480" i="7"/>
  <c r="AV2481" i="7"/>
  <c r="AV2482" i="7"/>
  <c r="AV2483" i="7"/>
  <c r="AV2484" i="7"/>
  <c r="AV2485" i="7"/>
  <c r="AV2486" i="7"/>
  <c r="AV2487" i="7"/>
  <c r="AV2488" i="7"/>
  <c r="AV2489" i="7"/>
  <c r="AV2490" i="7"/>
  <c r="AV2491" i="7"/>
  <c r="AV2492" i="7"/>
  <c r="AV2493" i="7"/>
  <c r="AV2494" i="7"/>
  <c r="AV2495" i="7"/>
  <c r="AV2496" i="7"/>
  <c r="AV2497" i="7"/>
  <c r="AV2498" i="7"/>
  <c r="AV2499" i="7"/>
  <c r="AV2500" i="7"/>
  <c r="AV2501" i="7"/>
  <c r="AV2502" i="7"/>
  <c r="AV2503" i="7"/>
  <c r="AV2504" i="7"/>
  <c r="AV2505" i="7"/>
  <c r="AV2506" i="7"/>
  <c r="AV2507" i="7"/>
  <c r="AV2508" i="7"/>
  <c r="AV2509" i="7"/>
  <c r="AV2510" i="7"/>
  <c r="AV2511" i="7"/>
  <c r="AV2512" i="7"/>
  <c r="AV2513" i="7"/>
  <c r="AV2514" i="7"/>
  <c r="AV2515" i="7"/>
  <c r="AV2516" i="7"/>
  <c r="AV2517" i="7"/>
  <c r="AV2518" i="7"/>
  <c r="AV2519" i="7"/>
  <c r="AV2520" i="7"/>
  <c r="AV2521" i="7"/>
  <c r="AV2522" i="7"/>
  <c r="AV2523" i="7"/>
  <c r="AV2524" i="7"/>
  <c r="AV2525" i="7"/>
  <c r="AV2526" i="7"/>
  <c r="AV2527" i="7"/>
  <c r="AV2528" i="7"/>
  <c r="AV2529" i="7"/>
  <c r="AV2530" i="7"/>
  <c r="AV2531" i="7"/>
  <c r="AV2532" i="7"/>
  <c r="AV2533" i="7"/>
  <c r="AV2534" i="7"/>
  <c r="AV2535" i="7"/>
  <c r="AV2536" i="7"/>
  <c r="AV2537" i="7"/>
  <c r="AV2538" i="7"/>
  <c r="AV2539" i="7"/>
  <c r="AV2540" i="7"/>
  <c r="AV2541" i="7"/>
  <c r="AV2542" i="7"/>
  <c r="AV2543" i="7"/>
  <c r="AV2544" i="7"/>
  <c r="AV2545" i="7"/>
  <c r="AV2546" i="7"/>
  <c r="AV2547" i="7"/>
  <c r="AV2548" i="7"/>
  <c r="AV2549" i="7"/>
  <c r="AV2550" i="7"/>
  <c r="AV2551" i="7"/>
  <c r="AV2552" i="7"/>
  <c r="AV2553" i="7"/>
  <c r="AV2554" i="7"/>
  <c r="AV2555" i="7"/>
  <c r="AV2556" i="7"/>
  <c r="AV2557" i="7"/>
  <c r="AV2558" i="7"/>
  <c r="AV2559" i="7"/>
  <c r="AV2560" i="7"/>
  <c r="AV2561" i="7"/>
  <c r="AV2562" i="7"/>
  <c r="AV2563" i="7"/>
  <c r="AV2564" i="7"/>
  <c r="AV2565" i="7"/>
  <c r="AV2566" i="7"/>
  <c r="AV2567" i="7"/>
  <c r="AV2568" i="7"/>
  <c r="AV2569" i="7"/>
  <c r="AV2570" i="7"/>
  <c r="AV2571" i="7"/>
  <c r="AV2572" i="7"/>
  <c r="AV2573" i="7"/>
  <c r="AV2574" i="7"/>
  <c r="AV2575" i="7"/>
  <c r="AV2576" i="7"/>
  <c r="AV2577" i="7"/>
  <c r="AV2578" i="7"/>
  <c r="AV2579" i="7"/>
  <c r="AV2580" i="7"/>
  <c r="AV2581" i="7"/>
  <c r="AV2582" i="7"/>
  <c r="AV2583" i="7"/>
  <c r="AV2584" i="7"/>
  <c r="AV2585" i="7"/>
  <c r="AV2586" i="7"/>
  <c r="AV2587" i="7"/>
  <c r="AV2588" i="7"/>
  <c r="AV2589" i="7"/>
  <c r="AV2590" i="7"/>
  <c r="AV2591" i="7"/>
  <c r="AV2592" i="7"/>
  <c r="AV2593" i="7"/>
  <c r="AV2594" i="7"/>
  <c r="AV2595" i="7"/>
  <c r="AV2596" i="7"/>
  <c r="AV2597" i="7"/>
  <c r="AV2598" i="7"/>
  <c r="AV2599" i="7"/>
  <c r="AV2600" i="7"/>
  <c r="AV2601" i="7"/>
  <c r="AV2602" i="7"/>
  <c r="AV2603" i="7"/>
  <c r="AV2604" i="7"/>
  <c r="AV2605" i="7"/>
  <c r="AV2606" i="7"/>
  <c r="AV2607" i="7"/>
  <c r="AV2608" i="7"/>
  <c r="AV2609" i="7"/>
  <c r="AV2610" i="7"/>
  <c r="AV2611" i="7"/>
  <c r="AV2612" i="7"/>
  <c r="AV2613" i="7"/>
  <c r="AV2614" i="7"/>
  <c r="AV2615" i="7"/>
  <c r="AV2616" i="7"/>
  <c r="AV2617" i="7"/>
  <c r="AV2618" i="7"/>
  <c r="AV2619" i="7"/>
  <c r="AV2620" i="7"/>
  <c r="AV2621" i="7"/>
  <c r="AV2622" i="7"/>
  <c r="AV2623" i="7"/>
  <c r="AV2624" i="7"/>
  <c r="AV2625" i="7"/>
  <c r="AV2626" i="7"/>
  <c r="AV2627" i="7"/>
  <c r="AV2628" i="7"/>
  <c r="AV2629" i="7"/>
  <c r="AV2630" i="7"/>
  <c r="AV2631" i="7"/>
  <c r="AV2632" i="7"/>
  <c r="AV2633" i="7"/>
  <c r="AV2634" i="7"/>
  <c r="AV2635" i="7"/>
  <c r="AV2636" i="7"/>
  <c r="AV2637" i="7"/>
  <c r="AV2638" i="7"/>
  <c r="AV2639" i="7"/>
  <c r="AV2640" i="7"/>
  <c r="AV2641" i="7"/>
  <c r="AV2642" i="7"/>
  <c r="AV2643" i="7"/>
  <c r="AV2644" i="7"/>
  <c r="AV2645" i="7"/>
  <c r="AV2646" i="7"/>
  <c r="AV2647" i="7"/>
  <c r="AV2648" i="7"/>
  <c r="AV2649" i="7"/>
  <c r="AV2650" i="7"/>
  <c r="AV2651" i="7"/>
  <c r="AV2652" i="7"/>
  <c r="AV2653" i="7"/>
  <c r="AV2654" i="7"/>
  <c r="AV2655" i="7"/>
  <c r="AV2656" i="7"/>
  <c r="AV2657" i="7"/>
  <c r="AV2658" i="7"/>
  <c r="AV2659" i="7"/>
  <c r="AV2660" i="7"/>
  <c r="AV2661" i="7"/>
  <c r="AV2662" i="7"/>
  <c r="AV2663" i="7"/>
  <c r="AV2664" i="7"/>
  <c r="AV2665" i="7"/>
  <c r="AV2666" i="7"/>
  <c r="AV2667" i="7"/>
  <c r="AV2668" i="7"/>
  <c r="AV2669" i="7"/>
  <c r="AV2670" i="7"/>
  <c r="AV2671" i="7"/>
  <c r="AV2672" i="7"/>
  <c r="AV2673" i="7"/>
  <c r="AV2674" i="7"/>
  <c r="AV2675" i="7"/>
  <c r="AV2676" i="7"/>
  <c r="AV2677" i="7"/>
  <c r="AV2678" i="7"/>
  <c r="AV2679" i="7"/>
  <c r="AV2680" i="7"/>
  <c r="AV2681" i="7"/>
  <c r="AV2682" i="7"/>
  <c r="AV2683" i="7"/>
  <c r="AV2684" i="7"/>
  <c r="AV2685" i="7"/>
  <c r="AV2686" i="7"/>
  <c r="AV2687" i="7"/>
  <c r="AV2688" i="7"/>
  <c r="AV2689" i="7"/>
  <c r="AV2690" i="7"/>
  <c r="AV2691" i="7"/>
  <c r="AV2692" i="7"/>
  <c r="AV2693" i="7"/>
  <c r="AV2694" i="7"/>
  <c r="AV2695" i="7"/>
  <c r="AV2696" i="7"/>
  <c r="AV2697" i="7"/>
  <c r="AV2698" i="7"/>
  <c r="AV2699" i="7"/>
  <c r="AV2700" i="7"/>
  <c r="AV2701" i="7"/>
  <c r="AV2702" i="7"/>
  <c r="AV2703" i="7"/>
  <c r="AV2704" i="7"/>
  <c r="AV2705" i="7"/>
  <c r="AV2706" i="7"/>
  <c r="AV2707" i="7"/>
  <c r="AV2708" i="7"/>
  <c r="AV2709" i="7"/>
  <c r="AV2710" i="7"/>
  <c r="AV2711" i="7"/>
  <c r="AV2712" i="7"/>
  <c r="AV2713" i="7"/>
  <c r="AV2714" i="7"/>
  <c r="AV2715" i="7"/>
  <c r="AV2716" i="7"/>
  <c r="AV2717" i="7"/>
  <c r="AV2718" i="7"/>
  <c r="AV2719" i="7"/>
  <c r="AV2720" i="7"/>
  <c r="AV2721" i="7"/>
  <c r="AV2722" i="7"/>
  <c r="AV2723" i="7"/>
  <c r="AV2724" i="7"/>
  <c r="AV2725" i="7"/>
  <c r="AV2726" i="7"/>
  <c r="AV2727" i="7"/>
  <c r="AV2728" i="7"/>
  <c r="AV2729" i="7"/>
  <c r="AV2730" i="7"/>
  <c r="AV2731" i="7"/>
  <c r="AV2732" i="7"/>
  <c r="AV2733" i="7"/>
  <c r="AV2734" i="7"/>
  <c r="AV2735" i="7"/>
  <c r="AV2736" i="7"/>
  <c r="AV2737" i="7"/>
  <c r="AV2738" i="7"/>
  <c r="AV2739" i="7"/>
  <c r="AV2740" i="7"/>
  <c r="AV2741" i="7"/>
  <c r="AV2742" i="7"/>
  <c r="AV2743" i="7"/>
  <c r="AV2744" i="7"/>
  <c r="AV2745" i="7"/>
  <c r="AV2746" i="7"/>
  <c r="AV2747" i="7"/>
  <c r="AV2748" i="7"/>
  <c r="AV2749" i="7"/>
  <c r="AV2750" i="7"/>
  <c r="AV2751" i="7"/>
  <c r="AV2752" i="7"/>
  <c r="AV2753" i="7"/>
  <c r="AV2754" i="7"/>
  <c r="AV2755" i="7"/>
  <c r="AV2756" i="7"/>
  <c r="AV2757" i="7"/>
  <c r="AV2758" i="7"/>
  <c r="AV2759" i="7"/>
  <c r="AV2760" i="7"/>
  <c r="AV2761" i="7"/>
  <c r="AV2762" i="7"/>
  <c r="AV2763" i="7"/>
  <c r="AV2764" i="7"/>
  <c r="AV2765" i="7"/>
  <c r="AV2766" i="7"/>
  <c r="AV2767" i="7"/>
  <c r="AV2768" i="7"/>
  <c r="AV2769" i="7"/>
  <c r="AV2770" i="7"/>
  <c r="AV2771" i="7"/>
  <c r="AV2772" i="7"/>
  <c r="AV2773" i="7"/>
  <c r="AV2774" i="7"/>
  <c r="AV2775" i="7"/>
  <c r="AV2776" i="7"/>
  <c r="AV2777" i="7"/>
  <c r="AV2778" i="7"/>
  <c r="AV2779" i="7"/>
  <c r="AV2780" i="7"/>
  <c r="AV2781" i="7"/>
  <c r="AV2782" i="7"/>
  <c r="AV2783" i="7"/>
  <c r="AV2784" i="7"/>
  <c r="AV2785" i="7"/>
  <c r="AV2786" i="7"/>
  <c r="AV2787" i="7"/>
  <c r="AV2788" i="7"/>
  <c r="AV2789" i="7"/>
  <c r="AV2790" i="7"/>
  <c r="AV2791" i="7"/>
  <c r="AV2792" i="7"/>
  <c r="AV2793" i="7"/>
  <c r="AV2794" i="7"/>
  <c r="AV2795" i="7"/>
  <c r="AV2796" i="7"/>
  <c r="AV2797" i="7"/>
  <c r="AV2798" i="7"/>
  <c r="AV2799" i="7"/>
  <c r="AV2800" i="7"/>
  <c r="AV2801" i="7"/>
  <c r="AV2802" i="7"/>
  <c r="AV2803" i="7"/>
  <c r="AV2804" i="7"/>
  <c r="AV2805" i="7"/>
  <c r="AV2806" i="7"/>
  <c r="AV2807" i="7"/>
  <c r="AV2808" i="7"/>
  <c r="AV2809" i="7"/>
  <c r="AV2810" i="7"/>
  <c r="AV2811" i="7"/>
  <c r="AV2812" i="7"/>
  <c r="AV2813" i="7"/>
  <c r="AV2814" i="7"/>
  <c r="AV2815" i="7"/>
  <c r="AV2816" i="7"/>
  <c r="AV2817" i="7"/>
  <c r="AV2818" i="7"/>
  <c r="AV2819" i="7"/>
  <c r="AV2820" i="7"/>
  <c r="AV2821" i="7"/>
  <c r="AV2822" i="7"/>
  <c r="AV2823" i="7"/>
  <c r="AV2824" i="7"/>
  <c r="AV2825" i="7"/>
  <c r="AV2826" i="7"/>
  <c r="AV2827" i="7"/>
  <c r="AV2828" i="7"/>
  <c r="AV2829" i="7"/>
  <c r="AV2830" i="7"/>
  <c r="AV2831" i="7"/>
  <c r="AV2832" i="7"/>
  <c r="AV2833" i="7"/>
  <c r="AV2834" i="7"/>
  <c r="AV2835" i="7"/>
  <c r="AV2836" i="7"/>
  <c r="AV2837" i="7"/>
  <c r="AV2838" i="7"/>
  <c r="AV2839" i="7"/>
  <c r="AV2840" i="7"/>
  <c r="AV2841" i="7"/>
  <c r="AV2842" i="7"/>
  <c r="AV2843" i="7"/>
  <c r="AV2844" i="7"/>
  <c r="AV2845" i="7"/>
  <c r="AV2846" i="7"/>
  <c r="AV2847" i="7"/>
  <c r="AV2848" i="7"/>
  <c r="AV2849" i="7"/>
  <c r="AV2850" i="7"/>
  <c r="AV2851" i="7"/>
  <c r="AV2852" i="7"/>
  <c r="AV2853" i="7"/>
  <c r="AV2854" i="7"/>
  <c r="AV2855" i="7"/>
  <c r="AV2856" i="7"/>
  <c r="AV2857" i="7"/>
  <c r="AV2858" i="7"/>
  <c r="AV2859" i="7"/>
  <c r="AV2860" i="7"/>
  <c r="AV2861" i="7"/>
  <c r="AV2862" i="7"/>
  <c r="AV2863" i="7"/>
  <c r="AV2864" i="7"/>
  <c r="AV2865" i="7"/>
  <c r="AV2866" i="7"/>
  <c r="AV2867" i="7"/>
  <c r="AV2868" i="7"/>
  <c r="AV2869" i="7"/>
  <c r="AV2870" i="7"/>
  <c r="AV2871" i="7"/>
  <c r="AV2872" i="7"/>
  <c r="AV2873" i="7"/>
  <c r="AV2874" i="7"/>
  <c r="AV2875" i="7"/>
  <c r="AV2876" i="7"/>
  <c r="AV2877" i="7"/>
  <c r="AV2878" i="7"/>
  <c r="AV2879" i="7"/>
  <c r="AV2880" i="7"/>
  <c r="AV2881" i="7"/>
  <c r="AV2882" i="7"/>
  <c r="AV2883" i="7"/>
  <c r="AV2884" i="7"/>
  <c r="AV2885" i="7"/>
  <c r="AV2886" i="7"/>
  <c r="AV2887" i="7"/>
  <c r="AV2888" i="7"/>
  <c r="AV2889" i="7"/>
  <c r="AV2890" i="7"/>
  <c r="AV2891" i="7"/>
  <c r="AV2892" i="7"/>
  <c r="AV2893" i="7"/>
  <c r="AV2894" i="7"/>
  <c r="AV2895" i="7"/>
  <c r="AV2896" i="7"/>
  <c r="AV2897" i="7"/>
  <c r="AV2898" i="7"/>
  <c r="AV2899" i="7"/>
  <c r="AV2900" i="7"/>
  <c r="AV2901" i="7"/>
  <c r="AV2902" i="7"/>
  <c r="AV2903" i="7"/>
  <c r="AV2904" i="7"/>
  <c r="AV2905" i="7"/>
  <c r="AV2906" i="7"/>
  <c r="AV2907" i="7"/>
  <c r="AV2908" i="7"/>
  <c r="AV2909" i="7"/>
  <c r="AV2910" i="7"/>
  <c r="AV2911" i="7"/>
  <c r="AV2912" i="7"/>
  <c r="AV2913" i="7"/>
  <c r="AV2914" i="7"/>
  <c r="AV2915" i="7"/>
  <c r="AV2916" i="7"/>
  <c r="AV2917" i="7"/>
  <c r="AV2918" i="7"/>
  <c r="AV2919" i="7"/>
  <c r="AV2920" i="7"/>
  <c r="AV2921" i="7"/>
  <c r="AV2922" i="7"/>
  <c r="AV2923" i="7"/>
  <c r="AV2924" i="7"/>
  <c r="AV2925" i="7"/>
  <c r="AV2926" i="7"/>
  <c r="AV2927" i="7"/>
  <c r="AV2928" i="7"/>
  <c r="AV2929" i="7"/>
  <c r="AV2930" i="7"/>
  <c r="AV2931" i="7"/>
  <c r="AV2932" i="7"/>
  <c r="AV2933" i="7"/>
  <c r="AV2934" i="7"/>
  <c r="AV2935" i="7"/>
  <c r="AV2936" i="7"/>
  <c r="AV2937" i="7"/>
  <c r="AV2938" i="7"/>
  <c r="AV2939" i="7"/>
  <c r="AV2940" i="7"/>
  <c r="AV2941" i="7"/>
  <c r="AV2942" i="7"/>
  <c r="AV2943" i="7"/>
  <c r="AV2944" i="7"/>
  <c r="AV2945" i="7"/>
  <c r="AV2946" i="7"/>
  <c r="AV2947" i="7"/>
  <c r="AV2948" i="7"/>
  <c r="AV2949" i="7"/>
  <c r="AV2950" i="7"/>
  <c r="AV2951" i="7"/>
  <c r="AV2952" i="7"/>
  <c r="AV2953" i="7"/>
  <c r="AV2954" i="7"/>
  <c r="AV2955" i="7"/>
  <c r="AV2956" i="7"/>
  <c r="AV2957" i="7"/>
  <c r="AV2958" i="7"/>
  <c r="AV2959" i="7"/>
  <c r="AV2960" i="7"/>
  <c r="AV2961" i="7"/>
  <c r="AV2962" i="7"/>
  <c r="AV2963" i="7"/>
  <c r="AV2964" i="7"/>
  <c r="AV2965" i="7"/>
  <c r="AV2966" i="7"/>
  <c r="AV2967" i="7"/>
  <c r="AV2968" i="7"/>
  <c r="AV2969" i="7"/>
  <c r="AV2970" i="7"/>
  <c r="AV2971" i="7"/>
  <c r="AV2972" i="7"/>
  <c r="AV2973" i="7"/>
  <c r="AV2974" i="7"/>
  <c r="AV2975" i="7"/>
  <c r="AV2976" i="7"/>
  <c r="AV2977" i="7"/>
  <c r="AV2978" i="7"/>
  <c r="AV2979" i="7"/>
  <c r="AV2980" i="7"/>
  <c r="AV2981" i="7"/>
  <c r="AV2982" i="7"/>
  <c r="AV2983" i="7"/>
  <c r="AV2984" i="7"/>
  <c r="AV2985" i="7"/>
  <c r="AV2986" i="7"/>
  <c r="AV2987" i="7"/>
  <c r="AV2988" i="7"/>
  <c r="AV2989" i="7"/>
  <c r="AV2990" i="7"/>
  <c r="AV2991" i="7"/>
  <c r="AV2992" i="7"/>
  <c r="AV2993" i="7"/>
  <c r="AV2994" i="7"/>
  <c r="AV2995" i="7"/>
  <c r="AV2996" i="7"/>
  <c r="AV2997" i="7"/>
  <c r="AV2998" i="7"/>
  <c r="AV2999" i="7"/>
  <c r="AV3000" i="7"/>
  <c r="AV3001" i="7"/>
  <c r="AV3002" i="7"/>
  <c r="AV3003" i="7"/>
  <c r="AV3004" i="7"/>
  <c r="AV3005" i="7"/>
  <c r="AV3006" i="7"/>
  <c r="AV3007" i="7"/>
  <c r="AV3008" i="7"/>
  <c r="AV3009" i="7"/>
  <c r="AV3010" i="7"/>
  <c r="AV3011" i="7"/>
  <c r="AV3012" i="7"/>
  <c r="AV3013" i="7"/>
  <c r="AV3014" i="7"/>
  <c r="AV3015" i="7"/>
  <c r="AV3016" i="7"/>
  <c r="AV3017" i="7"/>
  <c r="AV3018" i="7"/>
  <c r="AV3019" i="7"/>
  <c r="AV3020" i="7"/>
  <c r="AV3021" i="7"/>
  <c r="AV3022" i="7"/>
  <c r="AV3023" i="7"/>
  <c r="AV3024" i="7"/>
  <c r="AV3025" i="7"/>
  <c r="AV3026" i="7"/>
  <c r="AV3027" i="7"/>
  <c r="AV3028" i="7"/>
  <c r="AV3029" i="7"/>
  <c r="AV3030" i="7"/>
  <c r="AV3031" i="7"/>
  <c r="AV3032" i="7"/>
  <c r="AV3033" i="7"/>
  <c r="AV3034" i="7"/>
  <c r="AV3035" i="7"/>
  <c r="AV3036" i="7"/>
  <c r="AV3037" i="7"/>
  <c r="AV3038" i="7"/>
  <c r="AV3039" i="7"/>
  <c r="AV3040" i="7"/>
  <c r="AV3041" i="7"/>
  <c r="AV3042" i="7"/>
  <c r="AV3043" i="7"/>
  <c r="AV3044" i="7"/>
  <c r="AV3045" i="7"/>
  <c r="AV3046" i="7"/>
  <c r="AV3047" i="7"/>
  <c r="AV3048" i="7"/>
  <c r="AV3049" i="7"/>
  <c r="AV3050" i="7"/>
  <c r="AV3051" i="7"/>
  <c r="AV3052" i="7"/>
  <c r="AV3053" i="7"/>
  <c r="AV3054" i="7"/>
  <c r="AV3055" i="7"/>
  <c r="AV3056" i="7"/>
  <c r="AV3057" i="7"/>
  <c r="AV3058" i="7"/>
  <c r="AV3059" i="7"/>
  <c r="AV3060" i="7"/>
  <c r="AV3061" i="7"/>
  <c r="AV3062" i="7"/>
  <c r="AV3063" i="7"/>
  <c r="AV3064" i="7"/>
  <c r="AV3065" i="7"/>
  <c r="AV3066" i="7"/>
  <c r="AV3067" i="7"/>
  <c r="AV3068" i="7"/>
  <c r="AV3069" i="7"/>
  <c r="AV3070" i="7"/>
  <c r="AV3071" i="7"/>
  <c r="AV3072" i="7"/>
  <c r="AV3073" i="7"/>
  <c r="AV3074" i="7"/>
  <c r="AV3075" i="7"/>
  <c r="AV3076" i="7"/>
  <c r="AV3077" i="7"/>
  <c r="AV3078" i="7"/>
  <c r="AV3079" i="7"/>
  <c r="AV3080" i="7"/>
  <c r="AV3081" i="7"/>
  <c r="AV3082" i="7"/>
  <c r="AV3083" i="7"/>
  <c r="AV3084" i="7"/>
  <c r="AV3085" i="7"/>
  <c r="AV3086" i="7"/>
  <c r="AV3087" i="7"/>
  <c r="AV3088" i="7"/>
  <c r="AV3089" i="7"/>
  <c r="AV3090" i="7"/>
  <c r="AV3091" i="7"/>
  <c r="AV3092" i="7"/>
  <c r="AV3093" i="7"/>
  <c r="AV3094" i="7"/>
  <c r="AV3095" i="7"/>
  <c r="AV3096" i="7"/>
  <c r="AV3097" i="7"/>
  <c r="AV3098" i="7"/>
  <c r="AV3099" i="7"/>
  <c r="AV3100" i="7"/>
  <c r="AV3101" i="7"/>
  <c r="AV3102" i="7"/>
  <c r="AV3103" i="7"/>
  <c r="AV3104" i="7"/>
  <c r="AV3105" i="7"/>
  <c r="AV3106" i="7"/>
  <c r="AV3107" i="7"/>
  <c r="AV3108" i="7"/>
  <c r="AV3109" i="7"/>
  <c r="AV3110" i="7"/>
  <c r="AV3111" i="7"/>
  <c r="AV3112" i="7"/>
  <c r="AV3113" i="7"/>
  <c r="AV3114" i="7"/>
  <c r="AV3115" i="7"/>
  <c r="AV3116" i="7"/>
  <c r="AV3117" i="7"/>
  <c r="AV3118" i="7"/>
  <c r="AV3119" i="7"/>
  <c r="AV3120" i="7"/>
  <c r="AV3121" i="7"/>
  <c r="AV3122" i="7"/>
  <c r="AV3123" i="7"/>
  <c r="AV3124" i="7"/>
  <c r="AV3125" i="7"/>
  <c r="AV3126" i="7"/>
  <c r="AV3127" i="7"/>
  <c r="AV3128" i="7"/>
  <c r="AV3129" i="7"/>
  <c r="AV3130" i="7"/>
  <c r="AV3131" i="7"/>
  <c r="AV3132" i="7"/>
  <c r="AV3133" i="7"/>
  <c r="AV3134" i="7"/>
  <c r="AV3135" i="7"/>
  <c r="AV3136" i="7"/>
  <c r="AV3137" i="7"/>
  <c r="AV3138" i="7"/>
  <c r="AV3139" i="7"/>
  <c r="AV3140" i="7"/>
  <c r="AV3141" i="7"/>
  <c r="AV3142" i="7"/>
  <c r="AV3143" i="7"/>
  <c r="AV3144" i="7"/>
  <c r="AV3145" i="7"/>
  <c r="AV3146" i="7"/>
  <c r="AV3147" i="7"/>
  <c r="AV3148" i="7"/>
  <c r="AV3149" i="7"/>
  <c r="AV3150" i="7"/>
  <c r="AV3151" i="7"/>
  <c r="AV3152" i="7"/>
  <c r="AV3153" i="7"/>
  <c r="AV3154" i="7"/>
  <c r="AV3155" i="7"/>
  <c r="AV3156" i="7"/>
  <c r="AV3157" i="7"/>
  <c r="AV3158" i="7"/>
  <c r="AV3159" i="7"/>
  <c r="AV3160" i="7"/>
  <c r="AV3161" i="7"/>
  <c r="AV3162" i="7"/>
  <c r="AV3163" i="7"/>
  <c r="AV3164" i="7"/>
  <c r="AV3165" i="7"/>
  <c r="AV3166" i="7"/>
  <c r="AV3167" i="7"/>
  <c r="AV3168" i="7"/>
  <c r="AV3169" i="7"/>
  <c r="AV3170" i="7"/>
  <c r="AV3171" i="7"/>
  <c r="AV3172" i="7"/>
  <c r="AV3173" i="7"/>
  <c r="AV3174" i="7"/>
  <c r="AV3175" i="7"/>
  <c r="AV3176" i="7"/>
  <c r="AV3177" i="7"/>
  <c r="AV3178" i="7"/>
  <c r="AV3179" i="7"/>
  <c r="AV3180" i="7"/>
  <c r="AV3181" i="7"/>
  <c r="AV3182" i="7"/>
  <c r="AV3183" i="7"/>
  <c r="AV3184" i="7"/>
  <c r="AV3185" i="7"/>
  <c r="AV3186" i="7"/>
  <c r="AV3187" i="7"/>
  <c r="AV3188" i="7"/>
  <c r="AV3189" i="7"/>
  <c r="AV3190" i="7"/>
  <c r="AV3191" i="7"/>
  <c r="AV3192" i="7"/>
  <c r="AV3193" i="7"/>
  <c r="AV3194" i="7"/>
  <c r="AV3195" i="7"/>
  <c r="AV3196" i="7"/>
  <c r="AV3197" i="7"/>
  <c r="AV3198" i="7"/>
  <c r="AV3199" i="7"/>
  <c r="AV3200" i="7"/>
  <c r="AV3201" i="7"/>
  <c r="AV3202" i="7"/>
  <c r="AV3203" i="7"/>
  <c r="AV3204" i="7"/>
  <c r="AV3205" i="7"/>
  <c r="AV3206" i="7"/>
  <c r="AV3207" i="7"/>
  <c r="AV3208" i="7"/>
  <c r="AV3209" i="7"/>
  <c r="AV3210" i="7"/>
  <c r="AV3211" i="7"/>
  <c r="AV3212" i="7"/>
  <c r="AV3213" i="7"/>
  <c r="AV3214" i="7"/>
  <c r="AV3215" i="7"/>
  <c r="AV3216" i="7"/>
  <c r="AV3217" i="7"/>
  <c r="AV3218" i="7"/>
  <c r="AV3219" i="7"/>
  <c r="AV3220" i="7"/>
  <c r="AV3221" i="7"/>
  <c r="AV3222" i="7"/>
  <c r="AV3223" i="7"/>
  <c r="AV3224" i="7"/>
  <c r="AV3225" i="7"/>
  <c r="AV3226" i="7"/>
  <c r="AV3227" i="7"/>
  <c r="AV3228" i="7"/>
  <c r="AV3229" i="7"/>
  <c r="AV3230" i="7"/>
  <c r="AV3231" i="7"/>
  <c r="AV3232" i="7"/>
  <c r="AV3233" i="7"/>
  <c r="AV3234" i="7"/>
  <c r="AV3235" i="7"/>
  <c r="AV3236" i="7"/>
  <c r="AV3237" i="7"/>
  <c r="AV3238" i="7"/>
  <c r="AV3239" i="7"/>
  <c r="AV3240" i="7"/>
  <c r="AV3241" i="7"/>
  <c r="AV3242" i="7"/>
  <c r="AV3243" i="7"/>
  <c r="AV3244" i="7"/>
  <c r="AV3245" i="7"/>
  <c r="AV3246" i="7"/>
  <c r="AV3247" i="7"/>
  <c r="AV3248" i="7"/>
  <c r="AV3249" i="7"/>
  <c r="AV3250" i="7"/>
  <c r="AV3251" i="7"/>
  <c r="AV3252" i="7"/>
  <c r="AV3253" i="7"/>
  <c r="AV3254" i="7"/>
  <c r="AV3255" i="7"/>
  <c r="AV3256" i="7"/>
  <c r="AV3257" i="7"/>
  <c r="AV3258" i="7"/>
  <c r="AV3259" i="7"/>
  <c r="AV3260" i="7"/>
  <c r="AV3261" i="7"/>
  <c r="AV3262" i="7"/>
  <c r="AV3263" i="7"/>
  <c r="AV3264" i="7"/>
  <c r="AV3265" i="7"/>
  <c r="AV3266" i="7"/>
  <c r="AV3267" i="7"/>
  <c r="AV3268" i="7"/>
  <c r="AV3269" i="7"/>
  <c r="AV3270" i="7"/>
  <c r="AV1669" i="7"/>
  <c r="AV1670" i="7"/>
  <c r="AV1671" i="7"/>
  <c r="AV1672" i="7"/>
  <c r="AV1673" i="7"/>
  <c r="AV1674" i="7"/>
  <c r="AV1675" i="7"/>
  <c r="AV1676" i="7"/>
  <c r="AV1677" i="7"/>
  <c r="AV1678" i="7"/>
  <c r="AV1679" i="7"/>
  <c r="AV1680" i="7"/>
  <c r="W16" i="2"/>
  <c r="V16" i="2"/>
  <c r="B9" i="9"/>
  <c r="CK15" i="6"/>
  <c r="ED15" i="6"/>
  <c r="EE15" i="6"/>
  <c r="N16" i="2"/>
  <c r="L15" i="6"/>
  <c r="M15" i="6"/>
  <c r="N15" i="6"/>
  <c r="DC15" i="6"/>
  <c r="FI5" i="6"/>
  <c r="FU6" i="6"/>
  <c r="FU14" i="6" s="1"/>
  <c r="FT6" i="6"/>
  <c r="FT14" i="6" s="1"/>
  <c r="FS6" i="6"/>
  <c r="FS14" i="6" s="1"/>
  <c r="FR6" i="6"/>
  <c r="FR14" i="6" s="1"/>
  <c r="FQ6" i="6"/>
  <c r="FQ14" i="6" s="1"/>
  <c r="FP6" i="6"/>
  <c r="FP14" i="6" s="1"/>
  <c r="FO6" i="6"/>
  <c r="FO14" i="6" s="1"/>
  <c r="FN6" i="6"/>
  <c r="FN14" i="6" s="1"/>
  <c r="FM6" i="6"/>
  <c r="FM14" i="6" s="1"/>
  <c r="F6" i="6"/>
  <c r="F14" i="6" s="1"/>
  <c r="E6" i="6"/>
  <c r="DC5" i="6"/>
  <c r="EC5" i="6"/>
  <c r="EC14" i="6" s="1"/>
  <c r="DZ5" i="6"/>
  <c r="DZ14" i="6" s="1"/>
  <c r="DB15" i="2"/>
  <c r="CG14" i="2"/>
  <c r="AJ14" i="2"/>
  <c r="CB6" i="6" l="1"/>
  <c r="CC6" i="6"/>
  <c r="CD6" i="6"/>
  <c r="CE6" i="6"/>
  <c r="CG6" i="6"/>
  <c r="CI6" i="6"/>
  <c r="BX6" i="6"/>
  <c r="BX14" i="6" s="1"/>
  <c r="BZ6" i="6"/>
  <c r="BY6" i="6"/>
  <c r="BT6" i="6"/>
  <c r="BT14" i="6" s="1"/>
  <c r="BK6" i="6"/>
  <c r="BI6" i="6"/>
  <c r="BH6" i="6"/>
  <c r="BH14" i="6" s="1"/>
  <c r="BF6" i="6"/>
  <c r="BF14" i="6" s="1"/>
  <c r="BG6" i="6"/>
  <c r="BG14" i="6" s="1"/>
  <c r="BE6" i="6"/>
  <c r="BE14" i="6" s="1"/>
  <c r="BE5" i="6"/>
  <c r="BC14" i="6"/>
  <c r="AZ14" i="6"/>
  <c r="AX6" i="6"/>
  <c r="AU6" i="6"/>
  <c r="AR6" i="6"/>
  <c r="AK6" i="6"/>
  <c r="AJ6" i="6"/>
  <c r="AJ14" i="6" s="1"/>
  <c r="AH6" i="6"/>
  <c r="AH14" i="6" s="1"/>
  <c r="AG6" i="6"/>
  <c r="AG14" i="6" s="1"/>
  <c r="AF6" i="6"/>
  <c r="AF14" i="6" s="1"/>
  <c r="AE6" i="6"/>
  <c r="Y6" i="6"/>
  <c r="Y14" i="6" s="1"/>
  <c r="X6" i="6"/>
  <c r="W6" i="6"/>
  <c r="V6" i="6"/>
  <c r="P6" i="6"/>
  <c r="O14" i="6" s="1"/>
  <c r="O6" i="6"/>
  <c r="Z14" i="6" l="1"/>
  <c r="AA14" i="6"/>
  <c r="U14" i="6"/>
  <c r="P14" i="6"/>
  <c r="F17" i="2" l="1"/>
  <c r="F18" i="2"/>
  <c r="F19" i="2"/>
  <c r="F20" i="2"/>
  <c r="F21" i="2"/>
  <c r="F22" i="2"/>
  <c r="F23" i="2"/>
  <c r="F24" i="2"/>
  <c r="F25" i="2"/>
  <c r="F16" i="2"/>
  <c r="E14" i="6" l="1"/>
  <c r="BB15" i="6"/>
  <c r="AY15" i="6"/>
  <c r="AV15" i="6"/>
  <c r="G15" i="3"/>
  <c r="G16" i="3"/>
  <c r="G17" i="3"/>
  <c r="G18" i="3"/>
  <c r="G19" i="3"/>
  <c r="G20" i="3"/>
  <c r="G21" i="3"/>
  <c r="G22" i="3"/>
  <c r="G23" i="3"/>
  <c r="D15" i="6"/>
  <c r="J15" i="6" l="1"/>
  <c r="F6" i="8" a="1"/>
  <c r="F6" i="8" l="1"/>
  <c r="B7" i="9" l="1"/>
  <c r="B6" i="9"/>
  <c r="B8" i="9"/>
  <c r="B4" i="9"/>
  <c r="B3" i="9"/>
  <c r="W17" i="2" l="1"/>
  <c r="W18" i="2"/>
  <c r="W19" i="2"/>
  <c r="W20" i="2"/>
  <c r="W21" i="2"/>
  <c r="W22" i="2"/>
  <c r="W23" i="2"/>
  <c r="W24" i="2"/>
  <c r="W25"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2" i="8"/>
  <c r="CA15" i="6"/>
  <c r="CL15" i="6" s="1"/>
  <c r="GR25" i="6"/>
  <c r="DR14" i="2"/>
  <c r="AH38" i="3"/>
  <c r="A23" i="3"/>
  <c r="U23" i="3" s="1"/>
  <c r="V23" i="3" s="1"/>
  <c r="AH37" i="3"/>
  <c r="A22" i="3"/>
  <c r="C22" i="3" s="1"/>
  <c r="AH36" i="3"/>
  <c r="A21" i="3"/>
  <c r="D21" i="3" s="1"/>
  <c r="AH35" i="3"/>
  <c r="A20" i="3"/>
  <c r="D20" i="3" s="1"/>
  <c r="AH34" i="3"/>
  <c r="A19" i="3"/>
  <c r="AF34" i="3" s="1"/>
  <c r="AH33" i="3"/>
  <c r="A18" i="3"/>
  <c r="AF33" i="3" s="1"/>
  <c r="AH32" i="3"/>
  <c r="A17" i="3"/>
  <c r="AH31" i="3"/>
  <c r="A16" i="3"/>
  <c r="AF31" i="3" s="1"/>
  <c r="AH30" i="3"/>
  <c r="A15" i="3"/>
  <c r="U15" i="3" s="1"/>
  <c r="V15" i="3" s="1"/>
  <c r="AH29" i="3"/>
  <c r="A14" i="3"/>
  <c r="C14" i="3" s="1"/>
  <c r="P13" i="3"/>
  <c r="O12" i="3"/>
  <c r="N12" i="3"/>
  <c r="M12" i="3"/>
  <c r="J12" i="3"/>
  <c r="I12" i="3"/>
  <c r="H12" i="3"/>
  <c r="U11" i="3"/>
  <c r="P5" i="3"/>
  <c r="P12" i="3" s="1"/>
  <c r="B2" i="3"/>
  <c r="GU91" i="2"/>
  <c r="GU89" i="2"/>
  <c r="GU75" i="2"/>
  <c r="GR75" i="2"/>
  <c r="GU74" i="2"/>
  <c r="GR74" i="2"/>
  <c r="GV74" i="2" s="1"/>
  <c r="GW74" i="2" s="1"/>
  <c r="GU73" i="2"/>
  <c r="GR73" i="2"/>
  <c r="GU72" i="2"/>
  <c r="GR72" i="2"/>
  <c r="GU71" i="2"/>
  <c r="GR71" i="2"/>
  <c r="GU70" i="2"/>
  <c r="GR70" i="2"/>
  <c r="GU69" i="2"/>
  <c r="GR69" i="2"/>
  <c r="GU68" i="2"/>
  <c r="GR68" i="2"/>
  <c r="GU67" i="2"/>
  <c r="GR67" i="2"/>
  <c r="GV67" i="2" s="1"/>
  <c r="GW67" i="2" s="1"/>
  <c r="GU66" i="2"/>
  <c r="GR66" i="2"/>
  <c r="GV66" i="2" s="1"/>
  <c r="GW66" i="2" s="1"/>
  <c r="GQ60" i="2"/>
  <c r="GQ59" i="2"/>
  <c r="GQ58" i="2"/>
  <c r="GQ57" i="2"/>
  <c r="GQ56" i="2"/>
  <c r="GR55" i="2"/>
  <c r="GQ55" i="2"/>
  <c r="GR54" i="2"/>
  <c r="GQ54" i="2"/>
  <c r="GR53" i="2"/>
  <c r="GQ53" i="2"/>
  <c r="GR52" i="2"/>
  <c r="GQ52" i="2"/>
  <c r="GR51" i="2"/>
  <c r="GQ51" i="2"/>
  <c r="GR50" i="2"/>
  <c r="GQ50" i="2"/>
  <c r="GR49" i="2"/>
  <c r="GQ49" i="2"/>
  <c r="GR48" i="2"/>
  <c r="GQ48" i="2"/>
  <c r="GR47" i="2"/>
  <c r="GQ47" i="2"/>
  <c r="GR46" i="2"/>
  <c r="GQ46" i="2"/>
  <c r="GQ45" i="2"/>
  <c r="GM37" i="2"/>
  <c r="GP37" i="2" s="1"/>
  <c r="GQ37" i="2" s="1"/>
  <c r="GQ25" i="2"/>
  <c r="GJ25" i="2"/>
  <c r="GI25" i="2"/>
  <c r="FT25" i="2"/>
  <c r="FR25" i="2"/>
  <c r="FA25" i="2"/>
  <c r="EN25" i="2"/>
  <c r="EO25" i="2" s="1"/>
  <c r="R25" i="2"/>
  <c r="N25" i="2"/>
  <c r="A25" i="2"/>
  <c r="GS95" i="2" s="1"/>
  <c r="GQ24" i="2"/>
  <c r="GJ24" i="2"/>
  <c r="GI24" i="2"/>
  <c r="FT24" i="2"/>
  <c r="FR24" i="2"/>
  <c r="FA24" i="2"/>
  <c r="EN24" i="2"/>
  <c r="EO24" i="2" s="1"/>
  <c r="R24" i="2"/>
  <c r="N24" i="2"/>
  <c r="A24" i="2"/>
  <c r="GQ23" i="2"/>
  <c r="GJ23" i="2"/>
  <c r="GI23" i="2"/>
  <c r="FT23" i="2"/>
  <c r="FR23" i="2"/>
  <c r="FA23" i="2"/>
  <c r="EN23" i="2"/>
  <c r="EO23" i="2" s="1"/>
  <c r="R23" i="2"/>
  <c r="N23" i="2"/>
  <c r="A23" i="2"/>
  <c r="GQ22" i="2"/>
  <c r="GJ22" i="2"/>
  <c r="GI22" i="2"/>
  <c r="FT22" i="2"/>
  <c r="FR22" i="2"/>
  <c r="FA22" i="2"/>
  <c r="EN22" i="2"/>
  <c r="EO22" i="2" s="1"/>
  <c r="R22" i="2"/>
  <c r="N22" i="2"/>
  <c r="A22" i="2"/>
  <c r="GQ21" i="2"/>
  <c r="GJ21" i="2"/>
  <c r="GI21" i="2"/>
  <c r="FT21" i="2"/>
  <c r="FR21" i="2"/>
  <c r="FA21" i="2"/>
  <c r="EN21" i="2"/>
  <c r="EO21" i="2" s="1"/>
  <c r="R21" i="2"/>
  <c r="N21" i="2"/>
  <c r="A21" i="2"/>
  <c r="GQ20" i="2"/>
  <c r="GJ20" i="2"/>
  <c r="GI20" i="2"/>
  <c r="FT20" i="2"/>
  <c r="FR20" i="2"/>
  <c r="FA20" i="2"/>
  <c r="EN20" i="2"/>
  <c r="EO20" i="2" s="1"/>
  <c r="R20" i="2"/>
  <c r="N20" i="2"/>
  <c r="A20" i="2"/>
  <c r="GQ19" i="2"/>
  <c r="GJ19" i="2"/>
  <c r="GI19" i="2"/>
  <c r="FT19" i="2"/>
  <c r="FR19" i="2"/>
  <c r="FA19" i="2"/>
  <c r="EN19" i="2"/>
  <c r="EO19" i="2" s="1"/>
  <c r="R19" i="2"/>
  <c r="N19" i="2"/>
  <c r="A19" i="2"/>
  <c r="GS89" i="2" s="1"/>
  <c r="GQ18" i="2"/>
  <c r="GJ18" i="2"/>
  <c r="GI18" i="2"/>
  <c r="FT18" i="2"/>
  <c r="FR18" i="2"/>
  <c r="FA18" i="2"/>
  <c r="EN18" i="2"/>
  <c r="EO18" i="2" s="1"/>
  <c r="R18" i="2"/>
  <c r="N18" i="2"/>
  <c r="A18" i="2"/>
  <c r="GQ17" i="2"/>
  <c r="GJ17" i="2"/>
  <c r="GI17" i="2"/>
  <c r="FT17" i="2"/>
  <c r="FR17" i="2"/>
  <c r="FA17" i="2"/>
  <c r="EN17" i="2"/>
  <c r="EO17" i="2" s="1"/>
  <c r="R17" i="2"/>
  <c r="N17" i="2"/>
  <c r="A17" i="2"/>
  <c r="GS67" i="2" s="1"/>
  <c r="GQ16" i="2"/>
  <c r="GJ16" i="2"/>
  <c r="GI16" i="2"/>
  <c r="FT16" i="2"/>
  <c r="FR16" i="2"/>
  <c r="FA16" i="2"/>
  <c r="EN16" i="2"/>
  <c r="EO16" i="2" s="1"/>
  <c r="R16" i="2"/>
  <c r="A16" i="2"/>
  <c r="EA16" i="2" s="1"/>
  <c r="O16" i="2" s="1"/>
  <c r="DU15" i="2"/>
  <c r="DS15" i="2"/>
  <c r="DR15" i="2"/>
  <c r="CF15" i="2"/>
  <c r="CC15" i="2"/>
  <c r="CA15" i="2"/>
  <c r="BZ15" i="2"/>
  <c r="BY15" i="2"/>
  <c r="BX15" i="2"/>
  <c r="BW15" i="2"/>
  <c r="BV15" i="2"/>
  <c r="BT15" i="2"/>
  <c r="BS15" i="2"/>
  <c r="BR15" i="2"/>
  <c r="BQ15" i="2"/>
  <c r="BP15" i="2"/>
  <c r="BO15" i="2"/>
  <c r="BN15" i="2"/>
  <c r="BM15" i="2"/>
  <c r="BL15" i="2"/>
  <c r="BK15" i="2"/>
  <c r="BJ15" i="2"/>
  <c r="BI15" i="2"/>
  <c r="BH15" i="2"/>
  <c r="BF15" i="2"/>
  <c r="BE15" i="2"/>
  <c r="BD15" i="2"/>
  <c r="AX15" i="2"/>
  <c r="AW15" i="2"/>
  <c r="AV15" i="2"/>
  <c r="AU15" i="2"/>
  <c r="AT15" i="2"/>
  <c r="AH15" i="2"/>
  <c r="AG15" i="2"/>
  <c r="AF15" i="2"/>
  <c r="AE15" i="2"/>
  <c r="W15" i="2"/>
  <c r="V15" i="2"/>
  <c r="O15" i="2"/>
  <c r="K15" i="2"/>
  <c r="F15" i="2"/>
  <c r="D15" i="2"/>
  <c r="C15" i="2"/>
  <c r="B15" i="2"/>
  <c r="A15" i="2"/>
  <c r="DT14" i="2"/>
  <c r="DS14" i="2"/>
  <c r="DQ14" i="2"/>
  <c r="DO14" i="2"/>
  <c r="DN14" i="2"/>
  <c r="DM14" i="2"/>
  <c r="DL14" i="2"/>
  <c r="DK14" i="2"/>
  <c r="DG14" i="2"/>
  <c r="DF14" i="2"/>
  <c r="DE14" i="2"/>
  <c r="DD14" i="2"/>
  <c r="DC14" i="2"/>
  <c r="DB14" i="2"/>
  <c r="DA14" i="2"/>
  <c r="CZ14" i="2"/>
  <c r="CW14" i="2"/>
  <c r="CV14" i="2"/>
  <c r="CU14" i="2"/>
  <c r="CT14" i="2"/>
  <c r="CS14" i="2"/>
  <c r="CO14" i="2"/>
  <c r="CN14" i="2"/>
  <c r="CM14" i="2"/>
  <c r="CL14" i="2"/>
  <c r="CK14" i="2"/>
  <c r="CJ14" i="2"/>
  <c r="CI14" i="2"/>
  <c r="CH14" i="2"/>
  <c r="CF14" i="2"/>
  <c r="CE14" i="2"/>
  <c r="CD14" i="2"/>
  <c r="CC14" i="2"/>
  <c r="CA14" i="2"/>
  <c r="BZ14" i="2"/>
  <c r="BY14" i="2"/>
  <c r="BX14" i="2"/>
  <c r="BW14" i="2"/>
  <c r="BV14" i="2"/>
  <c r="BU14" i="2"/>
  <c r="BT14" i="2"/>
  <c r="BS14" i="2"/>
  <c r="BR14" i="2"/>
  <c r="BQ14" i="2"/>
  <c r="BP14" i="2"/>
  <c r="BO14" i="2"/>
  <c r="BN14" i="2"/>
  <c r="BM14" i="2"/>
  <c r="BL14" i="2"/>
  <c r="BK14" i="2"/>
  <c r="BJ14" i="2"/>
  <c r="BI14" i="2"/>
  <c r="BH14" i="2"/>
  <c r="BG14" i="2"/>
  <c r="BF14" i="2"/>
  <c r="BE14" i="2"/>
  <c r="BD14" i="2"/>
  <c r="BC14" i="2"/>
  <c r="BB14" i="2"/>
  <c r="BA14" i="2"/>
  <c r="AZ14" i="2"/>
  <c r="AY14" i="2"/>
  <c r="AX14" i="2"/>
  <c r="AW14" i="2"/>
  <c r="AV14" i="2"/>
  <c r="AU14" i="2"/>
  <c r="AT14" i="2"/>
  <c r="AS14" i="2"/>
  <c r="AM14" i="2"/>
  <c r="AK14" i="2"/>
  <c r="AI14" i="2"/>
  <c r="AH14" i="2"/>
  <c r="AG14" i="2"/>
  <c r="AF14" i="2"/>
  <c r="AE14" i="2"/>
  <c r="AD14" i="2"/>
  <c r="AC14" i="2"/>
  <c r="W14" i="2"/>
  <c r="V14" i="2"/>
  <c r="U14" i="2"/>
  <c r="T14" i="2"/>
  <c r="S14" i="2"/>
  <c r="Q14" i="2"/>
  <c r="P14" i="2"/>
  <c r="O14" i="2"/>
  <c r="M14" i="2"/>
  <c r="K14" i="2"/>
  <c r="J14" i="2"/>
  <c r="I14" i="2"/>
  <c r="H14" i="2"/>
  <c r="G14" i="2"/>
  <c r="F14" i="2"/>
  <c r="E14" i="2"/>
  <c r="D14" i="2"/>
  <c r="C14" i="2"/>
  <c r="B14" i="2"/>
  <c r="A14" i="2"/>
  <c r="DY11" i="2"/>
  <c r="DU5" i="2"/>
  <c r="DU14" i="2" s="1"/>
  <c r="B2" i="2"/>
  <c r="GS31" i="6"/>
  <c r="GT31" i="6" s="1"/>
  <c r="GS30" i="6"/>
  <c r="GT30" i="6" s="1"/>
  <c r="GS29" i="6"/>
  <c r="GT29" i="6" s="1"/>
  <c r="GR28" i="6"/>
  <c r="GP28" i="6"/>
  <c r="GS28" i="6" s="1"/>
  <c r="GT28" i="6" s="1"/>
  <c r="GK28" i="6"/>
  <c r="GN28" i="6" s="1"/>
  <c r="GO28" i="6" s="1"/>
  <c r="GK27" i="6"/>
  <c r="GN27" i="6" s="1"/>
  <c r="GO27" i="6" s="1"/>
  <c r="GK26" i="6"/>
  <c r="GN26" i="6" s="1"/>
  <c r="GO26" i="6" s="1"/>
  <c r="GV25" i="6"/>
  <c r="GK25" i="6"/>
  <c r="GN25" i="6" s="1"/>
  <c r="GO25" i="6" s="1"/>
  <c r="GK24" i="6"/>
  <c r="GN24" i="6" s="1"/>
  <c r="GO24" i="6" s="1"/>
  <c r="GV23" i="6"/>
  <c r="GV22" i="6"/>
  <c r="GP22" i="6"/>
  <c r="GS22" i="6" s="1"/>
  <c r="GZ21" i="6"/>
  <c r="GR21" i="6"/>
  <c r="GP21" i="6"/>
  <c r="GS21" i="6" s="1"/>
  <c r="GT21" i="6" s="1"/>
  <c r="GE15" i="6"/>
  <c r="GD15" i="6"/>
  <c r="ET6" i="6" s="1"/>
  <c r="ET14" i="6" s="1"/>
  <c r="GC15" i="6"/>
  <c r="EO6" i="6" s="1"/>
  <c r="EO14" i="6" s="1"/>
  <c r="GB15" i="6"/>
  <c r="EG6" i="6" s="1"/>
  <c r="EG14" i="6" s="1"/>
  <c r="GA15" i="6"/>
  <c r="DW6" i="6" s="1"/>
  <c r="DW14" i="6" s="1"/>
  <c r="BU15" i="6"/>
  <c r="BP15" i="6"/>
  <c r="BJ15" i="6"/>
  <c r="BA5" i="6"/>
  <c r="AX5" i="6"/>
  <c r="AS15" i="6"/>
  <c r="AT6" i="6" s="1"/>
  <c r="AO15" i="6"/>
  <c r="GV24" i="6" s="1"/>
  <c r="AN15" i="6"/>
  <c r="AM15" i="6"/>
  <c r="AI15" i="6"/>
  <c r="AE5" i="6" s="1"/>
  <c r="AE14" i="6" s="1"/>
  <c r="AB15" i="6"/>
  <c r="N6" i="6"/>
  <c r="N14" i="6" s="1"/>
  <c r="M6" i="6"/>
  <c r="M14" i="6" s="1"/>
  <c r="L6" i="6"/>
  <c r="L14" i="6" s="1"/>
  <c r="K15" i="6"/>
  <c r="B5" i="9"/>
  <c r="I15" i="6"/>
  <c r="EV14" i="6"/>
  <c r="CX14" i="6"/>
  <c r="CW14" i="6"/>
  <c r="CV14" i="6"/>
  <c r="CU14" i="6"/>
  <c r="CT14" i="6"/>
  <c r="CS14" i="6"/>
  <c r="CR14" i="6"/>
  <c r="CQ14" i="6"/>
  <c r="CP14" i="6"/>
  <c r="CO14" i="6"/>
  <c r="CI14" i="6"/>
  <c r="CG14" i="6"/>
  <c r="CE14" i="6"/>
  <c r="CD14" i="6"/>
  <c r="CC14" i="6"/>
  <c r="CB14" i="6"/>
  <c r="BZ14" i="6"/>
  <c r="BY14" i="6"/>
  <c r="BV14" i="6"/>
  <c r="BJ14" i="6"/>
  <c r="BB14" i="6"/>
  <c r="AV14" i="6"/>
  <c r="AS14" i="6"/>
  <c r="AC14" i="6"/>
  <c r="AB14" i="6"/>
  <c r="I14" i="6"/>
  <c r="GB7" i="6"/>
  <c r="GA7" i="6"/>
  <c r="DL6" i="6" s="1"/>
  <c r="DL14" i="6" s="1"/>
  <c r="EH6" i="6"/>
  <c r="EH14" i="6" s="1"/>
  <c r="DJ6" i="6"/>
  <c r="DJ14" i="6" s="1"/>
  <c r="DI6" i="6"/>
  <c r="DI14" i="6" s="1"/>
  <c r="DH6" i="6"/>
  <c r="DH14" i="6" s="1"/>
  <c r="DG6" i="6"/>
  <c r="DG14" i="6" s="1"/>
  <c r="DF6" i="6"/>
  <c r="DF14" i="6" s="1"/>
  <c r="DE6" i="6"/>
  <c r="DE14" i="6" s="1"/>
  <c r="DD6" i="6"/>
  <c r="DD14" i="6" s="1"/>
  <c r="DB6" i="6"/>
  <c r="DB14" i="6" s="1"/>
  <c r="DA6" i="6"/>
  <c r="DA14" i="6" s="1"/>
  <c r="CZ6" i="6"/>
  <c r="CZ14" i="6" s="1"/>
  <c r="CY6" i="6"/>
  <c r="CY14" i="6" s="1"/>
  <c r="CJ6" i="6"/>
  <c r="CJ14" i="6" s="1"/>
  <c r="CH6" i="6"/>
  <c r="CH14" i="6" s="1"/>
  <c r="CF6" i="6"/>
  <c r="CF14" i="6" s="1"/>
  <c r="BS6" i="6"/>
  <c r="BS14" i="6" s="1"/>
  <c r="BR6" i="6"/>
  <c r="BR14" i="6" s="1"/>
  <c r="BQ6" i="6"/>
  <c r="BQ14" i="6" s="1"/>
  <c r="BO6" i="6"/>
  <c r="BN6" i="6"/>
  <c r="BM6" i="6"/>
  <c r="BM14" i="6" s="1"/>
  <c r="BL6" i="6"/>
  <c r="BL14" i="6" s="1"/>
  <c r="BC6" i="6"/>
  <c r="AZ6" i="6"/>
  <c r="X14" i="6"/>
  <c r="W14" i="6"/>
  <c r="T6" i="6"/>
  <c r="T14" i="6" s="1"/>
  <c r="S6" i="6"/>
  <c r="S14" i="6" s="1"/>
  <c r="R6" i="6"/>
  <c r="R14" i="6" s="1"/>
  <c r="Q6" i="6"/>
  <c r="Q14" i="6" s="1"/>
  <c r="H6" i="6"/>
  <c r="H14" i="6" s="1"/>
  <c r="G6" i="6"/>
  <c r="G14" i="6" s="1"/>
  <c r="C6" i="6"/>
  <c r="B6" i="6"/>
  <c r="B14" i="6" s="1"/>
  <c r="GK31" i="6"/>
  <c r="GN31" i="6" s="1"/>
  <c r="GO31" i="6" s="1"/>
  <c r="BD5" i="6"/>
  <c r="F79" i="8" a="1"/>
  <c r="F16" i="8" a="1"/>
  <c r="F82" i="8" a="1"/>
  <c r="F28" i="8" a="1"/>
  <c r="F81" i="8" a="1"/>
  <c r="F78" i="8" a="1"/>
  <c r="F83" i="8" a="1"/>
  <c r="F27" i="8" a="1"/>
  <c r="F68" i="8" a="1"/>
  <c r="F66" i="8" a="1"/>
  <c r="F17" i="8" a="1"/>
  <c r="F62" i="8" a="1"/>
  <c r="F8" i="8" a="1"/>
  <c r="F33" i="8" a="1"/>
  <c r="F4" i="8" a="1"/>
  <c r="F71" i="8" a="1"/>
  <c r="F59" i="8" a="1"/>
  <c r="F7" i="8" a="1"/>
  <c r="F77" i="8" a="1"/>
  <c r="F18" i="8" a="1"/>
  <c r="F67" i="8" a="1"/>
  <c r="F20" i="8" a="1"/>
  <c r="F21" i="8" a="1"/>
  <c r="F45" i="8" a="1"/>
  <c r="F23" i="8" a="1"/>
  <c r="F48" i="8" a="1"/>
  <c r="F86" i="8" a="1"/>
  <c r="F64" i="8" a="1"/>
  <c r="F37" i="8" a="1"/>
  <c r="F84" i="8" a="1"/>
  <c r="F25" i="8" a="1"/>
  <c r="F22" i="8" a="1"/>
  <c r="F72" i="8" a="1"/>
  <c r="F57" i="8" a="1"/>
  <c r="F73" i="8" a="1"/>
  <c r="F61" i="8" a="1"/>
  <c r="F35" i="8" a="1"/>
  <c r="F26" i="8" a="1"/>
  <c r="F106" i="8" a="1"/>
  <c r="F51" i="8" a="1"/>
  <c r="F54" i="8" a="1"/>
  <c r="F104" i="8" a="1"/>
  <c r="F38" i="8" a="1"/>
  <c r="F60" i="8" a="1"/>
  <c r="F105" i="8" a="1"/>
  <c r="F65" i="8" a="1"/>
  <c r="F70" i="8" a="1"/>
  <c r="F34" i="8" a="1"/>
  <c r="F32" i="8" a="1"/>
  <c r="F24" i="8" a="1"/>
  <c r="F9" i="8" a="1"/>
  <c r="F107" i="8" a="1"/>
  <c r="F88" i="8" a="1"/>
  <c r="CL14" i="6" l="1"/>
  <c r="AE16" i="2"/>
  <c r="EU6" i="6"/>
  <c r="EU14" i="6" s="1"/>
  <c r="ER6" i="6"/>
  <c r="ER14" i="6" s="1"/>
  <c r="ES6" i="6"/>
  <c r="ES14" i="6" s="1"/>
  <c r="EQ6" i="6"/>
  <c r="EQ14" i="6" s="1"/>
  <c r="GK22" i="6"/>
  <c r="GN22" i="6" s="1"/>
  <c r="GO22" i="6" s="1"/>
  <c r="DX6" i="6"/>
  <c r="DX14" i="6" s="1"/>
  <c r="EA6" i="6"/>
  <c r="EA14" i="6" s="1"/>
  <c r="EF6" i="6"/>
  <c r="EF14" i="6" s="1"/>
  <c r="DY6" i="6"/>
  <c r="DY14" i="6" s="1"/>
  <c r="GV70" i="2"/>
  <c r="GW70" i="2" s="1"/>
  <c r="GV69" i="2"/>
  <c r="GW69" i="2" s="1"/>
  <c r="EL6" i="6"/>
  <c r="EL14" i="6" s="1"/>
  <c r="EM6" i="6"/>
  <c r="EM14" i="6" s="1"/>
  <c r="EN6" i="6"/>
  <c r="EN14" i="6" s="1"/>
  <c r="EP6" i="6"/>
  <c r="EP14" i="6" s="1"/>
  <c r="BN5" i="6"/>
  <c r="BN14" i="6" s="1"/>
  <c r="C14" i="6"/>
  <c r="GK23" i="6"/>
  <c r="GN23" i="6" s="1"/>
  <c r="GO23" i="6" s="1"/>
  <c r="AX14" i="6"/>
  <c r="V5" i="6"/>
  <c r="V14" i="6" s="1"/>
  <c r="AC15" i="6"/>
  <c r="D15" i="3"/>
  <c r="DM6" i="6"/>
  <c r="DM14" i="6" s="1"/>
  <c r="BD6" i="6"/>
  <c r="BD14" i="6" s="1"/>
  <c r="BI14" i="6"/>
  <c r="BK14" i="6"/>
  <c r="U6" i="6"/>
  <c r="GV73" i="2"/>
  <c r="GW73" i="2" s="1"/>
  <c r="L5" i="2"/>
  <c r="L14" i="2" s="1"/>
  <c r="GV72" i="2"/>
  <c r="GW72" i="2" s="1"/>
  <c r="GV71" i="2"/>
  <c r="GW71" i="2" s="1"/>
  <c r="GV68" i="2"/>
  <c r="GW68" i="2" s="1"/>
  <c r="GV75" i="2"/>
  <c r="GW75" i="2" s="1"/>
  <c r="DN6" i="6"/>
  <c r="DN14" i="6" s="1"/>
  <c r="DO6" i="6"/>
  <c r="DO14" i="6" s="1"/>
  <c r="DR6" i="6"/>
  <c r="DR14" i="6" s="1"/>
  <c r="AT7" i="6"/>
  <c r="GP24" i="6" s="1"/>
  <c r="GS24" i="6" s="1"/>
  <c r="AT14" i="6"/>
  <c r="GR24" i="6"/>
  <c r="EJ6" i="6"/>
  <c r="EJ14" i="6" s="1"/>
  <c r="EK6" i="6"/>
  <c r="EK14" i="6" s="1"/>
  <c r="DP6" i="6"/>
  <c r="DP14" i="6" s="1"/>
  <c r="DS6" i="6"/>
  <c r="DS14" i="6" s="1"/>
  <c r="BO5" i="6"/>
  <c r="GK29" i="6" s="1"/>
  <c r="GN29" i="6" s="1"/>
  <c r="GO29" i="6" s="1"/>
  <c r="BA6" i="6"/>
  <c r="BA14" i="6" s="1"/>
  <c r="AR14" i="6"/>
  <c r="AK14" i="6"/>
  <c r="AU14" i="6"/>
  <c r="DK6" i="6"/>
  <c r="DK14" i="6" s="1"/>
  <c r="K6" i="6"/>
  <c r="K14" i="6" s="1"/>
  <c r="D17" i="3"/>
  <c r="J6" i="6"/>
  <c r="J14" i="6" s="1"/>
  <c r="AF36" i="3"/>
  <c r="AW6" i="6"/>
  <c r="AW14" i="6" s="1"/>
  <c r="F82" i="8"/>
  <c r="F17" i="8"/>
  <c r="F26" i="8"/>
  <c r="F38" i="8"/>
  <c r="F61" i="8"/>
  <c r="F71" i="8"/>
  <c r="F83" i="8"/>
  <c r="F18" i="8"/>
  <c r="F27" i="8"/>
  <c r="F45" i="8"/>
  <c r="F62" i="8"/>
  <c r="F72" i="8"/>
  <c r="F84" i="8"/>
  <c r="F20" i="8"/>
  <c r="F73" i="8"/>
  <c r="F86" i="8"/>
  <c r="F21" i="8"/>
  <c r="F32" i="8"/>
  <c r="F51" i="8"/>
  <c r="F65" i="8"/>
  <c r="F77" i="8"/>
  <c r="F88" i="8"/>
  <c r="F28" i="8"/>
  <c r="F64" i="8"/>
  <c r="F7" i="8"/>
  <c r="F22" i="8"/>
  <c r="F33" i="8"/>
  <c r="F54" i="8"/>
  <c r="F66" i="8"/>
  <c r="F78" i="8"/>
  <c r="F104" i="8"/>
  <c r="F48" i="8"/>
  <c r="F23" i="8"/>
  <c r="F34" i="8"/>
  <c r="F57" i="8"/>
  <c r="F67" i="8"/>
  <c r="F79" i="8"/>
  <c r="F105" i="8"/>
  <c r="F8" i="8"/>
  <c r="F9" i="8"/>
  <c r="F24" i="8"/>
  <c r="F35" i="8"/>
  <c r="F59" i="8"/>
  <c r="F68" i="8"/>
  <c r="F81" i="8"/>
  <c r="F106" i="8"/>
  <c r="F16" i="8"/>
  <c r="F25" i="8"/>
  <c r="F37" i="8"/>
  <c r="F60" i="8"/>
  <c r="F70" i="8"/>
  <c r="F107" i="8"/>
  <c r="F4" i="8"/>
  <c r="AF30" i="3"/>
  <c r="D18" i="3"/>
  <c r="U21" i="3"/>
  <c r="V21" i="3" s="1"/>
  <c r="B15" i="3"/>
  <c r="F15" i="3" s="1"/>
  <c r="C20" i="3"/>
  <c r="D23" i="3"/>
  <c r="C18" i="3"/>
  <c r="B20" i="3"/>
  <c r="F20" i="3" s="1"/>
  <c r="B21" i="3"/>
  <c r="F21" i="3" s="1"/>
  <c r="U19" i="3"/>
  <c r="V19" i="3" s="1"/>
  <c r="B23" i="3"/>
  <c r="F23" i="3" s="1"/>
  <c r="AF32" i="3"/>
  <c r="U18" i="3"/>
  <c r="V18" i="3" s="1"/>
  <c r="D16" i="3"/>
  <c r="D14" i="3"/>
  <c r="B19" i="3"/>
  <c r="F19" i="3" s="1"/>
  <c r="D22" i="3"/>
  <c r="C19" i="3"/>
  <c r="U20" i="3"/>
  <c r="V20" i="3" s="1"/>
  <c r="B16" i="3"/>
  <c r="F16" i="3" s="1"/>
  <c r="D19" i="3"/>
  <c r="AF38" i="3"/>
  <c r="C16" i="3"/>
  <c r="U17" i="3"/>
  <c r="V17" i="3" s="1"/>
  <c r="AF35" i="3"/>
  <c r="U14" i="3"/>
  <c r="C21" i="3"/>
  <c r="U22" i="3"/>
  <c r="V22" i="3" s="1"/>
  <c r="AF29" i="3"/>
  <c r="B18" i="3"/>
  <c r="F18" i="3" s="1"/>
  <c r="C15" i="3"/>
  <c r="U16" i="3"/>
  <c r="V16" i="3" s="1"/>
  <c r="C23" i="3"/>
  <c r="B17" i="3"/>
  <c r="F17" i="3" s="1"/>
  <c r="AF37" i="3"/>
  <c r="C17" i="3"/>
  <c r="B14" i="3"/>
  <c r="F14" i="3" s="1"/>
  <c r="B22" i="3"/>
  <c r="F22" i="3" s="1"/>
  <c r="GS86" i="2"/>
  <c r="GS66" i="2"/>
  <c r="GS46" i="2"/>
  <c r="GS36" i="2"/>
  <c r="EC16" i="2"/>
  <c r="D20" i="2"/>
  <c r="GS60" i="2"/>
  <c r="GS50" i="2"/>
  <c r="GS40" i="2"/>
  <c r="EC21" i="2"/>
  <c r="GG21" i="2" s="1"/>
  <c r="GS91" i="2"/>
  <c r="GS61" i="2"/>
  <c r="GS51" i="2"/>
  <c r="EA21" i="2"/>
  <c r="O21" i="2" s="1"/>
  <c r="GS72" i="2"/>
  <c r="EA22" i="2"/>
  <c r="O22" i="2" s="1"/>
  <c r="D23" i="2"/>
  <c r="GS93" i="2"/>
  <c r="C23" i="2"/>
  <c r="EB24" i="2"/>
  <c r="FS24" i="2" s="1"/>
  <c r="C24" i="2"/>
  <c r="B24" i="2"/>
  <c r="B21" i="2"/>
  <c r="GS74" i="2"/>
  <c r="B20" i="2"/>
  <c r="EA19" i="2"/>
  <c r="O19" i="2" s="1"/>
  <c r="C21" i="2"/>
  <c r="C16" i="2"/>
  <c r="D16" i="2"/>
  <c r="GS80" i="2"/>
  <c r="GS83" i="2"/>
  <c r="GS57" i="2"/>
  <c r="EB18" i="2"/>
  <c r="FS18" i="2" s="1"/>
  <c r="GS78" i="2"/>
  <c r="GS58" i="2"/>
  <c r="D18" i="2"/>
  <c r="C18" i="2"/>
  <c r="GS88" i="2"/>
  <c r="B18" i="2"/>
  <c r="GS48" i="2"/>
  <c r="GS68" i="2"/>
  <c r="EC18" i="2"/>
  <c r="GG18" i="2" s="1"/>
  <c r="EA18" i="2"/>
  <c r="O18" i="2" s="1"/>
  <c r="GS38" i="2"/>
  <c r="GS52" i="2"/>
  <c r="GS92" i="2"/>
  <c r="EC22" i="2"/>
  <c r="GG22" i="2" s="1"/>
  <c r="EB22" i="2"/>
  <c r="FS22" i="2" s="1"/>
  <c r="GS82" i="2"/>
  <c r="D22" i="2"/>
  <c r="GS62" i="2"/>
  <c r="C22" i="2"/>
  <c r="B22" i="2"/>
  <c r="GS42" i="2"/>
  <c r="GM36" i="2"/>
  <c r="GP36" i="2" s="1"/>
  <c r="GQ36" i="2" s="1"/>
  <c r="B17" i="2"/>
  <c r="D17" i="2"/>
  <c r="EC24" i="2"/>
  <c r="GG24" i="2" s="1"/>
  <c r="GS47" i="2"/>
  <c r="GS55" i="2"/>
  <c r="GS79" i="2"/>
  <c r="B19" i="2"/>
  <c r="EA20" i="2"/>
  <c r="O20" i="2" s="1"/>
  <c r="EA23" i="2"/>
  <c r="O23" i="2" s="1"/>
  <c r="B25" i="2"/>
  <c r="GS71" i="2"/>
  <c r="GS90" i="2"/>
  <c r="EA17" i="2"/>
  <c r="O17" i="2" s="1"/>
  <c r="C19" i="2"/>
  <c r="EB20" i="2"/>
  <c r="FS20" i="2" s="1"/>
  <c r="EB23" i="2"/>
  <c r="FS23" i="2" s="1"/>
  <c r="C25" i="2"/>
  <c r="GS45" i="2"/>
  <c r="GS53" i="2"/>
  <c r="GS63" i="2"/>
  <c r="GS81" i="2"/>
  <c r="GS87" i="2"/>
  <c r="EB17" i="2"/>
  <c r="FS17" i="2" s="1"/>
  <c r="D19" i="2"/>
  <c r="EC20" i="2"/>
  <c r="GG20" i="2" s="1"/>
  <c r="EC23" i="2"/>
  <c r="GG23" i="2" s="1"/>
  <c r="D25" i="2"/>
  <c r="GS56" i="2"/>
  <c r="GS64" i="2"/>
  <c r="B16" i="2"/>
  <c r="EC17" i="2"/>
  <c r="GS65" i="2"/>
  <c r="GS75" i="2"/>
  <c r="GS94" i="2"/>
  <c r="EB19" i="2"/>
  <c r="FS19" i="2" s="1"/>
  <c r="EA25" i="2"/>
  <c r="O25" i="2" s="1"/>
  <c r="GS37" i="2"/>
  <c r="GS39" i="2"/>
  <c r="GS41" i="2"/>
  <c r="GS43" i="2"/>
  <c r="GS69" i="2"/>
  <c r="D21" i="2"/>
  <c r="D24" i="2"/>
  <c r="EB25" i="2"/>
  <c r="FS25" i="2" s="1"/>
  <c r="GS54" i="2"/>
  <c r="GS84" i="2"/>
  <c r="EC19" i="2"/>
  <c r="GG19" i="2" s="1"/>
  <c r="EB16" i="2"/>
  <c r="FS16" i="2" s="1"/>
  <c r="EC25" i="2"/>
  <c r="GS76" i="2"/>
  <c r="GS49" i="2"/>
  <c r="GS77" i="2"/>
  <c r="GS85" i="2"/>
  <c r="B23" i="2"/>
  <c r="GS73" i="2"/>
  <c r="C20" i="2"/>
  <c r="EB21" i="2"/>
  <c r="FS21" i="2" s="1"/>
  <c r="EA24" i="2"/>
  <c r="O24" i="2" s="1"/>
  <c r="GS44" i="2"/>
  <c r="GS59" i="2"/>
  <c r="GS70" i="2"/>
  <c r="C17" i="2"/>
  <c r="CL5" i="6" l="1"/>
  <c r="GK30" i="6" s="1"/>
  <c r="GN30" i="6" s="1"/>
  <c r="GO30" i="6" s="1"/>
  <c r="BO14" i="6"/>
  <c r="GR23" i="6"/>
  <c r="AD6" i="6"/>
  <c r="AD14" i="6" s="1"/>
  <c r="DA7" i="2"/>
  <c r="DA15" i="2" s="1"/>
  <c r="CX6" i="2"/>
  <c r="DI6" i="2"/>
  <c r="DI15" i="2" s="1"/>
  <c r="DH6" i="2"/>
  <c r="DH15" i="2" s="1"/>
  <c r="DJ6" i="2"/>
  <c r="DJ15" i="2" s="1"/>
  <c r="AY6" i="2"/>
  <c r="AY15" i="2" s="1"/>
  <c r="CN6" i="2"/>
  <c r="CN15" i="2" s="1"/>
  <c r="CH6" i="2"/>
  <c r="CH15" i="2" s="1"/>
  <c r="CT6" i="2"/>
  <c r="CT15" i="2" s="1"/>
  <c r="BA6" i="2"/>
  <c r="BA15" i="2" s="1"/>
  <c r="CJ6" i="2"/>
  <c r="CJ15" i="2" s="1"/>
  <c r="CI6" i="2"/>
  <c r="CI15" i="2" s="1"/>
  <c r="CG6" i="2"/>
  <c r="CG15" i="2" s="1"/>
  <c r="AZ6" i="2"/>
  <c r="AZ15" i="2" s="1"/>
  <c r="CL6" i="2"/>
  <c r="CL15" i="2" s="1"/>
  <c r="CW6" i="2"/>
  <c r="CE6" i="2"/>
  <c r="CE15" i="2" s="1"/>
  <c r="CD6" i="2"/>
  <c r="CD15" i="2" s="1"/>
  <c r="AN6" i="2"/>
  <c r="AN15" i="2" s="1"/>
  <c r="AS6" i="2"/>
  <c r="AS15" i="2" s="1"/>
  <c r="AP6" i="2"/>
  <c r="AP15" i="2" s="1"/>
  <c r="AR6" i="2"/>
  <c r="AR15" i="2" s="1"/>
  <c r="AQ6" i="2"/>
  <c r="AQ15" i="2" s="1"/>
  <c r="AO6" i="2"/>
  <c r="AO15" i="2" s="1"/>
  <c r="AL6" i="2"/>
  <c r="AL15" i="2" s="1"/>
  <c r="AK6" i="2"/>
  <c r="AK15" i="2" s="1"/>
  <c r="X6" i="2"/>
  <c r="AM6" i="2"/>
  <c r="AM15" i="2" s="1"/>
  <c r="AJ6" i="2"/>
  <c r="AJ15" i="2" s="1"/>
  <c r="Y6" i="2"/>
  <c r="U6" i="2"/>
  <c r="U15" i="2" s="1"/>
  <c r="S6" i="2"/>
  <c r="S15" i="2" s="1"/>
  <c r="Q6" i="2"/>
  <c r="Q15" i="2" s="1"/>
  <c r="M6" i="2"/>
  <c r="M15" i="2" s="1"/>
  <c r="T6" i="2"/>
  <c r="T15" i="2" s="1"/>
  <c r="GG16" i="2"/>
  <c r="GK21" i="6"/>
  <c r="GN21" i="6" s="1"/>
  <c r="GO21" i="6" s="1"/>
  <c r="GF24" i="2"/>
  <c r="BE16" i="2"/>
  <c r="FY23" i="2"/>
  <c r="GC22" i="2"/>
  <c r="FW20" i="2"/>
  <c r="GA23" i="2"/>
  <c r="GC19" i="2"/>
  <c r="GT24" i="6"/>
  <c r="GF23" i="2"/>
  <c r="GC25" i="2"/>
  <c r="AL15" i="6"/>
  <c r="E5" i="3"/>
  <c r="E12" i="3" s="1"/>
  <c r="CF21" i="2"/>
  <c r="CQ21" i="2" s="1"/>
  <c r="CF24" i="2"/>
  <c r="CQ24" i="2" s="1"/>
  <c r="FU16" i="2"/>
  <c r="CF22" i="2"/>
  <c r="CQ22" i="2" s="1"/>
  <c r="FY20" i="2"/>
  <c r="FZ19" i="2"/>
  <c r="GD17" i="2"/>
  <c r="FW23" i="2"/>
  <c r="FX16" i="2"/>
  <c r="GB25" i="2"/>
  <c r="EG21" i="2"/>
  <c r="GC24" i="2"/>
  <c r="CP21" i="2"/>
  <c r="FW16" i="2"/>
  <c r="GB23" i="2"/>
  <c r="GD25" i="2"/>
  <c r="DR21" i="2"/>
  <c r="BE21" i="2"/>
  <c r="AE21" i="2"/>
  <c r="GU51" i="2" s="1"/>
  <c r="GV51" i="2" s="1"/>
  <c r="GW51" i="2" s="1"/>
  <c r="DZ21" i="2"/>
  <c r="BH19" i="2"/>
  <c r="FV21" i="2"/>
  <c r="FU21" i="2"/>
  <c r="BH21" i="2"/>
  <c r="GU42" i="2"/>
  <c r="FV19" i="2"/>
  <c r="AE19" i="2"/>
  <c r="GU49" i="2" s="1"/>
  <c r="GV49" i="2" s="1"/>
  <c r="GW49" i="2" s="1"/>
  <c r="EG19" i="2"/>
  <c r="BE19" i="2"/>
  <c r="DR19" i="2"/>
  <c r="DR22" i="2"/>
  <c r="GE22" i="2"/>
  <c r="DZ22" i="2"/>
  <c r="EG22" i="2"/>
  <c r="AW7" i="6"/>
  <c r="GP25" i="6" s="1"/>
  <c r="GS25" i="6" s="1"/>
  <c r="GT25" i="6" s="1"/>
  <c r="FZ25" i="2"/>
  <c r="FY24" i="2"/>
  <c r="GF22" i="2"/>
  <c r="GB20" i="2"/>
  <c r="GA20" i="2"/>
  <c r="FW24" i="2"/>
  <c r="GA22" i="2"/>
  <c r="GF18" i="2"/>
  <c r="GE21" i="2"/>
  <c r="FW25" i="2"/>
  <c r="FZ17" i="2"/>
  <c r="FZ21" i="2"/>
  <c r="FW22" i="2"/>
  <c r="FZ20" i="2"/>
  <c r="FY18" i="2"/>
  <c r="GA17" i="2"/>
  <c r="FX20" i="2"/>
  <c r="FW21" i="2"/>
  <c r="GD23" i="2"/>
  <c r="GC23" i="2"/>
  <c r="GD21" i="2"/>
  <c r="FY21" i="2"/>
  <c r="FY22" i="2"/>
  <c r="FY17" i="2"/>
  <c r="GB18" i="2"/>
  <c r="GD19" i="2"/>
  <c r="GA16" i="2"/>
  <c r="GF16" i="2"/>
  <c r="FX18" i="2"/>
  <c r="FY25" i="2"/>
  <c r="FV16" i="2"/>
  <c r="FX17" i="2"/>
  <c r="BH16" i="2"/>
  <c r="GC16" i="2"/>
  <c r="FU19" i="2"/>
  <c r="GA24" i="2"/>
  <c r="FX24" i="2"/>
  <c r="FX21" i="2"/>
  <c r="FZ23" i="2"/>
  <c r="GA19" i="2"/>
  <c r="GE19" i="2"/>
  <c r="FZ18" i="2"/>
  <c r="GB21" i="2"/>
  <c r="FY16" i="2"/>
  <c r="GD18" i="2"/>
  <c r="GA25" i="2"/>
  <c r="GD20" i="2"/>
  <c r="DZ16" i="2"/>
  <c r="FW17" i="2"/>
  <c r="GF25" i="2"/>
  <c r="GF20" i="2"/>
  <c r="GD22" i="2"/>
  <c r="FX22" i="2"/>
  <c r="GB16" i="2"/>
  <c r="GE23" i="2"/>
  <c r="GB22" i="2"/>
  <c r="GC17" i="2"/>
  <c r="GC18" i="2"/>
  <c r="GE17" i="2"/>
  <c r="FX25" i="2"/>
  <c r="GD24" i="2"/>
  <c r="EG16" i="2"/>
  <c r="GD16" i="2"/>
  <c r="FZ16" i="2"/>
  <c r="FW18" i="2"/>
  <c r="FZ22" i="2"/>
  <c r="FX19" i="2"/>
  <c r="GF21" i="2"/>
  <c r="GC21" i="2"/>
  <c r="GE25" i="2"/>
  <c r="FZ24" i="2"/>
  <c r="GA21" i="2"/>
  <c r="GE20" i="2"/>
  <c r="FY19" i="2"/>
  <c r="GB17" i="2"/>
  <c r="GE18" i="2"/>
  <c r="FX23" i="2"/>
  <c r="V23" i="2"/>
  <c r="CF23" i="2"/>
  <c r="CQ23" i="2" s="1"/>
  <c r="BH22" i="2"/>
  <c r="V20" i="2"/>
  <c r="CF20" i="2"/>
  <c r="FU22" i="2"/>
  <c r="DR18" i="2"/>
  <c r="CF18" i="2"/>
  <c r="GU36" i="2"/>
  <c r="DR16" i="2"/>
  <c r="CP16" i="2"/>
  <c r="CF16" i="2"/>
  <c r="V25" i="2"/>
  <c r="CF25" i="2"/>
  <c r="CQ25" i="2" s="1"/>
  <c r="GU37" i="2"/>
  <c r="CF17" i="2"/>
  <c r="FV22" i="2"/>
  <c r="V19" i="2"/>
  <c r="CF19" i="2"/>
  <c r="CP19" i="2"/>
  <c r="AE22" i="2"/>
  <c r="GU52" i="2" s="1"/>
  <c r="GV52" i="2" s="1"/>
  <c r="GW52" i="2" s="1"/>
  <c r="GC20" i="2"/>
  <c r="GE24" i="2"/>
  <c r="GB24" i="2"/>
  <c r="DZ19" i="2"/>
  <c r="BE22" i="2"/>
  <c r="O6" i="3"/>
  <c r="O13" i="3" s="1"/>
  <c r="M6" i="3"/>
  <c r="V14" i="3"/>
  <c r="V12" i="3" s="1"/>
  <c r="EF15" i="2" s="1"/>
  <c r="J6" i="3"/>
  <c r="J13" i="3" s="1"/>
  <c r="I6" i="3"/>
  <c r="I13" i="3" s="1"/>
  <c r="H6" i="3"/>
  <c r="H13" i="3" s="1"/>
  <c r="E6" i="3"/>
  <c r="N6" i="3"/>
  <c r="N13" i="3" s="1"/>
  <c r="V24" i="2"/>
  <c r="BU6" i="2"/>
  <c r="BU15" i="2" s="1"/>
  <c r="GG25" i="2"/>
  <c r="V17" i="2"/>
  <c r="CM6" i="2"/>
  <c r="CM15" i="2" s="1"/>
  <c r="V18" i="2"/>
  <c r="GU38" i="2"/>
  <c r="CP22" i="2"/>
  <c r="V22" i="2"/>
  <c r="V21" i="2"/>
  <c r="GU41" i="2"/>
  <c r="GF19" i="2"/>
  <c r="GB19" i="2"/>
  <c r="FW19" i="2"/>
  <c r="GA18" i="2"/>
  <c r="GF17" i="2"/>
  <c r="GE16" i="2"/>
  <c r="DN6" i="2"/>
  <c r="DN15" i="2" s="1"/>
  <c r="DK6" i="2"/>
  <c r="DK15" i="2" s="1"/>
  <c r="GU39" i="2"/>
  <c r="H6" i="2"/>
  <c r="H15" i="2" s="1"/>
  <c r="FV18" i="2"/>
  <c r="DZ18" i="2"/>
  <c r="FU18" i="2"/>
  <c r="BH18" i="2"/>
  <c r="BE18" i="2"/>
  <c r="EG18" i="2"/>
  <c r="AE18" i="2"/>
  <c r="GU48" i="2" s="1"/>
  <c r="GV48" i="2" s="1"/>
  <c r="GW48" i="2" s="1"/>
  <c r="CP18" i="2"/>
  <c r="AD6" i="2"/>
  <c r="AD15" i="2" s="1"/>
  <c r="FV24" i="2"/>
  <c r="DZ24" i="2"/>
  <c r="GU44" i="2"/>
  <c r="FU24" i="2"/>
  <c r="DR24" i="2"/>
  <c r="CP24" i="2"/>
  <c r="BH24" i="2"/>
  <c r="EG24" i="2"/>
  <c r="BE24" i="2"/>
  <c r="AE24" i="2"/>
  <c r="GU54" i="2" s="1"/>
  <c r="GV54" i="2" s="1"/>
  <c r="GW54" i="2" s="1"/>
  <c r="DG6" i="2"/>
  <c r="DG15" i="2" s="1"/>
  <c r="DF6" i="2"/>
  <c r="DF15" i="2" s="1"/>
  <c r="AI6" i="2"/>
  <c r="AI15" i="2" s="1"/>
  <c r="DL6" i="2"/>
  <c r="DL15" i="2" s="1"/>
  <c r="E6" i="2"/>
  <c r="DR23" i="2"/>
  <c r="CP23" i="2"/>
  <c r="BH23" i="2"/>
  <c r="EG23" i="2"/>
  <c r="BE23" i="2"/>
  <c r="AE23" i="2"/>
  <c r="GU53" i="2" s="1"/>
  <c r="GV53" i="2" s="1"/>
  <c r="GW53" i="2" s="1"/>
  <c r="FV23" i="2"/>
  <c r="GU43" i="2"/>
  <c r="DZ23" i="2"/>
  <c r="FU23" i="2"/>
  <c r="DD6" i="2"/>
  <c r="DD15" i="2" s="1"/>
  <c r="CV6" i="2"/>
  <c r="CV15" i="2" s="1"/>
  <c r="DE6" i="2"/>
  <c r="DE15" i="2" s="1"/>
  <c r="CK6" i="2"/>
  <c r="CK15" i="2" s="1"/>
  <c r="EG25" i="2"/>
  <c r="BE25" i="2"/>
  <c r="AE25" i="2"/>
  <c r="GU55" i="2" s="1"/>
  <c r="GV55" i="2" s="1"/>
  <c r="GW55" i="2" s="1"/>
  <c r="FU25" i="2"/>
  <c r="DR25" i="2"/>
  <c r="CP25" i="2"/>
  <c r="BH25" i="2"/>
  <c r="DZ25" i="2"/>
  <c r="GU45" i="2"/>
  <c r="FV25" i="2"/>
  <c r="DM6" i="2"/>
  <c r="DM15" i="2" s="1"/>
  <c r="G6" i="2"/>
  <c r="G15" i="2" s="1"/>
  <c r="DC6" i="2"/>
  <c r="DC15" i="2" s="1"/>
  <c r="CP17" i="2"/>
  <c r="BH17" i="2"/>
  <c r="CU6" i="2"/>
  <c r="CU15" i="2" s="1"/>
  <c r="EG17" i="2"/>
  <c r="BE17" i="2"/>
  <c r="FV17" i="2"/>
  <c r="DZ17" i="2"/>
  <c r="FU17" i="2"/>
  <c r="DR17" i="2"/>
  <c r="AC6" i="2"/>
  <c r="AC15" i="2" s="1"/>
  <c r="DQ6" i="2"/>
  <c r="DQ15" i="2" s="1"/>
  <c r="DO6" i="2"/>
  <c r="DO15" i="2" s="1"/>
  <c r="L6" i="2"/>
  <c r="L15" i="2" s="1"/>
  <c r="I6" i="2"/>
  <c r="I15" i="2" s="1"/>
  <c r="CZ6" i="2"/>
  <c r="CZ15" i="2" s="1"/>
  <c r="J6" i="2"/>
  <c r="AE17" i="2"/>
  <c r="GU47" i="2" s="1"/>
  <c r="GV47" i="2" s="1"/>
  <c r="GW47" i="2" s="1"/>
  <c r="CO6" i="2"/>
  <c r="CO15" i="2" s="1"/>
  <c r="GG17" i="2"/>
  <c r="DR20" i="2"/>
  <c r="CP20" i="2"/>
  <c r="BH20" i="2"/>
  <c r="EG20" i="2"/>
  <c r="BE20" i="2"/>
  <c r="AE20" i="2"/>
  <c r="GU50" i="2" s="1"/>
  <c r="GV50" i="2" s="1"/>
  <c r="GW50" i="2" s="1"/>
  <c r="DZ20" i="2"/>
  <c r="FV20" i="2"/>
  <c r="FU20" i="2"/>
  <c r="CQ20" i="2" l="1"/>
  <c r="CQ17" i="2"/>
  <c r="CQ19" i="2"/>
  <c r="CQ18" i="2"/>
  <c r="CQ16" i="2"/>
  <c r="E2" i="6"/>
  <c r="BB6" i="2"/>
  <c r="BB15" i="2" s="1"/>
  <c r="Z17" i="2"/>
  <c r="Z25" i="2"/>
  <c r="AA16" i="2"/>
  <c r="Z19" i="2"/>
  <c r="Z20" i="2"/>
  <c r="Z21" i="2"/>
  <c r="Z23" i="2"/>
  <c r="AB23" i="2" s="1"/>
  <c r="ED23" i="2" s="1"/>
  <c r="AA24" i="2"/>
  <c r="AA17" i="2"/>
  <c r="AA25" i="2"/>
  <c r="DY25" i="2" s="1"/>
  <c r="AA18" i="2"/>
  <c r="DY18" i="2" s="1"/>
  <c r="Z16" i="2"/>
  <c r="AA19" i="2"/>
  <c r="AA20" i="2"/>
  <c r="AA21" i="2"/>
  <c r="AA22" i="2"/>
  <c r="AA23" i="2"/>
  <c r="Z24" i="2"/>
  <c r="Z18" i="2"/>
  <c r="Z22" i="2"/>
  <c r="AB22" i="2" s="1"/>
  <c r="ED22" i="2" s="1"/>
  <c r="AD7" i="6"/>
  <c r="GP23" i="6" s="1"/>
  <c r="GS23" i="6" s="1"/>
  <c r="GT23" i="6" s="1"/>
  <c r="GP20" i="2"/>
  <c r="CW15" i="2"/>
  <c r="CX15" i="2"/>
  <c r="GP24" i="2"/>
  <c r="GP23" i="2"/>
  <c r="Y15" i="2"/>
  <c r="X15" i="2"/>
  <c r="GP21" i="2"/>
  <c r="GP19" i="2"/>
  <c r="GP22" i="2"/>
  <c r="CM15" i="6"/>
  <c r="CN6" i="6" s="1"/>
  <c r="BV15" i="6"/>
  <c r="GR26" i="6" s="1"/>
  <c r="GP17" i="2"/>
  <c r="EE18" i="2"/>
  <c r="CR18" i="2" s="1"/>
  <c r="GU78" i="2" s="1"/>
  <c r="B10" i="9"/>
  <c r="Z29" i="3"/>
  <c r="AC29" i="3" s="1"/>
  <c r="AD29" i="3" s="1"/>
  <c r="F2" i="3"/>
  <c r="EE21" i="2"/>
  <c r="BC6" i="2"/>
  <c r="BC15" i="2" s="1"/>
  <c r="AQ15" i="6"/>
  <c r="AP15" i="6"/>
  <c r="EE22" i="2"/>
  <c r="EE25" i="2"/>
  <c r="EE24" i="2"/>
  <c r="EE17" i="2"/>
  <c r="EV15" i="6"/>
  <c r="EW6" i="6" s="1"/>
  <c r="EW14" i="6" s="1"/>
  <c r="GW24" i="6"/>
  <c r="GY24" i="6" s="1"/>
  <c r="GZ24" i="6" s="1"/>
  <c r="EE20" i="2"/>
  <c r="GW25" i="6"/>
  <c r="GY25" i="6" s="1"/>
  <c r="GZ25" i="6" s="1"/>
  <c r="EE16" i="2"/>
  <c r="EE23" i="2"/>
  <c r="BD23" i="2" s="1"/>
  <c r="EE19" i="2"/>
  <c r="BD19" i="2" s="1"/>
  <c r="GP25" i="2"/>
  <c r="FW13" i="2"/>
  <c r="CO15" i="6" s="1"/>
  <c r="FX13" i="2"/>
  <c r="CP15" i="6" s="1"/>
  <c r="FZ13" i="2"/>
  <c r="FY13" i="2"/>
  <c r="GA13" i="2"/>
  <c r="CR15" i="6" s="1"/>
  <c r="GB13" i="2"/>
  <c r="CS15" i="6" s="1"/>
  <c r="GC13" i="2"/>
  <c r="CT15" i="6" s="1"/>
  <c r="GD13" i="2"/>
  <c r="CU15" i="6" s="1"/>
  <c r="GE13" i="2"/>
  <c r="CV15" i="6" s="1"/>
  <c r="GF13" i="2"/>
  <c r="CW15" i="6" s="1"/>
  <c r="GG13" i="2"/>
  <c r="FE15" i="6" s="1"/>
  <c r="D2" i="3"/>
  <c r="E13" i="3"/>
  <c r="EF18" i="2"/>
  <c r="EF20" i="2"/>
  <c r="EF19" i="2"/>
  <c r="EF21" i="2"/>
  <c r="EF22" i="2"/>
  <c r="EF23" i="2"/>
  <c r="EF24" i="2"/>
  <c r="EF17" i="2"/>
  <c r="EF16" i="2"/>
  <c r="EF25" i="2"/>
  <c r="M13" i="3"/>
  <c r="M7" i="3"/>
  <c r="GU40" i="2"/>
  <c r="P6" i="2"/>
  <c r="P7" i="2" s="1"/>
  <c r="FV13" i="2"/>
  <c r="EY15" i="6" s="1"/>
  <c r="GP18" i="2"/>
  <c r="EG15" i="2"/>
  <c r="GU46" i="2" s="1"/>
  <c r="GV46" i="2" s="1"/>
  <c r="GW46" i="2" s="1"/>
  <c r="E15" i="2"/>
  <c r="FU13" i="2"/>
  <c r="EX15" i="6" s="1"/>
  <c r="DZ15" i="2"/>
  <c r="CQ15" i="2" l="1"/>
  <c r="GP16" i="2"/>
  <c r="AB16" i="2"/>
  <c r="ED16" i="2" s="1"/>
  <c r="Z6" i="2"/>
  <c r="AB5" i="2"/>
  <c r="GM38" i="2" s="1"/>
  <c r="GP38" i="2" s="1"/>
  <c r="GQ38" i="2" s="1"/>
  <c r="AB21" i="2"/>
  <c r="ED21" i="2" s="1"/>
  <c r="AB20" i="2"/>
  <c r="ED20" i="2" s="1"/>
  <c r="AB19" i="2"/>
  <c r="ED19" i="2" s="1"/>
  <c r="DY16" i="2"/>
  <c r="AA6" i="2"/>
  <c r="AB25" i="2"/>
  <c r="ED25" i="2" s="1"/>
  <c r="AB17" i="2"/>
  <c r="ED17" i="2" s="1"/>
  <c r="AB18" i="2"/>
  <c r="ED18" i="2" s="1"/>
  <c r="AB24" i="2"/>
  <c r="ED24" i="2" s="1"/>
  <c r="BD16" i="2"/>
  <c r="DS16" i="2"/>
  <c r="CR24" i="2"/>
  <c r="GU84" i="2" s="1"/>
  <c r="BD24" i="2"/>
  <c r="DS20" i="2"/>
  <c r="GU90" i="2" s="1"/>
  <c r="BD20" i="2"/>
  <c r="DS22" i="2"/>
  <c r="GU92" i="2" s="1"/>
  <c r="BD22" i="2"/>
  <c r="DS25" i="2"/>
  <c r="GU95" i="2" s="1"/>
  <c r="BD25" i="2"/>
  <c r="CR21" i="2"/>
  <c r="GU81" i="2" s="1"/>
  <c r="BD21" i="2"/>
  <c r="EB15" i="6"/>
  <c r="DQ15" i="6"/>
  <c r="CQ5" i="2"/>
  <c r="GM44" i="2" s="1"/>
  <c r="GP44" i="2" s="1"/>
  <c r="GQ44" i="2" s="1"/>
  <c r="EH22" i="2"/>
  <c r="EI22" i="2" s="1"/>
  <c r="DY23" i="2"/>
  <c r="EH18" i="2"/>
  <c r="EI18" i="2" s="1"/>
  <c r="BD18" i="2"/>
  <c r="CR22" i="2"/>
  <c r="GU82" i="2" s="1"/>
  <c r="DS18" i="2"/>
  <c r="GU88" i="2" s="1"/>
  <c r="GR27" i="6"/>
  <c r="EH21" i="2"/>
  <c r="EM21" i="2" s="1"/>
  <c r="EH17" i="2"/>
  <c r="EP17" i="2" s="1"/>
  <c r="BD17" i="2"/>
  <c r="CR25" i="2"/>
  <c r="GU85" i="2" s="1"/>
  <c r="DS24" i="2"/>
  <c r="GU94" i="2" s="1"/>
  <c r="CR20" i="2"/>
  <c r="GU80" i="2" s="1"/>
  <c r="FB15" i="6"/>
  <c r="FC15" i="6" s="1"/>
  <c r="GW22" i="6"/>
  <c r="GY22" i="6" s="1"/>
  <c r="GZ22" i="6" s="1"/>
  <c r="EH20" i="2"/>
  <c r="DS17" i="2"/>
  <c r="GU87" i="2" s="1"/>
  <c r="EH24" i="2"/>
  <c r="EP24" i="2" s="1"/>
  <c r="EH25" i="2"/>
  <c r="EM25" i="2" s="1"/>
  <c r="CR17" i="2"/>
  <c r="GU77" i="2" s="1"/>
  <c r="BW6" i="6"/>
  <c r="DS23" i="2"/>
  <c r="GU93" i="2" s="1"/>
  <c r="CR23" i="2"/>
  <c r="GU83" i="2" s="1"/>
  <c r="EH23" i="2"/>
  <c r="EH16" i="2"/>
  <c r="CR16" i="2"/>
  <c r="GU76" i="2" s="1"/>
  <c r="EH19" i="2"/>
  <c r="CR19" i="2"/>
  <c r="GU79" i="2" s="1"/>
  <c r="CQ15" i="6"/>
  <c r="CX15" i="6"/>
  <c r="CN14" i="6"/>
  <c r="CN7" i="6"/>
  <c r="GP27" i="6" s="1"/>
  <c r="GS27" i="6" s="1"/>
  <c r="EZ15" i="6"/>
  <c r="DY22" i="2"/>
  <c r="DY19" i="2"/>
  <c r="DY21" i="2"/>
  <c r="AE31" i="3"/>
  <c r="AI31" i="3" s="1"/>
  <c r="AJ31" i="3" s="1"/>
  <c r="AE34" i="3"/>
  <c r="AI34" i="3" s="1"/>
  <c r="AJ34" i="3" s="1"/>
  <c r="AE37" i="3"/>
  <c r="AI37" i="3" s="1"/>
  <c r="AJ37" i="3" s="1"/>
  <c r="AE30" i="3"/>
  <c r="AI30" i="3" s="1"/>
  <c r="AJ30" i="3" s="1"/>
  <c r="AE33" i="3"/>
  <c r="AI33" i="3" s="1"/>
  <c r="AJ33" i="3" s="1"/>
  <c r="AE36" i="3"/>
  <c r="AI36" i="3" s="1"/>
  <c r="AJ36" i="3" s="1"/>
  <c r="AE29" i="3"/>
  <c r="AI29" i="3" s="1"/>
  <c r="AJ29" i="3" s="1"/>
  <c r="AE32" i="3"/>
  <c r="AI32" i="3" s="1"/>
  <c r="AJ32" i="3" s="1"/>
  <c r="AE35" i="3"/>
  <c r="AI35" i="3" s="1"/>
  <c r="AJ35" i="3" s="1"/>
  <c r="AE38" i="3"/>
  <c r="AI38" i="3" s="1"/>
  <c r="AJ38" i="3" s="1"/>
  <c r="H2" i="3"/>
  <c r="DY20" i="2"/>
  <c r="DY24" i="2"/>
  <c r="DY17" i="2"/>
  <c r="P15" i="2"/>
  <c r="GR44" i="2"/>
  <c r="GV44" i="2" s="1"/>
  <c r="GW44" i="2" s="1"/>
  <c r="GR45" i="2"/>
  <c r="GV45" i="2" s="1"/>
  <c r="GW45" i="2" s="1"/>
  <c r="GR42" i="2"/>
  <c r="GV42" i="2" s="1"/>
  <c r="GW42" i="2" s="1"/>
  <c r="GR40" i="2"/>
  <c r="GV40" i="2" s="1"/>
  <c r="GW40" i="2" s="1"/>
  <c r="GR38" i="2"/>
  <c r="GV38" i="2" s="1"/>
  <c r="GW38" i="2" s="1"/>
  <c r="GR36" i="2"/>
  <c r="GV36" i="2" s="1"/>
  <c r="GW36" i="2" s="1"/>
  <c r="GR43" i="2"/>
  <c r="GV43" i="2" s="1"/>
  <c r="GW43" i="2" s="1"/>
  <c r="GR41" i="2"/>
  <c r="GV41" i="2" s="1"/>
  <c r="GW41" i="2" s="1"/>
  <c r="GR39" i="2"/>
  <c r="GV39" i="2" s="1"/>
  <c r="GW39" i="2" s="1"/>
  <c r="GR37" i="2"/>
  <c r="GV37" i="2" s="1"/>
  <c r="GW37" i="2" s="1"/>
  <c r="EP22" i="2" l="1"/>
  <c r="ES22" i="2" s="1"/>
  <c r="EX22" i="2" s="1"/>
  <c r="GM22" i="2" s="1"/>
  <c r="EJ22" i="2"/>
  <c r="EL22" i="2"/>
  <c r="EK22" i="2"/>
  <c r="EM22" i="2"/>
  <c r="GT27" i="6"/>
  <c r="EI21" i="2"/>
  <c r="EL21" i="2"/>
  <c r="EK21" i="2"/>
  <c r="EL17" i="2"/>
  <c r="EJ17" i="2"/>
  <c r="EJ21" i="2"/>
  <c r="EM17" i="2"/>
  <c r="EK17" i="2"/>
  <c r="EL18" i="2"/>
  <c r="EJ18" i="2"/>
  <c r="EK18" i="2"/>
  <c r="EP18" i="2"/>
  <c r="EU18" i="2" s="1"/>
  <c r="EZ18" i="2" s="1"/>
  <c r="GO18" i="2" s="1"/>
  <c r="EM18" i="2"/>
  <c r="EI17" i="2"/>
  <c r="EP21" i="2"/>
  <c r="ER21" i="2" s="1"/>
  <c r="EW21" i="2" s="1"/>
  <c r="GL21" i="2" s="1"/>
  <c r="EK24" i="2"/>
  <c r="EI24" i="2"/>
  <c r="EJ24" i="2"/>
  <c r="GU86" i="2"/>
  <c r="DT6" i="2"/>
  <c r="EL24" i="2"/>
  <c r="CS6" i="2"/>
  <c r="CS15" i="2" s="1"/>
  <c r="EM24" i="2"/>
  <c r="BW14" i="6"/>
  <c r="C2" i="6" s="1"/>
  <c r="BW7" i="6"/>
  <c r="GP26" i="6" s="1"/>
  <c r="GS26" i="6" s="1"/>
  <c r="GT26" i="6" s="1"/>
  <c r="EI25" i="2"/>
  <c r="EJ25" i="2"/>
  <c r="EP25" i="2"/>
  <c r="EL25" i="2"/>
  <c r="EJ20" i="2"/>
  <c r="EK20" i="2"/>
  <c r="EM20" i="2"/>
  <c r="EP20" i="2"/>
  <c r="EI20" i="2"/>
  <c r="EL20" i="2"/>
  <c r="EK25" i="2"/>
  <c r="FD15" i="6"/>
  <c r="GW23" i="6"/>
  <c r="GY23" i="6" s="1"/>
  <c r="GZ23" i="6" s="1"/>
  <c r="EK19" i="2"/>
  <c r="EJ19" i="2"/>
  <c r="EP19" i="2"/>
  <c r="EL19" i="2"/>
  <c r="EM19" i="2"/>
  <c r="EI19" i="2"/>
  <c r="EP16" i="2"/>
  <c r="EJ16" i="2"/>
  <c r="EM16" i="2"/>
  <c r="EK16" i="2"/>
  <c r="EI16" i="2"/>
  <c r="EL16" i="2"/>
  <c r="EL23" i="2"/>
  <c r="EM23" i="2"/>
  <c r="EP23" i="2"/>
  <c r="EK23" i="2"/>
  <c r="EJ23" i="2"/>
  <c r="EI23" i="2"/>
  <c r="EQ24" i="2"/>
  <c r="EV24" i="2" s="1"/>
  <c r="EU24" i="2"/>
  <c r="EZ24" i="2" s="1"/>
  <c r="GO24" i="2" s="1"/>
  <c r="ES24" i="2"/>
  <c r="EX24" i="2" s="1"/>
  <c r="GM24" i="2" s="1"/>
  <c r="ER24" i="2"/>
  <c r="EW24" i="2" s="1"/>
  <c r="GL24" i="2" s="1"/>
  <c r="ET24" i="2"/>
  <c r="EY24" i="2" s="1"/>
  <c r="GN24" i="2" s="1"/>
  <c r="ES17" i="2"/>
  <c r="EX17" i="2" s="1"/>
  <c r="GM17" i="2" s="1"/>
  <c r="ER17" i="2"/>
  <c r="EW17" i="2" s="1"/>
  <c r="GL17" i="2" s="1"/>
  <c r="EQ17" i="2"/>
  <c r="EV17" i="2" s="1"/>
  <c r="EU17" i="2"/>
  <c r="EZ17" i="2" s="1"/>
  <c r="GO17" i="2" s="1"/>
  <c r="ET17" i="2"/>
  <c r="EY17" i="2" s="1"/>
  <c r="GN17" i="2" s="1"/>
  <c r="EQ22" i="2" l="1"/>
  <c r="EV22" i="2" s="1"/>
  <c r="GK22" i="2" s="1"/>
  <c r="ER22" i="2"/>
  <c r="EW22" i="2" s="1"/>
  <c r="GL22" i="2" s="1"/>
  <c r="EU22" i="2"/>
  <c r="EZ22" i="2" s="1"/>
  <c r="GO22" i="2" s="1"/>
  <c r="ET22" i="2"/>
  <c r="EY22" i="2" s="1"/>
  <c r="GN22" i="2" s="1"/>
  <c r="GK24" i="2"/>
  <c r="BF24" i="2"/>
  <c r="GU64" i="2" s="1"/>
  <c r="EQ18" i="2"/>
  <c r="EV18" i="2" s="1"/>
  <c r="GK18" i="2" s="1"/>
  <c r="G2" i="6"/>
  <c r="ER18" i="2"/>
  <c r="EW18" i="2" s="1"/>
  <c r="GL18" i="2" s="1"/>
  <c r="EU21" i="2"/>
  <c r="EZ21" i="2" s="1"/>
  <c r="GO21" i="2" s="1"/>
  <c r="ET21" i="2"/>
  <c r="EY21" i="2" s="1"/>
  <c r="GN21" i="2" s="1"/>
  <c r="ES18" i="2"/>
  <c r="EX18" i="2" s="1"/>
  <c r="GM18" i="2" s="1"/>
  <c r="EQ21" i="2"/>
  <c r="EV21" i="2" s="1"/>
  <c r="ET18" i="2"/>
  <c r="EY18" i="2" s="1"/>
  <c r="GN18" i="2" s="1"/>
  <c r="ES21" i="2"/>
  <c r="EX21" i="2" s="1"/>
  <c r="GM21" i="2" s="1"/>
  <c r="CS7" i="2"/>
  <c r="GR82" i="2" s="1"/>
  <c r="GV82" i="2" s="1"/>
  <c r="GW82" i="2" s="1"/>
  <c r="DT15" i="2"/>
  <c r="DT7" i="2"/>
  <c r="GK17" i="2"/>
  <c r="BF17" i="2"/>
  <c r="GU57" i="2" s="1"/>
  <c r="ER20" i="2"/>
  <c r="EW20" i="2" s="1"/>
  <c r="GL20" i="2" s="1"/>
  <c r="ES20" i="2"/>
  <c r="EX20" i="2" s="1"/>
  <c r="GM20" i="2" s="1"/>
  <c r="ET20" i="2"/>
  <c r="EY20" i="2" s="1"/>
  <c r="GN20" i="2" s="1"/>
  <c r="EU20" i="2"/>
  <c r="EZ20" i="2" s="1"/>
  <c r="GO20" i="2" s="1"/>
  <c r="EQ20" i="2"/>
  <c r="EV20" i="2" s="1"/>
  <c r="ET25" i="2"/>
  <c r="EY25" i="2" s="1"/>
  <c r="GN25" i="2" s="1"/>
  <c r="ES25" i="2"/>
  <c r="EX25" i="2" s="1"/>
  <c r="GM25" i="2" s="1"/>
  <c r="EQ25" i="2"/>
  <c r="EV25" i="2" s="1"/>
  <c r="ER25" i="2"/>
  <c r="EW25" i="2" s="1"/>
  <c r="GL25" i="2" s="1"/>
  <c r="EU25" i="2"/>
  <c r="EZ25" i="2" s="1"/>
  <c r="GO25" i="2" s="1"/>
  <c r="ER23" i="2"/>
  <c r="EW23" i="2" s="1"/>
  <c r="GL23" i="2" s="1"/>
  <c r="EU23" i="2"/>
  <c r="EZ23" i="2" s="1"/>
  <c r="GO23" i="2" s="1"/>
  <c r="ES23" i="2"/>
  <c r="EX23" i="2" s="1"/>
  <c r="GM23" i="2" s="1"/>
  <c r="EQ23" i="2"/>
  <c r="EV23" i="2" s="1"/>
  <c r="ET23" i="2"/>
  <c r="EY23" i="2" s="1"/>
  <c r="GN23" i="2" s="1"/>
  <c r="EU16" i="2"/>
  <c r="EZ16" i="2" s="1"/>
  <c r="GO16" i="2" s="1"/>
  <c r="EQ16" i="2"/>
  <c r="EV16" i="2" s="1"/>
  <c r="ER16" i="2"/>
  <c r="EW16" i="2" s="1"/>
  <c r="GL16" i="2" s="1"/>
  <c r="ES16" i="2"/>
  <c r="EX16" i="2" s="1"/>
  <c r="GM16" i="2" s="1"/>
  <c r="ET16" i="2"/>
  <c r="EY16" i="2" s="1"/>
  <c r="GN16" i="2" s="1"/>
  <c r="ES19" i="2"/>
  <c r="EX19" i="2" s="1"/>
  <c r="GM19" i="2" s="1"/>
  <c r="ER19" i="2"/>
  <c r="EW19" i="2" s="1"/>
  <c r="GL19" i="2" s="1"/>
  <c r="EQ19" i="2"/>
  <c r="EV19" i="2" s="1"/>
  <c r="ET19" i="2"/>
  <c r="EY19" i="2" s="1"/>
  <c r="GN19" i="2" s="1"/>
  <c r="EU19" i="2"/>
  <c r="EZ19" i="2" s="1"/>
  <c r="GO19" i="2" s="1"/>
  <c r="BF22" i="2" l="1"/>
  <c r="GU62" i="2" s="1"/>
  <c r="GK21" i="2"/>
  <c r="BF21" i="2"/>
  <c r="GU61" i="2" s="1"/>
  <c r="GK19" i="2"/>
  <c r="BF19" i="2"/>
  <c r="GU59" i="2" s="1"/>
  <c r="GK25" i="2"/>
  <c r="BF25" i="2"/>
  <c r="GU65" i="2" s="1"/>
  <c r="GK20" i="2"/>
  <c r="BF20" i="2"/>
  <c r="GU60" i="2" s="1"/>
  <c r="GK23" i="2"/>
  <c r="BF23" i="2"/>
  <c r="GU63" i="2" s="1"/>
  <c r="BF16" i="2"/>
  <c r="GR79" i="2"/>
  <c r="GV79" i="2" s="1"/>
  <c r="GW79" i="2" s="1"/>
  <c r="BF18" i="2"/>
  <c r="GU58" i="2" s="1"/>
  <c r="GR81" i="2"/>
  <c r="GV81" i="2" s="1"/>
  <c r="GW81" i="2" s="1"/>
  <c r="GR83" i="2"/>
  <c r="GV83" i="2" s="1"/>
  <c r="GW83" i="2" s="1"/>
  <c r="GR80" i="2"/>
  <c r="GV80" i="2" s="1"/>
  <c r="GW80" i="2" s="1"/>
  <c r="GR77" i="2"/>
  <c r="GV77" i="2" s="1"/>
  <c r="GW77" i="2" s="1"/>
  <c r="GR76" i="2"/>
  <c r="GV76" i="2" s="1"/>
  <c r="GW76" i="2" s="1"/>
  <c r="GR78" i="2"/>
  <c r="GV78" i="2" s="1"/>
  <c r="GW78" i="2" s="1"/>
  <c r="GR85" i="2"/>
  <c r="GV85" i="2" s="1"/>
  <c r="GW85" i="2" s="1"/>
  <c r="GR84" i="2"/>
  <c r="GV84" i="2" s="1"/>
  <c r="GW84" i="2" s="1"/>
  <c r="GK16" i="2"/>
  <c r="GR88" i="2"/>
  <c r="GV88" i="2" s="1"/>
  <c r="GW88" i="2" s="1"/>
  <c r="GR91" i="2"/>
  <c r="GV91" i="2" s="1"/>
  <c r="GW91" i="2" s="1"/>
  <c r="GR86" i="2"/>
  <c r="GV86" i="2" s="1"/>
  <c r="GW86" i="2" s="1"/>
  <c r="GR95" i="2"/>
  <c r="GV95" i="2" s="1"/>
  <c r="GW95" i="2" s="1"/>
  <c r="GR94" i="2"/>
  <c r="GV94" i="2" s="1"/>
  <c r="GW94" i="2" s="1"/>
  <c r="GR87" i="2"/>
  <c r="GV87" i="2" s="1"/>
  <c r="GW87" i="2" s="1"/>
  <c r="GR90" i="2"/>
  <c r="GV90" i="2" s="1"/>
  <c r="GW90" i="2" s="1"/>
  <c r="GR89" i="2"/>
  <c r="GV89" i="2" s="1"/>
  <c r="GW89" i="2" s="1"/>
  <c r="GR93" i="2"/>
  <c r="GV93" i="2" s="1"/>
  <c r="GW93" i="2" s="1"/>
  <c r="GR92" i="2"/>
  <c r="GV92" i="2" s="1"/>
  <c r="GW92" i="2" s="1"/>
  <c r="AR5" i="2"/>
  <c r="GM43" i="2" s="1"/>
  <c r="GP43" i="2" s="1"/>
  <c r="GQ43" i="2" s="1"/>
  <c r="AP5" i="2"/>
  <c r="AP14" i="2" s="1"/>
  <c r="AQ5" i="2"/>
  <c r="GM42" i="2" s="1"/>
  <c r="GP42" i="2" s="1"/>
  <c r="GQ42" i="2" s="1"/>
  <c r="AO5" i="2"/>
  <c r="GM40" i="2" s="1"/>
  <c r="GP40" i="2" s="1"/>
  <c r="GQ40" i="2" s="1"/>
  <c r="AN5" i="2" l="1"/>
  <c r="AN14" i="2" s="1"/>
  <c r="AO14" i="2"/>
  <c r="GM41" i="2"/>
  <c r="GP41" i="2" s="1"/>
  <c r="GQ41" i="2" s="1"/>
  <c r="GU56" i="2"/>
  <c r="BG6" i="2"/>
  <c r="AQ14" i="2"/>
  <c r="AR14" i="2"/>
  <c r="F2" i="2" l="1"/>
  <c r="B14" i="9" s="1"/>
  <c r="GM39" i="2"/>
  <c r="GP39" i="2" s="1"/>
  <c r="GQ39" i="2" s="1"/>
  <c r="BG15" i="2"/>
  <c r="BG7" i="2"/>
  <c r="D2" i="2"/>
  <c r="B13" i="9" s="1"/>
  <c r="GR57" i="2" l="1"/>
  <c r="GV57" i="2" s="1"/>
  <c r="GW57" i="2" s="1"/>
  <c r="H2" i="2"/>
  <c r="B15" i="9" s="1"/>
  <c r="GR62" i="2"/>
  <c r="GV62" i="2" s="1"/>
  <c r="GW62" i="2" s="1"/>
  <c r="GR60" i="2"/>
  <c r="GV60" i="2" s="1"/>
  <c r="GW60" i="2" s="1"/>
  <c r="GR56" i="2"/>
  <c r="GV56" i="2" s="1"/>
  <c r="GW56" i="2" s="1"/>
  <c r="GR59" i="2"/>
  <c r="GV59" i="2" s="1"/>
  <c r="GW59" i="2" s="1"/>
  <c r="GR58" i="2"/>
  <c r="GV58" i="2" s="1"/>
  <c r="GW58" i="2" s="1"/>
  <c r="GR64" i="2"/>
  <c r="GV64" i="2" s="1"/>
  <c r="GW64" i="2" s="1"/>
  <c r="GR63" i="2"/>
  <c r="GV63" i="2" s="1"/>
  <c r="GW63" i="2" s="1"/>
  <c r="GR65" i="2"/>
  <c r="GV65" i="2" s="1"/>
  <c r="GW65" i="2" s="1"/>
  <c r="GR61" i="2"/>
  <c r="GV61" i="2" s="1"/>
  <c r="GW6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<sst xmlns="http://schemas.openxmlformats.org/spreadsheetml/2006/main" count="44432" uniqueCount="9512">
  <si>
    <t>AGLOMERACJE - arkusz należy wypełnić w pierwszej kolejności (dane dla jednej aglomeracji, należy wypełnić w jednym wierszu)</t>
  </si>
  <si>
    <t>Liczba pustych pól wymagających jeszcze uzupełnienia:</t>
  </si>
  <si>
    <t>Liczba pól błędnie uzupełnionych, które należy zweryfikować i poprawić:</t>
  </si>
  <si>
    <t>Liczba komunikatów wymagających wyjaśnienia:</t>
  </si>
  <si>
    <t>Pola pomocnicze wyjaśniające nagłówki kolumn i pojawiające się komunikaty:</t>
  </si>
  <si>
    <t>Wskazówki dotyczące wypełniania kolumn oraz wyjaśnienia pojawiających się błędów i uwag:</t>
  </si>
  <si>
    <t>I_d aglomeracji należy podać bez spacji.</t>
  </si>
  <si>
    <t>Kolumna sprawdzająca poprawność wpisania I_d aglomeracji. Komunikat pojawia się, gdy wpisane I_d aglomeracji nie występuje w sprawozdaniu z realizacji KPOŚK za zeszły rok. W przypadku pojawienia się komunikatu, należy upewnić się, czy taki I_d występuje w wymienionym sprawozdaniu dostępnym na stronie PGW WP oraz czy w polu nie wpisano przypadkowo zbędnych spacji. W przypadku, gdy aglomeracja nie składała sprawozdania w zeszłym roku, należy uzupełnić ręcznie kol. 2,7-12.</t>
  </si>
  <si>
    <t xml:space="preserve">Należy podać nazwę aglomeracji. </t>
  </si>
  <si>
    <t>Należy wybrać z listy rozwijanej status aglomeracji.</t>
  </si>
  <si>
    <t>Należy podać liczbę oczyszczalni w aglomeracji (aktywnych, w budowie, w likwidacji).
W przypadku aglomeracji wyłącznie z KP, należy wpisać wartość 0.</t>
  </si>
  <si>
    <r>
      <t xml:space="preserve">Należy podać liczbę KP w aglomeracji.
W przypadku aglomeracji wyłącznie z OŚ wartość pola = 0.
KP jest tylko wtedy, gdy ścieki z aglomeracji odprowadzane są do </t>
    </r>
    <r>
      <rPr>
        <b/>
        <sz val="11"/>
        <color theme="1"/>
        <rFont val="Calibri"/>
        <family val="2"/>
        <charset val="238"/>
        <scheme val="minor"/>
      </rPr>
      <t>INNEJ</t>
    </r>
    <r>
      <rPr>
        <sz val="11"/>
        <color theme="1"/>
        <rFont val="Calibri"/>
        <family val="2"/>
        <scheme val="minor"/>
      </rPr>
      <t xml:space="preserve"> aglomeracji.</t>
    </r>
  </si>
  <si>
    <r>
      <rPr>
        <b/>
        <sz val="11"/>
        <color theme="1"/>
        <rFont val="Calibri"/>
        <family val="2"/>
        <charset val="238"/>
        <scheme val="minor"/>
      </rPr>
      <t>Kolumna uzupełniana AUTOMATYCZNIE</t>
    </r>
    <r>
      <rPr>
        <sz val="11"/>
        <color theme="1"/>
        <rFont val="Calibri"/>
        <family val="2"/>
        <scheme val="minor"/>
      </rPr>
      <t>. Prosimy o niezmienianie danych. </t>
    </r>
  </si>
  <si>
    <t xml:space="preserve">Kolumna uzupełniana automatycznie,
ale w razie potrzeby można uzupełnić ją ręcznie
</t>
  </si>
  <si>
    <t>Kolumna uzupełniana automatycznie,
ale w razie potrzeby można uzupełnić ją ręcznie.</t>
  </si>
  <si>
    <t>Należy wpisać gminę o największej RLM leżącej na terenie aglomeracji.</t>
  </si>
  <si>
    <r>
      <t xml:space="preserve">Należy wypisać </t>
    </r>
    <r>
      <rPr>
        <b/>
        <sz val="11"/>
        <rFont val="Calibri"/>
        <family val="2"/>
        <charset val="238"/>
        <scheme val="minor"/>
      </rPr>
      <t>nazwy</t>
    </r>
    <r>
      <rPr>
        <sz val="11"/>
        <rFont val="Calibri"/>
        <family val="2"/>
        <scheme val="minor"/>
      </rPr>
      <t xml:space="preserve"> wszystkich gmin wchodzących w skład aglomeracji. Nazwy należy oddzielić przecinkiem (nie chodzi o ich liczbę).</t>
    </r>
  </si>
  <si>
    <t>Należy wybrać "TAK" lub "NIE" z listy rozwijanej.</t>
  </si>
  <si>
    <r>
      <t xml:space="preserve">Należy wymienić gminy, które nie przesłały danych niezbędnych do sporządzenia kompletnego sprawozdania oraz wyjaśnić przyczynę niezłożenia danych.
Jeżeli wszystkie gminy przekazały informację, kolumnę należy pozostawić </t>
    </r>
    <r>
      <rPr>
        <b/>
        <sz val="11"/>
        <color theme="1"/>
        <rFont val="Calibri"/>
        <family val="2"/>
        <charset val="238"/>
        <scheme val="minor"/>
      </rPr>
      <t>PUSTĄ.</t>
    </r>
  </si>
  <si>
    <t>Należy podać w kolejności: numer, organ, datę, nazwę i publikator aktualnej uchwały wyznaczającej aglomerację.</t>
  </si>
  <si>
    <t>Należy podać datę wejścia w życie uchwały lub ostatniej zmiany uchwały obowiązującej w roku sprawozdawczym.
Datę należy wpisać w formacie RRRR-MM-DD, lub przy wpisaniu innego formatu algorytm automatycznie zmieni na właściwy format.</t>
  </si>
  <si>
    <t>Należy wpisać RLM, która widnieje w obowiązującej uchwale.</t>
  </si>
  <si>
    <t>Należy podać liczbę osób zameldowanych na pobyt stały i czasowy powyżej 3 miesięcy na terenie aglomeracji osób korzystających z odpowiednich systemów zbierania ścieków. 
Jeżeli w którejkolwiek kolumnie brak jest mieszkańców korzystających z danego sposobu oczyszczania ścieków należy wpisać wartość "0".
Wartość z kol. 19 powinna być równa lub nieznacznie większa od sumy z kol. 20; 21; 22; 23; 24 
Pola nie mogą być puste.</t>
  </si>
  <si>
    <t>Kolumna uzupełniana automatycznie.
Wartość kolumny powinna być równa lub większa od 0.
Podświetlone na różowo - błędem jest, gdy wartość w kol. 19 jest niższa od sumy kol. 20-24, oznacza to, że liczba mieszkańców korzystających z poszczególnych systemów zbierania, jest wyższa od ogólnej liczby mieszkańców. Dane w kol. 20-24 należy wtedy skorygować.</t>
  </si>
  <si>
    <t>Kolumna sprawdzająca poprawność wpisania danych w kol. 19-24. Komunikat pojawia się, gdy liczba mieszkańców nieprzyporządkowanych do żadnego systemu zbierania, jest większa od 0 lub jest ujemna. W przypadku liczby ujemnej należy skorygować dane w kol. 19-24, natomiast większej od 0, wyjaśnić powód zaistniałej sytuacji w kol. Wyjaśnienie kol. 19-24</t>
  </si>
  <si>
    <t>kolumna na wyjaśnienia</t>
  </si>
  <si>
    <t>Należy podać liczbę zarejestrowanych na terenie aglomeracji miejsc noclegowych korzystających z odpowiednich systemów zbierania ścieków.
UWAGA: Jeżeli w którejkolwiek kolumnie brak jest miejsc noclegowych korzystających z danego sposobu oczyszczania ścieków należy wpisać wartość "0".
Wartość z kol. 26 powinna być równa sumie kol.  27; 28; 29</t>
  </si>
  <si>
    <t>Kolumna uzupełniana automatycznie.
Wartość kolumny powinna być = 0.
Podświetlone na różowo - błędem jest, gdy wartość jest różna od 0. Liczba ujemna pojawia się, gdy wartość w kol. 26 jest niższa od sumy kol. 27-29, oznacza to, że liczba miejsc noclegowych korzystających z poszczególnych systemów zbierania, jest wyższa od ogólnej liczby miejsc noclegowych. Liczba dodatnia, pojawia się gdy występują miejsca noclegowe, dla których nie wykazano systemu zbierania ścieków. Dane w kol. 26-29 należy wtedy skorygować.</t>
  </si>
  <si>
    <t xml:space="preserve">Należy podać RLM RLM z zakładów przemysłowych generujących ścieki biologicznie rozkładalne na terenie aglomeracji, korzystających z odpowiednich systemów zbierania ścieków.
Jeżeli w którejkolwiek komórce brak jest przemysłu korzystającego z danego sposobu oczyszczania należy wpisać wartość "0".
</t>
  </si>
  <si>
    <t>Kolumna jest uzupełniana AUTOMATYCZNIE. Prosimy o niezmienianie danych. </t>
  </si>
  <si>
    <t>Należy wpisać wartość.
Jeżeli nie ma zbiorników bezodpływowych należy wpisać "0".</t>
  </si>
  <si>
    <r>
      <t xml:space="preserve">Komunikat pojawia się w przypadku, gdy liczba szamb w porównaniu do RLM z nich korzystających jest znacząco mniejsza (zbyt dużo RLM przypada na jedno szambo) lub RLM korzystających z szamb jest mniejsza lub równa ich liczbie. W takich sytuacjach dane w kol.21, 22, 28, 32 i 39  należy zweryfikować i skorygować lub potwierdzić i wyjaśnić powód zaistniałej sytuacji w kol. </t>
    </r>
    <r>
      <rPr>
        <i/>
        <sz val="11"/>
        <color theme="1"/>
        <rFont val="Calibri"/>
        <family val="2"/>
        <charset val="238"/>
        <scheme val="minor"/>
      </rPr>
      <t>Wyjaśnienie kol. 39</t>
    </r>
  </si>
  <si>
    <t xml:space="preserve">Należy wpisać wartość.
Jeżeli nie ma przydomowych oczyszczalni ścieków, należy wpisać "0". </t>
  </si>
  <si>
    <r>
      <t xml:space="preserve">Komunikat pojawia się w przypadku, gdy liczba POŚ w porównaniu do RLM z nich korzystających jest znacząco mniejsza (zbyt dużo RLM przypada na jedną POŚ), lub RLM korzystających z POŚ jest mniejszy lub równy ich liczbie. W takich sytuacjach dane w kol.  23, 24 i 29 inależy zweryfikować i skorygować, lub potwierdzić i wyjaśnić powód zaistniałej sytuacji w kol. </t>
    </r>
    <r>
      <rPr>
        <i/>
        <sz val="11"/>
        <color theme="1"/>
        <rFont val="Calibri"/>
        <family val="2"/>
        <charset val="238"/>
        <scheme val="minor"/>
      </rPr>
      <t>Wyjaśnienie kol. 40</t>
    </r>
  </si>
  <si>
    <t>Należy z listy rozwijanej wybrać odpowiednią wartość:
TAK – prowadzona jest pełna ewidencja szamb/POŚ na całym obszarze aglomeracji;
NIE lub częściowo – na terenie aglomeracji nie jest prowadzona ewidencja lub jest prowadzona w sposób niekompletny. Dotyczy to również sytuacji, gdy nie wszystkie gminy wchodzące w skład aglomeracji prowadzą ewidencję lub część z nich prowadzi ją w sposób niepełny;
Brak szamb na terenie aglomeracji i prowadzona ewidencja POŚ – na terenie aglomeracji nie ma szamb, prowadzona jest jedynie ewidencja POŚ;
Brak POŚ na terenie aglomeracji i prowadzona ewidencja szamb – na terenie aglomeracji nie ma POŚ, prowadzona jest jedynie ewidencja szamb;
Brak szamb i POŚ na terenie aglomeracji – na terenie aglomeracji nie ma zarówno szamb, jak i POŚ.</t>
  </si>
  <si>
    <t>Pole należy uzupełnić, gdy w kol. 41  zaznaczono odpowiedź "NIE lub częściowo". Należy w takiej sytuacji wymienić gminy, które nie prowadzą ewidencji zbiorników bezodpływowych i/lub przydomowych oczyszczalni ścieków lub prowadzą ją niepełną. Jeżeli wszystkie gminy prowadzą pełną ewidencję lub nie posiadają zarówno szamb, jak i POŚ na terenie aglomeracji, kolumnę należy pozostawić PUSTĄ.</t>
  </si>
  <si>
    <t>Należy z listy rozwijanej wybrać odpowiednią wartość:
TAK – prowadzona jest pełna kontrola szamb/POŚ na całym obszarze aglomeracji;
NIE lub częściowo - na terenie aglomeracji nie jest prowadzona kontrola lub jest prowadzona w sposób niekompletny. Dotyczy to również sytuacji, gdy nie wszystkie gminy wchodzące w skład aglomeracji prowadzą kontrolę lub część z nich prowadzi ją w sposób niepełny;
Częściowo z szamb - nie wszystkie gminy wchodzące w skład aglomeracji prowadzą kontrolę nad wywozem nieczystości z szamb lub część z nich prowadzi ją w sposób niepełny; Częściowo z POŚ - nie wszystkie gminy wchodzące w skład aglomeracji prowadzą kontrolę nad wywozem nieczystości z POŚ lub część z nich prowadzi ją w sposób niepełny;
Brak szamb na terenie aglomeracji - na terenie aglomeracji nie ma szamb;
Brak POŚ na terenie aglomeracji - na terenie aglomeracji nie ma POŚ; 
Brak szamb i POŚ na terenie aglomeracji - na terenie aglomeracji nie ma szamb i POŚ;
Pola sprawdzające - komunikaty o sprzeczności danych pojawiają się, gdy jednocześnie wybrano "TAK"/"NIE lub częściowo" gdy na terenie aglomeracji nie ma szamb/POŚ lub gdy jednocześnie wybrano "Brak szamb/POŚ na terenie aglomeracji" i wykazano liczbę szamb/POŚ. Prezentowane dane należy w tych wypadkach uznać za sprzeczne i należy je skorygować.</t>
  </si>
  <si>
    <t xml:space="preserve">Jeżeli w kol. 43, zaznaczono odpowiedź "NIE lub częściowo", należy wymienić gminy, które nie prowadzą kontroli nad prawidłową częstotliwością wywozu nieczystości ciekłych ze zbiorników bezodpływowych i/lub z przydomowych oczyszczalni ścieków. Jeżeli wszystkie gminy prowadzą pełną kontrolę, kolumnę należy pozostawić PUSTĄ. </t>
  </si>
  <si>
    <t xml:space="preserve">TAK – nieczystości ze zbiorników bezodpływowych i POŚ są wywożone poza teren własnej aglomeracji;
NIE – nieczystości ze zbiorników bezodpływowych i POŚ nie są wywożone poza teren własnej aglomeracji;
TAK – tylko z szamb – tylko ścieki ze zbiorników bezodpływowych są wywożone poza teren własnej aglomeracji;
TAK – tylko osady z POŚ – tylko nieczystości ciekłe z przydomowych oczyszczalni ścieków (POŚ) są wywożone poza teren własnej aglomeracji;
Brak szamb i POŚ w aglomeracji – na terenie aglomeracji nie ma szamb ani przydomowych oczyszczalni ścieków;
Częściowo z szamb – jedynie część ścieków ze zbiorników bezodpływowych jest wywożona poza teren własnej aglomeracji;
Częściowo z POŚ – jedynie część nieczystości ciekłych z przydomowych oczyszczalni ścieków (POŚ) jest wywożona poza teren własnej aglomeracji;
Częściowo z POŚ i szamb – część ścieków ze zbiorników bezodpływowych oraz część nieczystości z POŚ jest wywożona poza teren własnej aglomeracji. </t>
  </si>
  <si>
    <r>
      <rPr>
        <sz val="11"/>
        <color rgb="FF000000"/>
        <rFont val="Calibri"/>
        <family val="2"/>
        <charset val="238"/>
        <scheme val="minor"/>
      </rPr>
      <t xml:space="preserve">Należy wpisać nazwę, numer identyfikacyjny oczyszczalni (I_d) i adres oczyszczalni spoza aglomeracji, do której/których wywożone są nieczystości ciekłe.
</t>
    </r>
    <r>
      <rPr>
        <b/>
        <sz val="11"/>
        <color rgb="FF000000"/>
        <rFont val="Calibri"/>
        <family val="2"/>
        <charset val="238"/>
        <scheme val="minor"/>
      </rPr>
      <t xml:space="preserve">Uwaga!! Nie należy wpisywać I_d własnej oczyszczalni ścieków.
</t>
    </r>
    <r>
      <rPr>
        <sz val="11"/>
        <color rgb="FF000000"/>
        <rFont val="Calibri"/>
        <family val="2"/>
        <charset val="238"/>
        <scheme val="minor"/>
      </rPr>
      <t>Pole nie może być puste, gdy w kol. 45 jest "TAK"; "TAK-tylko z szamb"; "TAK-tylko osady z POŚ";"Częściowo z szamb";"Częściowo z POŚ"; "Częściowo z szamb i POŚ"</t>
    </r>
  </si>
  <si>
    <r>
      <t xml:space="preserve">Należy podać łączną liczbę RLM korzystających ze zbiorników bezodpływowych (szamb) i POŚ, z których nieczystości ciekłe są wywożone poza teren własnej aglomeracji, wskazanej/ych w kol. 46.
</t>
    </r>
    <r>
      <rPr>
        <b/>
        <sz val="11"/>
        <color theme="1"/>
        <rFont val="Calibri"/>
        <family val="2"/>
        <charset val="238"/>
        <scheme val="minor"/>
      </rPr>
      <t>Pole obowiązkowe, jeśli wskazano jakąkolwiek oczyszczalnię spoza aglomeracji.</t>
    </r>
  </si>
  <si>
    <r>
      <rPr>
        <sz val="11"/>
        <color rgb="FF000000"/>
        <rFont val="Calibri"/>
        <family val="2"/>
        <charset val="238"/>
        <scheme val="minor"/>
      </rPr>
      <t xml:space="preserve">Należy podać łączną ilość ścieków wytworzonych na terenie własnej aglomeracji oraz wywiezionych do oczyszczalni wskazanych w kolumnie 46, wyrażoną w m³/rok.
Wartość ta powinna wynikać z rzeczywistych danych ewidencyjnych dotyczących ilości ścieków odebranych ze zbiorników bezodpływowych i/lub przydomowych oczyszczalni ścieków w danym roku sprawozdawczym.
</t>
    </r>
    <r>
      <rPr>
        <b/>
        <sz val="11"/>
        <color rgb="FF000000"/>
        <rFont val="Calibri"/>
        <family val="2"/>
        <charset val="238"/>
        <scheme val="minor"/>
      </rPr>
      <t>Pole obowiązkowe</t>
    </r>
    <r>
      <rPr>
        <sz val="11"/>
        <color rgb="FF000000"/>
        <rFont val="Calibri"/>
        <family val="2"/>
        <charset val="238"/>
        <scheme val="minor"/>
      </rPr>
      <t>, jeżeli wykazano wywóz nieczystości ciekłych poza aglomerację.</t>
    </r>
  </si>
  <si>
    <r>
      <t xml:space="preserve">Należy podać długość sieci kanalizacyjnej sanitarnej i ogólnospławnej w aglomeracji w </t>
    </r>
    <r>
      <rPr>
        <b/>
        <sz val="11"/>
        <color theme="1"/>
        <rFont val="Calibri"/>
        <family val="2"/>
        <scheme val="minor"/>
      </rPr>
      <t>kilometrach z dokładnością do 0,01 km.</t>
    </r>
    <r>
      <rPr>
        <sz val="11"/>
        <color theme="1"/>
        <rFont val="Calibri"/>
        <family val="2"/>
        <scheme val="minor"/>
      </rPr>
      <t xml:space="preserve">
Podświetlenie na różowo - błędem jest, gdy wartość "ogółem", jest niższa niż "w tym sieci grawitacyjnej". Należy poprawić wartości w podświetlonych komórkach. Gdy wartość któregokolwiek z pól wynosi "0", należy taką wartość wpisać.</t>
    </r>
  </si>
  <si>
    <r>
      <t>Należy wpisać całkowitą długość sieci kanalizacji deszczowej</t>
    </r>
    <r>
      <rPr>
        <b/>
        <sz val="11"/>
        <color theme="1"/>
        <rFont val="Calibri"/>
        <family val="2"/>
        <scheme val="minor"/>
      </rPr>
      <t xml:space="preserve"> w kilometrach z dokładnością do 0,01 km</t>
    </r>
    <r>
      <rPr>
        <sz val="11"/>
        <color theme="1"/>
        <rFont val="Calibri"/>
        <family val="2"/>
        <scheme val="minor"/>
      </rPr>
      <t>. Nie należy uwzględniać długości sieci ogólnospławnej. Gdy wartość pola wynosi "0", należy taką wartość wpisać.</t>
    </r>
  </si>
  <si>
    <r>
      <t>Należy podać długość sieci kanalizacyjnej wciągniętej na majątek przedsiębiorstwa wodociągowo-kanalizacyjnego w okresie 1.01.2025 r. – 31.12.2025 r.</t>
    </r>
    <r>
      <rPr>
        <b/>
        <sz val="11"/>
        <color theme="1"/>
        <rFont val="Calibri"/>
        <family val="2"/>
        <scheme val="minor"/>
      </rPr>
      <t xml:space="preserve"> w kilometrach z dokładnością do 0,01 km.</t>
    </r>
    <r>
      <rPr>
        <sz val="11"/>
        <color theme="1"/>
        <rFont val="Calibri"/>
        <family val="2"/>
        <scheme val="minor"/>
      </rPr>
      <t xml:space="preserve">
Gdy wartość któregokolwiek z pól wynosi "0", należy taką wartość wpisać.</t>
    </r>
  </si>
  <si>
    <r>
      <t>Należy podać długość sieci kanalizacyjnej jaka została zmodernizowana w okresie 1.01.2025 r. – 31.12.2025 r.</t>
    </r>
    <r>
      <rPr>
        <b/>
        <sz val="11"/>
        <color theme="1"/>
        <rFont val="Calibri"/>
        <family val="2"/>
        <scheme val="minor"/>
      </rPr>
      <t xml:space="preserve"> w kilometrach z dokładnością do 0,01 km.</t>
    </r>
    <r>
      <rPr>
        <sz val="11"/>
        <color theme="1"/>
        <rFont val="Calibri"/>
        <family val="2"/>
        <scheme val="minor"/>
      </rPr>
      <t xml:space="preserve">
Pod pojęciem sieci zmodernizowanej należy rozumieć odcinki sieci istniejących, na których dokonano działań poprawiających ich jakość, funkcjonalność lub żywotność (w tym budowa nowych rurociągów po trasie wcześniej położonych zarówno w wykopie otwartym, jak i metodą crackingu).
Gdy wartość któregokolwiek z pól wynosi "0", należy taką wartość wpisać.</t>
    </r>
  </si>
  <si>
    <t xml:space="preserve">Należy podać liczbę mieszkańców zameldowanych w aglomeracji oraz zarejestrowanych miejsc noclegowych, którzy zostali podłączeni do kanalizacji w roku sprawozdawczym (nie wlicza się przemysłu).
Gdy wartość któregokolwiek z pól wynosi "0", należy taką wartość wpisać. Komunikat o błędzie pojawi się w sytuacji, gdy zadeklarowana suma RLM z kol. 55 i 56 będzie większa od liczby RLM korzystających z sieci kanalizacyjnej w aglomeracji (kol. 34). Wartości w kol. 55 i 56  należy wtedy skorygować. </t>
  </si>
  <si>
    <t>Komunikat pojawia się wyłącznie w przypadku, gdy gmina wykazała mieszkańców przyłączonych do nowo wybudowanej sieci i jednocześnie nie wykazała długości nowo wybudowanej sieci. Dane w kol. 53 i 56 należy zweryfikować i poprawić.</t>
  </si>
  <si>
    <r>
      <t xml:space="preserve">UWAGA: dotyczy tylko ścieków z terenu </t>
    </r>
    <r>
      <rPr>
        <b/>
        <sz val="11"/>
        <color theme="1"/>
        <rFont val="Calibri"/>
        <family val="2"/>
        <scheme val="minor"/>
      </rPr>
      <t>własnej aglomeracji.</t>
    </r>
    <r>
      <rPr>
        <sz val="11"/>
        <color theme="1"/>
        <rFont val="Calibri"/>
        <family val="2"/>
        <scheme val="minor"/>
      </rPr>
      <t xml:space="preserve"> W pola należy wpisywać wartości w </t>
    </r>
    <r>
      <rPr>
        <b/>
        <sz val="11"/>
        <color theme="1"/>
        <rFont val="Calibri"/>
        <family val="2"/>
        <scheme val="minor"/>
      </rPr>
      <t>TYSIĄCACH metrów sześciennych</t>
    </r>
    <r>
      <rPr>
        <sz val="11"/>
        <color theme="1"/>
        <rFont val="Calibri"/>
        <family val="2"/>
        <scheme val="minor"/>
      </rPr>
      <t xml:space="preserve"> z zaokrągleniem do dwóch miejsc po przecinku bez stosowania spacji (separatory pojawiają się automatycznie po wpisaniu wartości i zatwierdzeniu klawiszem enter).
Przykłady:
1. Jeśli w roku sprawozdawczym do oczyszczalni dowieziono taborem asenizacyjnym 56789 m3, w odpowiednie pole należy wpisać 56,79
2. Jeśli w roku sprawozdawczym do oczyszczalni dopłynęło kanalizacją 159210008 m3, w odpowiednie pole należy wpisać 159210,01
Gdy wartość któregokolwiek z pól wynosi "0", należy taką wartość wpisać.</t>
    </r>
  </si>
  <si>
    <r>
      <t xml:space="preserve">Kolumna sprawdzająca
Porównuje ilość ścieków wytworzonych na terenie aglomeracji z wielkością aglomeracji.
Komunikat pojawia się w przypadku, gdy ilość wytworzonych ścieków jest niewspółmierna z wielkością aglomeracji. Dane w kol. 57-60 należy skorygować, lub potwierdzić i wyjaśnić powód zaistniałej sytuacji w kol. </t>
    </r>
    <r>
      <rPr>
        <i/>
        <sz val="11"/>
        <color theme="1"/>
        <rFont val="Calibri"/>
        <family val="2"/>
        <charset val="238"/>
        <scheme val="minor"/>
      </rPr>
      <t>Wyjaśnienie kol. 57-60</t>
    </r>
  </si>
  <si>
    <r>
      <t>Należy podać wielkość nakładów poniesionych na inwestycje w zakresie zbiorczych systemów kanalizacyjnych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wydatkowano środków na dany cel, w odpowiednie pola należy wpisać wartość 0.</t>
    </r>
  </si>
  <si>
    <t>Kolumna jest uzupełniana AUTOMATYCZNIE. Prosimy o niezmienianie danych. Komunikat "Błąd wpisanych danych" pojawia się, gdy w którąś z kol. 62-64 wpisano liczbę niezgodnie z formatem (liczba nie może zawierać spacji lub liter). W takiej sytuacji, należy sprawdzić poprawność wpisanych liczb.</t>
  </si>
  <si>
    <r>
      <t>Należy przedstawić nazwy źródeł finansowania na zbiorcze systemy kanalizacyjne oraz wysokość środków z każdego z nich. Należy pamiętać o podaniu kwot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wykorzystano środków z danego źródła, odpowiednie pola należy wpisać wartość 0.
Kolumny 70, 72,74 nie mogą być puste, gdy wpisano kwoty wyższe od 0 w sąsiadujących odpowiednio do nich kol. 69, 71 i 73</t>
    </r>
  </si>
  <si>
    <t>Kolumna jest uzupełniana AUTOMATYCZNIE. Prosimy o niezmienianie danych. Komunikat "Błąd wpisanych danych" pojawia się, gdy w którąś z kol.  wpisano liczbę niezgodnie z formatem (liczba nie może zawierać spacji lub liter). W takiej sytuacji, należy sprawdzić poprawność wpisanych liczb.</t>
  </si>
  <si>
    <t>Kolumna sprawdzająca,
obliczająca różnicę między poniesionymi wydatkami, a źródłami finansowania.
Wartość powinna być równa 0.
Podświetlenie na różowo - błąd różnicy, należy wówczas skorygować wartości w kol.62-64 i 66-73</t>
  </si>
  <si>
    <r>
      <t>Komunikat pojawia się, gdy wysokość wydatków jest bardzo wysoka w stosunku do wielkości aglomeracji.
Dane w kol.62-64 i 66-73 wymagają skorygowania, lub potwierdzenia i wyjaśnienia w kol.</t>
    </r>
    <r>
      <rPr>
        <i/>
        <sz val="11"/>
        <color theme="1"/>
        <rFont val="Calibri"/>
        <family val="2"/>
        <charset val="238"/>
        <scheme val="minor"/>
      </rPr>
      <t xml:space="preserve"> Wyjaśnienie kol.62-64 i 66-73</t>
    </r>
    <r>
      <rPr>
        <sz val="11"/>
        <color theme="1"/>
        <rFont val="Calibri"/>
        <family val="2"/>
        <scheme val="minor"/>
      </rPr>
      <t xml:space="preserve">
Należy pamiętać, że inwestycje podane są w TYSIĄCACH złotych, czyli 1000000 zł wpisujemy jako 1000.</t>
    </r>
  </si>
  <si>
    <t>Kolumny są uzupełniana AUTOMATYCZNIE. Prosimy o niezmienianie danych. Wartości są przenoszone z arkusza "Oczyszczalnie", a następnie kwoty są sumowane z danymi z arkusza "Aglomeracje" (niniejszego).
Ewentualne błędy dotyczące oczyszczalni ścieków należy poprawiać w arkuszu "Oczyszczalnie".</t>
  </si>
  <si>
    <t>Należy podać współrzędne geograficzne TYLKO w formacie dziesiętnym od 49,00000 do 55,00000.</t>
  </si>
  <si>
    <t>Należy podać współrzędne geograficzne TYLKO w formacie dziesiętnym od 14,00000 do 24,50000.</t>
  </si>
  <si>
    <t>Należy podać sumaryczną liczbę punktów przelewowych na terenie aglomeracji. W przypadku braku takich punktów należy wpisać wartość 0.</t>
  </si>
  <si>
    <t>Należy wybrać z listy rozwijanej "TAK", "NIE", "Brak przelewów burzowych na terenie aglomeracji"
Należy pamiętać, że nie są to by-passy oczyszczalni ścieków. Należy brać pod uwagę wyłącznie przelewy burzowe na kanalizacji ogólnospławnej.</t>
  </si>
  <si>
    <t>Kolumna sprawdzająca spójność danych w kol. 88 i 89.
Należy zastosować się do pojawiającego się w niej komunikatu.
Podświetlone na różowo - błędem jest, gdy w kol. 88  jest liczba &gt;0 i jednocześnie w kol. 89  wpisano "Brak przelewów burzowych", lub gdy w kol. 88  jest 0, a w kol.89 jest "TAK" lub "NIE". Należy skorygować dane w kol. 88 i 89.</t>
  </si>
  <si>
    <t>Kolumna nie może być pusta, jeżeli w kol. 88 wpisano wartość większą od 0. Gdy wartość pola wynosi "0", należy taką wartość wpisać.</t>
  </si>
  <si>
    <t>Kolumna nie może być pusta, jeżeli w kol.88 wpisano wartość większą od 0. Gdy wartość pola wynosi "0", należy taką wartość wpisać.</t>
  </si>
  <si>
    <t>Kolumna nie może być pusta, jeżeli w kol.88 wpisano wartość większą od 0. Należy wpisywać wartości w TYSIĄCACH metrów sześciennych z dokładnością do dwóch miejsc po przecinku bez stosowania spacji. Gdy wartość pola wynosi "0", należy taką wartość wpisać. Jeżeli gmina nie posiada wiedzy o ilości ścieków zrzuconych przez przelewy, należy wpisać: Brak danych</t>
  </si>
  <si>
    <t xml:space="preserve">Kolumna nie może być pusta, jeżeli w kol. 88 wpisano wartość większą od 0. Należy wybrać z listy rozwijanej "TAK" lub "NIE".
</t>
  </si>
  <si>
    <t xml:space="preserve">Kolumna nie może być pusta, jeżeli w kol. 88 wpisano wartość większą od 0. 
Należy opisać wg wzoru:
nazwa punktu 1-liczba zrzutów; nazwa punktu 2-liczba zrzutów; itd.
Należy brać pod uwagę wyłącznie przelewy burzowe na kanalizacji ogólnospławnej. Jeżeli w roku sprawozdawczym nie występowały zrzuty z punktów posiadających pozwolenia wodnoprawne, należy wpisać: Brak.
</t>
  </si>
  <si>
    <t xml:space="preserve">Kolumna nie może być pusta, jeżeli w kol. 88 wpisano wartość większą od 0. 
Należy opisać wg wzoru:
nazwa punktu 1-liczba zrzutów; nazwa punktu 2-liczba zrzutów; itd.
Należy brać pod uwagę wyłącznie przelewy burzowe na kanalizacji ogólnospławnej. Jeżeli w roku sprawozdawczym nie występowały zrzuty z punktów nie posiadających pozwoleń wodnoprawnych, należy wpisać: Brak.
</t>
  </si>
  <si>
    <t>Kolumna nie może być pusta, jeżeli w kol. 88 wpisano wartość większą od 0. 
Należy opisać wg wzoru:
nazwa punktu 1, znak pozwolenia wodnoprawnego xxxx, nazwa organu wydającego, termin obowiązywania RRRR-MM-DD; nazwa punktu 2, nr pozwolenia wodnoprawnego xxxx, nazwa organu wydającego, termin obowiązywania RRRR-MM-DD.
Jeżeli w roku sprawozdawczym nie występowały zrzuty z punktów posiadających pozwolenia wodnoprawne, należy wpisać: Brak.</t>
  </si>
  <si>
    <t>Należy opisać stosowane metody ograniczające zanieczyszczenia związane z przelewem wód burzowych.</t>
  </si>
  <si>
    <t>Kolumna nie może być pusta, jeżeli w kol. 88 wpisano wartość większą od 0. Należy wybrać z listy rozwijanej "TAK", "NIE".</t>
  </si>
  <si>
    <t>Jeżeli w aglomeracji obowiązuje kilka taryf, należy je wymienić oddzielając średnikami kwoty i nazwy gminy w których obowiązują.</t>
  </si>
  <si>
    <t>Należy wpisać nazwy aktualnie realizowanych inwestycji z zakresu budowy sieci kanalizacyjnej oddzielone średnikami.</t>
  </si>
  <si>
    <t>Należy wpisać długość sieci kanalizacyjnej [km], która pozostaje jeszcze do wybudowania w ramach inwestycji będących w trakcie realizacji (tj. rozpoczętych, lecz niezakończonych).
Nie należy ujmować odcinków planowanych do realizacji w przyszłości – te należy wykazać wyłącznie w kolumnie 110.</t>
  </si>
  <si>
    <t>Należy wpisać liczbę mieszkańców, którzy zostaną podłączeni do sieci po jej wybudowaniu.</t>
  </si>
  <si>
    <t>Wartość w tej kolumnie sprawdza, czy podana liczba mieszkańców planowanych do podłączenia w wyniku zrealizowanej inwestycji (kol. 102) nie przekracza liczby RLM mieszkańców nieskanalizowanych w aglomeracji (kol. 37).
Jeżeli w kolumnie pojawi się komunikat, oznacza to, że dane zostały wprowadzone niepoprawnie i wymagają korekty.</t>
  </si>
  <si>
    <r>
      <t xml:space="preserve">Należy wpisać łącznie niezbędne nakłady do zakończenia wymienionych inwestycji.
</t>
    </r>
    <r>
      <rPr>
        <b/>
        <sz val="11"/>
        <color theme="1"/>
        <rFont val="Calibri"/>
        <family val="2"/>
        <scheme val="minor"/>
      </rPr>
      <t>Należy pamiętać o podaniu kwot w TYSIĄCACH zł, czyli 1000000 zł wpisujemy jako 1000 z dokładnością do dwóch miejsc po przecinku.</t>
    </r>
  </si>
  <si>
    <t>Należy wybrać z listy rozwijanej "TAK" lub "NIE".</t>
  </si>
  <si>
    <r>
      <t xml:space="preserve">Należy wpisać łącznie środki finansowe z UE jakie już zostały przyznane na inwestycje wymienione w kolumnie 100 </t>
    </r>
    <r>
      <rPr>
        <b/>
        <sz val="11"/>
        <color theme="1"/>
        <rFont val="Calibri"/>
        <family val="2"/>
        <charset val="238"/>
        <scheme val="minor"/>
      </rPr>
      <t>w tysiącach zł.</t>
    </r>
  </si>
  <si>
    <t>Jeżeli oprócz zagwarantowanych środków określonych w kolumnie 105 gmina chce jeszcze wystąpić o nowe środki należy wybrać "TAK"</t>
  </si>
  <si>
    <r>
      <t>Jeżeli w kolumnie 117b wybrano "TAK" należy wpisać środki finansowe z UE o jakie gmina ma zamiar dodatkowo wystąpić tylko  na inwestycję z kolumny 100 (</t>
    </r>
    <r>
      <rPr>
        <b/>
        <sz val="11"/>
        <color theme="1"/>
        <rFont val="Calibri"/>
        <family val="2"/>
        <charset val="238"/>
        <scheme val="minor"/>
      </rPr>
      <t>w tysiącach zł).</t>
    </r>
  </si>
  <si>
    <t>Należy wpisać aktualny termin zakończenia inwestycji (w przypadku wielu inwestycji - planowany termin zakończenia ostatniej inwestycji).
Datę należy podać datę w formacie: RRRR-MM-DD.
Data zakończenia inwestycji nie może być późniejsza niż 31 grudnia 2034 r.</t>
  </si>
  <si>
    <r>
      <t xml:space="preserve">Należy wpisać nazwy inwestycji planowanych do realizacji z zakresu budowy sieci kanalizacyjnej.
</t>
    </r>
    <r>
      <rPr>
        <b/>
        <sz val="11"/>
        <color theme="1"/>
        <rFont val="Calibri"/>
        <family val="2"/>
        <charset val="238"/>
        <scheme val="minor"/>
      </rPr>
      <t>Jeżeli nie jest planowana żadna inwestycja, pole należy pozostawić puste.</t>
    </r>
  </si>
  <si>
    <t>Należy wpisać łączną długość planowanych do budowy sieci kanalizacyjnych [km]. Należy uwzględnić tutaj tylko inwestycje, które jeszcze się nie rozpoczęły.</t>
  </si>
  <si>
    <t xml:space="preserve">Należy wpisać łączną długość planowanych do budowy (odtworzenia) sieci kanalizacyjnych [km]. Wartość nie może być większa niż w kolumnie 110.
</t>
  </si>
  <si>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t>
    </r>
  </si>
  <si>
    <t>Wartość w tej kolumnie sprawdza, czy podana liczba mieszkańców planowanych do podłączenia w wyniku zrealizowanej inwestycji (kol. 112) nie przekracza liczby RLM mieszkańców nieskanalizowanych w aglomeracji (kol. 37) pomniejszonych o liczbę mieszkańców, którzy zostaną podłączeni do sieci w ramach inwestycji obecnie realizowanej (kol. 102).
Jeżeli w kolumnie pojawi się komunikat, oznacza to, że dane zostały wprowadzone niepoprawnie i wymagają korekty.</t>
  </si>
  <si>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 na terenach, na których dopuszcza się współczynnik koncentracji 90 osób/km</t>
    </r>
  </si>
  <si>
    <t>Kolumna jest uzupełniana AUTOMATYCZNIE. Prosimy o nie zmienianie danych. </t>
  </si>
  <si>
    <r>
      <t xml:space="preserve">Należy wpisać łącznie niezbędne nakłady do zakończenia wymienionych inwestycji.
</t>
    </r>
    <r>
      <rPr>
        <b/>
        <sz val="11"/>
        <color theme="1"/>
        <rFont val="Calibri"/>
        <family val="2"/>
        <scheme val="minor"/>
      </rPr>
      <t>Należy pamiętać o podaniu kwot w  TYSIĄCACH zł, czyli 1000000 zł wpisujemy jako 1000 z dokładnością do dwóch miejsc po przecinku.</t>
    </r>
  </si>
  <si>
    <t>Należy wybrać z listy rozwijanej "TAK" lub "NIE". Wyboru "TAK" należy dokonać tylko wtedy, gdy inwestycja była planowana w VI AKPOŚK, ale nie została rozpoczęta.</t>
  </si>
  <si>
    <t>Opis w formie tekstowej</t>
  </si>
  <si>
    <t>Wybór z listy rozwijalnej</t>
  </si>
  <si>
    <t>Należy wpisać termin zakończenia inwestycji (w przypadku wielu inwestycji - planowany termin zakończenia ostatniej inwestycji) zadeklarowany w VI AKPOŚK.
Datę należy podać w formacie:
RRRR-MM-DD. Datę należy wpisać tylko wtedy, gdy inwestycja była planowana w VI AKPOŚK, ale nie została rozpoczęta.</t>
  </si>
  <si>
    <t>Należy wpisać aktualny termin zakończenia inwestycji (w przypadku wielu inwestycji - planowany termin zakończenia ostatniej inwestycji).
Datę należy podać w formacie:
RRRR-MM-DD.
Data zakończenia inwestycji nie może być późniejsza niż 31 grudnia 2034 r.</t>
  </si>
  <si>
    <t>Należy wpisać nazwy aktualnie realizowanych inwestycji z zakresu modernizacji sieci kanalizacyjnej oddzielone średnikami</t>
  </si>
  <si>
    <t>Należy wpisać łączną długość modernizowanych sieci kanalizacyjnych [km].</t>
  </si>
  <si>
    <r>
      <t xml:space="preserve">Należy wpisać ogół niezbędnych nakładów do poniesienia po roku 2025, aby zakończyć wymienione inwestycje.
</t>
    </r>
    <r>
      <rPr>
        <b/>
        <sz val="11"/>
        <color theme="1"/>
        <rFont val="Calibri"/>
        <family val="2"/>
        <scheme val="minor"/>
      </rPr>
      <t>Należy pamiętać o podaniu kwot w  TYSIĄCACH zł, czyli 1000000 zł wpisujemy jako 1000 z dokładnością do dwóch miejsc po przecinku.</t>
    </r>
  </si>
  <si>
    <t>Należy wpisać aktualny termin zakończenia inwestycji (w przypadku wielu inwestycji - planowany termin zakończenia ostatniej inwestycji).
Datę należy podać w formacie: RRRR-MM-DD.
Data zakończenia inwestycji nie może być późniejsza niż 31 grudnia 2034 r.</t>
  </si>
  <si>
    <t>Należy wpisać nazwy inwestycji planowanych do realizacji z zakresu modernizacji sieci kanalizacyjnej.</t>
  </si>
  <si>
    <t>Należy wpisać łączną długość planowanych do modernizacji sieci kanalizacyjnych [km].</t>
  </si>
  <si>
    <r>
      <t xml:space="preserve">Należy wpisać ogół niezbędnych nakładów do zakończenia wymienionych inwestycji.
</t>
    </r>
    <r>
      <rPr>
        <b/>
        <sz val="11"/>
        <color theme="1"/>
        <rFont val="Calibri"/>
        <family val="2"/>
        <scheme val="minor"/>
      </rPr>
      <t>Należy pamiętać o podaniu kwot w TYSIĄCACH zł, czyli 1 000 000 zł wpisujemy jako 1 000 z dokładnością do dwóch miejsc po przecinku.</t>
    </r>
  </si>
  <si>
    <t>Należy wpisać aktualny termin zakończenia inwestycji (w przypadku wielu inwestycji - termin zakończenia ostatniej/najpóźniejszej inwestycji).
Datę należy podać w formacie:
RRRR-MM-DD.
Data zakończenia inwestycji nie może być późniejsza niż 31 grudnia 2034 r.</t>
  </si>
  <si>
    <r>
      <t xml:space="preserve">Kolumna sprawdzająca poprawność danych wpisanych w kol. 103, 116, 124, 130.
Komunikat pojawia się, gdy któraś z wartości nakładów finansowych wymienionych w kol. 103, 116, 124, 130, jest bardzo wysoka w stosunku do wielkości aglomeracji. Dane w kolumnach należy skorygować lub potwierdzić i wyjaśnić ich wartość w kol. </t>
    </r>
    <r>
      <rPr>
        <i/>
        <sz val="11"/>
        <color theme="1"/>
        <rFont val="Calibri"/>
        <family val="2"/>
        <charset val="238"/>
        <scheme val="minor"/>
      </rPr>
      <t>Wyjaśnienie kol.103, 116, 124, 130</t>
    </r>
    <r>
      <rPr>
        <sz val="11"/>
        <color theme="1"/>
        <rFont val="Calibri"/>
        <family val="2"/>
        <scheme val="minor"/>
      </rPr>
      <t>. Należy pamiętać, że kwoty inwestycji są podane w TYSIĄCACH zł, co oznacza, że wpisana wartość 1 000 = 1 000 000 zł.</t>
    </r>
  </si>
  <si>
    <t>Kolumna uzupełniana AUTOMATYCZNIE, sumuje zadeklarowane środki z kol 103, 116, 124, 130, 134, 135</t>
  </si>
  <si>
    <t>Kolumna na dodatkowe uwagi i wyjaśnienia.</t>
  </si>
  <si>
    <t>Kolumna uzupełniana po zakończeniu weryfikacji sprawozdania.</t>
  </si>
  <si>
    <t>Należy podać nazwę urzędu gminy a nie przedsiębiorstwa wodociągowo-kanalizacyjnego lub innej jednostki właściwej w sprawach gospodarki ściekowej na terenie gminy. Należy podać pełną nazwę urzędu gminy, a nie tylko nazwę gminy, np. "Urząd Gminy i Miasta XYZ", a nie "XYZ".</t>
  </si>
  <si>
    <t>Należy podać miejscowość urzędu gminy wiodącej w aglomeracji.</t>
  </si>
  <si>
    <t>Należy podać ulicę urzędu gminy wiodącej w aglomeracji.</t>
  </si>
  <si>
    <t>Należy podać numer budynku urzędu gminy wiodącej w aglomeracji.</t>
  </si>
  <si>
    <t>Należy podać kod pocztowy urzędu gminy wiodącej w aglomeracji.</t>
  </si>
  <si>
    <t>Należy podać pocztę urzędu gminy wiodącej w aglomeracji.</t>
  </si>
  <si>
    <t>Należy podać główny adres korespondencyjny (kancelaryjny) urzędu gminy np. „kancelaria@gmina.pl”. Nie należy podawać adresów przedsiębiorstwa wodociągowo-kanalizacyjnego lub innej jednostki właściwej w sprawach gospodarki ściekowej na terenie gminy. Nie należy podawać imiennych adresów takich jak „imie.nazwisko@gmina.pl”.</t>
  </si>
  <si>
    <t>Należy podać pełen adres ePUAP urzędu gminy a nie wyłącznie identyfikator adresu, np. „/gminaXYZ/SkrytkaESP” a nie „gminaXYZ”.</t>
  </si>
  <si>
    <t>Należy podać pełen adres e-Doręczeń z uwzględnieniem wszystkich liter i cyfr, np. „AE:PL-99756-74876-WBAEG-25”</t>
  </si>
  <si>
    <t>cc</t>
  </si>
  <si>
    <t>x</t>
  </si>
  <si>
    <t>X</t>
  </si>
  <si>
    <t>A</t>
  </si>
  <si>
    <t>W,L</t>
  </si>
  <si>
    <t>-numer budynku;</t>
  </si>
  <si>
    <t xml:space="preserve"> INFORMACJE WYMAGANE PRZEZ KE NA POTRZEBY RAPORTU z ART. 17 DYREKTYWY RADY 91/271/EWG</t>
  </si>
  <si>
    <t xml:space="preserve"> PODSTAWOWE DANE AGLOMERACJI</t>
  </si>
  <si>
    <t xml:space="preserve"> INFORMACJE O SYSTEMACH ZBIERANIA</t>
  </si>
  <si>
    <t xml:space="preserve"> INFORMACJE O SIECI KANALIZACYJNEJ</t>
  </si>
  <si>
    <t>FINANSOWANIE SIECI KANALIZACYJNEJ W ROKU SPRAWOZDAWCZYM</t>
  </si>
  <si>
    <t>ŁĄCZNE NAKŁADY PONIESIONE NA OCZYSZCZALNIE ŚCIEKÓW W ROKU SPRAWOZDAWCZYM</t>
  </si>
  <si>
    <t>ŹRÓDŁA FINANSOWANIA WSZYSTKICH INWESTYCJI W ROKU SPRAWOZDAWCZYM</t>
  </si>
  <si>
    <t>LOKALIZACJA</t>
  </si>
  <si>
    <t>INFORMACJE WYMAGANE PRZEZ KE NA POTRZEBY RAPORTU z ART. 15 DYREKTYWY 91/271/EWG</t>
  </si>
  <si>
    <t>INWESTYCJE W TRAKCIE REALIZACJI (budowa sieci kanalizacyjnej)</t>
  </si>
  <si>
    <t>PLANY INWESTYCYJNE (budowa sieci kanalizacyjnej) po 2025 r.</t>
  </si>
  <si>
    <t xml:space="preserve">INWESTYCJE W TRAKCIE REALIZACJI (modernizacja sieci kanalizacyjnej) </t>
  </si>
  <si>
    <t>PLANY INWESTYCYJNE (modernizacja sieci kanalizacyjnej) po 2025 r.</t>
  </si>
  <si>
    <t xml:space="preserve">PLANY INWESTYCYJNE (oczyszczalnie ścieków) po 2025 r. </t>
  </si>
  <si>
    <t>NAKŁADY RAZEM 
po 2025 r.</t>
  </si>
  <si>
    <t xml:space="preserve"> WARUNKI ZGODNOŚCI</t>
  </si>
  <si>
    <t>Dane teleadresowe gminy wiodącej w aglomeracji</t>
  </si>
  <si>
    <t>stan na koniec roku sprawozdawczego</t>
  </si>
  <si>
    <t>INWESTYCJE ZAKOŃCZONE W ROKU 2025</t>
  </si>
  <si>
    <r>
      <t xml:space="preserve">bilans ścieków w roku sprawozdawczym </t>
    </r>
    <r>
      <rPr>
        <b/>
        <sz val="11"/>
        <color theme="1"/>
        <rFont val="Calibri"/>
        <family val="2"/>
        <charset val="238"/>
      </rPr>
      <t>TYLKO</t>
    </r>
    <r>
      <rPr>
        <sz val="11"/>
        <color theme="1"/>
        <rFont val="Calibri"/>
        <family val="2"/>
      </rPr>
      <t xml:space="preserve"> z TERENU WŁASNEJ AGLOMERACJI w </t>
    </r>
    <r>
      <rPr>
        <b/>
        <sz val="11"/>
        <color theme="1"/>
        <rFont val="Calibri"/>
        <family val="2"/>
        <charset val="238"/>
      </rPr>
      <t xml:space="preserve">tysiącach </t>
    </r>
    <r>
      <rPr>
        <sz val="11"/>
        <color theme="1"/>
        <rFont val="Calibri"/>
        <family val="2"/>
        <charset val="238"/>
      </rPr>
      <t>m3/r</t>
    </r>
  </si>
  <si>
    <r>
      <t xml:space="preserve">nakłady poniesione w roku sprawozdawczym na zbiorcze systemy kanalizacyjne </t>
    </r>
    <r>
      <rPr>
        <b/>
        <sz val="11"/>
        <rFont val="Calibri"/>
        <family val="2"/>
        <charset val="238"/>
      </rPr>
      <t>w tysiącach zł</t>
    </r>
  </si>
  <si>
    <r>
      <t>źródła pochodzenia oraz kwoty poniesione w roku sprawozdawczym na zbiorcze systemy kanalizacyjne</t>
    </r>
    <r>
      <rPr>
        <b/>
        <sz val="11"/>
        <color rgb="FF000000"/>
        <rFont val="Calibri"/>
        <family val="2"/>
        <charset val="238"/>
      </rPr>
      <t xml:space="preserve"> w tysiącach zł</t>
    </r>
  </si>
  <si>
    <t>źródła pochodzenia oraz kwoty łączne poniesione w roku sprawozdawczym</t>
  </si>
  <si>
    <r>
      <t xml:space="preserve">Inwestycje </t>
    </r>
    <r>
      <rPr>
        <b/>
        <sz val="11"/>
        <color rgb="FF000000"/>
        <rFont val="Calibri"/>
        <family val="2"/>
        <charset val="238"/>
      </rPr>
      <t>JUŻ 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 w tej sekcji należy wykazywać wyłącznie inwestycje rozpoczęte. Dane nie powinny powielać informacji dotyczących inwestycji planowanych (kol. 109)</t>
    </r>
  </si>
  <si>
    <r>
      <t xml:space="preserve">inwestycje planowane do realizacji i </t>
    </r>
    <r>
      <rPr>
        <b/>
        <sz val="11"/>
        <color rgb="FF000000"/>
        <rFont val="Calibri"/>
        <family val="2"/>
        <charset val="238"/>
      </rPr>
      <t>NIEROZPOCZĘTE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</si>
  <si>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inwestycje </t>
    </r>
    <r>
      <rPr>
        <b/>
        <sz val="11"/>
        <color rgb="FF000000"/>
        <rFont val="Calibri"/>
        <family val="2"/>
        <charset val="238"/>
      </rPr>
      <t>JUŻ 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</si>
  <si>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inwestycje </t>
    </r>
    <r>
      <rPr>
        <b/>
        <sz val="11"/>
        <color rgb="FF000000"/>
        <rFont val="Calibri"/>
        <family val="2"/>
        <charset val="238"/>
      </rPr>
      <t>PLANOWANE</t>
    </r>
    <r>
      <rPr>
        <sz val="11"/>
        <color indexed="8"/>
        <rFont val="Calibri"/>
        <family val="2"/>
      </rPr>
      <t xml:space="preserve"> do realizacji i nierozpoczęte - nakłady finansowe </t>
    </r>
    <r>
      <rPr>
        <b/>
        <sz val="11"/>
        <color rgb="FF000000"/>
        <rFont val="Calibri"/>
        <family val="2"/>
        <charset val="238"/>
      </rPr>
      <t xml:space="preserve">w tysiącach zł </t>
    </r>
    <r>
      <rPr>
        <sz val="11"/>
        <color indexed="8"/>
        <rFont val="Calibri"/>
        <family val="2"/>
      </rPr>
      <t>oraz termin zakończenia</t>
    </r>
  </si>
  <si>
    <t>PLANY INWESTYCYJNE (oczyszczalnie ścieków) po 2025 r. w aglomeracji
(Pole uzupełniane AUTOMATYCZNIE po wypełnieniu arkusza "Oczyszczalnie")</t>
  </si>
  <si>
    <r>
      <t xml:space="preserve">warunki zgodności z dyrektywą Rady 91/271/EWG, dane prezentowane z uwzględnieniem zasady hierarchiczności - </t>
    </r>
    <r>
      <rPr>
        <b/>
        <sz val="11"/>
        <color rgb="FF000000"/>
        <rFont val="Calibri"/>
        <family val="2"/>
        <charset val="238"/>
      </rPr>
      <t>wypełnia KZGW!</t>
    </r>
    <r>
      <rPr>
        <sz val="11"/>
        <color indexed="8"/>
        <rFont val="Calibri"/>
        <family val="2"/>
      </rPr>
      <t xml:space="preserve"> </t>
    </r>
    <r>
      <rPr>
        <b/>
        <sz val="11"/>
        <color rgb="FF000000"/>
        <rFont val="Calibri"/>
        <family val="2"/>
        <charset val="238"/>
      </rPr>
      <t>po zebraniu ankiet</t>
    </r>
  </si>
  <si>
    <r>
      <t xml:space="preserve">warunki zgodności z dyrektywą Rady 91/271/EWG, 
dane prezentowane z bez uwzględnienia zasady hierarchiczności - 
</t>
    </r>
    <r>
      <rPr>
        <b/>
        <sz val="11"/>
        <color theme="1"/>
        <rFont val="Calibri"/>
        <family val="2"/>
        <charset val="238"/>
        <scheme val="minor"/>
      </rPr>
      <t>wypełnia KZGW! po zebraniu ankiet</t>
    </r>
  </si>
  <si>
    <t>w tym:</t>
  </si>
  <si>
    <t xml:space="preserve">RLM ścieków przemysłowych w granicach aglomeracji </t>
  </si>
  <si>
    <t>zestawienie łączne RLM (na podstawie kol. 19-32)</t>
  </si>
  <si>
    <t>całkowita długość sieci kanalizacyjnej sanitarnej w aglomeracji</t>
  </si>
  <si>
    <t>całkowita długość sieci kanalizacyjnej ogólnospławnej w aglomeracji</t>
  </si>
  <si>
    <t xml:space="preserve">całkowita długość sieci kanalizacyjnej sanitarnej i ogólnospławnej razem
</t>
  </si>
  <si>
    <t>całkowita długość sieci kanalizacyjnej wybudowanej i odebranej w roku sprawozdawczym (sanitarnej i ogólnospławnej, nie wliczać deszczowej)</t>
  </si>
  <si>
    <t>całkowita długość sieci kanalizacyjnej zmodernizowanej w roku sprawozdawczym (sanitarnej i ogólnospławnej, nie wliczać deszczowej)</t>
  </si>
  <si>
    <t>Liczba mieszkańców zameldowanych w aglomeracji oraz zarejestrowanych miejsc noclegowych podłączonych do sieci kanalizacyjnej w roku sprawozdawczym</t>
  </si>
  <si>
    <t>fundusze ekologiczne
TYLKO DOTACJE BEZZWROTNE</t>
  </si>
  <si>
    <t xml:space="preserve">fundusze zagraniczne </t>
  </si>
  <si>
    <t>kredyty i pożyczki krajowe w tym bankowe, NFOŚiGW oraz WFOŚiGW</t>
  </si>
  <si>
    <t>inne źródła finansowania</t>
  </si>
  <si>
    <t>łączne nakłady poniesione w roku sprawozdawczym na oczyszczalnie ścieków w aglomeracji
(Pole uzupełniane AUTOMATYCZNIE z arkusza "Oczyszczalnie")</t>
  </si>
  <si>
    <t>fundusze ekologiczne</t>
  </si>
  <si>
    <t>kredyty i pożyczki krajowe w tym bankowe</t>
  </si>
  <si>
    <t xml:space="preserve">współrzędne geograficzne aglomeracji 
(oznaczenie punktu charakterystycznego dla aglomeracji; należy przyjąć, że jest to adres urzędu gminy wiodącej w aglomeracji) </t>
  </si>
  <si>
    <t>termin zakończenia</t>
  </si>
  <si>
    <t xml:space="preserve">wskaźnik koncentracji </t>
  </si>
  <si>
    <t>[osoby/km nowej sieci]</t>
  </si>
  <si>
    <t>termin zakończenia inwestycji</t>
  </si>
  <si>
    <t xml:space="preserve">Warunek I </t>
  </si>
  <si>
    <t>Warunek II</t>
  </si>
  <si>
    <t>Warunek III</t>
  </si>
  <si>
    <t xml:space="preserve">Adres urzędu gminy wiodącej w aglomeracji </t>
  </si>
  <si>
    <t>Lp.</t>
  </si>
  <si>
    <t>imię i nazwisko, służbowy email oraz służbowy numer telefonu osoby odpowiedzialnej za wypełnienie ankiety oraz delegowanej do późniejszych roboczych kontaktów w sprawie wyjaśnień, korekt czy ustaleń odnośnie do treści ankiety.
UWAGA: Dane z tego pola nie będą publikowane!</t>
  </si>
  <si>
    <t xml:space="preserve">I_d aglomeracji </t>
  </si>
  <si>
    <t>kolumna sprawdzająca poprawność wpisania I_d aglomeracji</t>
  </si>
  <si>
    <t xml:space="preserve">nazwa aglomeracji
</t>
  </si>
  <si>
    <t>status aglomeracji</t>
  </si>
  <si>
    <t>liczba oczyszczalni ścieków w aglomeracji</t>
  </si>
  <si>
    <r>
      <t xml:space="preserve">liczba końcowych punktów zrzutu w aglomeracji
</t>
    </r>
    <r>
      <rPr>
        <b/>
        <sz val="11"/>
        <color theme="1"/>
        <rFont val="Calibri"/>
        <family val="2"/>
        <charset val="238"/>
      </rPr>
      <t>(jeżeli zgodnie z uchwałą wyznaczającą aglomerację ma ona KP)</t>
    </r>
  </si>
  <si>
    <t>rodzaj aglomeracji</t>
  </si>
  <si>
    <t>województwo</t>
  </si>
  <si>
    <t xml:space="preserve">regionalny zarząd gospodarki wodnej
</t>
  </si>
  <si>
    <t xml:space="preserve">zarząd zlewni
</t>
  </si>
  <si>
    <t xml:space="preserve">region wodny
</t>
  </si>
  <si>
    <t>obszar dorzecza</t>
  </si>
  <si>
    <t>gmina wiodąca w aglomeracji</t>
  </si>
  <si>
    <t>nazwy gmin w aglomeracji</t>
  </si>
  <si>
    <r>
      <t xml:space="preserve">czy wszystkie gminy, na terenie których leży aglomeracja przekazały niezbędne informacje do sprawozdania? 
</t>
    </r>
    <r>
      <rPr>
        <b/>
        <sz val="11"/>
        <color theme="1"/>
        <rFont val="Calibri"/>
        <family val="2"/>
        <charset val="238"/>
      </rPr>
      <t xml:space="preserve">Wybór z listy rozwijanej </t>
    </r>
  </si>
  <si>
    <t>gminy, które nie przekazały danych</t>
  </si>
  <si>
    <t>obowiązująca uchwała wyznaczająca, zmieniająca lub likwidująca aglomerację</t>
  </si>
  <si>
    <t>data wejścia w życie ostatniej uchwały Rady Gminy (uchwała zmieniająca aglomerację, wyznaczająca lub ją likwidująca)</t>
  </si>
  <si>
    <t>RLM aglomeracji zgodnie z obowiązującą uchwałą</t>
  </si>
  <si>
    <t>liczba mieszkańców w granicach aglomeracji zameldowana na pobyt stały i czasowy powyżej 3 miesięcy na terenie aglomeracji = RLM mieszkańców aglomeracji</t>
  </si>
  <si>
    <t>liczba mieszkańców korzystających z sieci kanalizacyjnej</t>
  </si>
  <si>
    <r>
      <t xml:space="preserve">liczba mieszkańców korzystających ze zbiorników bezodpływowych (szamb) mieszkających na terenie </t>
    </r>
    <r>
      <rPr>
        <b/>
        <sz val="11"/>
        <color theme="1"/>
        <rFont val="Calibri"/>
        <family val="2"/>
      </rPr>
      <t>skanalizowanym</t>
    </r>
  </si>
  <si>
    <r>
      <t xml:space="preserve">liczba mieszkańców korzystających ze zbiorników bezodpływowych (szamb) mieszkających na terenie </t>
    </r>
    <r>
      <rPr>
        <b/>
        <sz val="11"/>
        <color theme="1"/>
        <rFont val="Calibri"/>
        <family val="2"/>
      </rPr>
      <t>nieskanalizowanym</t>
    </r>
  </si>
  <si>
    <r>
      <t xml:space="preserve">liczba mieszkańców korzystających z przydomowych oczyszczalni ścieków na terenie </t>
    </r>
    <r>
      <rPr>
        <b/>
        <sz val="11"/>
        <color theme="1"/>
        <rFont val="Calibri"/>
        <family val="2"/>
        <charset val="238"/>
      </rPr>
      <t>skanalizowanym</t>
    </r>
  </si>
  <si>
    <r>
      <t xml:space="preserve">liczba mieszkańców korzystających z przydomowych oczyszczalni ścieków na terenie </t>
    </r>
    <r>
      <rPr>
        <b/>
        <sz val="11"/>
        <color theme="1"/>
        <rFont val="Calibri"/>
        <family val="2"/>
        <charset val="238"/>
      </rPr>
      <t>nieskanalizowanym</t>
    </r>
  </si>
  <si>
    <t>liczba mieszkańców nieprzyporządkowanych do żadnego systemu zbierania</t>
  </si>
  <si>
    <t>kolumna sprawdzająca poprawność wpisania danych w kol. 19-24</t>
  </si>
  <si>
    <r>
      <rPr>
        <sz val="11"/>
        <color rgb="FF000000"/>
        <rFont val="Calibri"/>
        <family val="2"/>
        <charset val="238"/>
      </rPr>
      <t xml:space="preserve">kolumna na wyjaśnienia
</t>
    </r>
    <r>
      <rPr>
        <b/>
        <sz val="11"/>
        <color rgb="FF000000"/>
        <rFont val="Calibri"/>
        <family val="2"/>
        <charset val="238"/>
      </rPr>
      <t>Wyjaśnienia należy obowiązkowo podać, jeśli w Sprawdzenie kol. 19-24 pojawi się komunikat.</t>
    </r>
  </si>
  <si>
    <t xml:space="preserve">liczba wszystkich zarejestrowanych miejsc noclegowych w granicach aglomeracji = RLM zarejestrowanych miejsc noclegowych w granicach aglomeracji </t>
  </si>
  <si>
    <t>liczba zarejestrowanych miejsc noclegowych korzystających z sieci kanalizacyjnej</t>
  </si>
  <si>
    <t>liczba zarejestrowanych miejsc noclegowych korzystających ze zbiorników bezodpływowych (szamb)</t>
  </si>
  <si>
    <t>liczba zarejestrowanych miejsc noclegowych korzystających z indywidualnych oczyszczalni ścieków</t>
  </si>
  <si>
    <t>Liczba miejsc noclegowych nieprzyporządkowanych do żadnego systemu zbierania</t>
  </si>
  <si>
    <t>RLM od przemysłu podłączonego do sieci kanalizacyjnej</t>
  </si>
  <si>
    <t>RLM od przemysłu podłączonego do zbiorników bezodpływowych, z których ścieki wywożone są na oczyszczalnię ścieków</t>
  </si>
  <si>
    <t>całkowity - rzeczywisty - ładunek zanieczyszczeń powstający w aglomeracji wyrażony w RLM</t>
  </si>
  <si>
    <t>RLM korzystających z sieci kanalizacyjnej</t>
  </si>
  <si>
    <t>RLM korzystających ze zbiorników bezodpływowych (szamb)</t>
  </si>
  <si>
    <t>RLM korzystających z systemów indywidualnych (przydomowych oczyszczalni ścieków)</t>
  </si>
  <si>
    <t>RLM nieskanalizowanych
(suma kol. 35 i 36)</t>
  </si>
  <si>
    <t>procent skanalizowania aglomeracji</t>
  </si>
  <si>
    <t>liczba zainstalowanych zbiorników bezodpływowych 
[szt.]</t>
  </si>
  <si>
    <t>kolumna sprawdzająca spójność wpisanych danych w kol. 21, 22, 28, 32 i 39</t>
  </si>
  <si>
    <r>
      <t xml:space="preserve">kolumna na wyjaśnienia
</t>
    </r>
    <r>
      <rPr>
        <b/>
        <sz val="11"/>
        <color theme="1"/>
        <rFont val="Calibri"/>
        <family val="2"/>
        <charset val="238"/>
      </rPr>
      <t>Wyjaśnienia należy obowiązkowo podać, jeśli w "kolumna sprawdzająca spójność wpisanych danych w kol. 21, 22, 28, 32 i 39"  pojawi się komunikat.</t>
    </r>
  </si>
  <si>
    <t xml:space="preserve">liczba przydomowych oczyszczalni ścieków obsługujących RLM wpisaną w kol. 23, 24,29 </t>
  </si>
  <si>
    <t>kolumna sprawdzająca spójność wpisanych danych w kol. 23, 24, 29 i 40</t>
  </si>
  <si>
    <r>
      <rPr>
        <sz val="11"/>
        <color rgb="FF000000"/>
        <rFont val="Calibri"/>
        <family val="2"/>
        <charset val="238"/>
      </rPr>
      <t xml:space="preserve">kolumna na wyjaśnienia
</t>
    </r>
    <r>
      <rPr>
        <b/>
        <sz val="11"/>
        <color rgb="FF000000"/>
        <rFont val="Calibri"/>
        <family val="2"/>
        <charset val="238"/>
      </rPr>
      <t>Wyjaśnienia należy obowiązkowo podać, jeśli w "kolumna sprawdzająca spójność wpisanych danych w kol. 23, 24, 29 i 40"  pojawi się komunikat.</t>
    </r>
  </si>
  <si>
    <r>
      <t>czy gmina/y prowadzą ewidencję</t>
    </r>
    <r>
      <rPr>
        <b/>
        <sz val="11"/>
        <color theme="1"/>
        <rFont val="Calibri"/>
        <family val="2"/>
        <charset val="238"/>
      </rPr>
      <t xml:space="preserve"> zbiorników bezodpływowych i przydomowych oczyszcalni ścieków (POŚ)</t>
    </r>
    <r>
      <rPr>
        <sz val="11"/>
        <color theme="1"/>
        <rFont val="Calibri"/>
        <family val="2"/>
      </rPr>
      <t xml:space="preserve"> na terenie aglomeracji?</t>
    </r>
  </si>
  <si>
    <r>
      <t xml:space="preserve">kolumna sprawdzająca spójność danych wpisanych w kol. 39, 40 i 41
</t>
    </r>
    <r>
      <rPr>
        <b/>
        <sz val="11"/>
        <color theme="1"/>
        <rFont val="Calibri"/>
        <family val="2"/>
        <charset val="238"/>
      </rPr>
      <t xml:space="preserve">Jeśli pojawi się jakikolwiek komunikat, dane zostały wpisane niepoprawnie. </t>
    </r>
  </si>
  <si>
    <r>
      <t xml:space="preserve">gminy, które nie prowadzą ewidencji zbiorników bezodpływowych i/lub przydomowych oczyszczalni ścieków lub prowadzą ewidencję częściową
</t>
    </r>
    <r>
      <rPr>
        <b/>
        <sz val="11"/>
        <color theme="1"/>
        <rFont val="Calibri"/>
        <family val="2"/>
        <charset val="238"/>
      </rPr>
      <t>Należy obowiązkowo wpisać jeżeli w kol. 41 zaznaczono NIE</t>
    </r>
    <r>
      <rPr>
        <sz val="11"/>
        <color theme="1"/>
        <rFont val="Calibri"/>
        <family val="2"/>
      </rPr>
      <t xml:space="preserve"> </t>
    </r>
    <r>
      <rPr>
        <b/>
        <sz val="11"/>
        <color theme="1"/>
        <rFont val="Calibri"/>
        <family val="2"/>
        <charset val="238"/>
      </rPr>
      <t>lub częściowo</t>
    </r>
  </si>
  <si>
    <t>czy gmina/y prowadzą kontrolę nad prawidłową częstotliwością wywozu nieczystości ciekłych ze zbiorników bezodpływowych i przydomowych oczyszczalni ścieków (POŚ)?</t>
  </si>
  <si>
    <r>
      <t xml:space="preserve">kolumna sprawdzająca spójność danych wpisanych w kol. 39, 40 i 43
</t>
    </r>
    <r>
      <rPr>
        <b/>
        <sz val="11"/>
        <color theme="1"/>
        <rFont val="Calibri"/>
        <family val="2"/>
        <charset val="238"/>
      </rPr>
      <t xml:space="preserve">Jeśli pojawi się komunikat, dane zostały wpisane niepoprawnie. </t>
    </r>
  </si>
  <si>
    <t>gminy, które nie prowadzą kontroli nad prawidłową częstotliwością wywozu nieczystości ciekłych ze zbiorników bezodpływowych i/lub z przydomowych oczyszczalni ścieków lub kontrola jest częściowa</t>
  </si>
  <si>
    <r>
      <t xml:space="preserve">czy na podstawie wydanych zezwoleń nieczystości ciekłe ze zbiorników bezodpływowych i POŚ są wywożone poza teren własnej aglomeracji?
</t>
    </r>
    <r>
      <rPr>
        <b/>
        <sz val="11"/>
        <color theme="1"/>
        <rFont val="Calibri"/>
        <family val="2"/>
        <charset val="238"/>
      </rPr>
      <t>Wybór z listy rozwijanej.</t>
    </r>
  </si>
  <si>
    <r>
      <t xml:space="preserve">nazwa, identyfikator i adres oczyszczalni </t>
    </r>
    <r>
      <rPr>
        <b/>
        <sz val="11"/>
        <color theme="1"/>
        <rFont val="Calibri"/>
        <family val="2"/>
        <charset val="238"/>
      </rPr>
      <t>spoza własnej aglomeracji</t>
    </r>
    <r>
      <rPr>
        <sz val="11"/>
        <color theme="1"/>
        <rFont val="Calibri"/>
        <family val="2"/>
      </rPr>
      <t xml:space="preserve">, do której/których wywożone są nieczystości ciekłe ze zbiorników bezodpływowych i z indywidualnych oczyszczalni ścieków
</t>
    </r>
    <r>
      <rPr>
        <b/>
        <sz val="11"/>
        <color theme="1"/>
        <rFont val="Calibri"/>
        <family val="2"/>
        <charset val="238"/>
      </rPr>
      <t>Proszę podać dane w następującej kolejności: NAZWA; IDENTYFIKATOR; ADRES.
Uwaga: Punkt zlewny albo nazwa przesiębiorstwa wodno-kanalizacyjnego  nie jest oczyszczalnią – prosimy podać oczyszczalnię, do której trafiają ścieki.</t>
    </r>
  </si>
  <si>
    <t>Liczba RLM korzystających ze zbiorników bezodpływowych (szamb) i POŚ, z których nieczystości ciekłe są wywożone poza teren własnej aglomeracji</t>
  </si>
  <si>
    <r>
      <t xml:space="preserve">Łączna ilość ścieków wytworzonych na terenie aglomeracji i wywożonych do oczyszczalni wskazanych w kol. 46
</t>
    </r>
    <r>
      <rPr>
        <b/>
        <sz val="11"/>
        <color theme="1"/>
        <rFont val="Calibri"/>
        <family val="2"/>
        <charset val="238"/>
      </rPr>
      <t>[m³/rok]</t>
    </r>
  </si>
  <si>
    <t>ogółem 
[km]</t>
  </si>
  <si>
    <t>długość istniejącej kanalizacji deszczowej 
w aglomeracji
[km]</t>
  </si>
  <si>
    <t xml:space="preserve">ogółem 
[km] </t>
  </si>
  <si>
    <t>do już istniejącej w roku sprawozdawczym</t>
  </si>
  <si>
    <t xml:space="preserve">do nowowybudowanej (odebranej) w roku sprawozdawczym sieci kanalizacyjnej </t>
  </si>
  <si>
    <r>
      <t xml:space="preserve">kolumna sprawdzająca spójność wypełnienia kol. 53 i 56.
</t>
    </r>
    <r>
      <rPr>
        <b/>
        <sz val="11"/>
        <color theme="1"/>
        <rFont val="Calibri"/>
        <family val="2"/>
        <charset val="238"/>
      </rPr>
      <t xml:space="preserve">Jeśli pojawi się jakikolwiek komunikat, dane zostały wpisane niepoprawnie. </t>
    </r>
  </si>
  <si>
    <t>ilość ścieków komunalnych doprowadzonych zbiorczym systemem kanalizacyjnym do oczyszczalni 
[tys. m3/r]</t>
  </si>
  <si>
    <t>ilość nieczystości ciekłych dostarczanych do oczyszczalni taborem asenizacyjnym ze zbiorników bezodpływowych i przydomowych oczyszczalni ścieków
[tys. m3/r]</t>
  </si>
  <si>
    <t>ilość ścieków oczyszczanych systemami indywidualnymi (przydomowymi oczyszczalniami ścieków) 
[tys. m3/r]</t>
  </si>
  <si>
    <t>ilość ścieków nieoczyszczonych doprowadzonych do odbiornika bezpośrednio z systemu kanalizacyjnego (przelewów burzowych)
[tys. m3/r]</t>
  </si>
  <si>
    <t>całkowita ilość ścieków wytworzonych na terenie aglomeracji w roku sprawozdawczym</t>
  </si>
  <si>
    <t>kolumna sprawdzająca
Porównuje ilość ścieków wytworzonych na terenie aglomeracji z wielkością aglomeracji.</t>
  </si>
  <si>
    <r>
      <t xml:space="preserve">kolumna na wyjaśnienia
</t>
    </r>
    <r>
      <rPr>
        <b/>
        <sz val="11"/>
        <color theme="1"/>
        <rFont val="Calibri"/>
        <family val="2"/>
        <charset val="238"/>
      </rPr>
      <t>Wyjaśnienia należy obowiązkowo podać, jeśli w "kolumna sprawdzająca Porównuje ilość ścieków wytworzonych na terenie aglomeracji z wielkością aglomeracji." pojawi się komunikat.</t>
    </r>
  </si>
  <si>
    <t>koszty związane z wykonaniem dokumentacji projektowej 
[tys. zł]</t>
  </si>
  <si>
    <t>koszty związane z wybudowaniem sieci 
[tys. zł]</t>
  </si>
  <si>
    <t>koszty związane z modernizacją sieci 
[tys. zł]</t>
  </si>
  <si>
    <t>wydatki na sieć (suma poniesionych nakładów)</t>
  </si>
  <si>
    <t>środki własne samorządów gmin oraz środki przedsiębiorstw wodociągowo-kanalizacyjnych 
[tys. zł]</t>
  </si>
  <si>
    <t>Narodowy Fundusz Ochrony Środowiska  i Gospodarki Wodnej 
[tys. zł]</t>
  </si>
  <si>
    <t>Wojewódzkie Fundusze Ochrony Środowiska  i Gospodarki Wodnej 
[tys. zł]</t>
  </si>
  <si>
    <t>kwota 
[tys. zł]</t>
  </si>
  <si>
    <r>
      <t xml:space="preserve">nazwa funduszu
</t>
    </r>
    <r>
      <rPr>
        <b/>
        <sz val="11"/>
        <rFont val="Calibri"/>
        <family val="2"/>
        <charset val="238"/>
      </rPr>
      <t xml:space="preserve">Należy obowiązkowo podać przy wpisaniu kwoty większej od 0 w kolumnie 69.
</t>
    </r>
  </si>
  <si>
    <r>
      <t xml:space="preserve">nazwa 
</t>
    </r>
    <r>
      <rPr>
        <b/>
        <sz val="11"/>
        <rFont val="Calibri"/>
        <family val="2"/>
        <charset val="238"/>
      </rPr>
      <t>Należy obowiązkowo podać przy wpisaniu kwoty większej od 0 w kolumnie 71.</t>
    </r>
  </si>
  <si>
    <r>
      <t xml:space="preserve">nazwa 
</t>
    </r>
    <r>
      <rPr>
        <b/>
        <sz val="11"/>
        <rFont val="Calibri"/>
        <family val="2"/>
        <charset val="238"/>
      </rPr>
      <t>Należy obowiązkowo podać przy wpisaniu kwoty większej od 0 w kolumnie 73.</t>
    </r>
  </si>
  <si>
    <t>wydatki na sieć (suma wg źródeł finansowania)</t>
  </si>
  <si>
    <t xml:space="preserve">kolumna sprawdzająca
Różnica między nakładami poniesionymi (kol. 65) a źródłami finansowania (kol. 75)
</t>
  </si>
  <si>
    <t>kolumna sprawdzająca 
Porównuje wielkość aglomeracji z poniesionymi nakładami finansowymi</t>
  </si>
  <si>
    <r>
      <t xml:space="preserve">kolumna na wyjaśnienia
</t>
    </r>
    <r>
      <rPr>
        <b/>
        <sz val="11"/>
        <color theme="1"/>
        <rFont val="Calibri"/>
        <family val="2"/>
        <charset val="238"/>
      </rPr>
      <t>Wyjaśnienia należy obowiązkowo podać, jeśli w "Sprawdzenie 2 kol. 62-64 i 66-73"  pojawi się komunikat.</t>
    </r>
  </si>
  <si>
    <t>koszty związane z inwestycjami na oczyszczalni 
[tys. zł]</t>
  </si>
  <si>
    <t>wydatki na oczyszczalnie (suma)
[tys. zł]</t>
  </si>
  <si>
    <t>poniesione wydatki (suma z kolumn 79 do 84)</t>
  </si>
  <si>
    <t>szerokość (N)</t>
  </si>
  <si>
    <t>długość (E)</t>
  </si>
  <si>
    <t>sumaryczna liczba punktów przelewowych zainstalowanych na kanalizacji ogólnospławnej w aglomeracji</t>
  </si>
  <si>
    <t>czy są monitorowane zrzuty z przelewów burzowych?</t>
  </si>
  <si>
    <t>kolumna sprawdzająca spójność danych wpisanych w kol. 88 i 89</t>
  </si>
  <si>
    <t>liczba punktów przelewowych, z których w danym roku sprawozdawczym były zrzucane ścieki</t>
  </si>
  <si>
    <t>sumaryczna liczba zrzutów ze wszystkich przelewów burzowych w całej aglomeracji</t>
  </si>
  <si>
    <t>ilość ścieków nieoczyszczonych odprowadzonych do odbiornika bezpośrednio z przelewów burzowych ogółem 
[tys. m3/r]</t>
  </si>
  <si>
    <t>czy wszystkie punkty posiadają pozwolenia wodnoprawne na szczególne korzystanie z wód?</t>
  </si>
  <si>
    <t>nazwy punktów posiadających pozwolenia wodnoprawne z których w roku sprawozdawczym dokonywano zrzutu oraz liczba zrzutów z każdego z nich</t>
  </si>
  <si>
    <t>nazwy punktów które nie posiadają pozwolenia wodnoprawnego oraz liczba zrzutów  z każdego z nich</t>
  </si>
  <si>
    <t xml:space="preserve">nazwa, znak pozwolenia wodnoprawnego (zintegrowanego), nazwa organu wydającego, termin obowiązywania pozwolenia dla każdego z aktywnych punktów z których w roku sprawozdawczym dokonywano zrzutu
</t>
  </si>
  <si>
    <t xml:space="preserve">stosowane metody ograniczające zanieczyszczenia związane z przelewem wód burzowych </t>
  </si>
  <si>
    <t>czy gmina posiada model matematyczny przelewów burzowych?</t>
  </si>
  <si>
    <t>wysokość taryfy obowiązującej w aglomeracji (cena za m3 ścieków) wartość brutto</t>
  </si>
  <si>
    <r>
      <t xml:space="preserve">nazwy inwestycji, których realizacja </t>
    </r>
    <r>
      <rPr>
        <b/>
        <sz val="11"/>
        <color rgb="FF000000"/>
        <rFont val="Calibri"/>
        <family val="2"/>
        <charset val="238"/>
      </rPr>
      <t>już się zaczęła</t>
    </r>
  </si>
  <si>
    <r>
      <t xml:space="preserve">długość sieci kanalizacyjnej </t>
    </r>
    <r>
      <rPr>
        <b/>
        <sz val="11"/>
        <rFont val="Calibri"/>
        <family val="2"/>
        <charset val="238"/>
      </rPr>
      <t>POZOSTAŁEJ</t>
    </r>
    <r>
      <rPr>
        <sz val="11"/>
        <rFont val="Calibri"/>
        <family val="2"/>
      </rPr>
      <t xml:space="preserve"> do wybudowania w ramach inwestycji już rozpoczętych
[km]</t>
    </r>
  </si>
  <si>
    <t>liczba mieszkańców, którzy zostaną podłączeni do sieci po jej wybudowaniu</t>
  </si>
  <si>
    <r>
      <t xml:space="preserve">kolumna sprawdzająca czy liczba mieszkańców planowanych do podłączenia do sieci po jej wybudowaniu nie przekracza liczby RLM nieskanalizowanych
</t>
    </r>
    <r>
      <rPr>
        <b/>
        <sz val="11"/>
        <color rgb="FF000000"/>
        <rFont val="Calibri"/>
        <family val="2"/>
        <charset val="238"/>
      </rPr>
      <t>Jeśli pojawia się komunikat dane zostały wpisane niepoprawnie.</t>
    </r>
  </si>
  <si>
    <t>nakłady finansowe niezbędne do jej/ ich zakończenia
[w tys. zł]</t>
  </si>
  <si>
    <t>czy inwestycja była ujęta w VI AKPOŚK (AKPOŚK 2022)?</t>
  </si>
  <si>
    <t>wysokość środków jakie przyznano z UE na całą inwestycję (jeżeli inwestycja nie była dofinansowana z UE wpisać 0,00) [w tys. zł]</t>
  </si>
  <si>
    <t>czy gmina planuje jeszcze się ubiegać o dodatkowe środki UE na tę inwestycję?</t>
  </si>
  <si>
    <r>
      <t>wysokość środków UE o jakie gmina planuje wystąpić nie wliczając kwoty z kolumny 105 (jeżeli gmina nie będzie występować o kolejne środki z UE wpisać 0,00) [w tys. zł]</t>
    </r>
    <r>
      <rPr>
        <b/>
        <sz val="11"/>
        <color rgb="FF000000"/>
        <rFont val="Calibri"/>
        <family val="2"/>
        <charset val="238"/>
      </rPr>
      <t xml:space="preserve"> 
Kolumna obowiązkowa jeżeli w kol. 106 wybrano TAK</t>
    </r>
  </si>
  <si>
    <t xml:space="preserve">aktualny przewidywany termin zakończenia inwestycji </t>
  </si>
  <si>
    <t>nazwa planowanej inwestycji</t>
  </si>
  <si>
    <t>długość planowanej do budowy sieci kanalizacyjnej
[km]</t>
  </si>
  <si>
    <t>długość  sieci na obszarach, o których mowa w § 3 ust. 5 rozporządzenia Ministra Gospodarki Morskiej i Żeglugi Śródlądowej z dnia 27 lipca 2018 r. w sprawie sposobu wyznaczania obszarów i granic aglomeracji
[km]</t>
  </si>
  <si>
    <t>liczba mieszkańców, którzy zostaną podłączeni do planowanej sieci wpisanej do kolumny 110 po jej wybudowaniu</t>
  </si>
  <si>
    <r>
      <t xml:space="preserve">kolumna sprawdzająca czy liczba mieszkańców planowanych do podłączenia do sieci po jej wybudowaniu nie przekracza liczby RLM nieskanalizowanych pomniejszonej o RLM  planowanych do podłączenia w kolumnie 102
</t>
    </r>
    <r>
      <rPr>
        <b/>
        <sz val="11"/>
        <color rgb="FF000000"/>
        <rFont val="Calibri"/>
        <family val="2"/>
        <charset val="238"/>
      </rPr>
      <t>Jeśli pojawia się komunikat dane zostały wpisane niepoprawnie.</t>
    </r>
  </si>
  <si>
    <t>w tym liczba mieszkańców, którzy zostaną podłączeni do sieci wpisanej do kolumny 111 po jej wybudowaniu</t>
  </si>
  <si>
    <t xml:space="preserve">poza obszarami, o których mowa w § 3 ust. 5 rozporządzenia  w sprawie sposobu wyznaczania obszarów i granic aglomeracji
</t>
  </si>
  <si>
    <t xml:space="preserve">na obszarach, o których mowa w § 3 ust. 5 rozporządzenia  w sprawie sposobu wyznaczania obszarów i granic aglomeracji
</t>
  </si>
  <si>
    <t>nakłady finansowe niezbędne do jej/ich zakończenia, planowane do poniesienia
[w tys. zł]</t>
  </si>
  <si>
    <t>Jeżeli w poprzedniej kolumnie wybrano "TAK" proszę o wyjaśnienie dlaczego inwestycja nie została rozpoczęta</t>
  </si>
  <si>
    <t>czy gmina planuje ubiegać się o środki z UE na tą inwestycję?</t>
  </si>
  <si>
    <t>wg VI AKPOŚK (AKPOŚK 2022) (jeżeli dotyczy)</t>
  </si>
  <si>
    <r>
      <t xml:space="preserve">nazwa inwestycji, której realizacja </t>
    </r>
    <r>
      <rPr>
        <b/>
        <sz val="11"/>
        <color rgb="FF000000"/>
        <rFont val="Calibri"/>
        <family val="2"/>
        <charset val="238"/>
      </rPr>
      <t>już się zaczęła</t>
    </r>
  </si>
  <si>
    <t>długość modernizowanej sieci kanalizacyjnej
[km]</t>
  </si>
  <si>
    <t>nakłady finansowe niezbędne do jej/ich zakończenia [w tys. zł]</t>
  </si>
  <si>
    <t>czy inwestycja była ujęta w VI AKPOŚK?</t>
  </si>
  <si>
    <t>długość planowanej do modernizacji sieci kanalizacyjnej
[km]</t>
  </si>
  <si>
    <t>nakłady finansowe niezbędne do zakończenia inwestycji [w tys. zł]</t>
  </si>
  <si>
    <t>kolumna sprawdzająca poprawność danych wpisanych w kol. 103, 116, 124, 130</t>
  </si>
  <si>
    <r>
      <t xml:space="preserve">kolumna na wyjaśnienia
</t>
    </r>
    <r>
      <rPr>
        <b/>
        <sz val="11"/>
        <color rgb="FF000000"/>
        <rFont val="Calibri"/>
        <family val="2"/>
        <charset val="238"/>
      </rPr>
      <t>Wyjaśnienia należy obowiązkowo podać, jeśli w "Sprawdzenie kol. 103, 116, 124, 130"  pojawi się komunikat.</t>
    </r>
  </si>
  <si>
    <t>inwestycje już rozpoczęte - nakłady finansowe niezbędne do jej/ich zakończenia
[w tys. zł]</t>
  </si>
  <si>
    <t>inwestycje planowane do realizacji - nakłady finansowe niezbędne do jej/ich zakończenia
[w tys. zł]</t>
  </si>
  <si>
    <t>planowane wydatki (suma) – obliczenie niezbędnych nakładów do poniesienia na zakończenie realizacji inwestycji
[w tys. zł]</t>
  </si>
  <si>
    <t>uwagi</t>
  </si>
  <si>
    <t>procent skanalizowania (art. 3)</t>
  </si>
  <si>
    <t>spełnienie warunku I
1-spełnia; 0-nie spełnia</t>
  </si>
  <si>
    <t>brakująca RLM w aglomeracji do spełnienia warunku I</t>
  </si>
  <si>
    <t>łączna wielkość wydajności aktywnych oczyszczalni w aglomeracji w RLM (art. 10 wraz z art. 3)</t>
  </si>
  <si>
    <t>spełnienie warunku II
(zgodnie z zasadą hierarchiczności)
1-spełnia; 0-nie spełnia
(pole uzupełnia KZGW na końcowym etapie projektu Sprawozdania)</t>
  </si>
  <si>
    <t>liczba aktywnych oczyszczalni w aglomeracji spełniających normy dot. jakości ścieków (art. 4/5 wraz z art. 3 i 10)</t>
  </si>
  <si>
    <t>spełnienie warunku III
(zgodnie z zasadą hierarchiczności)
1-spełnia; 0-nie spełnia
(pole uzupełnia KZGW na końcowym etapie projektu Sprawozdania)</t>
  </si>
  <si>
    <t>spełnienie łącznie 3 warunków zgodności z Dyrektywą (art. 3,4,5,10 + zasada hierarchii)
(pole uzupełnia KZGW na końcowym etapie projektu Sprawozdania)</t>
  </si>
  <si>
    <t>spełnienie warunku I
1-spełnia; 0-nie spełnia
(pole uzupełnia KZGW na końcowym etapie projektu Sprawozdania)</t>
  </si>
  <si>
    <t>spełnienie warunku II
1-spełnia; 0-nie spełnia
(pole uzupełnia KZGW na końcowym etapie projektu Sprawozdania)</t>
  </si>
  <si>
    <t>spełnienie warunku III
1-spełnia; 0-nie spełnia
(pole uzupełnia KZGW na końcowym etapie projektu Sprawozdania)</t>
  </si>
  <si>
    <t>nazwa urzędu gminy wiodącej w aglomeracji</t>
  </si>
  <si>
    <t>miejscowość urzędu gminy wiodącej w aglomeracji</t>
  </si>
  <si>
    <t>ulica urzędu gminy wiodącej w aglomeracji</t>
  </si>
  <si>
    <t>numer budynku urzędu gminy wiodącej w aglomeracji</t>
  </si>
  <si>
    <t>kod pocztowy urzędu gminy wiodącej w aglomeracj</t>
  </si>
  <si>
    <t>poczta urzędu gminy wiodącej w aglomeracji</t>
  </si>
  <si>
    <t>adres e-mail urzędu gminy wiodącej w aglomeracji</t>
  </si>
  <si>
    <t>adres ePUAP urzędu gminy wiodącej w aglomeracji</t>
  </si>
  <si>
    <t>adres e-Doręczeń urzędu gminy wiodącej w aglomeracji</t>
  </si>
  <si>
    <t>Dane osobowe, (RODO - poniżej)</t>
  </si>
  <si>
    <t>Sprawdzenie kol. 1</t>
  </si>
  <si>
    <t>Sprawdzenie kol. 19-24</t>
  </si>
  <si>
    <t>Wyjaśnienie kol. 19-24</t>
  </si>
  <si>
    <t>Sprawdzenie kol. 39</t>
  </si>
  <si>
    <t>Wyjaśnienie kol. 39</t>
  </si>
  <si>
    <t>Sprawdzenie kol. 40</t>
  </si>
  <si>
    <t>Wyjaśnienie kol. 40</t>
  </si>
  <si>
    <t>Sprawdzenie kol. 39, 40 i 41</t>
  </si>
  <si>
    <t>Sprawdzenie kol. 39, 40 i 43</t>
  </si>
  <si>
    <t>Sprawdzenie kol. 53 i 56</t>
  </si>
  <si>
    <t>Sprawdzenie kol. 57-60</t>
  </si>
  <si>
    <t>Wyjaśnienie kol. 57-60</t>
  </si>
  <si>
    <t>Sprawdzenie 1 kol. 62-64 i 66-73</t>
  </si>
  <si>
    <t>Sprawdzenie 2 kol. 62-64 i 66-73</t>
  </si>
  <si>
    <t>Wyjaśnienie kol. 62-64 i 66-73</t>
  </si>
  <si>
    <t>Sprawdzenie kol. 88 i 89</t>
  </si>
  <si>
    <t>Sprawdzenie kol. 102</t>
  </si>
  <si>
    <t>Sprawdzenie kol. 112</t>
  </si>
  <si>
    <t>Sprawdzenie kol. 103, 116, 124, 130</t>
  </si>
  <si>
    <t>Wyjaśnienie kol. 103, 116, 124, 130</t>
  </si>
  <si>
    <t>bkr</t>
  </si>
  <si>
    <t>bkp</t>
  </si>
  <si>
    <t>mkr</t>
  </si>
  <si>
    <t>mkp</t>
  </si>
  <si>
    <t>rok uch.</t>
  </si>
  <si>
    <t>Pole obowiązkowe!</t>
  </si>
  <si>
    <t>Możliwe błędy:</t>
  </si>
  <si>
    <t>Możliwe komunikaty:</t>
  </si>
  <si>
    <t>Komunikaty ogólne:</t>
  </si>
  <si>
    <t>wyk w kol.</t>
  </si>
  <si>
    <t>nr kolumn</t>
  </si>
  <si>
    <t>komentarz</t>
  </si>
  <si>
    <t>czy jest</t>
  </si>
  <si>
    <t xml:space="preserve">pojawi się: </t>
  </si>
  <si>
    <t>nazwa</t>
  </si>
  <si>
    <t>kol. 22-26</t>
  </si>
  <si>
    <t xml:space="preserve"> (Wartość w kol. 22 jest niższa od sumy kol. 23-26, oznacza to, że liczba mieszkańców korzystających z poszczególnych systemów zbierania, jest wyższa od ogólnej liczby mieszkańców.); </t>
  </si>
  <si>
    <t>kol. 19</t>
  </si>
  <si>
    <t>czy suma wielkości OS&lt;=rlm rzeczywisty+kp</t>
  </si>
  <si>
    <t xml:space="preserve">Wartość ładunku wyrażona w RLM z aglomeracji oraz RLM przyjmowanej końcowym punktem zrzutu odprowadzanej do oczyszczalni przekracza wydajność oczyszczalni wyrażoną w RLM, jaka została określona w pozwoleniu wodnoprawnym. Powyższe może świadczyć o braku spełnienia II warunku dyrektywy ściekowej. </t>
  </si>
  <si>
    <t>kol. 28-31</t>
  </si>
  <si>
    <t xml:space="preserve"> (Dane w kol. 28-31 należy wtedy skorygować wg opisu do kol. 32); </t>
  </si>
  <si>
    <t>zmniejszenie procentu skanalizowania</t>
  </si>
  <si>
    <t xml:space="preserve">Dane deklarowane w Sprawozdaniu za rok 2024 przedstawiają mniejszy procent skanalizowania aglomeracji niż w roku 2022. </t>
  </si>
  <si>
    <t>kol. 44a</t>
  </si>
  <si>
    <t xml:space="preserve"> (Dane w kol. 42 i 44a są sprzeczne i należy je skorygować.); </t>
  </si>
  <si>
    <t>wyjście z 1 warunku</t>
  </si>
  <si>
    <t xml:space="preserve">
Dane deklarowane w Sprawozdaniu za rok 2024 nie pozwalają na spełnienie I warunku dyrektywy ściekowej (tj. co najmniej 98% skanalizowania aglomeracji, a pozostałe 2% mniejsze od 2 000 RLM), który był spełniony w Sprawozdaniu za rok 2022. </t>
  </si>
  <si>
    <t>kol. 44b</t>
  </si>
  <si>
    <t xml:space="preserve"> (Dane w kol. 43 i 44b są sprzeczne i należy je skorygować.); </t>
  </si>
  <si>
    <t>kol. 42</t>
  </si>
  <si>
    <t>2 % POŚ</t>
  </si>
  <si>
    <t xml:space="preserve">
RLM z przydomowych oczyszczalni ścieków (POŚ) przekracza 2% RLM aglomeracji, co uniemożliwia spełnienie I warunku dyrektywy (tj. co najmniej 98% skanalizowania aglomeracji, a pozostałe 2% mniejsze od 2 000 RLM). Konieczne jest w trybie pilnym przeprowadzenie przeglądu aglomeracji oraz zmiana uchwały aglomeracyjnej, z której wyłączone zostaną POŚ. </t>
  </si>
  <si>
    <t>kol. 51</t>
  </si>
  <si>
    <t xml:space="preserve"> (Wartość "ogółem" dla długości sieci kanalizacyjnej jest niższa niż "w tym sieci grawitacyjnej".); </t>
  </si>
  <si>
    <t>kol. 43</t>
  </si>
  <si>
    <t>RLMrz2024/ RLMrz2022, rozbieżność o 5%</t>
  </si>
  <si>
    <t xml:space="preserve">
Deklarowane dane sprawozdawcze i wynikająca z nich RLM w roku 2024 jest ponad 5% różna w porównaniu do RLM z roku 2022. Konieczne jest przeprowadzenie w trybie pilnym przeglądu aglomeracji i ewentualna zmiana uchwały aglomeracyjnej. </t>
  </si>
  <si>
    <t>kol. 53</t>
  </si>
  <si>
    <t>kol. 63-66</t>
  </si>
  <si>
    <t>kol. 58</t>
  </si>
  <si>
    <t>kol. 68-70, 72-80</t>
  </si>
  <si>
    <t>kol. 60</t>
  </si>
  <si>
    <t>kol. 116, 123, 129, 135</t>
  </si>
  <si>
    <t>kol. 62</t>
  </si>
  <si>
    <t xml:space="preserve"> (Gmina deklaruje przyłączenie mieszkańców do nowo wybudowanej sieci i jednocześnie nie wykazuje sieci, która byłaby wybudowana i odebrana w roku sprawozdawczym.); </t>
  </si>
  <si>
    <t>kol. 68-70 i 72- 80</t>
  </si>
  <si>
    <t xml:space="preserve"> (Występuje różnica między poniesionymi wydatkami, a źródłami finansowania.); </t>
  </si>
  <si>
    <t>kol. 96 i 97</t>
  </si>
  <si>
    <t xml:space="preserve"> (Dane w kol. 96 i 97 są sprzeczne. Należy je ujednolicić.); </t>
  </si>
  <si>
    <t>OCZYSZCZALNIE - arkusz należy uzupełnić w drugiej kolejności po arkuszu "Aglomeracje" (dane dla każdej oczyszczalni, należy uzupełnić w osobnym wierszu)</t>
  </si>
  <si>
    <t>Liczba oczyszczalni ścieków wymienionych w arkuszu "Aglomeracje":</t>
  </si>
  <si>
    <t>Liczba pustych pól niezbędnych jeszcze uzupełnienia:</t>
  </si>
  <si>
    <t>Wskazówki dotyczące wypełniania kolumn,
oraz wyjaśnienia pojawiających się błędów i uwag:</t>
  </si>
  <si>
    <t>Należy wpisać numer identyfikacyjny oczyszczalni. Został on nadany każdej oczyszczalni uwzględnionej w działaniach inwestycyjnych z KPOŚK. 
Można skorzystać z VI AKPOŚK lub sprawozdania z poprzedniego roku. Jeżeli oczyszczalnia nie posiada nadanego I_d należy wpisać: W budowie</t>
  </si>
  <si>
    <t>Kolumna sprawdzająca poprawność danych wpisanych w kol. 152.
Komunikat pojawia się w przypadku błędnie wpisanego I_d oczyszczalni ścieków. Należy wtedy upewnić się, czy I_d został wpisany prawidłowo. Poprawne I_d znajdują się w sprawozdaniu z poprzedniego roku sprawozdawczego na stronie PGW WP. (błędem może być też wpisana spacja lub znak interpunkcyjny)
Uwaga: I_d dla nowych oczyszczalni nadaje PGW WP.</t>
  </si>
  <si>
    <t xml:space="preserve">Należy wpisać nazwę oczyszczalni ścieków.
</t>
  </si>
  <si>
    <t>Należy wybrać z listy rozwijanej status oczyszczalni.
Jeżeli oczyszczalnia ścieków jest w fazie rozruchu, należy wybrać status: B-w budowie.</t>
  </si>
  <si>
    <t>Jeśli oczyszczalnia nie posiada adresu (np. jest projektowana lub w fazie budowy) należy podać dane numeru działki.</t>
  </si>
  <si>
    <t>Powinno się podać dane służbowe do osoby, która posiada wiedzę z zakresu eksploatacji danej oczyszczalni oraz jest zaznajomiona z danymi przekazanymi w niniejszym sprawozdaniu.
UWAGA: Dane z tych pól nie będą publikowane!</t>
  </si>
  <si>
    <t>Aktualny rodzaj oczyszczalni (pole uzupełnia KZGW na końcowym etapie projektu Sprawozdania).</t>
  </si>
  <si>
    <t xml:space="preserve">Należy podać przepływ maksymalny dobowy z projektu oczyszczalni.
Jeżeli w projekcie nie podano wartości maksymalnej, należy wpisać dane z pozwolenia wodnoprawnego lub zintegrowanego. 
Jeśli w projekcie i pozwoleniu nie określono wartości "maksymalnej" należy w miejsce wartości maksymalnej wpisać wartość "średnią".
</t>
  </si>
  <si>
    <t>Należy wpisać projektowe obciążenie oczyszczalni ścieków wyrażone BZT5 [kg O2/d].</t>
  </si>
  <si>
    <t>Kolumna uzupełnia się automatycznie na podstawie wartości podanej w kolumnie 158 (projektowa – aktualna maksymalna wydajność oczyszczalni wyrażona  BZT5).</t>
  </si>
  <si>
    <r>
      <t xml:space="preserve">Kolumna sprawdzająca, szacuje maksymalną wartość wydajności oczyszczalni w RLM na podstawie danych z kol.157 i porównuje z wartością podaną w kol. 158. Pojawianie się komunikatu oznacza, że wydajność oczyszczalni w RLM jest znacząco większa lub mniejsza niż wydajność oczyszczalni wynikająca z przepustowości hydraulicznej. Wartość w kol. 157 lub w kol. 158 należy skorygować lub potwierdzić i wyjaśnić w kol. </t>
    </r>
    <r>
      <rPr>
        <i/>
        <sz val="11"/>
        <color rgb="FF000000"/>
        <rFont val="Calibri"/>
        <family val="2"/>
        <charset val="238"/>
        <scheme val="minor"/>
      </rPr>
      <t>Wyjaśnienie kol. 157 i 158.</t>
    </r>
  </si>
  <si>
    <t>Należy wpisać wydajność oczyszczalni w BZT5  [kg O2/d] w obowiązującym pozwoleniu wodnoprawnym</t>
  </si>
  <si>
    <t>Kolumna uzupełnia się automatycznie na podstawie wartości podanej w kolumnie 160 (wydajność oczyszczalni wyrażona w BZT5 w obowiązującym pozwoleniu wodnoprawnym).</t>
  </si>
  <si>
    <t xml:space="preserve">Należy wpisać tylko BZT5 danej aglomeracji obsługiwany przez daną oczyszczalnię. Gdy wartość pola wynosi "0", należy taką wartość wpisać. Uwaga
Nie wpisywać ładunku dopływającego spoza granic własnej aglomeracji.
</t>
  </si>
  <si>
    <t>I_d aglomeracji z których oczyszczalnia przyjmuje ścieki przez KP, jeśli jest kilka aglomeracji, należy podać I_d wszystkich aglomeracji oddzielone średnikami.
Pole nie może być puste, gdy wykazano większą od 0 ilość ścieków, którą oczyszczalnia przyjmuje przez KP.
Podświetlone na różowo - błędem jest, gdy podano I_d oczyszczalni z własnej aglomeracji. Należy wtedy zweryfikować I_d aglomeracji podane w polu poniżej. Podtrzymanie I_d własnej aglomeracji jest równoznaczne z deklaracją, że aglomeracja nie posiada końcowego punktu zrzutu- konieczne jest skorygowanie deklaracji co do liczby posiadanych KP w arkuszu „Aglomeracje” (kol. 5), przerzucenie ładunku w RLM deklarowanego w kol. 163, ujęcie go w kol. 162 oraz właściwe skorygowanie arkusza „KP - końcowe punkty”. 
Pole nie może być puste, gdy oczyszczalnia jest aktywna lub wykazano większą od 0 ilość ścieków, którą oczyszczalnia przyjmuje przez KP (kol.163).</t>
  </si>
  <si>
    <t xml:space="preserve">Kolumna porównuje RLM projektowe i z pozwolenia oczyszczalni z sumarycznym ładunkiem RLM, jaki jest dostarczany do oczyszczalni. Komunikat pojawia się dla przeciążonych oczyszczalni. Jeżeli sumaryczny ładunek ścieków dostarczany do oczyszczalni przekracza wartość projektową (aktualną) oczyszczalni, pojawia się komunikat o przeciążeniu. Przeciążenie takie, może skutkować brakiem spełnienia II warunku dyrektywy dla aglomeracji (dotyczy sytuacji, gdy przeciążenie występuje na aktywnej oczyszczalni ścieków). </t>
  </si>
  <si>
    <t>Kolumna sprawdzająca poprawność danych wpisanych w kol.  165 i 166
Oblicza sumę udziału wszystkich oczyszczalni w obsłudze aglomeracji.
Łączna suma wszystkich udziałów z kol.  167, 168 nie może przekroczyć 100%.
Gdy wartość w kol. przekracza 100, należy zweryfikować  kol.  165 i 166</t>
  </si>
  <si>
    <r>
      <t>Wartość należy podać w </t>
    </r>
    <r>
      <rPr>
        <b/>
        <sz val="11"/>
        <color theme="1"/>
        <rFont val="Calibri"/>
        <family val="2"/>
        <charset val="238"/>
        <scheme val="minor"/>
      </rPr>
      <t xml:space="preserve">TYSIĄCACH m3/r </t>
    </r>
    <r>
      <rPr>
        <sz val="11"/>
        <color theme="1"/>
        <rFont val="Calibri"/>
        <family val="2"/>
        <scheme val="minor"/>
      </rPr>
      <t>z dokładnością do dwóch miejsc po przecinku.
Jeżeli oczyszczalnia przez cały rok sprawozdawczy nie odprowadzała ścieków oczyszczonych, należy wpisać 0</t>
    </r>
  </si>
  <si>
    <r>
      <t>Wartość należy podać w </t>
    </r>
    <r>
      <rPr>
        <b/>
        <sz val="11"/>
        <color theme="1"/>
        <rFont val="Calibri"/>
        <family val="2"/>
        <charset val="238"/>
        <scheme val="minor"/>
      </rPr>
      <t>TYSIĄCACH m3/r</t>
    </r>
    <r>
      <rPr>
        <sz val="11"/>
        <color theme="1"/>
        <rFont val="Calibri"/>
        <family val="2"/>
        <scheme val="minor"/>
      </rPr>
      <t xml:space="preserve"> z dokładnością do dwóch miejsc po przecinku.
Jeżeli oczyszczalnia w roku sprawozdawczym nie odprowadzała ścieków nieoczyszczonych, należy wpisać 0</t>
    </r>
  </si>
  <si>
    <t>Komunikat pojawia się, gdy łączna ilość ścieków oczyszczonych lub nieoczyszczonych odprowadzonych ze wszystkich oczyszczalni, jest niewspółmiernie wysoka lub niska w stosunku do ilości ścieków wytworzonych na terenie aglomeracji. W takim przypadku wypadku, wartości w kol. 169, 170 należy zweryfikować, skorygować lub potwierdzić</t>
  </si>
  <si>
    <t>Należy wstawić nazwę odbiornika wg  Mapy Podziału Hydrograficznego Polski (MPHP wersja elektroniczna), natomiast bezpośredni odbiornik podawać wg pozwolenia wodnoprawnego.</t>
  </si>
  <si>
    <t>Należy wstawić nazwę odbiornika wg Mapy Podziału Hydrograficznego Polski (MPHP wersja elektroniczna), natomiast bezpośredni odbiornik podawać wg pozwolenia wodnoprawnego.</t>
  </si>
  <si>
    <t>Należy wstawić nazwę odbiornika wg  Mapy Podziału Hydrograficznego Polski (MPHP wersja elektroniczna), natomiast bezpośredni odbiornik podawać wg pozwolenia wodnoprawnego lub zintegrowanego.</t>
  </si>
  <si>
    <t xml:space="preserve">Należy wstawić nazwę odbiornika wg  Mapy Podziału Hydrograficznego Polski (MPHP wersja elektroniczna), natomiast bezpośredni odbiornik podawać wg pozwolenia wodnoprawnego lub zintegrowanego.
</t>
  </si>
  <si>
    <r>
      <t xml:space="preserve">Należy wybrać wartość z listy rozwijanej:
TAK - oczyszczalnia spełnia warunki pozwolenia;
NIE - jeśli warunki nie są spełnione. 
</t>
    </r>
    <r>
      <rPr>
        <b/>
        <sz val="11"/>
        <color theme="1"/>
        <rFont val="Calibri"/>
        <family val="2"/>
        <charset val="238"/>
        <scheme val="minor"/>
      </rPr>
      <t>Należy odnieść się do ostatniego pełnego roku obowiązywania pozwolenia.</t>
    </r>
    <r>
      <rPr>
        <sz val="11"/>
        <color theme="1"/>
        <rFont val="Calibri"/>
        <family val="2"/>
        <scheme val="minor"/>
      </rPr>
      <t xml:space="preserve">
</t>
    </r>
  </si>
  <si>
    <r>
      <t xml:space="preserve">Należy wybrać z listy rozwijanej:
TAK – jeżeli liczba prób była zgodna;
NIE – jeśli liczba prób nie była zgodna. 
</t>
    </r>
    <r>
      <rPr>
        <b/>
        <sz val="11"/>
        <color theme="1"/>
        <rFont val="Calibri"/>
        <family val="2"/>
        <charset val="238"/>
        <scheme val="minor"/>
      </rPr>
      <t>Należy odnieść się do ostatniego pełnego roku obowiązywania pozwolenia.</t>
    </r>
    <r>
      <rPr>
        <sz val="11"/>
        <color theme="1"/>
        <rFont val="Calibri"/>
        <family val="2"/>
        <scheme val="minor"/>
      </rPr>
      <t xml:space="preserve">
</t>
    </r>
  </si>
  <si>
    <t>Należy podać liczbę prób pobranych w roku sprawozdawczym (pozwoleniowym).
Dla aktywnych oczyszczalni pole nie może być puste.</t>
  </si>
  <si>
    <t>Z listy rozwijanej należy wybrać:
TAK – jeśli dany parametr spełnił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NIE – jeżeli nie spełnił ww. wymagań.
Podświetlone na różowo - błędem jest, gdy zaznaczono "TAK" mimo wykazania znacznego przekroczenia dopuszczalnych wartości rozporządzenia. Dane w kol. 189 -193 należy zweryfikować i w wypadku potwierdzenia ich poprawności, dokonać korekty w zakresie spełnienia wymagań rozporządzenia.
UWAGA: Dla oczyszczalni o wielkości &lt;10 000 RLM, znajdujących się w aglomeracjach &lt; 10 000 RLM, dla których w pozwoleniu wodnoprawnym nie narzucono konieczności badania azotu i fosforu, należy dla tych wartości wybrać z listy rozwijanej "Nie jest wymagane".
Dla aktywnych oczyszczalni pola nie mogą być puste.</t>
  </si>
  <si>
    <r>
      <t xml:space="preserve">Należy wybrać wartość z listy rozwijanej:
TAK - oczyszczalnia spełnia warunki rozporządzenia;
NIE - jeśli warunki nie są spełnione. 
</t>
    </r>
    <r>
      <rPr>
        <b/>
        <sz val="11"/>
        <color theme="1"/>
        <rFont val="Calibri"/>
        <family val="2"/>
        <charset val="238"/>
      </rPr>
      <t>Należy odnieść się do ostatniego pełnego roku obowiązywania pozwolenia.</t>
    </r>
    <r>
      <rPr>
        <sz val="11"/>
        <color theme="1"/>
        <rFont val="Calibri"/>
        <family val="2"/>
      </rPr>
      <t xml:space="preserve">
Dla aktywnych oczyszczalni pole nie może być puste.</t>
    </r>
  </si>
  <si>
    <t>Należy podać wartości średnich rocznych wskaźników w ściekach dopływających do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</si>
  <si>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 xml:space="preserve">Należy podać wartości średnich rocznych wskaźników w ściekach odpływających z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Dla oczyszczalni, które wykazały odprowadzone ścieki, pola 189-193 nie mogą być puste.
Wyjątek stanowią oczyszczalnie o wielkości w pozwoleniu wodnoprawnym &lt;10 000 RLM, znajdujące się w aglomeracjach &lt; 10 000 RLM, dla których w pozwoleniu wodnoprawnym nie narzucono konieczności badania azotu i fosforu. Dla tych oczyszczalni pola 192 i 193 można pozostawić pola PUSTE.
</t>
  </si>
  <si>
    <t xml:space="preserve">Kolumna pomocnicza, sprawdza czy dla oczyszczalni podano stężenia wszystkich wymaganych zanieczyszczeń w ściekach odpływających.
Oczyszczalnie, których wydajność wyrażona w RLM w pozwoleniu wodnoprawnym przekracza wartość 9 999 lub leżące na terenie aglomeracji, której RLM rzeczywisty przekracza wartość 9 999, są zobowiązane do badania stężeń azotu i fosforu w ściekach oczyszczonych odprowadzanych z oczyszczalni. Brak danych w kol. 192 i 193 jest równoznaczny z brakiem spełnienia III warunku dyrektywy ściekowej (warunku jakościowego). </t>
  </si>
  <si>
    <t>Kolumna porównuje wielkość parametrów ścieków oczyszczonych z wartościami stężeń dopuszczonymi w rozporządzeniu, uwzględniając wielkość aglomeracji i wydajność oczyszczalni w obowiązującym pozwoleniu wodnoprawnym lub zintegrowanym.</t>
  </si>
  <si>
    <t>Komunikat pojawia się, gdy wybrano jednocześnie w kol. 183 "TAK" i w którejkolwiek z kol. 177-182 wskazano nieprawidłową wartość lub wybrano "NIE", a w sąsiadujących kolumnach sprawdzających pojawił się komunikat. Dane w kol.  177-182, 189-193 należy wtedy, zweryfikować i poprawić lub potwierdzić i wyjaśnić powód zaistniałej w kol. Wyjaśnienie kol. 177-182 z kol. 183.</t>
  </si>
  <si>
    <t>Kolumna jest uzupełniana AUTOMATYCZNIE. Prosimy o niezmienianie danych.
Wartość w kol. 194 jest sumą kol. 196-204  i 206.</t>
  </si>
  <si>
    <r>
      <t>Ilości osadów należy podawać w tonach w przeliczeniu na suchą masę (</t>
    </r>
    <r>
      <rPr>
        <b/>
        <sz val="11"/>
        <color theme="1"/>
        <rFont val="Calibri"/>
        <family val="2"/>
        <scheme val="minor"/>
      </rPr>
      <t>za wyjątkiem kol. 195</t>
    </r>
    <r>
      <rPr>
        <sz val="11"/>
        <color theme="1"/>
        <rFont val="Calibri"/>
        <family val="2"/>
        <scheme val="minor"/>
      </rPr>
      <t xml:space="preserve">) z dokładnością do 0,1 tony.
Nie należy dublować wartości, np. jeśli osad poddano suszeniu, a następnie spaleniu, jego ilość wykazuje się tylko w kolumnie "D10 – osad poddano spaleniu".
W przypadku spalarni należy podać suchą masę osadu skierowanego do spalenia.
Jeśli oczyszczalnia poddała spaleniu osad powstały na jej terenie oraz osad dowieziony z innej oczyszczalni, to w kolumnę 199 należy wpisać całkowitą masę spalonego osadu.
Jeżeli nie spalono całego wysuszonego osadu, należy w kol. 204 wpisać osad spalony, zaś w kol. 203 osad wysuszony ale nie poddany spaleniu.
</t>
    </r>
  </si>
  <si>
    <t>UWAGA:
Po wybraniu tej opcji należy w kolumnie obok opisać sposób postępowania z osadami.</t>
  </si>
  <si>
    <t xml:space="preserve">Należy wpisać sposób postępowania z osadami z kolumny 206
Pole nie może być puste, gdy w kol. 206 wpisano wartość większą od 0.
</t>
  </si>
  <si>
    <t xml:space="preserve">Należy wpisać datę odbioru technicznego inwestycji (RRRR-MM-DD) z danego rodzaju zakończonych i odebranych lub odebranych w 2025 r., tj.:
BN – budowa nowej oczyszczalni ścieków;
M– modernizacja oczyszczalni ścieków;
MO – modernizacja gospodarki osadowej;
R – rozbudowa oczyszczalni;
RM – rozbudowa i modernizacja oczyszczalni,
L – likwidacja oczyszczalni,
IVS - czwarty stopień oczyszczania,
E -inwestycja prowadząca do podwyższenia efektywności energetycznej oczyszczalni
</t>
  </si>
  <si>
    <r>
      <rPr>
        <sz val="11"/>
        <color theme="1"/>
        <rFont val="Calibri"/>
        <family val="2"/>
        <charset val="238"/>
        <scheme val="minor"/>
      </rPr>
      <t>Należy podać koszty związane z poszczególnym rodzajem inwestycji.</t>
    </r>
    <r>
      <rPr>
        <b/>
        <sz val="11"/>
        <color theme="1"/>
        <rFont val="Calibri"/>
        <family val="2"/>
        <charset val="238"/>
        <scheme val="minor"/>
      </rPr>
      <t xml:space="preserve"> Należy pamiętać o podaniu kwot w  TYSIĄCACH zł, czyli 1000000 zł wpisujemy jako 1000 z dokładnością do dwóch miejsc po przecinku.</t>
    </r>
  </si>
  <si>
    <t>Kolumna uzupełniona AUTOMATYCZNIE.
Komunikat "Błąd wpisanych danych" pojawia się, gdy w którąś z kol. 216-217 wpisano liczbę niezgodnie z formatem (liczba nie może zawierać spacji lub liter). W takiej sytuacji, należy sprawdzić poprawność wpisanych liczb.</t>
  </si>
  <si>
    <r>
      <t xml:space="preserve">Należy przedstawić nazwy źródeł finansowania oraz wysokość środków z każdego z nich. </t>
    </r>
    <r>
      <rPr>
        <b/>
        <sz val="11"/>
        <color theme="1"/>
        <rFont val="Calibri"/>
        <family val="2"/>
        <charset val="238"/>
        <scheme val="minor"/>
      </rPr>
      <t xml:space="preserve">Należy pamiętać o podaniu kwot w  TYSIĄCACH zł, czyli 1000000 zł wpisujemy jako 1000 z dokładnością do dwóch miejsc po przecinku. </t>
    </r>
    <r>
      <rPr>
        <sz val="11"/>
        <color theme="1"/>
        <rFont val="Calibri"/>
        <family val="2"/>
        <scheme val="minor"/>
      </rPr>
      <t>Jeśli nie wykorzystano środków z danego źródła, odpowiednie pola należy pozostawić PUSTE lub wpisać 0.
Jeżeli w kol. 222, 224, 226 wpisano wartości &gt;0, sąsiadujące z nimi odpowiednio kol. 223, 225,227 nie mogą być puste.</t>
    </r>
  </si>
  <si>
    <t>Kolumna uzupełniona AUTOMATYCZNIE.
Komunikat "Błąd wpisanych danych" pojawia się, gdy w którąś z kol. 219-222, 224, 226 wpisano liczbę niezgodnie z formatem (liczba nie może zawierać spacji lub liter). W takiej sytuacji, należy sprawdzić poprawność wpisanych liczb.</t>
  </si>
  <si>
    <t>Kolumna sprawdzająca,
obliczająca różnicę między poniesionymi wydatkami, a źródłami finansowania.
Wartość powinna być równa 0.
Podświetlenie na różowo - błąd różnicy, należy wówczas skorygować wartości w kol. 216-218 , 219-222, 224, 226.</t>
  </si>
  <si>
    <r>
      <t xml:space="preserve">Komunikat pojawia się gdy, wysokość środków jest bardzo wysoka w stosunku do wielkości aglomeracji. Wartości w kol. 216-218 , 219-222, 224, 226 w takim wypadku należy skorygować, lub potwierdzić i wyjaśnić w kol. </t>
    </r>
    <r>
      <rPr>
        <i/>
        <sz val="11"/>
        <color theme="1"/>
        <rFont val="Calibri"/>
        <family val="2"/>
        <charset val="238"/>
        <scheme val="minor"/>
      </rPr>
      <t>Wyjaśnienie kol. . 216-218 , 219-222, 224, 226</t>
    </r>
    <r>
      <rPr>
        <sz val="11"/>
        <color theme="1"/>
        <rFont val="Calibri"/>
        <family val="2"/>
        <scheme val="minor"/>
      </rPr>
      <t xml:space="preserve">
Należy pamiętać, że inwestycje są w TYSIĄCACH złotych, czyli 1 000 000 zł wpisujemy jako 1 000.</t>
    </r>
  </si>
  <si>
    <t>Należy podać współrzędne geograficzne TYLKO w formacie dziesiętnym
od 14,00000 do 24,50000.</t>
  </si>
  <si>
    <t>Należy wskazać, czy w oczyszczalni zastosowano czwarty stopień oczyszczania ścieków (tzw. zaawansowane doczyszczanie).
Jeżeli czwarty stopień jest stosowany, należy wybrać „TAK”.
Jeżeli nie stosuje się czwartego stopnia oczyszczania, należy wybrać „NIE”.
Czwarty stopień oczyszczania dotyczy procesów usuwania mikrozanieczyszczeń, farmaceutyków, związków hormonalnych, mikropierwiastków lub pozostałości substancji biologicznie czynnych.</t>
  </si>
  <si>
    <t xml:space="preserve">Jeżeli w poprzedniej kolumnie wskazano „TAK”, należy opisać jakie zanieczyszczenia są usuwane w ramach czwartego stopnia oczyszczania.
Można wskazać m.in.:
– mikrozanieczyszczenia farmaceutyczne,
– związki endokrynnie czynne,
– pozostałości środków higieny osobistej i chemii gospodarczej,
– mikroplastiki,
– substancje trwałe i toksyczne oraz ich metabolity.
Jeżeli czwarty stopień nie jest stosowany, należy pozostawić puste. </t>
  </si>
  <si>
    <t>Należy opisać technologie zastosowane do polepszenia jakości ścieków oczyszczonych. W przypadku braku takich technologii pole należy wpisać słowo: Brak.</t>
  </si>
  <si>
    <t>Należy opisać</t>
  </si>
  <si>
    <t xml:space="preserve">Datę należy podać w formacie:
RRRR-MM-DD. </t>
  </si>
  <si>
    <t>Należy wpisać znak pozwolenia wodnoprawnego lub zintegrowanego obowiązującego na koniec roku sprawozdawczego.</t>
  </si>
  <si>
    <t>Należy wpisać nazwę/y aktualnie realizowanej inwestycji dotyczącej oczyszczalni ścieków.
Pole nie może być puste dla oczyszczalni w budowie.
W przypadku realizacji kilku inwestycji na oczyszczalni komórkę należy uzupełnić według następującego schematu: 
1. nazwa inwestycji/ rodzaj inwestycji/ planowany termin zakończenia inwestycji;
2. nazwa inwestycji/ rodzaj inwestycji/ planowany termin zakończenia inwestycji;
3. nazwa inwestycji/ rodzaj inwestycji/ planowany termin zakończenia inwestycji;</t>
  </si>
  <si>
    <t xml:space="preserve">Należy wybrać skrót rodzaju inwestycji wskazanej w kolumnie 240 tj.:
BN – budowa nowej oczyszczalni ścieków;
M – modernizacja oczyszczalni ścieków; 
MO – modernizacja gospodarki osadowej;
R – rozbudowa oczyszczalni;
RM – rozbudowa i modernizacja oczyszczalni;
L – likwidacja oczyszczalni;
E - poprawa efektywności energetycznej;
IVS - czwarty stopień oczyszczania, 
kilka inwestycji – zaplanowano kilka inwestycji spośród wyżej wymienionych.
</t>
  </si>
  <si>
    <r>
      <t xml:space="preserve">Należy wpisać ogół niezbędnych wydatków do poniesienia po roku 2025, aby zakończyć wymienione inwestycje. </t>
    </r>
    <r>
      <rPr>
        <b/>
        <sz val="11"/>
        <rFont val="Calibri"/>
        <family val="2"/>
        <scheme val="minor"/>
      </rPr>
      <t>Należy pamiętać o podaniu kwot w  TYSIĄCACH zł, czyli 1000000 zł wpisujemy jako 1000 z dokładnością do dwóch miejsc po przecinku</t>
    </r>
    <r>
      <rPr>
        <sz val="11"/>
        <rFont val="Calibri"/>
        <family val="2"/>
        <scheme val="minor"/>
      </rPr>
      <t>.</t>
    </r>
  </si>
  <si>
    <t>Należy wpisać łącznie środki finansowe z UE jakie już zostały przyznane na inwestycje wymienione w kolumnie 240 w tysiącach zł.</t>
  </si>
  <si>
    <t>Jeżeli oprócz zagwarantowanych środków określonych w kolumnie 243 gmina chce jeszcze wystąpić o nowe środki należy wybrać "TAK"</t>
  </si>
  <si>
    <t>Jeżeli w kolumnie 244 wybrano "TAK" należy wpisać środki finansowe z UE o jakie gmina ma zamiar dodatkowo wystąpić wystąpić tylko  na inwestycję z kolumny 240 (w tysiącach zł).</t>
  </si>
  <si>
    <t>Należy wpisać aktualny termin zakończenia inwestycji (w przypadku wielu inwestycji - termin zakończenia ostatniej/ najpóźniejszej inwestycji).
Datę należy podać w formacie:
RRRR-MM-DD
Data zakończenia inwestycji nie może być późniejsza niż 31 grudnia 2034 r. i uwzględniać rozruch oczyszczalni.</t>
  </si>
  <si>
    <t xml:space="preserve">Należy wybrać skrót rodzaju inwestycji wskazanej w kolumnie 247, tj.:
BN – budowa nowej oczyszczalni ścieków;
M – modernizacja oczyszczalni ścieków; 
MO – modernizacja gospodarki osadowej;
R – rozbudowa oczyszczalni;
RM – rozbudowa i modernizacja oczyszczalni;
L – likwidacja oczyszczalni;
E - poprawa efektywności energetycznej;
IV - czwarty stopień oczyszczania; 
kilka inwestycji – zaplanowano kilka inwestycji spośród wyżej wymienionych.
</t>
  </si>
  <si>
    <r>
      <t xml:space="preserve">Należy wpisać ogół niezbędnych wydatków do poniesienia po roku 2025, aby zakończyć wymienione inwestycje. </t>
    </r>
    <r>
      <rPr>
        <b/>
        <sz val="11"/>
        <color theme="1"/>
        <rFont val="Calibri"/>
        <family val="2"/>
        <charset val="238"/>
        <scheme val="minor"/>
      </rPr>
      <t>Należy pamiętać o podaniu kwot w  TYSIĄCACH zł, czyli 1000000 zł wpisujemy jako 1000 z dokładnością do dwóch miejsc po przecinku.</t>
    </r>
  </si>
  <si>
    <t>Należy zadeklarować, czy inwestycja była ujęta w VI AKPOŚK?</t>
  </si>
  <si>
    <t>Kolumna jest uzupełniana AUTOMATYCZNIE. Prosimy o niezmienianie danych. 
Komunikat "Błąd wpisanych danych" pojawia się, gdy w którąś z kol. 242, 249 wpisano liczbę niezgodnie z formatem (liczba nie może zawierać spacji lub liter). W takiej sytuacji, należy sprawdzić poprawność wpisanych liczb.</t>
  </si>
  <si>
    <r>
      <t xml:space="preserve">Kolumna sprawdzająca poprawność danych wpisanych w kol. 242, 249.
Komunikat pojawia się, gdy któraś z wartości nakładów finansowych wymienionych w kol. 242, 249 jest bardzo wysoka w stosunku do wielkości aglomeracji. Dane w tych kolumnach należy skorygować lub potwierdzić i wyjaśnić ich wartość w kol. </t>
    </r>
    <r>
      <rPr>
        <i/>
        <sz val="11"/>
        <color theme="1"/>
        <rFont val="Calibri"/>
        <family val="2"/>
        <charset val="238"/>
        <scheme val="minor"/>
      </rPr>
      <t>Wyjaśnienie kol. 242, 249.</t>
    </r>
    <r>
      <rPr>
        <sz val="11"/>
        <color theme="1"/>
        <rFont val="Calibri"/>
        <family val="2"/>
        <scheme val="minor"/>
      </rPr>
      <t xml:space="preserve"> Należy pamiętać, że kwoty inwestycji są podane w TYSIĄCACH zł, co oznacza, że wpisana wartość 1 000 = 1 000 000 zł.</t>
    </r>
  </si>
  <si>
    <t>Wartość wyliczana automatycznie na podstawie danych z kolumn X i Y.</t>
  </si>
  <si>
    <t>INFORMACJE WYMAGANE PRZEZ KE NA POTRZEBY RAPORTU z ART.15. DYREKTYWY 91/271/EWG</t>
  </si>
  <si>
    <t>DANE PODSTAWOWE OCZYSZCZALNI ŚCIEKÓW</t>
  </si>
  <si>
    <t>SPEŁNIENIE WYMAGAŃ określonych w rozporządzeniu Ministra Gospodarki Morskiej i Żeglugi Śródlądowej z dnia 12 lipca 2019 r. i w pozwoleniu wodnoprawnym (lub zintegrowanym)</t>
  </si>
  <si>
    <t>OSADY ŚCIEKOWE</t>
  </si>
  <si>
    <t>INWESTYCJE na oczyszczalni ścieków zakończone w 2025 r.</t>
  </si>
  <si>
    <t>FINANSOWANIE INWESTYCJI NA OCZYSZCZALNIACH ŚCIEKÓW</t>
  </si>
  <si>
    <t>INWESTYCJE W TRAKCIE REALIZACJI (oczyszczalnie ścieków)</t>
  </si>
  <si>
    <t>PLANY INWESTYCYJNE (oczyszczalnie ścieków) po 2025 r.</t>
  </si>
  <si>
    <t>Dane aglomeracji, do której należy oczyszczalnia ścieków (Pola uzupełniane automatycznie)</t>
  </si>
  <si>
    <t>nazwa odbiornika ścieków</t>
  </si>
  <si>
    <t>Spełnienie pozwolenia wodnoprawnego</t>
  </si>
  <si>
    <t>Spełnienie rozporządzenia ściekowego</t>
  </si>
  <si>
    <t>metoda unieszkodliwiania/odzysku [Mg s.m./rok]</t>
  </si>
  <si>
    <t>data odbioru technicznego zrealizowanej inwestycji</t>
  </si>
  <si>
    <t>nakłady poniesione w roku sprawozdawczym na oczyszczalnie ścieków w aglomeracji</t>
  </si>
  <si>
    <t>źródła pochodzenia oraz kwoty poniesione na oczyszczalnie ścieków w roku sprawozdawczym</t>
  </si>
  <si>
    <t>sytuacje wpływające na nieprawidłowe funkcjonowanie procesu oczyszczania ścieków</t>
  </si>
  <si>
    <r>
      <t>inwestycje</t>
    </r>
    <r>
      <rPr>
        <b/>
        <sz val="11"/>
        <color rgb="FF000000"/>
        <rFont val="Calibri"/>
        <family val="2"/>
        <charset val="238"/>
      </rPr>
      <t xml:space="preserve"> już rozpoczęte</t>
    </r>
    <r>
      <rPr>
        <sz val="11"/>
        <color indexed="8"/>
        <rFont val="Calibri"/>
        <family val="2"/>
      </rPr>
      <t xml:space="preserve"> - niezbędne nakłady oraz termin zakończenia</t>
    </r>
  </si>
  <si>
    <t>inwestycje planowane do realizacji - zapotrzebowanie na środki oraz termin zakończenia</t>
  </si>
  <si>
    <t>Próby ścieków</t>
  </si>
  <si>
    <t>spełnienie przez poszczególne wskaźniki w ściekach odpływających z oczyszczalni wymagań rozporządzenia Ministra Gospodarki Morskiej i Żeglugi Śródlądowej z dnia 12 lipca 2019 r.</t>
  </si>
  <si>
    <t>średnie roczne stężenia zanieczyszczeń w ściekach dopływających do oczyszczalni</t>
  </si>
  <si>
    <t>średnie roczne stężenia zanieczyszczeń w ściekach oczyszczonych z oczyszczalni</t>
  </si>
  <si>
    <t>współrzędne geograficzne oczyszczalni ścieków</t>
  </si>
  <si>
    <t>współrzędne geograficzne punktu zrzutu ścieków</t>
  </si>
  <si>
    <t>w rozporządzeniu</t>
  </si>
  <si>
    <t>wg Marcina</t>
  </si>
  <si>
    <t>Lp.
Liczba porządkowa/Liczba oczyszczalni ścieków, jakie należy wpisać do arkusza "Oczyszczalnie"
Pole uzupełniane automatycznie</t>
  </si>
  <si>
    <t>I_d aglomeracji 
(liczba uzupełnionych wierszy jest zgodna z liczbą zadeklarowanych oczyszczalni w arkuszu "Aglomeracje", w kol. 4)</t>
  </si>
  <si>
    <t>nazwa aglomeracji
(liczba uzupełnionych wierszy jest zgodna z liczbą zadeklarowanych oczyszczalni w arkuszu "Aglomeracje", w kol. 4)</t>
  </si>
  <si>
    <t>nazwa RZGW
(liczba uzupełnionych wierszy jest zgodna z liczbą zadeklarowanych oczyszczalni w arkuszu "Aglomeracje", w kol. 4)</t>
  </si>
  <si>
    <t>I_d oczyszczalni ścieków</t>
  </si>
  <si>
    <t>kolumna sprawdzająca poprawność wpisania I_d oczyszczalni ścieków</t>
  </si>
  <si>
    <t>nazwa oczyszczalni</t>
  </si>
  <si>
    <r>
      <t xml:space="preserve">status oczyszczalni
</t>
    </r>
    <r>
      <rPr>
        <b/>
        <sz val="11"/>
        <color theme="1"/>
        <rFont val="Calibri"/>
        <family val="2"/>
        <charset val="238"/>
      </rPr>
      <t xml:space="preserve">Wybór z listy rozwijanej </t>
    </r>
  </si>
  <si>
    <r>
      <t xml:space="preserve">adres oczyszczalni
</t>
    </r>
    <r>
      <rPr>
        <b/>
        <sz val="11"/>
        <color theme="1"/>
        <rFont val="Calibri"/>
        <family val="2"/>
        <charset val="238"/>
      </rPr>
      <t>Proszę podać ulicę, numer posesji, kod pocztowy oraz miejscowość.</t>
    </r>
  </si>
  <si>
    <t>imię i nazwisko, służbowy email oraz służbowy numer telefonu osoby odpowiedzialnej za wypełnienie ankiety oraz delegowanej do późniejszych roboczych kontaktów w sprawie wyjaśnień, korekt czy ustaleń odnośnie do treści ankiety.
UWAGA: Dane z tych pól nie będą publikowane!</t>
  </si>
  <si>
    <r>
      <t xml:space="preserve">aktualny rodzaj oczyszczalni - </t>
    </r>
    <r>
      <rPr>
        <b/>
        <sz val="11"/>
        <color theme="1"/>
        <rFont val="Calibri"/>
        <family val="2"/>
        <charset val="238"/>
      </rPr>
      <t>pozostawić puste!
(pole uzupełnia KZGW na końcowym etapie projektu Sprawozdania)</t>
    </r>
  </si>
  <si>
    <t>Projektowa maksymalna dobowa przepustowość hydrauliczna oczyszczalni [m3/d]</t>
  </si>
  <si>
    <r>
      <t xml:space="preserve">Projektowa (aktualna)
maksymalna wydajność oczyszczalni </t>
    </r>
    <r>
      <rPr>
        <b/>
        <sz val="11"/>
        <rFont val="Calibri"/>
        <family val="2"/>
        <charset val="238"/>
      </rPr>
      <t>BZT5 [kg O2/d]</t>
    </r>
  </si>
  <si>
    <r>
      <rPr>
        <b/>
        <sz val="11"/>
        <color theme="1"/>
        <rFont val="Calibri"/>
        <family val="2"/>
        <charset val="238"/>
        <scheme val="minor"/>
      </rPr>
      <t>Automatyczne</t>
    </r>
    <r>
      <rPr>
        <sz val="11"/>
        <color theme="1"/>
        <rFont val="Calibri"/>
        <family val="2"/>
        <charset val="238"/>
        <scheme val="minor"/>
      </rPr>
      <t xml:space="preserve"> przeliczenie wartości z kol. 158 na RLM</t>
    </r>
  </si>
  <si>
    <t xml:space="preserve">kolumna sprawdzająca, czy wielkość wydajności w RLM jest spójna z wartościami przepustowości hydraulicznej </t>
  </si>
  <si>
    <r>
      <t xml:space="preserve">kolumna na wyjaśnienia
</t>
    </r>
    <r>
      <rPr>
        <b/>
        <sz val="11"/>
        <color rgb="FF000000"/>
        <rFont val="Calibri"/>
        <family val="2"/>
        <charset val="238"/>
      </rPr>
      <t>Wyjaśnienia należy obowiązkowo podać, jeśli w "Sprawdzenie kol.157 i 158."  pojawi się komunikat.</t>
    </r>
  </si>
  <si>
    <r>
      <t xml:space="preserve">wydajność oczyszczalni wyrażona w </t>
    </r>
    <r>
      <rPr>
        <b/>
        <sz val="11"/>
        <rFont val="Calibri"/>
        <family val="2"/>
        <charset val="238"/>
      </rPr>
      <t>BZT5</t>
    </r>
    <r>
      <rPr>
        <sz val="11"/>
        <rFont val="Calibri"/>
        <family val="2"/>
      </rPr>
      <t xml:space="preserve"> [kg O2/d] w obowiązującym pozwoleniu wodnoprawnym</t>
    </r>
  </si>
  <si>
    <r>
      <rPr>
        <b/>
        <sz val="11"/>
        <rFont val="Calibri"/>
        <family val="2"/>
        <charset val="238"/>
      </rPr>
      <t>Automatyczne</t>
    </r>
    <r>
      <rPr>
        <sz val="11"/>
        <rFont val="Calibri"/>
        <family val="2"/>
      </rPr>
      <t xml:space="preserve"> przeliczenie wartości z kolumny 160 na RLM</t>
    </r>
  </si>
  <si>
    <r>
      <t xml:space="preserve">ładunek z </t>
    </r>
    <r>
      <rPr>
        <b/>
        <sz val="11"/>
        <rFont val="Calibri"/>
        <family val="2"/>
      </rPr>
      <t>własnej</t>
    </r>
    <r>
      <rPr>
        <sz val="11"/>
        <rFont val="Calibri"/>
        <family val="2"/>
      </rPr>
      <t xml:space="preserve"> aglomeracji wyrażony w  BZT5 [kg O2/d] obsługiwany przez daną oczyszczalnię </t>
    </r>
  </si>
  <si>
    <t xml:space="preserve">ładunek (BZT5) dostarczany do oczyszczalni przez końcowe punkty (KP) z terenów innych aglomeracji </t>
  </si>
  <si>
    <r>
      <t xml:space="preserve">I_d aglomeracji z których oczyszczalnia przyjmuje ścieki przez KP 
(Uwaga! Nie należy wpisywać I_d </t>
    </r>
    <r>
      <rPr>
        <b/>
        <sz val="11"/>
        <rFont val="Calibri"/>
        <family val="2"/>
        <charset val="238"/>
      </rPr>
      <t>własnej</t>
    </r>
    <r>
      <rPr>
        <sz val="11"/>
        <rFont val="Calibri"/>
        <family val="2"/>
      </rPr>
      <t xml:space="preserve"> aglomeracji)
</t>
    </r>
    <r>
      <rPr>
        <b/>
        <sz val="11"/>
        <rFont val="Calibri"/>
        <family val="2"/>
        <charset val="238"/>
      </rPr>
      <t>Należy podać I_d wszystkich aglomeracji oddzielone średnikami.</t>
    </r>
  </si>
  <si>
    <r>
      <t xml:space="preserve">Kolumna porównuje wydajność oczyszczalni (projektową i z pozwolenia) z sumarycznym ładunkiem wyrażonym w BZT5, jaki jest dostarczany do oczyszczalni.
</t>
    </r>
    <r>
      <rPr>
        <b/>
        <sz val="11"/>
        <color rgb="FF000000"/>
        <rFont val="Calibri"/>
        <family val="2"/>
        <charset val="238"/>
      </rPr>
      <t>Jeśli pojawia się komunikat o przeciążeniu, należy upewnić się, czy dane w kol. 160, 162, 163 wpisane są poprawnie.</t>
    </r>
  </si>
  <si>
    <r>
      <t>RLM aglomeracji korzystającej z </t>
    </r>
    <r>
      <rPr>
        <b/>
        <sz val="11"/>
        <rFont val="Calibri"/>
        <family val="2"/>
        <charset val="238"/>
      </rPr>
      <t xml:space="preserve">sieci kanalizacyjnej obsługiwany przez oczyszczalnie </t>
    </r>
  </si>
  <si>
    <r>
      <t xml:space="preserve">RLM aglomeracji korzystającej </t>
    </r>
    <r>
      <rPr>
        <b/>
        <sz val="11"/>
        <rFont val="Calibri"/>
        <family val="2"/>
        <charset val="238"/>
      </rPr>
      <t>z taboru obsługiwany przez oczyszczalnie</t>
    </r>
  </si>
  <si>
    <r>
      <t xml:space="preserve">Szacunkowy udział oczyszczalni w obsłudze RLM aglomeracji korzystającej z sieci kanalizacyjnej, wyrażony w procentach (%).
</t>
    </r>
    <r>
      <rPr>
        <b/>
        <sz val="11"/>
        <color theme="1"/>
        <rFont val="Calibri"/>
        <family val="2"/>
        <charset val="238"/>
      </rPr>
      <t>WYLICZENIE AUTOMATYCZNE</t>
    </r>
  </si>
  <si>
    <r>
      <t xml:space="preserve">Szacunkowy udział oczyszczalni w obsłudze RLM aglomeracji korzystającej z taboru asenizacyjnego, wyrażony w procentach (%). 
</t>
    </r>
    <r>
      <rPr>
        <b/>
        <sz val="11"/>
        <color theme="1"/>
        <rFont val="Calibri"/>
        <family val="2"/>
        <charset val="238"/>
      </rPr>
      <t>WYLICZENIE AUTOMATYCZNE</t>
    </r>
  </si>
  <si>
    <r>
      <t xml:space="preserve">Kolumna uzupełniana automatyczne
Kolumna sprawdzająca poprawność danych wpisanych w kol.  165 i 166
Oblicza sumę udziału </t>
    </r>
    <r>
      <rPr>
        <b/>
        <sz val="11"/>
        <color theme="1"/>
        <rFont val="Calibri"/>
        <family val="2"/>
        <charset val="238"/>
      </rPr>
      <t>wszystkich</t>
    </r>
    <r>
      <rPr>
        <sz val="11"/>
        <color theme="1"/>
        <rFont val="Calibri"/>
        <family val="2"/>
      </rPr>
      <t xml:space="preserve"> oczyszczalni w obsłudze aglomeracji.
</t>
    </r>
    <r>
      <rPr>
        <b/>
        <sz val="11"/>
        <color theme="1"/>
        <rFont val="Calibri"/>
        <family val="2"/>
        <charset val="238"/>
      </rPr>
      <t>Łączna suma</t>
    </r>
    <r>
      <rPr>
        <b/>
        <u/>
        <sz val="11"/>
        <color theme="1"/>
        <rFont val="Calibri"/>
        <family val="2"/>
        <charset val="238"/>
      </rPr>
      <t xml:space="preserve"> wszystkich udziałów z kol. 167, 168 nie może przekroczyć 100%.</t>
    </r>
    <r>
      <rPr>
        <b/>
        <sz val="11"/>
        <color theme="1"/>
        <rFont val="Calibri"/>
        <family val="2"/>
        <charset val="238"/>
      </rPr>
      <t xml:space="preserve">
Gdy wartość w kol. przekracza 100, należy zweryfikować kol. 165 i 166.</t>
    </r>
  </si>
  <si>
    <r>
      <t xml:space="preserve">ilość ścieków </t>
    </r>
    <r>
      <rPr>
        <b/>
        <sz val="11"/>
        <rFont val="Calibri"/>
        <family val="2"/>
        <charset val="238"/>
      </rPr>
      <t>oczyszczonych</t>
    </r>
    <r>
      <rPr>
        <sz val="11"/>
        <rFont val="Calibri"/>
        <family val="2"/>
      </rPr>
      <t xml:space="preserve"> odprowadzonych z oczyszczalni do odbiornika w ciągu roku sprawozdawczego
 [tys. m3/r]</t>
    </r>
  </si>
  <si>
    <t>ilość ścieków odprowadzonych z oczyszczalni bez ich oczyszczenia (np. uruchomienie awaryjnego by-passu zakładu)
 [tys. m3/r]</t>
  </si>
  <si>
    <r>
      <t xml:space="preserve">kolumna porównuje </t>
    </r>
    <r>
      <rPr>
        <b/>
        <sz val="11"/>
        <color theme="1"/>
        <rFont val="Calibri"/>
        <family val="2"/>
        <charset val="238"/>
      </rPr>
      <t xml:space="preserve">sumę </t>
    </r>
    <r>
      <rPr>
        <sz val="11"/>
        <color theme="1"/>
        <rFont val="Calibri"/>
        <family val="2"/>
      </rPr>
      <t xml:space="preserve">ilości ścieków oczyszczonych i odprowadzonych bez oczyszczenia z ilością ścieków wytworzonych w aglomeracji
</t>
    </r>
  </si>
  <si>
    <t>I rzędu</t>
  </si>
  <si>
    <t>II rzędu</t>
  </si>
  <si>
    <t>III rzędu</t>
  </si>
  <si>
    <t>bezpośredni odbiornik</t>
  </si>
  <si>
    <r>
      <t xml:space="preserve">czy oczyszczalnia spełnia wymagania określone w pozwoleniu wodnoprawnym lub zintegrowanym?
</t>
    </r>
    <r>
      <rPr>
        <b/>
        <sz val="11"/>
        <rFont val="Calibri"/>
        <family val="2"/>
        <charset val="238"/>
      </rPr>
      <t xml:space="preserve">Wybór z listy rozwijanej 
</t>
    </r>
  </si>
  <si>
    <r>
      <t xml:space="preserve">czy liczba pobranych prób była zgodna z pozwoleniem wodnoprawnym? (TAK/NIE)
</t>
    </r>
    <r>
      <rPr>
        <b/>
        <sz val="11"/>
        <rFont val="Calibri"/>
        <family val="2"/>
        <charset val="238"/>
      </rPr>
      <t xml:space="preserve">Wybór z listy rozwijanej </t>
    </r>
  </si>
  <si>
    <r>
      <t xml:space="preserve">czy liczba pobranych prób była zgodna z rozporządzeniem Ministra Gospodarki Morskiej i Żeglugi Śródlądowej z dnia 12 lipca 2019 r.? (TAK/NIE) </t>
    </r>
    <r>
      <rPr>
        <b/>
        <sz val="11"/>
        <rFont val="Calibri"/>
        <family val="2"/>
        <charset val="238"/>
      </rPr>
      <t>Wybór z listy rozwijanej</t>
    </r>
  </si>
  <si>
    <t>liczba prób pobranych w roku sprawozdawczym (pozwoleniowym)</t>
  </si>
  <si>
    <t>BZT5</t>
  </si>
  <si>
    <t>ChZT</t>
  </si>
  <si>
    <t>zawiesina ogólna</t>
  </si>
  <si>
    <t>azot ogólny</t>
  </si>
  <si>
    <t>fosfor ogólny</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</si>
  <si>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</si>
  <si>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BZT5
[mgO2/l]</t>
  </si>
  <si>
    <t>ChZT 
[mgO2/l]</t>
  </si>
  <si>
    <t>zawiesina ogólna
[mg/l]</t>
  </si>
  <si>
    <t>azot ogólny 
[mg/l]</t>
  </si>
  <si>
    <t>fosfor ogólny [mg/l]</t>
  </si>
  <si>
    <t>BZT5 
[mgO2/l]</t>
  </si>
  <si>
    <t>ChZT [mgO2/l]</t>
  </si>
  <si>
    <t>fosfor ogólny 
[mg/l]</t>
  </si>
  <si>
    <r>
      <t xml:space="preserve">kolumna pomocnicza, sprawdza czy dla oczyszczalni podano stężenia </t>
    </r>
    <r>
      <rPr>
        <b/>
        <sz val="11"/>
        <color rgb="FF000000"/>
        <rFont val="Calibri"/>
        <family val="2"/>
        <charset val="238"/>
      </rPr>
      <t>azotu i fosforu</t>
    </r>
  </si>
  <si>
    <t>kolumna pomocnicza, informuje, gdy stężenia zanieczyszczeń w ściekach oczyszczonych z oczyszczalni przekraczają wartości dopuszczone w rozporządzeniu</t>
  </si>
  <si>
    <t>kolumna weryfikująca spójność przekazanych danych w kol. 177, 179-183 z kol. 184</t>
  </si>
  <si>
    <t>ilość osadów zagospodarowanych i unieszkodliwionych w roku sprawozdawczym
[Mg s.m./rok]
(wyliczenie AUTOMATYCZNIE)</t>
  </si>
  <si>
    <r>
      <t xml:space="preserve">osad wywieziony do innej oczyszczalni celem dalszej obróbki.
Uwaga: wartość w tej kolumnie należy podać w </t>
    </r>
    <r>
      <rPr>
        <b/>
        <sz val="11"/>
        <color theme="1"/>
        <rFont val="Calibri"/>
        <family val="2"/>
      </rPr>
      <t>metrach sześciennych [m3]</t>
    </r>
    <r>
      <rPr>
        <sz val="11"/>
        <color theme="1"/>
        <rFont val="Calibri"/>
        <family val="2"/>
      </rPr>
      <t xml:space="preserve">
</t>
    </r>
  </si>
  <si>
    <t>R3 – przeznaczono do produkcji kompostu</t>
  </si>
  <si>
    <t>R10 REK - do rekultywacji terenów</t>
  </si>
  <si>
    <t>Do celów określonych w art. 96 ust. 1 pkt 5 ustawy o odpadach</t>
  </si>
  <si>
    <t>R10 KOM - zastosowano do uprawy roślin przeznaczonych do produkcji kompostu</t>
  </si>
  <si>
    <t>R10 NON - zastosowano do uprawy roślin nie przeznaczonych do spożycia i do produkcji pasz</t>
  </si>
  <si>
    <t>R10 ROL – zastosowano w rolnictwie, rozumianym jako uprawa wszystkich płodów rolnych wprowadzanych do obrotu handlowego, włączając w to uprawy przeznaczane do produkcji pasz</t>
  </si>
  <si>
    <t>R11/R12 - zastosowano wykorzystanie lub wymianę osadów (przeróbka w instalacji)</t>
  </si>
  <si>
    <t>D9 SUSZ - osad wysuszono</t>
  </si>
  <si>
    <t>D10 INC - osad poddano spaleniu</t>
  </si>
  <si>
    <t>osad czasowo zmagazynowany na terenie oczyszczalni do unieszkodliwienia lub odzysku po roku sprawozdawczym</t>
  </si>
  <si>
    <t>INNE - żadne z wymienionych w kolumnach 196-205</t>
  </si>
  <si>
    <t>sposób postępowania z osadami wymienionymi w kolumnie 206</t>
  </si>
  <si>
    <t>BN</t>
  </si>
  <si>
    <t>M</t>
  </si>
  <si>
    <t>MO</t>
  </si>
  <si>
    <t>R</t>
  </si>
  <si>
    <t>RM</t>
  </si>
  <si>
    <t>L</t>
  </si>
  <si>
    <t>IVS</t>
  </si>
  <si>
    <t>E</t>
  </si>
  <si>
    <t xml:space="preserve">wydatki na oczyszczalnie (suma wg rodzajów kosztów) </t>
  </si>
  <si>
    <t>nazwa funduszu</t>
  </si>
  <si>
    <t xml:space="preserve">nazwa </t>
  </si>
  <si>
    <t>poniesione wydatki (suma wg źródeł finansowania)</t>
  </si>
  <si>
    <t>kolumna sprawdzająca, oblicza różnicę między poniesionymi nakładami, a źródłami ich pochodzenia</t>
  </si>
  <si>
    <t>kolumna sprawdzająca poprawność danych wpisanych w kol. . 216-218 , 219-222, 224, 226.</t>
  </si>
  <si>
    <t>Czy zastosowano czwarty stopień oczyszczania ścieków?</t>
  </si>
  <si>
    <t>Usuwane substancje i mikrozanieczyszczenia w ramach IV stopnia oczyszczania</t>
  </si>
  <si>
    <t>funkcjonujące technologie zastosowane do polepszania jakości ścieków oczyszczonych takie jak: UV, chlorowanie, ozonowanie, mikrofiltracja, ultrafiltracja (czwarty stopień oczyszczania)</t>
  </si>
  <si>
    <t>poważne awarie</t>
  </si>
  <si>
    <t>data ostatecznego uprawomocnienia się pozwolenia wodnoprawnego lub zintegrowanego dla oczyszczalni ścieków [RRRR-MM-DD]</t>
  </si>
  <si>
    <t>znak wydanego pozwolenia</t>
  </si>
  <si>
    <t xml:space="preserve">rodzaj inwestycji </t>
  </si>
  <si>
    <t xml:space="preserve">nakłady finansowe niezbędne do jej zakończenia
[w tys. zł] </t>
  </si>
  <si>
    <t>wysokość środków jakie już przyznano z UE (jeżeli inwestycja nie była dofinansowana z UE wpisać 0,00) [w tys. zł]</t>
  </si>
  <si>
    <t>czy gmina planuje jeszcze się ubiegać o środki UE na tę inwestycję?</t>
  </si>
  <si>
    <t>wysokość środków UE o jakie gmina planuje wystąpić nie wliczając kwoty z kolumny 243 (jeżeli gmina nie będzie występować o kolejne środki z UE wpisać 0,00) [w tys. zł]</t>
  </si>
  <si>
    <r>
      <t xml:space="preserve">nakłady finansowe niezbędne do jej zakończenia
</t>
    </r>
    <r>
      <rPr>
        <b/>
        <sz val="11"/>
        <color rgb="FF000000"/>
        <rFont val="Calibri"/>
        <family val="2"/>
        <charset val="238"/>
      </rPr>
      <t xml:space="preserve">[w tys. zł] </t>
    </r>
  </si>
  <si>
    <t>planowane wydatki (suma) – wyliczenie AUTOMATYCZNE, obliczenie niezbędnych nakładów do poniesienia na zakończenie inwestycji 
[w tys. zł]</t>
  </si>
  <si>
    <t>kolumna sprawdzająca poprawność danych wpisanych w kol. 242, 249</t>
  </si>
  <si>
    <t>kolumny pomocnicze do obliczania błędów</t>
  </si>
  <si>
    <t>max aglo i wydajności OŚ</t>
  </si>
  <si>
    <t>Wartości dozwolone wg max wielkości aglo i pozwol</t>
  </si>
  <si>
    <t>Wartości obliczone max i spełnienie warunków</t>
  </si>
  <si>
    <t>sprawdzenie 0 -ok 1 -błąd</t>
  </si>
  <si>
    <t>ZO</t>
  </si>
  <si>
    <t>Azot</t>
  </si>
  <si>
    <t>Fosfor</t>
  </si>
  <si>
    <t>łączne</t>
  </si>
  <si>
    <t xml:space="preserve">koszty związane z wykonaniem dokumentacji projektowej 
</t>
  </si>
  <si>
    <t>koszty związane z przeróbką osadu na oczyszczalni 
[tys. zł]</t>
  </si>
  <si>
    <t>koszty związane z zagospodarowaniem osadu 
[tys. zł]</t>
  </si>
  <si>
    <t>zagraniczne</t>
  </si>
  <si>
    <t>kredyty</t>
  </si>
  <si>
    <t>inne</t>
  </si>
  <si>
    <t>wydajność oś aktywnych</t>
  </si>
  <si>
    <t>Sprawdzenie kol. 152</t>
  </si>
  <si>
    <t>Dane osobowe, RODO</t>
  </si>
  <si>
    <t>Sprawdzenie kol. 157 i 158.</t>
  </si>
  <si>
    <t>Wyjaśnienie kol. 157 i 158</t>
  </si>
  <si>
    <t>Pomocnicza</t>
  </si>
  <si>
    <t>Sprawdzenie kol.  165, 166</t>
  </si>
  <si>
    <t>Sprawdzenie kol. 169, 170</t>
  </si>
  <si>
    <t>176a</t>
  </si>
  <si>
    <t>Sprawdzenie kol. 192,193</t>
  </si>
  <si>
    <t>Sprawdzenie kol. 177-182 z kol. 183</t>
  </si>
  <si>
    <t>Wyjaśnienie kol. 177-182 z kol. 183</t>
  </si>
  <si>
    <t>Sprawdzenie 1 kol. 216-218 , 219-222, 224, 226.</t>
  </si>
  <si>
    <t>Sprawdzenie 2 kol.  211-212 , 214-217, 219, 221</t>
  </si>
  <si>
    <t>Wyjaśnienie kol. . 216-218 , 219-222, 224, 226.</t>
  </si>
  <si>
    <t>Sprawdzenie kol. 242, 249</t>
  </si>
  <si>
    <t>Wyjaśnienie kol. 242, 249</t>
  </si>
  <si>
    <t>przybl. Śc dost.</t>
  </si>
  <si>
    <t>przybliż.m3 z KP</t>
  </si>
  <si>
    <t>czy istnieje</t>
  </si>
  <si>
    <t>czy w budowie</t>
  </si>
  <si>
    <t>czy OŚ jest aktywna</t>
  </si>
  <si>
    <t>% obsługi przekracza 100</t>
  </si>
  <si>
    <t>rlm aglo</t>
  </si>
  <si>
    <t>Ilość ść.do oczyszczenia z aglo(wytw -KP)</t>
  </si>
  <si>
    <t>Ilość ść. Opuszczających OS</t>
  </si>
  <si>
    <t>rodzaj wielkości (max RLM i OŚ)</t>
  </si>
  <si>
    <t>Przekroczenia</t>
  </si>
  <si>
    <t>czy spełnia warunki rozporządzenia</t>
  </si>
  <si>
    <t xml:space="preserve">rodzaj wielkości </t>
  </si>
  <si>
    <t>czy wyłączona</t>
  </si>
  <si>
    <t>&lt;10000</t>
  </si>
  <si>
    <t>suma</t>
  </si>
  <si>
    <t>inwestycje</t>
  </si>
  <si>
    <t>wydatki</t>
  </si>
  <si>
    <t>błędy z TAK</t>
  </si>
  <si>
    <t>Da wydatki</t>
  </si>
  <si>
    <t>inw zak</t>
  </si>
  <si>
    <t>czy jest inw rozp</t>
  </si>
  <si>
    <t>czy jest inw pla</t>
  </si>
  <si>
    <t>inw rozp</t>
  </si>
  <si>
    <t>inw pl</t>
  </si>
  <si>
    <t>M&gt;=L</t>
  </si>
  <si>
    <t>N&gt;M</t>
  </si>
  <si>
    <t>kom. AE</t>
  </si>
  <si>
    <t>10000-14999</t>
  </si>
  <si>
    <t xml:space="preserve">         </t>
  </si>
  <si>
    <t>15000-99999</t>
  </si>
  <si>
    <t>&gt;=10000</t>
  </si>
  <si>
    <t xml:space="preserve">            </t>
  </si>
  <si>
    <t xml:space="preserve">                                                                                                        </t>
  </si>
  <si>
    <t>nr wiersza</t>
  </si>
  <si>
    <t>kol. 160</t>
  </si>
  <si>
    <t xml:space="preserve"> (Wartość nie może być mniejsza niż w kol. 159); </t>
  </si>
  <si>
    <t>kol. 160, 162</t>
  </si>
  <si>
    <t>kol. 161</t>
  </si>
  <si>
    <t>kol. 167, 168</t>
  </si>
  <si>
    <t xml:space="preserve"> (Łączna suma udziałów oczyszczalni ścieków w obsłudze RLM aglomeracji przekracza 100%.); </t>
  </si>
  <si>
    <t>kol. 179</t>
  </si>
  <si>
    <t xml:space="preserve"> (Zaznaczono "TAK" mimo wykazania znacznego przekroczenia dopuszczalnych wartości rozporządzenia.); </t>
  </si>
  <si>
    <t>kol. 180</t>
  </si>
  <si>
    <t>kol. 181</t>
  </si>
  <si>
    <t>kol. 182</t>
  </si>
  <si>
    <t>kol. 183</t>
  </si>
  <si>
    <t>kol. 216-219, 221-224,226,228</t>
  </si>
  <si>
    <t>kol. 169, 170</t>
  </si>
  <si>
    <t>kol. 177, 179-183 z kol. 184</t>
  </si>
  <si>
    <t>kol. 169, 199-210</t>
  </si>
  <si>
    <t>kol. 216-219, 221-224, 226, 228</t>
  </si>
  <si>
    <t>kol. 244, 250</t>
  </si>
  <si>
    <t>KOŃCOWE PUNKTY ZRZUTU - arkusz należy uzupełnić w trzeciej kolejności po arkuszu "Aglomeracje" (dane dla każdego punktu należy uzupełnić w osobnym wierszu)</t>
  </si>
  <si>
    <t>Liczba końcowych punktów zrzutu wymienionych w arkuszu "Aglomeracje", które należy opisać w tym arkuszu:</t>
  </si>
  <si>
    <t>;</t>
  </si>
  <si>
    <t>I_d aglomeracji należy podać bez spacji, poprawne I_d znajduje się w sprawozdaniu za zeszły rok</t>
  </si>
  <si>
    <t>Kolumna uzupełniana automatycznie
Sprawdza poprawność wpisanych danych - jeśli gmina zadeklaruje, że aglomeracją odbierającą ścieki jest własna aglomeracja, wyświetla się komunikat informujący o potrzebie skorygowania danych w kol. 258. Jeżeli gmina nie posiada końcowego punktu zrzutu należy skorygować dane w kol. 5 (arkusz "Aglomeracje", wpisując wartość 0), a arkusz "KP - końcowe punkty" pozostawić pusty.</t>
  </si>
  <si>
    <t>Kolumna jest uzupełniana automatycznie.
W przypadku pojawienia się komunikatu, należy upewnić się czy I_d z kol. 258 występuje w wymienionym sprawozdaniu dostępnym na stronie PGW WP oraz czy nie wpisano przypadkowo zbędnych spacji.</t>
  </si>
  <si>
    <t>Należy wpisać RLM ścieków odprowadzaną przez KP do oczyszczalni ścieków w innej aglomeracji.</t>
  </si>
  <si>
    <r>
      <t xml:space="preserve">Należy wpisać ilość ścieków odprowadzaną przez KP do oczyszczalni ścieków w innej aglomeracji w </t>
    </r>
    <r>
      <rPr>
        <b/>
        <sz val="11"/>
        <color theme="1"/>
        <rFont val="Calibri"/>
        <family val="2"/>
        <charset val="238"/>
        <scheme val="minor"/>
      </rPr>
      <t>tysiącach m3</t>
    </r>
    <r>
      <rPr>
        <sz val="11"/>
        <color theme="1"/>
        <rFont val="Calibri"/>
        <family val="2"/>
        <charset val="238"/>
        <scheme val="minor"/>
      </rPr>
      <t>.</t>
    </r>
  </si>
  <si>
    <t>I_d oczyszczalni ścieków należy podać bez spacji
poprawne I_d znajdują się w ostatnim sprawozdaniu z realizacji KPOŚK na stronie PGW WP.</t>
  </si>
  <si>
    <t>Nazwa oczyszczalni ścieków wraz z nazwą aglomeracji, do której należy. W przypadku pojawienia się komunikatu, należy upewnić się, czy taki I_d występuje w wymienionym sprawozdaniu dostępnym na stronie PGW WP oraz czy w polu nie wpisano przypadkowo zbędnych spacji.</t>
  </si>
  <si>
    <t>Kolumna sprawdzająca, czy I_d oczyszczalni ścieków wymienionej w kol. 262 należy do aglomeracji wymienionej w kol. 259.
Jeżeli w kolumnie pojawił się komunikat, należy dane w kol. 259 i 258 zweryfikować lub wyjaśnić w kol. Wyjaśnienie kol. 259 i 262, dlaczego taka sytuacja ma miejsce.</t>
  </si>
  <si>
    <t>Należy podać współrzędne geograficzne TYLKO w formacie dziesiętnym od 49,0000 do 55,0000.</t>
  </si>
  <si>
    <t>Należy podać współrzędne geograficzne TYLKO w formacie dziesiętnym
od 14,0000 do 24,5000.</t>
  </si>
  <si>
    <t>DANE PODSTAWOWE PUNKTU ZRZUTU ŚCIEKÓW</t>
  </si>
  <si>
    <t>Dane aglomeracji, która posiada końcowy punkt zrzutu
(Liczba wierszy wyświetla się automatycznie, na podstawie danych zadeklarowanych w arkuszu "Aglomeracie", w kol. 5)</t>
  </si>
  <si>
    <r>
      <t xml:space="preserve">współrzędne geograficzne punktu zrzutu ścieków
</t>
    </r>
    <r>
      <rPr>
        <b/>
        <sz val="11"/>
        <color rgb="FF000000"/>
        <rFont val="Calibri"/>
        <family val="2"/>
        <charset val="238"/>
      </rPr>
      <t>(punktu wpięcia własnej sieci kanalizacyjnej do sieci kanalizacyjnej aglomeracji z oczyszczalnią)</t>
    </r>
  </si>
  <si>
    <t>Lp.
Liczba porządkowa/liczba końcowych punktów zrzutu z danej aglomeracji zadeklarowana w arkuszu sprawozdawczym</t>
  </si>
  <si>
    <t>I_d aglomeracji 
(liczba uzupełnionych wierszy jest zgodna z liczbą zadeklarowanych oczyszczalni w arkuszu "Aglomeracje", w kol. 5)</t>
  </si>
  <si>
    <t>nazwa aglomeracji
(liczba uzupełnionych wierszy jest zgodna z liczbą zadeklarowanych oczyszczalni w arkuszu "Aglomeracje", w kol. 5)</t>
  </si>
  <si>
    <t>nazwa RZGW
(liczba uzupełnionych wierszy jest zgodna z liczbą zadeklarowanych oczyszczalni w arkuszu "Aglomeracje", w kol. 5)</t>
  </si>
  <si>
    <t>I_d aglomeracji, do której odprowadzane są ścieki</t>
  </si>
  <si>
    <t>kolumna pomocnicza
weryfikuje, czy nie wpisano własnej aglomeracji</t>
  </si>
  <si>
    <t>nazwa aglomeracji, do której odprowadzane są ścieki
(Pola uzupełniane automatycznie na podstawie danych ze sprawozdania z zeszłego roku)</t>
  </si>
  <si>
    <t>RLM odprowadzana z aglomeracji przez KP do danej oczyszczalni ścieków</t>
  </si>
  <si>
    <r>
      <t xml:space="preserve">ilość ścieków odprowadzana z aglomeracji przez KP do danej oczyszczalni ścieków
</t>
    </r>
    <r>
      <rPr>
        <b/>
        <sz val="11"/>
        <color theme="1"/>
        <rFont val="Calibri"/>
        <family val="2"/>
        <charset val="238"/>
      </rPr>
      <t>[tys. m3/r]</t>
    </r>
  </si>
  <si>
    <t>I_d oczyszczalni, do której odprowadzane są ścieki</t>
  </si>
  <si>
    <t>nazwa oczyszczalni ścieków wraz z nazwą aglomeracji
(Pola uzupełniane automatycznie na podstawie wpisanego I_d w kol. 262)</t>
  </si>
  <si>
    <t>kolumna sprawdza, czy wpisana w kol. 262 oczyszczalnia leży na terenie aglomeracji wpisanej do kol. 258</t>
  </si>
  <si>
    <t>Sprawdzenie kol. 259</t>
  </si>
  <si>
    <t>Sprawdzenie kol. 259, 262</t>
  </si>
  <si>
    <t>Wyjaśnienie kol. 259, 262</t>
  </si>
  <si>
    <t>suma ścieków odpr</t>
  </si>
  <si>
    <t>czy jest KP</t>
  </si>
  <si>
    <t>kol. 259</t>
  </si>
  <si>
    <t xml:space="preserve"> (Gmina zadeklaruje, że aglomeracją odbierającą ścieki jest własna aglomeracja.); </t>
  </si>
  <si>
    <t>kol. 259, 263</t>
  </si>
  <si>
    <t>Ankieta sprawozdawcza z realizacji KPOŚK w 2025 r.</t>
  </si>
  <si>
    <t>(dane z tego arkusza nie będą publikowane w sprawozdaniu zbiorczym z realizacji 
KPOŚK w roku 2025, arkusz jest arkuszem informacyjnym dla gminy, rzgw i KZGW)</t>
  </si>
  <si>
    <t xml:space="preserve">Nazwa aglomeracji: </t>
  </si>
  <si>
    <t>I_d aglomeracji:</t>
  </si>
  <si>
    <t xml:space="preserve">Województwo: </t>
  </si>
  <si>
    <t>Liczba oczyszczalni ścieków na terenie aglomeracji:</t>
  </si>
  <si>
    <t>Liczba końcowych punktów zrzutów na terenie aglomeracji:</t>
  </si>
  <si>
    <t>Rok wejścia w życie uchwały obowiązującej w roku sprawozdawczym:</t>
  </si>
  <si>
    <t>RLM aglomeracji zgodnie z obowiązującą uchwałą:</t>
  </si>
  <si>
    <t>RLM rzeczywisty (całkowity - rzeczywisty ładunek zanieczyszczeń powstający w aglomeracji wyrażony RLM):</t>
  </si>
  <si>
    <t>Podsumowanie wypełnionej ankiety</t>
  </si>
  <si>
    <t>Braki/błędy w ankiecie
dotyczy komórek wymagających poprawienia lub uzupełnienia (art. 89 ust 1a, art. 90 ust. 3 oraz  96a ust. 4 ustawy - Prawo wodne)
pod groźbą sankcji z art. 472a ustawy - Prawo wodne:</t>
  </si>
  <si>
    <t>Liczba pól wymagających jeszcze uzupełnienia: 
(wymieniona liczba pól jest niezbędna do uzupełnienia, by uznać sprawozdanie za kompletne)</t>
  </si>
  <si>
    <t>Liczba pól błędnie wypełnionych:
(w polach tych należy zweryfikować podane wartości i poprawić stosując się do uwag znajdujących się w wierszu: "informacja pomocnicza dot. wypełniania kolumny" i kolumnach sprawdzających oznaczonych nagłówkiem "Sprawdzenie")</t>
  </si>
  <si>
    <t>Liczba komunikatów wymagających wyjaśnienia:
(w polach tych należy opisać lub wyjaśnić prezentowane dane zgodnie z komunikatem, który pojawił się w kolumnie "Sprawdzenie")</t>
  </si>
  <si>
    <t>Dodatkowe uwagi i informacje wynikające z danych 
prezentowanych w ankiecie:</t>
  </si>
  <si>
    <t xml:space="preserve">Data przekazania ankiety sprawozdawczej z realizacji KPOŚK w 2025 r. </t>
  </si>
  <si>
    <t xml:space="preserve">Osoba akceptująca ankietę sprawozdawczą z realizacji KPOŚK w 2025 r. </t>
  </si>
  <si>
    <t>UWAGA! Planowanie nowych inwestycji nie zwalnia gminy z obowiązku wypełnienia zapisów dyrektywy dotyczącej oczyszczania ścieków komunalnych, jak również z kar z tego tytułu po roku 2027 (art. 472b ustawy - Prawo wodne)</t>
  </si>
  <si>
    <t xml:space="preserve">adres kk </t>
  </si>
  <si>
    <t xml:space="preserve">ile błędów </t>
  </si>
  <si>
    <t xml:space="preserve">ile komunikatów </t>
  </si>
  <si>
    <t xml:space="preserve"> A</t>
  </si>
  <si>
    <t xml:space="preserve"> B</t>
  </si>
  <si>
    <t xml:space="preserve"> C</t>
  </si>
  <si>
    <t/>
  </si>
  <si>
    <t xml:space="preserve"> D</t>
  </si>
  <si>
    <t xml:space="preserve"> E</t>
  </si>
  <si>
    <t xml:space="preserve"> F</t>
  </si>
  <si>
    <t xml:space="preserve"> G</t>
  </si>
  <si>
    <t xml:space="preserve"> H</t>
  </si>
  <si>
    <t>Brak uzupełnienia kol. 4 i/lub 5</t>
  </si>
  <si>
    <t xml:space="preserve"> I</t>
  </si>
  <si>
    <t xml:space="preserve"> J</t>
  </si>
  <si>
    <t xml:space="preserve"> K</t>
  </si>
  <si>
    <t xml:space="preserve"> L</t>
  </si>
  <si>
    <t xml:space="preserve"> M</t>
  </si>
  <si>
    <t xml:space="preserve"> N</t>
  </si>
  <si>
    <t xml:space="preserve"> O</t>
  </si>
  <si>
    <t xml:space="preserve"> P</t>
  </si>
  <si>
    <t xml:space="preserve"> Q</t>
  </si>
  <si>
    <t xml:space="preserve"> R</t>
  </si>
  <si>
    <t xml:space="preserve"> S</t>
  </si>
  <si>
    <t xml:space="preserve"> T</t>
  </si>
  <si>
    <t xml:space="preserve"> U</t>
  </si>
  <si>
    <t xml:space="preserve"> V</t>
  </si>
  <si>
    <t xml:space="preserve"> W</t>
  </si>
  <si>
    <t xml:space="preserve"> X</t>
  </si>
  <si>
    <t xml:space="preserve"> Y</t>
  </si>
  <si>
    <t xml:space="preserve"> Z</t>
  </si>
  <si>
    <t xml:space="preserve"> AA</t>
  </si>
  <si>
    <t xml:space="preserve"> AB</t>
  </si>
  <si>
    <t xml:space="preserve"> AC</t>
  </si>
  <si>
    <t xml:space="preserve"> AD</t>
  </si>
  <si>
    <t xml:space="preserve"> AE</t>
  </si>
  <si>
    <t xml:space="preserve"> AF</t>
  </si>
  <si>
    <t xml:space="preserve"> AG</t>
  </si>
  <si>
    <t xml:space="preserve"> AH</t>
  </si>
  <si>
    <t xml:space="preserve"> AI</t>
  </si>
  <si>
    <t xml:space="preserve"> AJ</t>
  </si>
  <si>
    <t xml:space="preserve"> AK</t>
  </si>
  <si>
    <t xml:space="preserve"> AL</t>
  </si>
  <si>
    <t xml:space="preserve"> AM</t>
  </si>
  <si>
    <t xml:space="preserve"> AN</t>
  </si>
  <si>
    <t xml:space="preserve"> AO</t>
  </si>
  <si>
    <t xml:space="preserve"> AP</t>
  </si>
  <si>
    <t xml:space="preserve"> AQ</t>
  </si>
  <si>
    <t xml:space="preserve"> AR</t>
  </si>
  <si>
    <t xml:space="preserve"> AS</t>
  </si>
  <si>
    <t xml:space="preserve"> AT</t>
  </si>
  <si>
    <t xml:space="preserve"> AU</t>
  </si>
  <si>
    <t xml:space="preserve"> AV</t>
  </si>
  <si>
    <t xml:space="preserve"> AW</t>
  </si>
  <si>
    <t xml:space="preserve"> AX</t>
  </si>
  <si>
    <t xml:space="preserve"> AY</t>
  </si>
  <si>
    <t xml:space="preserve"> AZ</t>
  </si>
  <si>
    <t xml:space="preserve"> BA</t>
  </si>
  <si>
    <t xml:space="preserve"> BB</t>
  </si>
  <si>
    <t xml:space="preserve"> BC</t>
  </si>
  <si>
    <t xml:space="preserve"> BD</t>
  </si>
  <si>
    <t xml:space="preserve"> BE</t>
  </si>
  <si>
    <t xml:space="preserve"> BF</t>
  </si>
  <si>
    <t xml:space="preserve"> BG</t>
  </si>
  <si>
    <t xml:space="preserve"> BH</t>
  </si>
  <si>
    <t xml:space="preserve"> BI</t>
  </si>
  <si>
    <t xml:space="preserve"> BJ</t>
  </si>
  <si>
    <t xml:space="preserve"> BK</t>
  </si>
  <si>
    <t xml:space="preserve"> BL</t>
  </si>
  <si>
    <t xml:space="preserve"> BM</t>
  </si>
  <si>
    <t xml:space="preserve"> BN</t>
  </si>
  <si>
    <t xml:space="preserve"> BO</t>
  </si>
  <si>
    <t xml:space="preserve"> BP</t>
  </si>
  <si>
    <t xml:space="preserve"> BQ</t>
  </si>
  <si>
    <t xml:space="preserve"> BR</t>
  </si>
  <si>
    <t xml:space="preserve"> BS</t>
  </si>
  <si>
    <t xml:space="preserve"> BT</t>
  </si>
  <si>
    <t xml:space="preserve"> BU</t>
  </si>
  <si>
    <t xml:space="preserve"> BV</t>
  </si>
  <si>
    <t xml:space="preserve"> BW</t>
  </si>
  <si>
    <t xml:space="preserve"> BX</t>
  </si>
  <si>
    <t xml:space="preserve"> BY</t>
  </si>
  <si>
    <t xml:space="preserve"> BZ</t>
  </si>
  <si>
    <t xml:space="preserve"> CA</t>
  </si>
  <si>
    <t xml:space="preserve"> CB</t>
  </si>
  <si>
    <t xml:space="preserve"> CC</t>
  </si>
  <si>
    <t xml:space="preserve"> CD</t>
  </si>
  <si>
    <t xml:space="preserve"> CE</t>
  </si>
  <si>
    <t xml:space="preserve"> CF</t>
  </si>
  <si>
    <t xml:space="preserve"> CG</t>
  </si>
  <si>
    <t xml:space="preserve"> CH</t>
  </si>
  <si>
    <t xml:space="preserve"> CI</t>
  </si>
  <si>
    <t xml:space="preserve"> CJ</t>
  </si>
  <si>
    <t xml:space="preserve"> CK</t>
  </si>
  <si>
    <t xml:space="preserve"> CL</t>
  </si>
  <si>
    <t xml:space="preserve"> CM</t>
  </si>
  <si>
    <t xml:space="preserve"> CN</t>
  </si>
  <si>
    <t xml:space="preserve"> CO</t>
  </si>
  <si>
    <t xml:space="preserve"> CP</t>
  </si>
  <si>
    <t xml:space="preserve"> CQ</t>
  </si>
  <si>
    <t xml:space="preserve"> CR</t>
  </si>
  <si>
    <t xml:space="preserve"> CS</t>
  </si>
  <si>
    <t xml:space="preserve"> CT</t>
  </si>
  <si>
    <t xml:space="preserve"> CU</t>
  </si>
  <si>
    <t xml:space="preserve"> CV</t>
  </si>
  <si>
    <t xml:space="preserve"> CW</t>
  </si>
  <si>
    <t xml:space="preserve"> CX</t>
  </si>
  <si>
    <t xml:space="preserve"> CY</t>
  </si>
  <si>
    <t xml:space="preserve"> CZ</t>
  </si>
  <si>
    <t xml:space="preserve"> DA</t>
  </si>
  <si>
    <t xml:space="preserve"> DB</t>
  </si>
  <si>
    <t xml:space="preserve"> DC</t>
  </si>
  <si>
    <t xml:space="preserve"> DD</t>
  </si>
  <si>
    <t xml:space="preserve"> DE</t>
  </si>
  <si>
    <t xml:space="preserve"> DF</t>
  </si>
  <si>
    <t xml:space="preserve"> DG</t>
  </si>
  <si>
    <t xml:space="preserve"> DH</t>
  </si>
  <si>
    <t xml:space="preserve"> DI</t>
  </si>
  <si>
    <t xml:space="preserve"> DJ</t>
  </si>
  <si>
    <t xml:space="preserve"> DK</t>
  </si>
  <si>
    <t xml:space="preserve"> DL</t>
  </si>
  <si>
    <t xml:space="preserve"> DM</t>
  </si>
  <si>
    <t xml:space="preserve"> DN</t>
  </si>
  <si>
    <t xml:space="preserve"> DO</t>
  </si>
  <si>
    <t xml:space="preserve"> DP</t>
  </si>
  <si>
    <t xml:space="preserve"> DQ</t>
  </si>
  <si>
    <t xml:space="preserve"> DR</t>
  </si>
  <si>
    <t xml:space="preserve"> DS</t>
  </si>
  <si>
    <t xml:space="preserve"> DT</t>
  </si>
  <si>
    <t xml:space="preserve"> DU</t>
  </si>
  <si>
    <t xml:space="preserve"> DV</t>
  </si>
  <si>
    <t xml:space="preserve"> DW</t>
  </si>
  <si>
    <t xml:space="preserve"> DX</t>
  </si>
  <si>
    <t xml:space="preserve"> DY</t>
  </si>
  <si>
    <t xml:space="preserve"> DZ</t>
  </si>
  <si>
    <t xml:space="preserve"> EA</t>
  </si>
  <si>
    <t xml:space="preserve"> EB</t>
  </si>
  <si>
    <t xml:space="preserve"> EC</t>
  </si>
  <si>
    <t xml:space="preserve"> ED</t>
  </si>
  <si>
    <t xml:space="preserve"> EE</t>
  </si>
  <si>
    <t xml:space="preserve"> EF</t>
  </si>
  <si>
    <t xml:space="preserve"> EG</t>
  </si>
  <si>
    <t xml:space="preserve"> EH</t>
  </si>
  <si>
    <t xml:space="preserve"> EI</t>
  </si>
  <si>
    <t xml:space="preserve"> EJ</t>
  </si>
  <si>
    <t xml:space="preserve"> EK</t>
  </si>
  <si>
    <t xml:space="preserve"> EL</t>
  </si>
  <si>
    <t xml:space="preserve"> EM</t>
  </si>
  <si>
    <t xml:space="preserve"> EN</t>
  </si>
  <si>
    <t xml:space="preserve"> EO</t>
  </si>
  <si>
    <t xml:space="preserve"> EP</t>
  </si>
  <si>
    <t xml:space="preserve"> EQ</t>
  </si>
  <si>
    <t xml:space="preserve"> ER</t>
  </si>
  <si>
    <t xml:space="preserve"> ES</t>
  </si>
  <si>
    <t xml:space="preserve"> ET</t>
  </si>
  <si>
    <t xml:space="preserve"> EU</t>
  </si>
  <si>
    <t xml:space="preserve"> EV</t>
  </si>
  <si>
    <t xml:space="preserve"> EW</t>
  </si>
  <si>
    <t xml:space="preserve"> EX</t>
  </si>
  <si>
    <t xml:space="preserve"> EY</t>
  </si>
  <si>
    <t xml:space="preserve"> EZ</t>
  </si>
  <si>
    <t xml:space="preserve"> FA</t>
  </si>
  <si>
    <t xml:space="preserve"> FB</t>
  </si>
  <si>
    <t xml:space="preserve"> FC</t>
  </si>
  <si>
    <t xml:space="preserve"> FD</t>
  </si>
  <si>
    <t xml:space="preserve"> FE</t>
  </si>
  <si>
    <t xml:space="preserve"> FF</t>
  </si>
  <si>
    <t xml:space="preserve"> FG</t>
  </si>
  <si>
    <t xml:space="preserve"> FH</t>
  </si>
  <si>
    <t xml:space="preserve"> FI</t>
  </si>
  <si>
    <t xml:space="preserve"> FJ</t>
  </si>
  <si>
    <t xml:space="preserve"> FK</t>
  </si>
  <si>
    <t xml:space="preserve"> FL</t>
  </si>
  <si>
    <t xml:space="preserve"> FM</t>
  </si>
  <si>
    <t xml:space="preserve"> FN</t>
  </si>
  <si>
    <t xml:space="preserve"> FO</t>
  </si>
  <si>
    <t xml:space="preserve"> FP</t>
  </si>
  <si>
    <t xml:space="preserve"> FQ</t>
  </si>
  <si>
    <t xml:space="preserve"> FR</t>
  </si>
  <si>
    <t xml:space="preserve"> FS</t>
  </si>
  <si>
    <t xml:space="preserve"> FT</t>
  </si>
  <si>
    <t xml:space="preserve"> FU</t>
  </si>
  <si>
    <t xml:space="preserve"> FV</t>
  </si>
  <si>
    <t xml:space="preserve"> FW</t>
  </si>
  <si>
    <t xml:space="preserve"> FX</t>
  </si>
  <si>
    <t xml:space="preserve"> FY</t>
  </si>
  <si>
    <t xml:space="preserve"> FZ</t>
  </si>
  <si>
    <t xml:space="preserve"> GA</t>
  </si>
  <si>
    <t xml:space="preserve"> GB</t>
  </si>
  <si>
    <t xml:space="preserve"> GC</t>
  </si>
  <si>
    <t xml:space="preserve"> GD</t>
  </si>
  <si>
    <t xml:space="preserve"> GE</t>
  </si>
  <si>
    <t xml:space="preserve"> GF</t>
  </si>
  <si>
    <t>Dane pomocnicze, pochodzą ze sprawozdania z 2022 r.</t>
  </si>
  <si>
    <t>Nazwa RZGW (należy wybrać z listy rozwijanej):</t>
  </si>
  <si>
    <t>Kraków</t>
  </si>
  <si>
    <t>Liczba aglomeracji wg sprawozdania z 2022 r.:</t>
  </si>
  <si>
    <t>Liczba aglomeracji wymienionych w sprawozdaniu z 2023 r.:</t>
  </si>
  <si>
    <t>funkcja pom.</t>
  </si>
  <si>
    <t>Oczyszczalnie ścieków</t>
  </si>
  <si>
    <t>I_d oczyszczalni ścieków w 2022 r.</t>
  </si>
  <si>
    <t>czy aglomeracja jest KP innej aglomeracji</t>
  </si>
  <si>
    <t>RZGW</t>
  </si>
  <si>
    <t>Czy alomeracja została ujęta w sprawozdnaiu z 2023 r.</t>
  </si>
  <si>
    <t>I_d Aglomeracji</t>
  </si>
  <si>
    <t>Nazwa aglomeracji</t>
  </si>
  <si>
    <t>Rodzaj aglomeracji</t>
  </si>
  <si>
    <t>liczba końcowych punktów zrzutu w aglomeracji</t>
  </si>
  <si>
    <t>Województwo</t>
  </si>
  <si>
    <t>powiat</t>
  </si>
  <si>
    <t>zarząd zlewni</t>
  </si>
  <si>
    <t>region wodny</t>
  </si>
  <si>
    <t xml:space="preserve">obszar dorzecza </t>
  </si>
  <si>
    <t>gmina wiodąca w aglomeracji w 2022 r.</t>
  </si>
  <si>
    <t>nazwy gmin w aglomeracji w 2022 r.</t>
  </si>
  <si>
    <t>obowiązująca Uchwała ustanawiająca aglomerację w 2022 r.</t>
  </si>
  <si>
    <t>RLM z uchwały obowiązującej w 2022 r.</t>
  </si>
  <si>
    <t>RLM rz  aglomeracji  w 2022 r.</t>
  </si>
  <si>
    <t>RLM dostarczana do oczyszczalni taborem asenizacyjnym</t>
  </si>
  <si>
    <t>RLM nieskanalizowanych</t>
  </si>
  <si>
    <t>Procent skanalizowania aglomeracji</t>
  </si>
  <si>
    <t>Warunek I</t>
  </si>
  <si>
    <t>Warunek II
bez hierarchiczności</t>
  </si>
  <si>
    <t>Warunek III
bez hierarchiczności</t>
  </si>
  <si>
    <t>1pełnienie łącznie 3 warunków zgodności</t>
  </si>
  <si>
    <t>Czy jest KP innej aglo</t>
  </si>
  <si>
    <t>Ile jest KP z innych aglomeracji</t>
  </si>
  <si>
    <t>oczyszczalnia</t>
  </si>
  <si>
    <t>nazwa oczyszczalni ze sprawozdania</t>
  </si>
  <si>
    <t>nazwa aglomeracji do której należy oczyszczalnia</t>
  </si>
  <si>
    <t>Szczecin</t>
  </si>
  <si>
    <t>PLZA044</t>
  </si>
  <si>
    <t>Lipiany</t>
  </si>
  <si>
    <t>Aglomeracja z OŚ</t>
  </si>
  <si>
    <t>zachodniopomorskie</t>
  </si>
  <si>
    <t>pyrzycki</t>
  </si>
  <si>
    <t>Region Dolnej Odry i Przymorza</t>
  </si>
  <si>
    <t>Odra</t>
  </si>
  <si>
    <t>Uchwała nr LIX/483/2023 Rady Miejskiej w Lipianach z dn. 26.10.2023 r. zmieniająca uchwałę w sprawie wyznaczenia obszaru i granic aglomeracji Lipiany (Dz. Urz. Woj. Zachodniopomorskiego z 2023 r. poz. 5685)</t>
  </si>
  <si>
    <t>PLZA0440</t>
  </si>
  <si>
    <t>NIE</t>
  </si>
  <si>
    <t>PLSL007</t>
  </si>
  <si>
    <t>Miejska Oczyszczalnia Ścieków  w aglomeracji Żywiec</t>
  </si>
  <si>
    <t xml:space="preserve">Miejska Oczyszczalnia Ścieków </t>
  </si>
  <si>
    <t>Żywiec</t>
  </si>
  <si>
    <t>PLZA035</t>
  </si>
  <si>
    <t>Kamień Pomorski</t>
  </si>
  <si>
    <t>Gryfice</t>
  </si>
  <si>
    <t xml:space="preserve">Uchwał nr XXII/257/20 Rady Miejskiej w Kamieniu Pomorskim z dnia 28 grudnia 2020 r. w sprawie wyznaczenia obszaru i granic aglomeracji Kamień Pomorski (Dz. Urz. z 2021 r., poz. 260) </t>
  </si>
  <si>
    <t>PLZA0350</t>
  </si>
  <si>
    <t>Warszawa</t>
  </si>
  <si>
    <t>PLMZ018</t>
  </si>
  <si>
    <t>Komunalna Oczyszczalnia Ścieków</t>
  </si>
  <si>
    <t>Żyrardów</t>
  </si>
  <si>
    <t>PLZA033</t>
  </si>
  <si>
    <t>Sławno</t>
  </si>
  <si>
    <t>sławieński</t>
  </si>
  <si>
    <t xml:space="preserve">Gmina Miasto Sławno </t>
  </si>
  <si>
    <t>Gmina Miasto Sławno, Gmina Sławno</t>
  </si>
  <si>
    <t>Uchwała Nr XXVI/162/2020 Rady Miejskiej w Sławnie z dnia 31 grudnia 2020r. w sprawie wyznaczenia obszaru i granic aglomeracji Sławno (Dz. Urz.  2021 r. poz. 280)</t>
  </si>
  <si>
    <t>PLZA0330</t>
  </si>
  <si>
    <t>PLLO032</t>
  </si>
  <si>
    <t>Oczyszczalnia Ścieków w Żychlinie</t>
  </si>
  <si>
    <t>ŻYCHLIN</t>
  </si>
  <si>
    <t>PLZA037</t>
  </si>
  <si>
    <t>Jarosławiec</t>
  </si>
  <si>
    <t>Koszalin</t>
  </si>
  <si>
    <t>Postomino</t>
  </si>
  <si>
    <t>Opublikowana w Dzienniku Urzędowym Województwa zachodniopomorskiego 14-01-2021, uchwała nr XXVIII/238/20 Rady Gminy Postomino z dnia 23 grudnia 2020r. W sprawie wyznaczenia aglomeracji wiejskiej Jarosławiec</t>
  </si>
  <si>
    <t>PLZA0370</t>
  </si>
  <si>
    <t>PLMZ048</t>
  </si>
  <si>
    <t>Miejska Oczyszczalnia ścieków w Żurominie</t>
  </si>
  <si>
    <t>Żuromin</t>
  </si>
  <si>
    <t>PLZA603</t>
  </si>
  <si>
    <t>Świeszyno</t>
  </si>
  <si>
    <t>Aglomeracja z KP</t>
  </si>
  <si>
    <t>koszaliński</t>
  </si>
  <si>
    <t>Uchwała Nr XXXV/191/20 Rady Gminy Świeszyno z dnia 17 grudnia 2020 r. w sprawie wyznaczenia obszaru i granic aglomeracji Świeszyno Dz.U. z 30.12.2020 r. poz. 6027</t>
  </si>
  <si>
    <t>PLZA002</t>
  </si>
  <si>
    <t>Rzeszów</t>
  </si>
  <si>
    <t>PLPK046a</t>
  </si>
  <si>
    <t>Mechaniczno-Biologiczna Oczyszczalnia Ścieków w miejscowości Żurawica</t>
  </si>
  <si>
    <t>Żurawica</t>
  </si>
  <si>
    <t>PLZA602</t>
  </si>
  <si>
    <t>Przybiernów</t>
  </si>
  <si>
    <t>goleniowski</t>
  </si>
  <si>
    <t>Gmina Przybiernów</t>
  </si>
  <si>
    <t>Uchwała powołująca aglomerację Nr XVI/134/20 Rady Gminy w Przybiernowie z dnia 30.12.2020 r. w sprawie wyznaczenia obszaru i granic aglomeracji Przybiernów(Dz.U. 2021, poz.642)</t>
  </si>
  <si>
    <t>PLZA6020</t>
  </si>
  <si>
    <t>Wrocław</t>
  </si>
  <si>
    <t>PLDO105</t>
  </si>
  <si>
    <t>Oczyszczalnia ścieków w Żórawinie</t>
  </si>
  <si>
    <t>Żórawina</t>
  </si>
  <si>
    <t>PLZA503</t>
  </si>
  <si>
    <t>Moryń</t>
  </si>
  <si>
    <t>gryfiński</t>
  </si>
  <si>
    <t>UCHWAŁA NR XXXV/277/2023
RADY MIEJSKIEJ W MORYNIU
z dnia 18 maja 2023 r.
zmieniająca uchwałę w sprawie wyznaczenia obszaru i granic aglomeracji Moryń (Dz. U. Woj. Zach. z 2023 r., poz. 3085)</t>
  </si>
  <si>
    <t>PLZA5030</t>
  </si>
  <si>
    <t>Poznań</t>
  </si>
  <si>
    <t>PLWL083</t>
  </si>
  <si>
    <t>Żółków</t>
  </si>
  <si>
    <t>PLZA045</t>
  </si>
  <si>
    <t>Wolin</t>
  </si>
  <si>
    <t>Zachodniopomorskie</t>
  </si>
  <si>
    <t>Kamieński</t>
  </si>
  <si>
    <t>Uchwała nr XXXVII/369/20 Rady Miejskiej w Wolinie z dn. 29.12.2020w sprawie wyznaczenia obszaru i granic aglomeracji Wolin, Dz. Urz. Woj.. Zachodniopomorskiego z 2021 r. poz. 243</t>
  </si>
  <si>
    <t>PLZA0450</t>
  </si>
  <si>
    <t>Gliwice</t>
  </si>
  <si>
    <t>PLSL022</t>
  </si>
  <si>
    <t>OŚ Żory</t>
  </si>
  <si>
    <t>Żory</t>
  </si>
  <si>
    <t>PLZA067</t>
  </si>
  <si>
    <t>Kołbaskowo</t>
  </si>
  <si>
    <t>policki</t>
  </si>
  <si>
    <t>Gmina Kołbaskowo</t>
  </si>
  <si>
    <t>Uchwała Nr XXIV/322/2020 Rady Gminy Kołbaskowo z dnia 28.12.2020 r. w sprawie zyznaczenia obszaru i granic Aglomeracji Kołbaskowo (Dz.Urz. Woj.. Zachodn. z 2021 r. poz. 259)</t>
  </si>
  <si>
    <t>PLZA0670</t>
  </si>
  <si>
    <t>PLPK089</t>
  </si>
  <si>
    <t>Oczyszczalnia Żołynia</t>
  </si>
  <si>
    <t>Żołynia</t>
  </si>
  <si>
    <t>PLZA017</t>
  </si>
  <si>
    <t>Mielno</t>
  </si>
  <si>
    <t>Mielno, Sianów</t>
  </si>
  <si>
    <t>Uchwała Nr XXXI/344/2020 Rady Miejskiej Mielna z dnia 22 grudnia 2020 r. w sprawie wyznaczenia obszaru i granic aglomeracji Mielno (Dz. Urz. Woj.Zach z dnia 14 stycznia 2021 r. poz. 219)</t>
  </si>
  <si>
    <t>PLZA0170</t>
  </si>
  <si>
    <t>PLZA0400</t>
  </si>
  <si>
    <t>Oczyszczalnia Brzóza Stadnicka</t>
  </si>
  <si>
    <t>PLZA038</t>
  </si>
  <si>
    <t>Barwice</t>
  </si>
  <si>
    <t>szczecinecki</t>
  </si>
  <si>
    <t>Barwice, Borne Sulinowo</t>
  </si>
  <si>
    <t>Uchwała Nr XXVI/215/2020 Rady Miejskiej w Barwicach z dnia 30 grudnia 2020 r. w sprawie wyznaczenia obszaru i granic aglomeracji Barwice. Dz.Urz.Woj. 2021.224 Ogłoszony 14.01.2021</t>
  </si>
  <si>
    <t>Bydgoszcz</t>
  </si>
  <si>
    <t>PLKP019</t>
  </si>
  <si>
    <t xml:space="preserve">KOMUNALNA OCZYSZCZALNIA ŚCIEKÓW </t>
  </si>
  <si>
    <t>Żnin</t>
  </si>
  <si>
    <t>PLZA502</t>
  </si>
  <si>
    <t>Gmina Świdwin</t>
  </si>
  <si>
    <t>świdwiński</t>
  </si>
  <si>
    <t>Uchwała nr XXIV/187/2020 Rady Gminy Świdwin z dnia 29.12.2020 r. w sprawie wyznaczenia obszaru i granic aglomeracji Gmina Świdwin (Dz. U. Woj. Zach. z 2021 r., poz. 264)</t>
  </si>
  <si>
    <t>PLZA5021</t>
  </si>
  <si>
    <t>PLZA5022</t>
  </si>
  <si>
    <t>PLZA5023</t>
  </si>
  <si>
    <t>PLZA5024</t>
  </si>
  <si>
    <t>PLZA5025</t>
  </si>
  <si>
    <t>PLZA5026</t>
  </si>
  <si>
    <t>PLZA5027</t>
  </si>
  <si>
    <t>PLDO079</t>
  </si>
  <si>
    <t>Oczyszczalnia Ścieków w Żmigrodzie</t>
  </si>
  <si>
    <t>Żmigród</t>
  </si>
  <si>
    <t>PLZA016</t>
  </si>
  <si>
    <t>Gryfino</t>
  </si>
  <si>
    <t xml:space="preserve">Nr LXXI/499/23 Rady Miejskiej w Gryfinie z dnia 25 maja 2023 r. zmieniając uchwałę w sprawie wyznaczenia obszaru i granic aglomeracji Gryfino publ.  Dz. U. Woj. Zach. Pom. z 2023 r. poz. 3290. </t>
  </si>
  <si>
    <t>PLZA0160</t>
  </si>
  <si>
    <t>PLSL147N</t>
  </si>
  <si>
    <t>oczyszczalnia ścieków w Żernicy typu BIOBLOK</t>
  </si>
  <si>
    <t>Żernica</t>
  </si>
  <si>
    <t>PLZA057</t>
  </si>
  <si>
    <t>Dobrzany</t>
  </si>
  <si>
    <t>stargardzki</t>
  </si>
  <si>
    <t>Stargard</t>
  </si>
  <si>
    <t>Dobrzany, Marianowo</t>
  </si>
  <si>
    <t>Uchwała nr XXI/189/20 Rady Miejskiej w Dobrzanach z dnia 29.12.2020 r. w sprawie wyznaczenia obszaru i granic aglomeracji Dobrzany (Dz. Urz. Woj. Zach. z 2021 r., poz. 214)</t>
  </si>
  <si>
    <t>PLZA0570</t>
  </si>
  <si>
    <t>PLMZ070</t>
  </si>
  <si>
    <t>Miejska Oczyszczalnia ścieków w Żelechowie</t>
  </si>
  <si>
    <t>Żelechów</t>
  </si>
  <si>
    <t>PLZA013</t>
  </si>
  <si>
    <t>Międzyzdroje</t>
  </si>
  <si>
    <t>kamieński</t>
  </si>
  <si>
    <t>Uchwała nr XXX/375/21 Rady Miejskiej w Międzyzdrojach z dnia 28.01.2021 r. w sprawie wyznaczenia obszaru i granc Aglomeracji Międzyzdroje (Dz. Urz. Woj. Zach. z 2021 r., poz. 1041)</t>
  </si>
  <si>
    <t>PLZA0130</t>
  </si>
  <si>
    <t>PLWL505</t>
  </si>
  <si>
    <t>Skarszew</t>
  </si>
  <si>
    <t>Żelazków</t>
  </si>
  <si>
    <t>PLZA072</t>
  </si>
  <si>
    <t>Pełczyce</t>
  </si>
  <si>
    <t>choszczeński</t>
  </si>
  <si>
    <t xml:space="preserve">Uchwała nr XXXIV.343.2023 Rady Miejskiej w Pełczycach z dnia 27 czerwca 2023 r. zmieniająca uchwałę RM w Pełczycach Nr XXXI.309.2022 z dnia 22 grudnia 2022 r. zmieniajaca uchwałe w sprawie wyznaczenia obszaru i granic Aglomeracji Pełczyce (DZ. U. Woj.Zach. z 2023, poz.3835) </t>
  </si>
  <si>
    <t>PLZA0720</t>
  </si>
  <si>
    <t>PLZA0721</t>
  </si>
  <si>
    <t>PLMP080</t>
  </si>
  <si>
    <t>Gminna Oczyszczalnia Scieków w Łąkcie Górnej</t>
  </si>
  <si>
    <t>żegocina</t>
  </si>
  <si>
    <t>PLZA039</t>
  </si>
  <si>
    <t>Aglomeracja gminy Bobolice</t>
  </si>
  <si>
    <t>Bobolice</t>
  </si>
  <si>
    <t>gm. Bobolice</t>
  </si>
  <si>
    <t>Uchwała Nr XXIII/224/20 Rady Miejskiej w Bobolicach z dnia 23 grudnia 2020 roku w sprawie wyznaczenia obszaru i granic aglomeracji Gminy Bobolice opublikowana w DZIENNIKU URZĘDOWYM WOJEWÓDZTWA ZACHODNIOPOMORSKIEGO dnia 14 stycznia 2021 r., poz. 241.</t>
  </si>
  <si>
    <t>PLZA0390</t>
  </si>
  <si>
    <t>PLMP508</t>
  </si>
  <si>
    <t>Oczyszczalnia ścieków Żegiestów</t>
  </si>
  <si>
    <t xml:space="preserve">Żegiestów </t>
  </si>
  <si>
    <t>PLZA020</t>
  </si>
  <si>
    <t>gryficki</t>
  </si>
  <si>
    <t>Gmina Gryfice</t>
  </si>
  <si>
    <t>Dziennik Urzędowy Woj. Zachodniopomorskiego z dnia 12 stycznia 2021 poz. 183. UCHWAŁA NR XXX/297/2020RADY MIEJSKIEJ W GRYFICACHz dnia 16 grudnia 2020 r.w sprawie wyznaczenia obszaru i granic aglomeracji Gryfice</t>
  </si>
  <si>
    <t>PLZA0200</t>
  </si>
  <si>
    <t>Oczyszczalnia ścieków Andrzejówka</t>
  </si>
  <si>
    <t>PLZA085</t>
  </si>
  <si>
    <t>Rąbino</t>
  </si>
  <si>
    <t>gm. Rąbino</t>
  </si>
  <si>
    <t xml:space="preserve">Uchwała nr XXVIII/150/2020 z dnia 30.12.2020 r. w sprawie wyznaczenia obszaru i granic Aglomeracji Rąbino (Dz. U. Woj. Zach. z 2021 r., poz. 211)
 </t>
  </si>
  <si>
    <t>PLZA0850</t>
  </si>
  <si>
    <t>PLLU004</t>
  </si>
  <si>
    <t>Spółka Wodno-Ściekowa "Złota Struga"</t>
  </si>
  <si>
    <t>Żary</t>
  </si>
  <si>
    <t>PLZA082</t>
  </si>
  <si>
    <t>Ińsko</t>
  </si>
  <si>
    <t>Uchwała XX/159/2020 Rady Miejskiej w Ińsku z dn. 16 grudnia 2020 r. w sprawie wyznaczenia obszaru i granic aglomeracji Ińsko Dz.Urz. Woj. Zachodniopomorskiego z 2020 r. poz. 5772</t>
  </si>
  <si>
    <t>PLZA0820</t>
  </si>
  <si>
    <t>PLDO040</t>
  </si>
  <si>
    <t>Przedsiębiorstwo Wodno-Ściekowe Sp. z o.o.</t>
  </si>
  <si>
    <t>Żarów</t>
  </si>
  <si>
    <t>PLZA091N</t>
  </si>
  <si>
    <t>Biesiekierz</t>
  </si>
  <si>
    <t>gm. Biesiekierz</t>
  </si>
  <si>
    <t>Uchwała Nr V/31/24 Rady Gminy Biesiekierz z dnia 27 września 2024 r. zmieniająca uchwałę nr XXIII/160/20 Rady Gminy w Biesiekierzu z dnia 17 grudnia 2020 r. w sprawie wyanczenia obszaru i ganic aglomeracji Biesiekierz
opublikowana w Dzienniku Urzędwoym Woj. Zach. Z dnia 4 października 2024 r. poz. 4582</t>
  </si>
  <si>
    <t>PLZA0910N</t>
  </si>
  <si>
    <t>PLLO502</t>
  </si>
  <si>
    <t>Oczyszczalnia ścieków</t>
  </si>
  <si>
    <t>Żarnów</t>
  </si>
  <si>
    <t>PLPM026</t>
  </si>
  <si>
    <t>Kępice</t>
  </si>
  <si>
    <t>pomorskie</t>
  </si>
  <si>
    <t>słupski</t>
  </si>
  <si>
    <t>Gmina Kępice</t>
  </si>
  <si>
    <t>Uchwała nr XXI/201/2020 Rady Miejskiej w Kępicach z dnia 22 grudnia 2020 roku w spraiwe wyznaczenia obszaru i granic Aglomeracja Kępice (Dz. Urz. Woj. Pom. z 2021 r., poz. 484)</t>
  </si>
  <si>
    <t>PLPM0260</t>
  </si>
  <si>
    <t>Gdańsk</t>
  </si>
  <si>
    <t>PLPM075</t>
  </si>
  <si>
    <t>Żarnowiec</t>
  </si>
  <si>
    <t>PLZA021</t>
  </si>
  <si>
    <t>Myślibórz</t>
  </si>
  <si>
    <t>myśliborski</t>
  </si>
  <si>
    <t>Uchwała nr XXVII/223/2020 Rady Miejskiej w Myśliborzu z dnia 17.12.2020 r. w sprawie wyznaczenia obszaru i granic aglomeracji Myślibórz Dz.Urz. Woj. Zach. z 2021 r., poz. 187</t>
  </si>
  <si>
    <t>PLZA0210</t>
  </si>
  <si>
    <t>PLSL502</t>
  </si>
  <si>
    <t>Oczyszczalnia ścieków w Żarkach Letnisko</t>
  </si>
  <si>
    <t>Żarki Letnisko</t>
  </si>
  <si>
    <t>PLZA501</t>
  </si>
  <si>
    <t>Dobra</t>
  </si>
  <si>
    <t>Uchwała Nr XLV/595/2023, Rada Gminy Dobra, 19.09.2023r w sprawie zmiany uchwały XIX/269/2020 Rady Gminy Dobra z dnia 26 listopada 2020r. w sprawie wyznaczenia obszaru i granic aglomeracji Dobra, Dz. Urz. Woj. Zach z 2023 r., poz. 5123</t>
  </si>
  <si>
    <t>PLZA5010</t>
  </si>
  <si>
    <t>PLSL080</t>
  </si>
  <si>
    <t xml:space="preserve">Gminna Oczyszczalnia Ścieków w Żarkach </t>
  </si>
  <si>
    <t>Żarki</t>
  </si>
  <si>
    <t>PLZA601</t>
  </si>
  <si>
    <t>Mierzyn</t>
  </si>
  <si>
    <t>Uchwała Nr XLV/594/2023 Rady Gminy Dobra z dnia 19 września 2023 r. w sprawie zmiany uchwały XIX/270/2020 Rady Gminy Dobra z dnia 26 listopada 2020r. w sprawie 
wyznaczenia obszaru i granic aglomeracji Mierzyn, Dz. Urz. Woj. Zach. z 2023 r., poz. 5121</t>
  </si>
  <si>
    <t>PLZA001</t>
  </si>
  <si>
    <t>PLLU005</t>
  </si>
  <si>
    <t>Żagańskie Wodociągi i Kanalizacje sp. z o.o. w Żaganiu</t>
  </si>
  <si>
    <t>Żagań</t>
  </si>
  <si>
    <t>PLZA504</t>
  </si>
  <si>
    <t>Banie</t>
  </si>
  <si>
    <t>UCHWAŁA NR XIX/152/2020 RADY GMINY BANIE z dnia 22 grudnia 2020 r. w sprawie wyznaczenia aglomeracji Banie (Dz. U. Woj. Zach. z 2021 r., poz. 287)</t>
  </si>
  <si>
    <t>PLZA5040</t>
  </si>
  <si>
    <t>PLMZ084</t>
  </si>
  <si>
    <t>Żabia Wola</t>
  </si>
  <si>
    <t>PLZA048</t>
  </si>
  <si>
    <t>Sianów</t>
  </si>
  <si>
    <t>Uchwała Nr XXXIV/230/2021 Rady Miejskiej w Sianowie z dnia 31 marca 2021 r. w sprawie wyznaczenia obszaru i granic aglomeracji Sianów (Dz. Urz. Woj. Zach z 2021 poz. 1872)</t>
  </si>
  <si>
    <t>PLMZ047</t>
  </si>
  <si>
    <t>Zwoleń</t>
  </si>
  <si>
    <t>PLZA101N</t>
  </si>
  <si>
    <t>Warnice</t>
  </si>
  <si>
    <t>Pyrzycki</t>
  </si>
  <si>
    <t>NR XXII/115/2020 Rady Gminy Warnice  z dnia 30 grudnia 2020 r. w sprawie wyznaczenia aglomeracji Warnice (Dz. U.Woj. Zach.z 2021 r., poz. 223)</t>
  </si>
  <si>
    <t>PLZA1014N</t>
  </si>
  <si>
    <t>PLZA1012N</t>
  </si>
  <si>
    <t>PLZA1013N</t>
  </si>
  <si>
    <t>Lublin</t>
  </si>
  <si>
    <t>PLLE031</t>
  </si>
  <si>
    <t>Oczyszczalnia Ścieków w Zwierzyńcu</t>
  </si>
  <si>
    <t>Zwierzyniec</t>
  </si>
  <si>
    <t>PLZA012</t>
  </si>
  <si>
    <t>Goleniów</t>
  </si>
  <si>
    <t>Uchwała Nr XXVIII/385/21  Rady Miejskiej w Goleniowie z dnia 27 stycznia 2021r.  w sprawie wyznaczenia obszaru i granic Aglomeracji Goleniów,http://e-dziennik.szczecin.uw.gov.pl/legact/2021/1064 Dz. U. Woj.. Zach. z 2021 r., poz. 1064).</t>
  </si>
  <si>
    <t>PLZA0120</t>
  </si>
  <si>
    <t>PLDO136N</t>
  </si>
  <si>
    <t>Złoty Stok</t>
  </si>
  <si>
    <t>PLZA063</t>
  </si>
  <si>
    <t>Komarowo</t>
  </si>
  <si>
    <t>Uchwała Nr XXVIII/385/21  Rady Miejskiej w Goleniowie z dnia 27.01.2021r.  w sprawie wyznaczenia obszaru i granic Aglomeracji Komarowo, http://e-dziennik.szczecin.uw.gov.pl/WDU_Z/2021/1065/akt.pdf (Dz.U. Woj.. Zach.z 2021 r., poz. 1065)</t>
  </si>
  <si>
    <t>PLZA0630</t>
  </si>
  <si>
    <t>PLWL026</t>
  </si>
  <si>
    <t>Oczyszczalnia dla aglomeracji Złotów</t>
  </si>
  <si>
    <t>Złotów</t>
  </si>
  <si>
    <t>Szczecin Lewobrzeże</t>
  </si>
  <si>
    <t>Uchwała Nr XXIII/704/20 Rady Miasta Szczecin z dnia 24 listopada 2020 r. w sprawie wyznaczenia obszaru i granic aglomeracji Szczecin Lewobrzeże (Dz. U. Woj. Zach z 2020 r., poz. 6046)</t>
  </si>
  <si>
    <t>PLZA0011</t>
  </si>
  <si>
    <t>TAK</t>
  </si>
  <si>
    <t>PLDO026</t>
  </si>
  <si>
    <t>mechaniczno-biologiczna oczyszczalnia ścieków w Złotoryi</t>
  </si>
  <si>
    <t>Złotoryja</t>
  </si>
  <si>
    <t>PLZA103N</t>
  </si>
  <si>
    <t>Szczecin Prawobrzeże</t>
  </si>
  <si>
    <t>Uchwała Nr XLVII/1314/23 Rady Miasta Szczecin z dnia 7 marca 2023 r. zminiająca uchwałę w sprawie wyznaczenia obszaru i granic aglomeracji Szczecin Prawobrzeże (Dz. U. Woj. Zach. z 2023 r., poz. 1808)</t>
  </si>
  <si>
    <t>PLZA0012</t>
  </si>
  <si>
    <t>PLKP039</t>
  </si>
  <si>
    <t>Mierzwin</t>
  </si>
  <si>
    <t>Złotniki Kujawskie</t>
  </si>
  <si>
    <t>Gmina Miasto Koszalin, Gmina Będzino</t>
  </si>
  <si>
    <t xml:space="preserve">Uchwała Nr LXXII/1011/2024 Rady Miejskiej w Koszalinie z dnia 25 stycznia 2024r. Zmieniajaca uchwałę Nr XXVI/428/2020 Rady Miejskiej w Koszalinie z dnia 17 grudnia 2020r. W sprawie wyznaczenia obszaru i granic aglomeracji Koszalin (Dz.Urz.Woj.Zachodniopom. z dnia 15 lutego 2024r.,poz. 1066) </t>
  </si>
  <si>
    <t>PLZA0020</t>
  </si>
  <si>
    <t>PLZA030</t>
  </si>
  <si>
    <t>Oczyszczalnia ścieków Złocieniec</t>
  </si>
  <si>
    <t>Złocieniec</t>
  </si>
  <si>
    <t>PLZA027</t>
  </si>
  <si>
    <t>Barlinek</t>
  </si>
  <si>
    <t>UCHWAŁA NR XXXIII/214/2020 RADY MIEJSKIEJ W BARLINKU z dnia 28.12.2020 r. w sprawie wyzanczenia obszaru i granic aglomeracji Barlinek Dz. U. Woj. Zachodnipom. Nr 529 z 02.02.2021 r.</t>
  </si>
  <si>
    <t>PLZA0270</t>
  </si>
  <si>
    <t>PLDO024</t>
  </si>
  <si>
    <t>Ziębice</t>
  </si>
  <si>
    <t>PLZA007</t>
  </si>
  <si>
    <t>Miasto Darłowo</t>
  </si>
  <si>
    <t>Darłowo</t>
  </si>
  <si>
    <t>Uchwała Nr XXX/239/2020 Rady Miejskiej w Darłowie z dnia 4 grudnia 2020 r. w sprawie wyznaczenia obszaru i granic aglomeracji miasta Darłowa (Dz. U. Woj. Zach. z 2021 r., poz. 91)</t>
  </si>
  <si>
    <t>PLZA0070</t>
  </si>
  <si>
    <t>Henryków</t>
  </si>
  <si>
    <t>PLZA060</t>
  </si>
  <si>
    <t>Maszewo</t>
  </si>
  <si>
    <t>Goleniowski</t>
  </si>
  <si>
    <t xml:space="preserve">22 grudnia 2020r, poz. 5818, Dziennik Urzędowy Województwa Zachodniopomorskiego, Uchwała Nr XXIV/157/2020 Rady Miejskiej w Maszewie z dnia 26 listopada 2020 r. w sprawie wyznaczania obszaru i granic aglomeracji gminy Maszewo </t>
  </si>
  <si>
    <t>PLZA0600</t>
  </si>
  <si>
    <t>PLLU002</t>
  </si>
  <si>
    <t>Łącza</t>
  </si>
  <si>
    <t>Zielona Góra</t>
  </si>
  <si>
    <t>PLZA100N</t>
  </si>
  <si>
    <t>Widuchowa</t>
  </si>
  <si>
    <t>Uchwała Nr XXIII/161/2020 RADY GMINY WIDUCHOWA z dnia 8 grudnia 2020 r.w sprawie wyznaczenia obszaru i granic aglomeracji Widuchowa Dz. U. Woj. Zach. Nr 5746/2020</t>
  </si>
  <si>
    <t>PLZA1000N</t>
  </si>
  <si>
    <t>PLDO014</t>
  </si>
  <si>
    <t>Zakład Oczyszczania Ścieków i Zagospodarowania Osadów</t>
  </si>
  <si>
    <t>ZGORZELEC</t>
  </si>
  <si>
    <t>PLZA019</t>
  </si>
  <si>
    <t>Nowogard</t>
  </si>
  <si>
    <t>Uchwała nr XCV/530/23 Rady Miejskiej w Nowogardzie z dnia 13.09.2023 r.w sprawie zmiany uchwały Dziennik Urzędowy Województwa Zachodniopomorskiego z dnia 27.09.2023 r. poz. 5093</t>
  </si>
  <si>
    <t>PLZA0190</t>
  </si>
  <si>
    <t>PLLO012</t>
  </si>
  <si>
    <t>Oczyszczalnia ścieków w Zgierzu</t>
  </si>
  <si>
    <t>Zgierz</t>
  </si>
  <si>
    <t>PLZA047</t>
  </si>
  <si>
    <t>Golczewo</t>
  </si>
  <si>
    <t xml:space="preserve">Uchwała Nr XXII/161/2020 Rady Miejskiej w Golczewie z dnia 25 września 2020 r. w sprawie wyznaczenia obszaru i granic aglomeracji Golczewo (Dz. U. Woj. Zach. z 2020 r., poz. 4997) </t>
  </si>
  <si>
    <t>PLZA0470</t>
  </si>
  <si>
    <t>PLMP092</t>
  </si>
  <si>
    <t>Zembrzyce</t>
  </si>
  <si>
    <t>PLZA051</t>
  </si>
  <si>
    <t>Trzcińsko-Zdrój</t>
  </si>
  <si>
    <t>Uchwała nr XXVI/193/2020 Rady Miejskiej w Trzcińsku-Zdroju z dnia 18.12.2020 r. w sprawie wyznaczenia aglomeracji Trzcińsko-Zdrój (Dz. Urz. Woj. Zachodniopomorskiego z 2021 r. poz. 745)</t>
  </si>
  <si>
    <t>PLZA0510</t>
  </si>
  <si>
    <t>PLLO028</t>
  </si>
  <si>
    <t>Oczyszczalnia ścieków w Zelowie</t>
  </si>
  <si>
    <t>Zelów</t>
  </si>
  <si>
    <t>PLZA083</t>
  </si>
  <si>
    <t>Cedynia</t>
  </si>
  <si>
    <t>UCHWAŁA NR XXII/194/2020 RADY MIEJSKIEJ W CEDYNI z dnia 30 listopada 2020 r. w sprawie wyznaczenia Aglomeracji Cedynia Dz. Urz. Woj. Zachodniopomorskiego 2020 poz. 5698</t>
  </si>
  <si>
    <t>PLZA0830</t>
  </si>
  <si>
    <t>PLSL516</t>
  </si>
  <si>
    <t>Zebrzydowice "KOVONA"</t>
  </si>
  <si>
    <t>Zebrzydowice</t>
  </si>
  <si>
    <t>PLZA054</t>
  </si>
  <si>
    <t>Resko</t>
  </si>
  <si>
    <t>łobeski</t>
  </si>
  <si>
    <t xml:space="preserve">Uchwała nr XIX/165/20 Rady Miejskiej w Resku, z dnia 30 listopada 2020 r. w sprawie wyznaczenia granic i obszaru Aglomeracji Resko ( Publikacja -Dz.U. Woj.Zachodniopomorskiego z  24.12.2020 r. poz. 5952 ) </t>
  </si>
  <si>
    <t>PLZA0540</t>
  </si>
  <si>
    <t>PLOP009</t>
  </si>
  <si>
    <t>Biologiczno-chemiczna oczyszczalnia ścieków ArcelorMittal Poland S.A. Oddział w Zdzieszowicach</t>
  </si>
  <si>
    <t>Zdzieszowice</t>
  </si>
  <si>
    <t>PLZA011</t>
  </si>
  <si>
    <t>Białogard</t>
  </si>
  <si>
    <t>białogardzki</t>
  </si>
  <si>
    <t>Miasto Białogard</t>
  </si>
  <si>
    <t>m. Białogard; g.Białogard; g.Tychowo</t>
  </si>
  <si>
    <t>UCHWAŁA NR XXX/241/2021 RADY MIEJSKIEJ BIAŁOGARDU z dnia 17 lutego 2021 r. w sprawie wyznaczenia obszaru i granic aglomeracji Białogard (Dz. U. Woj. Zach. z 2021 r., poz. 1154)</t>
  </si>
  <si>
    <t>PLZA0110</t>
  </si>
  <si>
    <t>PLLO009</t>
  </si>
  <si>
    <t>Miejska Oczyszczalni Ścieków</t>
  </si>
  <si>
    <t>Zduńska Wola</t>
  </si>
  <si>
    <t>PLZA025</t>
  </si>
  <si>
    <t xml:space="preserve">Aglomeracja Łobez </t>
  </si>
  <si>
    <t xml:space="preserve">Łobez </t>
  </si>
  <si>
    <t>Uchwała Nr XXX/196/2020 Raday Miejskiej w Łobzie z dnia 23 października 2020 r. w sprawie wyznaczania Aglomeracji Łobez (Dz. Urz. Z 6.X.2020 r., poz. 4962)</t>
  </si>
  <si>
    <t>PLZA0250</t>
  </si>
  <si>
    <t>PLWL058</t>
  </si>
  <si>
    <t>Zduny</t>
  </si>
  <si>
    <t>PLZA022</t>
  </si>
  <si>
    <t>Świdwin</t>
  </si>
  <si>
    <t>UCHWAŁA NR XXVI/143/20 RADY MIASTA ŚWIDWIN z dnia 30 października 2020 r. w sprawie wyznaczenia obszaru i granic Aglomeracji Świdwin, Dziennik Urzędowy Województwa Zachodniopomorskiego DZ.URZ.WOJ.2020.5203</t>
  </si>
  <si>
    <t>PLZA0220</t>
  </si>
  <si>
    <t>PLMZ143N</t>
  </si>
  <si>
    <t>Zbuczyn</t>
  </si>
  <si>
    <t>PLZA062</t>
  </si>
  <si>
    <t>Stepnica</t>
  </si>
  <si>
    <t xml:space="preserve">Uchwała Nr XV/177/20 Rady Miejskiej w Stepnicy z dnia 27 listopada 2020 r. w sprawie likwidacji dotychczasowej aglomeracji Stepnica oraz wyznaczenia aglomercji Stepnica w nowym kształcie, Pozycja 5622 z 2020 r. </t>
  </si>
  <si>
    <t>PLZA0620</t>
  </si>
  <si>
    <t>PLPM045</t>
  </si>
  <si>
    <t>Zblewo</t>
  </si>
  <si>
    <t>PLZA049</t>
  </si>
  <si>
    <t>Mieszkowice</t>
  </si>
  <si>
    <t>Uvhwała Rady Miejskiej  z dnia 28.12.2020 nr XVII/149/2020 w sprawie wyznaczenia obszaru i granic aglomeracji Mieszkowice, Dziennik urzedowy Województwa Zachodniopomorskiego  poz. 220 z dnia 14.01.2021</t>
  </si>
  <si>
    <t>PLZA0490</t>
  </si>
  <si>
    <t>PLWL051</t>
  </si>
  <si>
    <t>Zbąszyń</t>
  </si>
  <si>
    <t>PLZA018</t>
  </si>
  <si>
    <t>Połczyn-Zdrój</t>
  </si>
  <si>
    <t>Gmina Połczyn-Zdrój, Gmina Rąbino</t>
  </si>
  <si>
    <t>Uchwała Rady Miejskiej w Połczynie-Zdroju z dnia 9.12.2020 r. nr XXX/364/2020 w sprawie wyznaczenia obszaru i granic aglomeracji Połczyn-Zdrój opublikowana w Dzienniku Urzędowym Woj.. Zachodniopomorskiego w  d, 11.12.2020 r. pod pozycją nr 5606</t>
  </si>
  <si>
    <t>PLZA0180</t>
  </si>
  <si>
    <t>PLLU026</t>
  </si>
  <si>
    <t>Zbąszynek</t>
  </si>
  <si>
    <t>PLZA043</t>
  </si>
  <si>
    <t>Polanów</t>
  </si>
  <si>
    <t>Gmina Polanów</t>
  </si>
  <si>
    <t xml:space="preserve">Poz. 358 Dziennik Urzędowy Województwa Zachodniopomorskiego, Uchwała Nr XXX/208/20 Rady Miejskiej w Polanowie z dnia 15 grudnia 2020 r. w sprawie wyznaczenia obszaru i granic Aglomeracji Polanów </t>
  </si>
  <si>
    <t>PLZA0430</t>
  </si>
  <si>
    <t>PLDO021</t>
  </si>
  <si>
    <t>Przedsiębiorstwo Wodociągów i Kanalizacji „DELFIN” sp. z o. o. w Ząbkowicach Śląskich</t>
  </si>
  <si>
    <t>Ząbkowice Śląskie</t>
  </si>
  <si>
    <t>PLZA004</t>
  </si>
  <si>
    <t>Gmina Miasto Stargard</t>
  </si>
  <si>
    <t>Stargard miasto; część Gminy wiejskiej Stargard; część Gminy Kobylanka</t>
  </si>
  <si>
    <t>Uchwała nr XXIII/259/2020 Rady Miejskiej w Stargardzie z dnia 22 grudnia 2020 r. w sprawie wyznaczania obszaru i granic aglomeracji Stargard ogłoszona w Dzienniku Urzędowym Województwa Zachodniopomorskiego w dniu 14.01.2021 r. pod poz. 229 zmieniona Uchwałą nr XXX/325/2021 Rady Miejskiej w Stargardzie z dnia 31 sierpnia 2021 r. zmieniająca uchwałę w sprawie wyznaczania obszaru i granic aglomeracji Stargard ogłoszona w Dzienniku Urzędowym Województwa Zachodniopomorskiego w dniu 30.09.2021 r. pod poz. 4020</t>
  </si>
  <si>
    <t>PLZA0040</t>
  </si>
  <si>
    <t xml:space="preserve">Oczyszczalnia ścieków w Budzowie </t>
  </si>
  <si>
    <t>PLZA077</t>
  </si>
  <si>
    <t>Manowo</t>
  </si>
  <si>
    <t>Uchwał NR LIV/428/2023 Rady Gminy Manowo z dnia 29 września 2023r. Zmieniająca uchwałę w sprawie wyznaczenia obszaru i granic aglomeracji Manowo (Dz.U.Woj.Zach. Z 2023., poz.5628)</t>
  </si>
  <si>
    <t>PLZA0770</t>
  </si>
  <si>
    <t>PLDO600</t>
  </si>
  <si>
    <t>Oczyszczalnia Ścieków w Suchej Wielkiej</t>
  </si>
  <si>
    <t>Zawonia</t>
  </si>
  <si>
    <t>PLPM023</t>
  </si>
  <si>
    <t>Miastko</t>
  </si>
  <si>
    <t>bytowski</t>
  </si>
  <si>
    <t>Uchwała Nr XXVI/259/2000 Rady Miejskiej w Miastku z dnia 4 grudnia 2020 r. w sprawie wyznaczenia obszaru i granic aglomeracji Miastko DZIENNIK URZĘDOWY
WOJEWÓDZTWA POMORSKIEGO z dnia 14 stycznia 2021 r. poz 143</t>
  </si>
  <si>
    <t>PLPM0230</t>
  </si>
  <si>
    <t>PLSL023</t>
  </si>
  <si>
    <t>Oczyszczalnia Ścieków Komunalnych w Zawierciu</t>
  </si>
  <si>
    <t>Zawiercie</t>
  </si>
  <si>
    <t>PLZA005</t>
  </si>
  <si>
    <t>Świnoujście</t>
  </si>
  <si>
    <t>Uchwała Nr XXXVIII/297/2020 Rady Miasta Świnoujścia z dnia 29 października 2020 r w sprawie wyznaczania obszaru i granic aglomeracji Świnoujście. Dziennik Urządowy Województwa Zachodniopomorskiego dnia 1 grudnia 2020 poz. 5281</t>
  </si>
  <si>
    <t>PLZA0050</t>
  </si>
  <si>
    <t>PLDO086</t>
  </si>
  <si>
    <t>Miejska Oczyszczalnia Ścieków</t>
  </si>
  <si>
    <t>Zawidów</t>
  </si>
  <si>
    <t>PLZA023</t>
  </si>
  <si>
    <t>Dębno</t>
  </si>
  <si>
    <t>Myśliborski</t>
  </si>
  <si>
    <t>Uchwała Nr XXXI/255/2020 Rady Miejskiej Dębna z dnia 30 grudnia 2020 r. DZIENNIK URZĘDOWY WOJEWÓDZTWA ZACHODNIOPOMORSKIEGO z dnia 14 stycznia 2021 r. poz. 240</t>
  </si>
  <si>
    <t>PLZA0230</t>
  </si>
  <si>
    <t>PLOP020</t>
  </si>
  <si>
    <t>Zawadzkie</t>
  </si>
  <si>
    <t>PLZA024</t>
  </si>
  <si>
    <t>wiejska Darłowo</t>
  </si>
  <si>
    <t>Gmina Wiejska Darłowo</t>
  </si>
  <si>
    <t>UCHWAŁA NR IX.46.2024
RADY GMINY DARŁOWO
z dnia 30 października 2024 r.
w sprawie zmiany uchwały Nr XXVIII.304.2020 Rady Gminy Darłowo z dnia 14 grudnia 2020 r.
w sprawie wyznaczenia aglomeracji wiejskiej Darłowo</t>
  </si>
  <si>
    <t>PLZA0240</t>
  </si>
  <si>
    <t>PLPK154</t>
  </si>
  <si>
    <t>OŚ w Zawadzie</t>
  </si>
  <si>
    <t>Zawada</t>
  </si>
  <si>
    <t>PLZA034</t>
  </si>
  <si>
    <t>Trzebiatów</t>
  </si>
  <si>
    <t>Uchwała nr XXXVIII/296/21 Rady Miejskiej w Trzebiatowie z dnia 30 września 2021 r. w sprawie wyznaczenia obszaru i granic aglomeracji Trzebiatów DZIENNIK URZĘDOWY WOJEWÓDZTWA ZACHODNIOPOMORSKIEGO z dnia 2 listopada 2021 r.Poz. 4477</t>
  </si>
  <si>
    <t>PLZA0340</t>
  </si>
  <si>
    <t>PLMP025</t>
  </si>
  <si>
    <t>Oczyszczalnia sp. z o.o.</t>
  </si>
  <si>
    <t>Zator</t>
  </si>
  <si>
    <t>PLZA015</t>
  </si>
  <si>
    <t>Police</t>
  </si>
  <si>
    <t>Uchwała NR XXXII/344/2021 RADY MIEJSKIEJ W POLICACH z dnia 24 czerwca 2021 w sprawie wyznaczenia obszaru i granic aglomeracji Police, Dziennik Urzędowy Województwa Zachodniopomorskiego z dnia 06 lipca 2021 poz. 3049 
UCHWAŁA NR XL/418/2022 RADY MIEJSKIEJ W POLICACH z dnia 29 marca 2022 r. zmieniająca uchwałę w sprawie wyznaczenia obszaru i granic aglomeracji Police Dziennik Urzędowy Województwa Zachodniopomorskiego z dnia 05 kwietnia 2022 r. poz. 1560</t>
  </si>
  <si>
    <t>PLZA0150</t>
  </si>
  <si>
    <t>PLSL506</t>
  </si>
  <si>
    <t>Zasole Bielańskie</t>
  </si>
  <si>
    <t>PLZA009</t>
  </si>
  <si>
    <t>Dziwnów</t>
  </si>
  <si>
    <t>Dziwnów, Wolin</t>
  </si>
  <si>
    <t>Uchwała Nr LXVII/719/24 Rady Miejskiej w Dziwnowie z dnia 27 marca 2024 r. zmieniająca uchwałę w sprawie wyznaczenia obszaru granic aglomeracji Dziwnów (Dz.U. Woj. Zach. z      2024 r., poz. 2205)</t>
  </si>
  <si>
    <t>PLZA0090</t>
  </si>
  <si>
    <t>PLPK097</t>
  </si>
  <si>
    <t>Gminna Oczyszczalnia Ścieków w Zarzeczu</t>
  </si>
  <si>
    <t>Zarzecze</t>
  </si>
  <si>
    <t>PLZA073</t>
  </si>
  <si>
    <t>Chociwel</t>
  </si>
  <si>
    <t>Uchwała nr XXV/150/2020 Rady Miejskiej w Chociwlu z dnia 22.12.20220 r., Dz. Urz. Woj. Zachodniopomorskiego poz. 213 z dnia 14.01.2021 r.</t>
  </si>
  <si>
    <t>PLZA0730</t>
  </si>
  <si>
    <t>PLPK059</t>
  </si>
  <si>
    <t>Oczyszczalnia ścieków w Zarszynie</t>
  </si>
  <si>
    <t>Zarszyn</t>
  </si>
  <si>
    <t>PLZA074</t>
  </si>
  <si>
    <t>Tychowo</t>
  </si>
  <si>
    <t>gm. Tychowo, gm. Połczyn-Zdrój</t>
  </si>
  <si>
    <t>UCHWAŁA NR XXVIII181/20 RADY MIEJSKIEJ W TYCHOWIE Z DNIA 30 LISTOPADA 2020 ROKU, Dziennik Urzędowy Województwa Zachodniopomorskiego, Ogłoszony: 22 grudnia 2020 roku poz. 5828</t>
  </si>
  <si>
    <t>PLZA0740</t>
  </si>
  <si>
    <t>PLWL148</t>
  </si>
  <si>
    <t>Łękno</t>
  </si>
  <si>
    <t>Zaniemyśl</t>
  </si>
  <si>
    <t>PLZA079</t>
  </si>
  <si>
    <t>Recz</t>
  </si>
  <si>
    <t>UCHWAŁA NR VII/45/24 RADY MIEJSKIEJ W RECZU z dnia 18 grudnia 2024 r. w sprawie zmiany uchwały w sprawie wyznaczenia aglomeracji  Recz</t>
  </si>
  <si>
    <t>PLZA0790</t>
  </si>
  <si>
    <t>PLLE002</t>
  </si>
  <si>
    <t>ZAMOŚĆ</t>
  </si>
  <si>
    <t>Zamość</t>
  </si>
  <si>
    <t>PLZA026</t>
  </si>
  <si>
    <t>Choszczno</t>
  </si>
  <si>
    <t>Uchwała Nr XLVI/383/2023 Rady Miejskiej w Choszcznie z dnia 31 stycznia 2023 r. (Dz. U. woj. Zachodnopom. 2023 poz. 1309) w sprawie zmiany uchwały nr XXII/186/2020 Rady Miejskiej w Choszcznie z dnia 2 grudnia 2020 r.
w sprawie wyznaczenia obszaru i granic Aglomeracji Gminy Choszczno</t>
  </si>
  <si>
    <t>PLZA0260</t>
  </si>
  <si>
    <t>PLPK158N</t>
  </si>
  <si>
    <t>Oczyszczalnia ścieków w Zamiechowie</t>
  </si>
  <si>
    <t>Zamiechów</t>
  </si>
  <si>
    <t>PLZA014</t>
  </si>
  <si>
    <t>Pyrzyce</t>
  </si>
  <si>
    <t>Gmina Pyrzyce</t>
  </si>
  <si>
    <t>UCHWAŁA NR XXXI/224/20 RADY MIEJSKIEJ W PYRZYCACH z dnia 21 grudnia 2020 r. w sprawie wyznaczenia aglomeracji Pyrzyce (Dz. U. Woj. Zach. z 2021 r., poz. 222)</t>
  </si>
  <si>
    <t>PLZA0140</t>
  </si>
  <si>
    <t>Białystok</t>
  </si>
  <si>
    <t>PLPL009</t>
  </si>
  <si>
    <t>Oczyszczalnia Ścieków</t>
  </si>
  <si>
    <t>Zambrów</t>
  </si>
  <si>
    <t>PLZA036</t>
  </si>
  <si>
    <t>Karlino</t>
  </si>
  <si>
    <t>Karlino; Gm. Białogard</t>
  </si>
  <si>
    <t>UCHWAŁA NR XXXI/323/21
RADY MIEJSKIEJ W KARLINIE
z dnia 26 lutego 2021 r.
w sprawie wyznaczenia obszaru i granic aglomeracji Karlino (Dz. U. Woj. Zach. Z 2021 r. poz. 1359)</t>
  </si>
  <si>
    <t>PLZA0360</t>
  </si>
  <si>
    <t>PLPK092</t>
  </si>
  <si>
    <t xml:space="preserve">Załuże </t>
  </si>
  <si>
    <t>Załuże</t>
  </si>
  <si>
    <t>PLZA058</t>
  </si>
  <si>
    <t>Płoty</t>
  </si>
  <si>
    <t>PŁOTY</t>
  </si>
  <si>
    <t xml:space="preserve">Uchwała Rady Miejskiej w Płotach nr XXX/228/2020 z dnia 21.12.2020 r. w sprawie wyznaczenia obszaru i granic aglomeracji Płoty (Dz.Urz. Woj. Zachodniopom. z dnia 05.01.2021 r. poz. 62) </t>
  </si>
  <si>
    <t>PLZA0580</t>
  </si>
  <si>
    <t>PLWM025</t>
  </si>
  <si>
    <t>PÓŁWIES</t>
  </si>
  <si>
    <t>ZALEWO</t>
  </si>
  <si>
    <t>PLZA053</t>
  </si>
  <si>
    <t>Grzmiąca</t>
  </si>
  <si>
    <t>Uchwała Nr XXIX/175/2020 Rady Gminy Grzmiąca z dnia 28 grudnia 2020 r. w sprawie wyznaczenia obszaru i granic aglomeracji Grzmiąca (Dziennik Urzędowy Województwa Zachodniopomorskiego z 14 stycznia 2021 poz.245)</t>
  </si>
  <si>
    <t>PLZA0530</t>
  </si>
  <si>
    <t>PLPK035</t>
  </si>
  <si>
    <t>Kępie Zaleszańskie</t>
  </si>
  <si>
    <t>Zaleszany</t>
  </si>
  <si>
    <t>PLZA003</t>
  </si>
  <si>
    <t>Rewal</t>
  </si>
  <si>
    <t>Uchwała nr XXXIII/207/20 Rady Gminy Rewal z dnia 30 grudnia 2020r. W sprawie wyznaczenia obszaru granic Aglomeracji Rewal (dz. U. z dnia 14 stycznia 2021 poz. 244)</t>
  </si>
  <si>
    <t>PLZA0030</t>
  </si>
  <si>
    <t>PLWL187N</t>
  </si>
  <si>
    <t>Oczyszczalnia ścieków w Zakrzewie, ul. Wybudowanie</t>
  </si>
  <si>
    <t>Zakrzewo</t>
  </si>
  <si>
    <t>PLZA076</t>
  </si>
  <si>
    <t>Węgorzyno</t>
  </si>
  <si>
    <t xml:space="preserve">UCHWAŁA NR XXI/204/2020 RADY MIEJSKIEJ W WĘGORZYNIE z dn. 18.12.2020 r. w sprawie wyznaczenia obszaru i granic aglomeracji Węgorzyno </t>
  </si>
  <si>
    <t>PLZA0760</t>
  </si>
  <si>
    <t>Oczyszczalnia ścieków w Starej Wiśniewce</t>
  </si>
  <si>
    <t>PLZA069</t>
  </si>
  <si>
    <t>Dolice</t>
  </si>
  <si>
    <t>Uchwała Rady Gminy Dolice nr XXII/223/20 z 29.12.2020 r. w sprawie wyznaczenia obszaru i granic aglomeracji Dolice (Dz. U. Woj. Zach. z 2021 r., poz. 230)</t>
  </si>
  <si>
    <t>PLZA0690</t>
  </si>
  <si>
    <t>PLMZ088</t>
  </si>
  <si>
    <t>Zakroczym</t>
  </si>
  <si>
    <t>PLZA032</t>
  </si>
  <si>
    <t>Chojna</t>
  </si>
  <si>
    <t>Ucwała Nr LIV/428/2023 Rady Miejskiej w Chojnie z dnia 7 lutego 2023r. (Dz. Urzęd. Woj.. Zachodniopomorskiego z dnia 21.02.2023r. Poz. 1299)</t>
  </si>
  <si>
    <t>PLZA0320</t>
  </si>
  <si>
    <t>PLMP006</t>
  </si>
  <si>
    <t>Łęgi</t>
  </si>
  <si>
    <t>Zakopane</t>
  </si>
  <si>
    <t>PLMZ011</t>
  </si>
  <si>
    <t>Ostrołęka</t>
  </si>
  <si>
    <t>mazowieckie</t>
  </si>
  <si>
    <t>Miasta Ostrołęka</t>
  </si>
  <si>
    <t>Region Środkowej Wisły</t>
  </si>
  <si>
    <t>Wisła</t>
  </si>
  <si>
    <t>Uchwała z dn. 30.12.2020 r. Nr 373/XXXVIII/2020 Rady Miasta Ostrołęki w sprawie wyznaczenia obszaru i granic aglomeracji Ostrołęka, ogłoszona w dzienniku Urzędowym Województwa \mazowieckiego w dniu 18.01.2021 r., poz. 430</t>
  </si>
  <si>
    <t>PLMZ0110</t>
  </si>
  <si>
    <t>Spyrkówka</t>
  </si>
  <si>
    <t>PLMZ089</t>
  </si>
  <si>
    <t>Łyse</t>
  </si>
  <si>
    <t>ostrołęcki</t>
  </si>
  <si>
    <t>UCHWAŁA NR XVII/126/2020
RADY GMINY ŁYSE
z dnia 11 grudnia 2020 r.
w sprawie wyznaczenia obszaru i granic aglomeracji Łyse.
Dz. U. Woj.. Maz. z dnia 17 grudnia 2020 r., Poz. 13043</t>
  </si>
  <si>
    <t>PLMZ0890</t>
  </si>
  <si>
    <t>PLPK091</t>
  </si>
  <si>
    <t>Zaklików</t>
  </si>
  <si>
    <t>PLMZ090</t>
  </si>
  <si>
    <t>Kadzidło</t>
  </si>
  <si>
    <t>UCHWAŁA NR XXX/264/2020 RADY GMINY KADZIDŁO z dnia 29 grudnia 2020 r. w sprawie wyznaczenia obszaru i granic aglomeracji Kadzidło, Dz.U. Woj. Maz. Poz. 448</t>
  </si>
  <si>
    <t>PLMZ0900</t>
  </si>
  <si>
    <t>PLMP074</t>
  </si>
  <si>
    <t>Zakliczyn</t>
  </si>
  <si>
    <t>PLMZ103</t>
  </si>
  <si>
    <t>Myszyniec</t>
  </si>
  <si>
    <t>UCHWAŁA NR XVII/183/20 RADY MIEJSKIEJ W MYSZYŃCU z dnia 25 listopada 2020 r. w sprawie wyznaczenia obszaru i granic aglomeracji Myszyniec (Dz. Urz. Woj. Maz. z 2020 r. poz. 12030)</t>
  </si>
  <si>
    <t>PLMZ1030</t>
  </si>
  <si>
    <t>Paleśnica</t>
  </si>
  <si>
    <t>PLMZ111</t>
  </si>
  <si>
    <t>Różan</t>
  </si>
  <si>
    <t>makowski</t>
  </si>
  <si>
    <t>Uchwała Nr XXV.154.2020 Rady Miejskiej w Różanie z dnia 2020-12-30 w sprawie wyznaczenia obszaru i granic aglomeracji Różan. Publikator Dz.URZ.WOJ.MAZ.2021. 424 z dnia 18.01.2021 r.</t>
  </si>
  <si>
    <t>PLMZ1110</t>
  </si>
  <si>
    <t>Charzewice</t>
  </si>
  <si>
    <t>PLMZ154N</t>
  </si>
  <si>
    <t>Baranowo</t>
  </si>
  <si>
    <t>Uchwała nr XXIX/179/2020 Rady Gminy Baranowo z dnia 29.12.2020 w sprawie wyznaczenia obszaru i granic aglomeracji Baranowo opublikowana w Dzienniku Urzędowym Województwa Mazowieckiego  poz.880 z dnia 04.02.2021.</t>
  </si>
  <si>
    <t>PLMZ1540N</t>
  </si>
  <si>
    <t>PLPK031</t>
  </si>
  <si>
    <t>Zagórz</t>
  </si>
  <si>
    <t>PLMZ173N</t>
  </si>
  <si>
    <t>Lelis</t>
  </si>
  <si>
    <t>Aglomeracja z OŚ i KP</t>
  </si>
  <si>
    <t xml:space="preserve">Uchwała Nr XXIII/170/2020 Rady Gminy Lelis z dnia 29 grudnia 2020 r. w sprawie wyznaczenia obszaru i granic aglomeracji Lelis (Dz. Urz. Woj.Mazow. z 2021 r. poz. 531.)
</t>
  </si>
  <si>
    <t>PLMZ1730N</t>
  </si>
  <si>
    <t>PLWL127</t>
  </si>
  <si>
    <t>Zagórów</t>
  </si>
  <si>
    <t>PLMZ601</t>
  </si>
  <si>
    <t>Rzekuń</t>
  </si>
  <si>
    <t>Uchwała nr XLIV/325/2021 Rady Gminy rzekuń z dn. 21.12.2021r. W sprawie wyznaczenia obszaru i granic aglomeracji Rzekuń , Mazowiecki Urząd Wojewódki w Warszawie , Dziennik Urzędowy Województwa Mazowieckiego rocznik: 2021 ,poz:12481,data oglosznia 29.12.2021r.</t>
  </si>
  <si>
    <t>PLSW019</t>
  </si>
  <si>
    <t>Bartków</t>
  </si>
  <si>
    <t>Zagnańsk</t>
  </si>
  <si>
    <t>PLPL001</t>
  </si>
  <si>
    <t>Aglomeracja Białystok</t>
  </si>
  <si>
    <t>podlaskie</t>
  </si>
  <si>
    <t>Białystok, białostocki</t>
  </si>
  <si>
    <t>Białystik, Wasilków</t>
  </si>
  <si>
    <t>XXXV/512/21 Rada Miasta Białystok 25 stycznia 2021 r. (Dz. Urz. Woj. Podl. Z 2021 r. poz. 497</t>
  </si>
  <si>
    <t>PLPL0010</t>
  </si>
  <si>
    <t>PLSL006</t>
  </si>
  <si>
    <t>OŚ Zabrze Śródmieście</t>
  </si>
  <si>
    <t>Zabrze</t>
  </si>
  <si>
    <t>PLPL002</t>
  </si>
  <si>
    <t>Suwałki</t>
  </si>
  <si>
    <t>suwalski</t>
  </si>
  <si>
    <t>Augustów</t>
  </si>
  <si>
    <t>Niemen</t>
  </si>
  <si>
    <t>Gmina 
Miasto Suwałki</t>
  </si>
  <si>
    <t>Gmina Miasto Suwałki
Gmina Suwałki
(część)</t>
  </si>
  <si>
    <t>Uchwała nr XXVII/354/2020 Rady Miejskiej w Suwałkach
 z dnia 23 grudnia 2020 r. opublikowana 
w Dziennuiku Urzędowym Województwa Podlaskiego z dnia 31.12.2020 r., Poz. 5554</t>
  </si>
  <si>
    <t>PLPL0020</t>
  </si>
  <si>
    <t>OŚ Zabrze Mikulczyce</t>
  </si>
  <si>
    <t>PLPL003</t>
  </si>
  <si>
    <t>Łomża</t>
  </si>
  <si>
    <t>Łomża, Łomżyński</t>
  </si>
  <si>
    <t>miasto Łomża</t>
  </si>
  <si>
    <t>Miasto Łomża, Gmina Piątnica</t>
  </si>
  <si>
    <t>30 grudnia 2020, Uchwała Nr 338/XXXIII/20 Rady Miejskiej Łomży, ogłoszona w Dzienniku Urzędowym Województwa Podlaskiego  4 stycznia 2021, poz. 12</t>
  </si>
  <si>
    <t>PLPL0030</t>
  </si>
  <si>
    <t>PLMP094</t>
  </si>
  <si>
    <t>Niegoszowice</t>
  </si>
  <si>
    <t>Zabierzów-Niegoszowice</t>
  </si>
  <si>
    <t>PLPL005</t>
  </si>
  <si>
    <t>Dąbrowa Białostocka</t>
  </si>
  <si>
    <t>sokólski</t>
  </si>
  <si>
    <t xml:space="preserve">uchwała nr XXI/131/20 zdnia 04.12.2020r.Rady Miejskiej w Dąbrowie Białostockiej   Dziennik Urzędowy Województwa Podlaskiego z dnia 11.12.2020 r. Poz. 5246 </t>
  </si>
  <si>
    <t>PLPL0050</t>
  </si>
  <si>
    <t>Radwanowice</t>
  </si>
  <si>
    <t>PLPL006</t>
  </si>
  <si>
    <t>augustowski</t>
  </si>
  <si>
    <t>Gmina Miasto Augustów</t>
  </si>
  <si>
    <t xml:space="preserve">Gmina Miasto Augustów, Gmina Augustów </t>
  </si>
  <si>
    <t>Uchwała nr XXIX/323/2020 Rady Miejskiej w Augustowie z dnia 29.12.2020 (Dz. U. Woj. Podlaskiego z dnia 4 stycznia 2021 r., Poz.1)</t>
  </si>
  <si>
    <t>PLPL0060</t>
  </si>
  <si>
    <t>PLMP120</t>
  </si>
  <si>
    <t>Balice</t>
  </si>
  <si>
    <t>Zabierzów-Balice</t>
  </si>
  <si>
    <t>PLPL008</t>
  </si>
  <si>
    <t>Łapy</t>
  </si>
  <si>
    <t>białostocki</t>
  </si>
  <si>
    <t>Łapy, Poświętne, Suraż, Wyszki</t>
  </si>
  <si>
    <t>uchwała nr XXIX/237/20 Rady Miejskiej w Łapach z dnia 8 grudnia 2020 r. zmieniona uchwałą nr XLV/362/2021 z dnia 29.10.2021 r.</t>
  </si>
  <si>
    <t>PLPL0080</t>
  </si>
  <si>
    <t>PLMZ109</t>
  </si>
  <si>
    <t>Wyszogród</t>
  </si>
  <si>
    <t>zambrowski</t>
  </si>
  <si>
    <t>Zambów</t>
  </si>
  <si>
    <t>gmina miasto Zambrów, gmina Zambrów</t>
  </si>
  <si>
    <t>Uchwała Rady Miasta Zambrów nr 133/XXIII/2020, z dn. 29 grudnia 2020r. Dz. U. woj.. Podlaskiego</t>
  </si>
  <si>
    <t>PLPL0090</t>
  </si>
  <si>
    <t>PLMZ032</t>
  </si>
  <si>
    <t>Oczyszczalnia ściekóww Rybienku Starym</t>
  </si>
  <si>
    <t>Wyszków</t>
  </si>
  <si>
    <t>PLPL010</t>
  </si>
  <si>
    <t>Bielsk Podlaski</t>
  </si>
  <si>
    <t>bielski</t>
  </si>
  <si>
    <t>Gmina Miejska Bielsk Podlaski</t>
  </si>
  <si>
    <t>Uchwała Nr XXI/250/20 Rady Miasta Bielsk Podlaski z dnia 29.12.2020 r. w sprawie wyznaczenia obszaru i granic aglomeracji Bielsk Podlaski</t>
  </si>
  <si>
    <t>PLPL0100</t>
  </si>
  <si>
    <t>PLPK046</t>
  </si>
  <si>
    <t>Oczyszczalnia Ścieków w miejscowości Wyszatyce</t>
  </si>
  <si>
    <t>Wyszatyce</t>
  </si>
  <si>
    <t>PLPL011</t>
  </si>
  <si>
    <t>Grajewo</t>
  </si>
  <si>
    <t>grajewski</t>
  </si>
  <si>
    <t>Uchwała nr LV/43023 Rady Miasta Grajewo z dn. 29 marca 2023 r. zmieniajaca uchwałę w spr. wyznaczenia aglomeracji Grajewo (Dz. Ur. Woj.. Podlaskiego 2023.1824)</t>
  </si>
  <si>
    <t>PLPL0110</t>
  </si>
  <si>
    <t>PLWL070</t>
  </si>
  <si>
    <t>Wysoka</t>
  </si>
  <si>
    <t>PLPL012</t>
  </si>
  <si>
    <t>Sokółka</t>
  </si>
  <si>
    <t xml:space="preserve">Uchwała nr XXXIV/208/2020 Rady Miejskiej w Sokółce, 29.12.2020r, Dziennik Urzędowy Woj. podlaskiego </t>
  </si>
  <si>
    <t>PLPL0120</t>
  </si>
  <si>
    <t>PLWL061</t>
  </si>
  <si>
    <t>Wyrzysk</t>
  </si>
  <si>
    <t>PLPL013</t>
  </si>
  <si>
    <t>Mońki</t>
  </si>
  <si>
    <t>moniecki</t>
  </si>
  <si>
    <t>uchwała nr XXIX/243/21 Rady Miejskiej w Mońkach z dn. 29.01.2021 r w sprawie wyznaczenia aglomeracji Mońki ogłoszona w dzienniku urzędowym woj. Podlaskiego 2021 r poz. 535 z 03.02.2021 r</t>
  </si>
  <si>
    <t>PLPL0130</t>
  </si>
  <si>
    <t>PLSL141N</t>
  </si>
  <si>
    <t>OŚK Wyry</t>
  </si>
  <si>
    <t>Wyry</t>
  </si>
  <si>
    <t>PLPL014</t>
  </si>
  <si>
    <t>Czarna Białostocka</t>
  </si>
  <si>
    <t>Uchwała Nr XXIV/198/20 Rady Miejskiej w Czarnej Białostockiej z dnia 19 listopada 2020 r. w sprawie wyznaczenia granic i obszaru aglomeracji Czarna Białostocka (Dz. U. Woj. Podl. z 2020 r. poz. 4901)</t>
  </si>
  <si>
    <t>PLPL0140</t>
  </si>
  <si>
    <t>PLWM060</t>
  </si>
  <si>
    <t>Wydminy</t>
  </si>
  <si>
    <t>PLPL015</t>
  </si>
  <si>
    <t>Kolno</t>
  </si>
  <si>
    <t>kolneński</t>
  </si>
  <si>
    <t>Giżycko</t>
  </si>
  <si>
    <t>Uchwała Nr XV/117/20 Rady Miasta Kolno z dnia 27 listopada 2020r. (Dziennik Urzędowy Województwa Podlaskiego, poz.5021)</t>
  </si>
  <si>
    <t>PLPL0151</t>
  </si>
  <si>
    <t>PLLU013</t>
  </si>
  <si>
    <t>Oczyszczalnia ścieków Wschowa</t>
  </si>
  <si>
    <t>Wschowa</t>
  </si>
  <si>
    <t>PLPL018</t>
  </si>
  <si>
    <t>Suchowola</t>
  </si>
  <si>
    <t>Miasto Suchowola</t>
  </si>
  <si>
    <t>Uchwała Rady Miejskiej w Suchowoli Nr XXVI/137/2020 z dnia 2020-11-09 w sprawie wyznaczenia obszaru i granic Aglomeracji Suchowola. Publikator: Dziennik Urzędowy Województwa Podlaskiego. Data publikacji 2020-11-07</t>
  </si>
  <si>
    <t>PLPL0180</t>
  </si>
  <si>
    <t>PLWL016</t>
  </si>
  <si>
    <t>Oczyszczalnia ścieków we Wrześni</t>
  </si>
  <si>
    <t>Września</t>
  </si>
  <si>
    <t>Br</t>
  </si>
  <si>
    <t>PLPL020</t>
  </si>
  <si>
    <t>Miasto Sejny</t>
  </si>
  <si>
    <t>sejneński</t>
  </si>
  <si>
    <t>Uchwała nr XXV/182/20 Rady Miasta Sejny z dnia 21 grudnia 2020 roku, Dz.Urz.Woj. Podlaskiego 2020.5453</t>
  </si>
  <si>
    <t>PLPL0200</t>
  </si>
  <si>
    <t>PLWL038</t>
  </si>
  <si>
    <t>Oczyszczalnia Ścieków "BOREK" ul. Prasłowiańska 9, Wronki</t>
  </si>
  <si>
    <t>Wronki</t>
  </si>
  <si>
    <t>PLPL021</t>
  </si>
  <si>
    <t>Białowieża</t>
  </si>
  <si>
    <t>hajnowski</t>
  </si>
  <si>
    <t>Uchwała Rdy Gminy Białowieża nr XXVIII/167/21 w sprawie wyznaczenia obszaru i granic aglomeracji Białowieża</t>
  </si>
  <si>
    <t>PLPL0210</t>
  </si>
  <si>
    <t>PLDO001</t>
  </si>
  <si>
    <t>Wrocławska Oczyszczalnia Ścieków</t>
  </si>
  <si>
    <t>PLPL023</t>
  </si>
  <si>
    <t>Krypno Kościelne</t>
  </si>
  <si>
    <t>Krypno</t>
  </si>
  <si>
    <t>29.12.2020 r., Nr XXII/129/20, Rady Gminy Krypno w sprawie wyznaczenia obszaru i granic aglomeracji Krypno Kościelne, Dz. Urz. Woj. Podlaskiego 2021.442</t>
  </si>
  <si>
    <t>PLPL0231</t>
  </si>
  <si>
    <t>PLPL0232</t>
  </si>
  <si>
    <t>PLSL053</t>
  </si>
  <si>
    <t>Oczyszczalnia ścieków we Wręczycy Małej</t>
  </si>
  <si>
    <t>Wręczyca Wielka</t>
  </si>
  <si>
    <t>PLPL027</t>
  </si>
  <si>
    <t>Szczuczyn</t>
  </si>
  <si>
    <t>Uchwała nr 145/XXVI/20 Rady Miejskiej w Szczuczynie z dnia  27.XI.2020 r. Dz. Urzęd. Woj.. Podl. z dn. 2.XII.2020 r. poz. 5038</t>
  </si>
  <si>
    <t>PLPL0270</t>
  </si>
  <si>
    <t>PLSL127N</t>
  </si>
  <si>
    <t xml:space="preserve">oczyszczalnia ścieków w Psarach </t>
  </si>
  <si>
    <t xml:space="preserve">Woźniki-Psary </t>
  </si>
  <si>
    <t>PLPL029</t>
  </si>
  <si>
    <t>Stawiski</t>
  </si>
  <si>
    <t>Uchwała Nr XXVII/149/20 Rady Miejskiej w Stawiskach z dnia 28 października 2020 roku (Dz. Urz. Woj. Podl. poz. 4653)</t>
  </si>
  <si>
    <t>PLPL0290</t>
  </si>
  <si>
    <t>PLSL086</t>
  </si>
  <si>
    <t xml:space="preserve">oczyszczalnia ścieków w Woźnikach </t>
  </si>
  <si>
    <t>Woźniki</t>
  </si>
  <si>
    <t>PLPL031</t>
  </si>
  <si>
    <t>Knyszyn</t>
  </si>
  <si>
    <t>Uchwała nr XXII/152/21 Rady Miejskiej w Knyszynie z dnia 27 stycznia 2021 r. w sprawie wyznaczenia obszaru i granic aglomeracji Knyszyn. Dz. Urz. Woj.. Podlaskiego 2021. 471</t>
  </si>
  <si>
    <t>PLPL0310</t>
  </si>
  <si>
    <t>PLDO044</t>
  </si>
  <si>
    <t>Wołów</t>
  </si>
  <si>
    <t>PLPL037</t>
  </si>
  <si>
    <t>Rajgród</t>
  </si>
  <si>
    <t>uchwała  nr XXVIII/169/20 Rady Miejskiej w Rajgrodzie z dnia 04 grudnia 2020 r.Dz.Urz.Woj.podl. Z 2020 r. poz.5222</t>
  </si>
  <si>
    <t>PLPL0370</t>
  </si>
  <si>
    <t>PLMZ012</t>
  </si>
  <si>
    <t>OCZYSZCZALNIA ŚCIEKÓW "KRYM"</t>
  </si>
  <si>
    <t>Wołomin</t>
  </si>
  <si>
    <t>PLPL041</t>
  </si>
  <si>
    <t xml:space="preserve">Tykocin </t>
  </si>
  <si>
    <t xml:space="preserve"> Narwi</t>
  </si>
  <si>
    <t>Tykocin</t>
  </si>
  <si>
    <t>UCHWAŁA NR XXXI/204/2020 RADY MIEJSKIEJ W TYKOCINIE z dnia 16 grudnia 2020 r. w sprawie wyznaczenia obszaru i granic aglomeracji Tykocin</t>
  </si>
  <si>
    <t>PLPL0410</t>
  </si>
  <si>
    <t>PLPK153</t>
  </si>
  <si>
    <t>Oczyszczalnia ścieków w Wołkowyi</t>
  </si>
  <si>
    <t>Wołkowyja</t>
  </si>
  <si>
    <t>PLPL045N</t>
  </si>
  <si>
    <t>Choroszcz</t>
  </si>
  <si>
    <t>Uchwała Nr XIX/205/2020
Rady Miejskiej w Choroszczy
z dnia 22 grudnia 2020
w sprawie wyznaczenia obszaru i granic aglomeracji Choroszcz</t>
  </si>
  <si>
    <t>PLPL0450N</t>
  </si>
  <si>
    <t>PLOP017</t>
  </si>
  <si>
    <t>Wołczyn</t>
  </si>
  <si>
    <t>PLWM001</t>
  </si>
  <si>
    <t>Olsztyn</t>
  </si>
  <si>
    <t>warmińsko-mazurskie</t>
  </si>
  <si>
    <t>olsztyński</t>
  </si>
  <si>
    <t>Region Wodny Łyny i Węgorapy</t>
  </si>
  <si>
    <t>Pregoła</t>
  </si>
  <si>
    <t>Olsztyn,Barczewo, Stawiguda, Purda, Dywity, Jonkowo, Gietrzwałd</t>
  </si>
  <si>
    <t>Uchwała Nr XXX/508/21 Rady Miasta Olsztyna  z dnia 27 stycznia 2021 r. w sprawie  wyznaczenia obszaru i granic aglomeracji Olsztyn ( Dz. Urz. Woj. Warm-Maz. z  9 lutego 2021 r., poz. 631)</t>
  </si>
  <si>
    <t>PLWM0010</t>
  </si>
  <si>
    <t>PLWL013</t>
  </si>
  <si>
    <t>Gminna Oczyszczalnia Ścieków w Komorowie</t>
  </si>
  <si>
    <t>Wolsztyn - Siedlec</t>
  </si>
  <si>
    <t>PLWM003</t>
  </si>
  <si>
    <t>Ełk</t>
  </si>
  <si>
    <t>ełcki</t>
  </si>
  <si>
    <t>Gmina Miasto Ełk</t>
  </si>
  <si>
    <t>Gmina Miasto Ełk, Gmina Ełk</t>
  </si>
  <si>
    <t>Uchwała nr LX.661.2024 z dnia 14.02.2024 r. (Dz. Urz. Woj.. Warmińsko-Mazurskiego z 23.02.2024 poz. 1255)</t>
  </si>
  <si>
    <t>PLWM0030</t>
  </si>
  <si>
    <t>OŚ przy OSM w Wolsztynie</t>
  </si>
  <si>
    <t>PLWM005</t>
  </si>
  <si>
    <t>giżycki</t>
  </si>
  <si>
    <t>Gmina Miejska Giżycko</t>
  </si>
  <si>
    <t>Gmina Miejska Giżycko, Gmina Gizycko, Gmina Kruklanki, Gmina Miłki</t>
  </si>
  <si>
    <t>Uchwała XXXV/121/2020 Rady Miejskiej w Giżycku z dnia 29 grudnia 2020 r.  W sprawie wyznaczenia obszaru i granic aglomeracji Giżycko (Dz. U. Woj.. War. Maz. z 2021r., poz. 414)</t>
  </si>
  <si>
    <t>PLWM0050</t>
  </si>
  <si>
    <t>PLWM006</t>
  </si>
  <si>
    <t>Kętrzyn</t>
  </si>
  <si>
    <t>kętrzyński</t>
  </si>
  <si>
    <t>Gmina Miejska Kętrzyn</t>
  </si>
  <si>
    <t xml:space="preserve">Uchwała Nr XXXIII/238/2020 Rady Miejskiej w Kętrzynie z dnia 30 grudnia 2020 r. w sprawie wyznaczenia obszaru i granic aglomeracji Kętrzyn (Dz. Urz. Woj. War-Maz. z 2021 r. poz. 544); </t>
  </si>
  <si>
    <t>PLWM0060</t>
  </si>
  <si>
    <t>PLMP041</t>
  </si>
  <si>
    <t>Komunalna Oczyszczalnia Ścieków w Wolbromiu</t>
  </si>
  <si>
    <t>Wolbrom</t>
  </si>
  <si>
    <t>PLWM008</t>
  </si>
  <si>
    <t>Szczytno</t>
  </si>
  <si>
    <t>szczycieński</t>
  </si>
  <si>
    <t>Gmina Miejska Szczytno</t>
  </si>
  <si>
    <t>Gmina Miejska Szczytno Gmina Szczytno</t>
  </si>
  <si>
    <t>uchwała Nr XXV/187/2020 Rady Miejskiej w Szczytnie z dnia 29 grudnia 2020 r. Dziennik Urzędowy Województwa Warmińsko- Mazurskiego  z dnia 19 stycznia 2021 r. poz. 104</t>
  </si>
  <si>
    <t>PLWM0080</t>
  </si>
  <si>
    <t>PLLO089N</t>
  </si>
  <si>
    <t>OŚ Wolbórz</t>
  </si>
  <si>
    <t>Wolbórz - Północ</t>
  </si>
  <si>
    <t>PLWM013</t>
  </si>
  <si>
    <t>Bartoszyce</t>
  </si>
  <si>
    <t>bartoszycki</t>
  </si>
  <si>
    <t>Uchwała Nr IX/62/2024 Rady Miasta Bartoszyce z dnia 28 listopada 2024 r. (Dz. Urz. Woj. Warm.-Maz. Poz. 5593)</t>
  </si>
  <si>
    <t>PLWM0130</t>
  </si>
  <si>
    <t>PLLO040</t>
  </si>
  <si>
    <t xml:space="preserve">OŚ Psary Stare </t>
  </si>
  <si>
    <t>Wolbórz - Południe</t>
  </si>
  <si>
    <t>PLWM014</t>
  </si>
  <si>
    <t>Biskupiec</t>
  </si>
  <si>
    <t>Uchwała XXIX/174/2020 Rady Miejskiej w Biskupcu z dnia 30 grudnia 2020 r. (Dz. U. Woj. Warm-Maz 2021.318)</t>
  </si>
  <si>
    <t>PLWM0140</t>
  </si>
  <si>
    <t>OŚ Żarnowica</t>
  </si>
  <si>
    <t>PLWM015</t>
  </si>
  <si>
    <t>Lidzbark Warmiński</t>
  </si>
  <si>
    <t>lidzbarski</t>
  </si>
  <si>
    <t>Uchwała NR XXXII/220/2020 Rady Miejskiej w Lidzbarku Warmińskim z dnia 25 listopada 2020r. W sprawie wyznaczenia obszaru i granic aglomeracji Lidzbark Warmiński</t>
  </si>
  <si>
    <t>PLWM0150</t>
  </si>
  <si>
    <t>PLPK164N</t>
  </si>
  <si>
    <t>Wola Żyrakowska</t>
  </si>
  <si>
    <t>PLWM016</t>
  </si>
  <si>
    <t>Mrągowo</t>
  </si>
  <si>
    <t>mrągowski</t>
  </si>
  <si>
    <t>Gmina Miasto Mrągowo</t>
  </si>
  <si>
    <t>Gmina Mragowo</t>
  </si>
  <si>
    <t>Uchwała Nr XXXI/1/2021 Rady Miejskiej w Mrągowie z dnia 28 stycznia 2021 r. w sprawie wyznaczenia obszaru i granic aglomeracji Mrągowo (Dziennik Urzędowy Woj. Warmińsko-Mazurskiego z dnia 09 lutego 2021 r. Poz. 632)</t>
  </si>
  <si>
    <t>PLWM0160</t>
  </si>
  <si>
    <t>PLLE122N</t>
  </si>
  <si>
    <t>Bytyń</t>
  </si>
  <si>
    <t>Wola Uhruska</t>
  </si>
  <si>
    <t>PLWM017</t>
  </si>
  <si>
    <t>Olecko</t>
  </si>
  <si>
    <t>olecki</t>
  </si>
  <si>
    <t>Uchwała Nr BRM.0007.84.2020 Rady Miejskiej w Olecku z dnia 28.08.2020 r. (Dz. Urz. Woj. Warm.-Maz. z 2020 r. poz. 4118)</t>
  </si>
  <si>
    <t>PLWM0170</t>
  </si>
  <si>
    <t>PLPK185N</t>
  </si>
  <si>
    <t xml:space="preserve">Wola Roźwienicka </t>
  </si>
  <si>
    <t>Wola Roźwienicka</t>
  </si>
  <si>
    <t>PLWM018</t>
  </si>
  <si>
    <t>Pisz</t>
  </si>
  <si>
    <t>piski</t>
  </si>
  <si>
    <t>Uchwała Nr XXIV/260/20  Rady Miejskiej w Piszu z dnia 21 grudnia 2020 r. (Dz U. woj. War-Maz z 2021 r. poz 316)</t>
  </si>
  <si>
    <t>PLwm0180</t>
  </si>
  <si>
    <t>PLMZ094</t>
  </si>
  <si>
    <t>OSM Garwolin</t>
  </si>
  <si>
    <t>Wola Rębkowska</t>
  </si>
  <si>
    <t>PLWM019</t>
  </si>
  <si>
    <t>Orzysz</t>
  </si>
  <si>
    <t>Uchwała Nr XXV/182/20 Rady Miejskiej w Orzyszu z dnia 29 lipca 2020 r. w sprawie wyznaczenia obszaru i granic aglomeracji Orzysz (Dz. Urz. Woj. War-Maz. z 2020 r. poz. 3621)</t>
  </si>
  <si>
    <t>PLWM0190</t>
  </si>
  <si>
    <t>PLLO020</t>
  </si>
  <si>
    <t>Oczyszczalnia Ścieków w Woli Krzysztoporskiej</t>
  </si>
  <si>
    <t>Wola Krzysztoporska</t>
  </si>
  <si>
    <t>PLWM022</t>
  </si>
  <si>
    <t>Dobre Miasto</t>
  </si>
  <si>
    <t>Uchwała Nr XXXVIII/204/2020 Rady Miejskiej w Dobrym Mieście z dnia 30 grudnia 2020 r. w sprawie wyznaczenia obszaru i granic aglomeracji Dobre Miasto (Dz. Urz. Woj.. Warm-Maz z 2021 r. poz. 659)</t>
  </si>
  <si>
    <t>PLWM0220</t>
  </si>
  <si>
    <t>PLLE096N</t>
  </si>
  <si>
    <t>Dębina</t>
  </si>
  <si>
    <t>Wola Kisielska</t>
  </si>
  <si>
    <t>PLWM023</t>
  </si>
  <si>
    <t>Węgorzewo</t>
  </si>
  <si>
    <t>węgorzewski</t>
  </si>
  <si>
    <t>Węgorzewo, Pozezdrze</t>
  </si>
  <si>
    <t>Uchwała Nr XXVII/259/2020 Rady Miejskiej w Węgorzewie z dnia 25 listopada 2020 w sprawie wyznaczenia obszaru i granic Aglomeracji Węgorzewo (Dz. Urz. Woj. Warm.-Maz. z dnia 19.01.2021. poz. 145)</t>
  </si>
  <si>
    <t>PLWM0230</t>
  </si>
  <si>
    <t>PLSL071</t>
  </si>
  <si>
    <t>Oczyszczalnia Wojkowice</t>
  </si>
  <si>
    <t>Wojkowice</t>
  </si>
  <si>
    <t>PLWM024</t>
  </si>
  <si>
    <t>Gołdap</t>
  </si>
  <si>
    <t>gołdapski</t>
  </si>
  <si>
    <t>Uchwała Nr XXXI/255/2020 Rady Miejskiej w Gołdapi z dnia 29 grudnia 2020r. (Dz.Urz. Woj. Warm.-Maz. z 2021r., poz. 96)</t>
  </si>
  <si>
    <t>PLWM0240</t>
  </si>
  <si>
    <t>PLDO062</t>
  </si>
  <si>
    <t>Wojcieszów</t>
  </si>
  <si>
    <t>PLWM031</t>
  </si>
  <si>
    <t>Ruciane-Nida</t>
  </si>
  <si>
    <t>"Uchwała Nr XXXIII/279/2020 Rady Miejskiej Ruciane-Nida z dnia 14 grudnia 2020r. Dziennik Urzędowy Woj.. Warmińsko-Mazurskiego, rok 2021, por. Nr 111"</t>
  </si>
  <si>
    <t>PLWM0311</t>
  </si>
  <si>
    <t>PLPK191N</t>
  </si>
  <si>
    <t>Wojaszówka</t>
  </si>
  <si>
    <t>PLWM036</t>
  </si>
  <si>
    <t>Jeziorany</t>
  </si>
  <si>
    <t>Dz.Urz.poz6094 z dnia 07-12-2023 Uchwała nr XLVI/370/2023 Rady Miejskiej w Jezioranach 2023-12-2022</t>
  </si>
  <si>
    <t>PLWM0360</t>
  </si>
  <si>
    <t>PLLE093N</t>
  </si>
  <si>
    <t>Wohyń</t>
  </si>
  <si>
    <t>PLWM037</t>
  </si>
  <si>
    <t>Jedwabno</t>
  </si>
  <si>
    <t>szczycieński, olsztyński</t>
  </si>
  <si>
    <t>Jedwabno, Purda</t>
  </si>
  <si>
    <t>Uchwała nr XXVI/177/20 Rady Gminy Jedwabno z dnia 30 grudnia 2020 r. w sprawie wyznaczenia obszaru i granic aglomeracji Jedwabno pub. Dz. U. Woj. Warm-Maz z 2021 r., poz. 110</t>
  </si>
  <si>
    <t>PLWM0371</t>
  </si>
  <si>
    <t>PLWM0372</t>
  </si>
  <si>
    <t>PLSL018</t>
  </si>
  <si>
    <t>Karkoszka II</t>
  </si>
  <si>
    <t>Wodzisław Śląski</t>
  </si>
  <si>
    <t>PLWM038</t>
  </si>
  <si>
    <t>Mikołajki</t>
  </si>
  <si>
    <t xml:space="preserve">Mikołajki </t>
  </si>
  <si>
    <t xml:space="preserve">30.11.2020, XX/100/2020, Rada Miejska w Mikołajkach, DZ. URZ. WOJ. WARM-MAZ 2021.949, Data ogłoszenia: 08.03.2021 </t>
  </si>
  <si>
    <t>Rydułtowy</t>
  </si>
  <si>
    <t>PLWM040</t>
  </si>
  <si>
    <t>Reszel</t>
  </si>
  <si>
    <t>UCHWAŁA RADY MIEJSKIEJ w RESZLU z 10 grudnia 2020 NR XXXIII/219/2020 (Dz. Urz. Woj. Warm. - Maz. z 2020r.poz.5324)</t>
  </si>
  <si>
    <t>PLWM0400</t>
  </si>
  <si>
    <t>PLSW013</t>
  </si>
  <si>
    <t>OCZYSZCZALNIA</t>
  </si>
  <si>
    <t>WŁOSZCZOWA</t>
  </si>
  <si>
    <t>PLWM041</t>
  </si>
  <si>
    <t>Biała Piska</t>
  </si>
  <si>
    <t>Uchwała  Nr LXXXVII/479/2023 Rady Miejskiej w Białej Piskiej z dnia 30 sierpnia 2023 r.  Zmieniająca uchwałę w sprawie wyznaczenia obszaru i granic aglomeracji Biała Piska opublikowana w Dzienniku Urzędowym Województwa Warmińsko-Mazurskiego nr 5214 z dnia 31.10.2023 r.</t>
  </si>
  <si>
    <t>PLWM0410</t>
  </si>
  <si>
    <t>PLWL154</t>
  </si>
  <si>
    <t>Oczyszczalnia ścieków w Grotnikach</t>
  </si>
  <si>
    <t>Włoszakowice</t>
  </si>
  <si>
    <t>PLWM044</t>
  </si>
  <si>
    <t>Korsze</t>
  </si>
  <si>
    <t>Uchwała nr XIV/101/2019 Rady Miejskiej w Korszach w sprawie wyznaczenia obszaru i granic aglomeracji Korsze /Dz. Urz. Województwa Warmińsko-Mazurskiego z 2019 r. poz. 5388/</t>
  </si>
  <si>
    <t>PLWM0440</t>
  </si>
  <si>
    <t>PLLE019</t>
  </si>
  <si>
    <t>Włodawa</t>
  </si>
  <si>
    <t>PLWM046</t>
  </si>
  <si>
    <t>Górowo Iławeckie</t>
  </si>
  <si>
    <t>Uchwała Nr XXVIII/175/2020 Rady Miasta Górowo Iławeckie z dnia 17.12.2020 r. w sprawie wyznaczenia obszaru i granic aglomeracji  Górowo Iławeckie (Dz. U. Urz. Woj.. Warm.-Maz.2021.86)</t>
  </si>
  <si>
    <t>PLWM0460</t>
  </si>
  <si>
    <t>PLKP003</t>
  </si>
  <si>
    <t>Grupowa Oczyszczalnia Ścieków</t>
  </si>
  <si>
    <t>Włocławek</t>
  </si>
  <si>
    <t>PLWM051</t>
  </si>
  <si>
    <t>Piecki</t>
  </si>
  <si>
    <t>Uchwała Rady Gminy Piecki Nr XXVI/160/20 z dnia 30.11.2020 r. w sprawie wyznaczenia obszaru i granic aglomeracji Piecki,   Dziennik Urzędowy Województwa Warmińsko-Mazurskiego z 2020 r. poz. 5194</t>
  </si>
  <si>
    <t>PLWM0510</t>
  </si>
  <si>
    <t>PLPM040</t>
  </si>
  <si>
    <t>Jastrzębia Góra</t>
  </si>
  <si>
    <t>Władysławowo</t>
  </si>
  <si>
    <t>PLWM052</t>
  </si>
  <si>
    <t>Pasym</t>
  </si>
  <si>
    <t>Uchwała nr XX/159/2020 Rady Miejskiej w Pasymiu z dnia 26 listopada 2020 r. w sprawie: wyznaczenia obszaru i granicy aglomeracji Pasym (Dz.U.Woj.Warm.-Maz.5326.2020)</t>
  </si>
  <si>
    <t>PLWM0520</t>
  </si>
  <si>
    <t>PLDO503</t>
  </si>
  <si>
    <t>Oczyszczalnia ścieków we Wleniu</t>
  </si>
  <si>
    <t>Wleń</t>
  </si>
  <si>
    <t>PLWM055</t>
  </si>
  <si>
    <t>Ryn</t>
  </si>
  <si>
    <t>RYN</t>
  </si>
  <si>
    <t>Uchwała Nr XXVII/213/20 Rady Miejskiej w Rynie z dnia 22 grudnia 2020 r. w sprawie wyznaczenia obszaru i granic Aglomeracji Ryn (Dz. Urz. Warm. z 2021 r. poz. 81)</t>
  </si>
  <si>
    <t>PLWM0550</t>
  </si>
  <si>
    <t>PLLU018</t>
  </si>
  <si>
    <t>Białczyk</t>
  </si>
  <si>
    <t>Witnica</t>
  </si>
  <si>
    <t>PLWM056</t>
  </si>
  <si>
    <t>Prostki</t>
  </si>
  <si>
    <t>PROSTKI</t>
  </si>
  <si>
    <t>Uchwała XXII.141.2020 Rady Gminy Prostki z dnia 23 listopada 2020r. w sprawie wyznaczenia obszaru i granic aglomeracji Prostki Dziennik Urzędowy Województwa Warmińsko-Mazurskiego z dnia 26 stycznia 2021 r. poz. 377</t>
  </si>
  <si>
    <t>PLWM0560</t>
  </si>
  <si>
    <t>PLWL046</t>
  </si>
  <si>
    <t>Małachowo Wierzbiczany</t>
  </si>
  <si>
    <t>Witkowo</t>
  </si>
  <si>
    <t>PLWM059</t>
  </si>
  <si>
    <t>Wielbark</t>
  </si>
  <si>
    <t>Uchwała Nr XVII/135/20 Rady Miejskiej w Wielbarku z dnia 10 listopada 2020r. w sprawie wyznaczenia obszaru i granic aglomeracji Wielbark (Dz.Urz. Woj. Warm. Maz. z 2020r. poz. 5042)</t>
  </si>
  <si>
    <t>PLWM0590</t>
  </si>
  <si>
    <t>PLMP176</t>
  </si>
  <si>
    <t>Oczyszczalnia ścieków w Poznachowicach Dolnych</t>
  </si>
  <si>
    <t>Wiśniowa</t>
  </si>
  <si>
    <t>Uchwała nr XXVII/163/2020 Rady Gminy Wydminy z dnia 18 grudnia 2020 roku w sprawie wyznaczenia obszaru i granic aglomeracji Wydminy (Dz.Urz. Woj. Warm-Maz. Poz 77 z dnia 18 stycznia 2021 r.)</t>
  </si>
  <si>
    <t>PLWM0600</t>
  </si>
  <si>
    <t>PLSW047N</t>
  </si>
  <si>
    <t>Oczyszcalnia ściewów w Jurkowie</t>
  </si>
  <si>
    <t>Wiślica</t>
  </si>
  <si>
    <t>PLWM061</t>
  </si>
  <si>
    <t>Bisztynek</t>
  </si>
  <si>
    <t>Uchwała nr XXI/172/20 Rady Miejskiej w Bisztynku z dnia 29 grudnia 2020 r. w sprawie wyznaczenia obszaru i granic aglomeracji Bisztynek (Dz. U. Woj.. Warm-maz. Z 2021 r., poz. 68)</t>
  </si>
  <si>
    <t>PLWM0610</t>
  </si>
  <si>
    <t>PLLE048</t>
  </si>
  <si>
    <t>Wisznice</t>
  </si>
  <si>
    <t>PLWM066</t>
  </si>
  <si>
    <t>Świętajno</t>
  </si>
  <si>
    <t>Uchwała Nr XXIV/187/2020 Rady Gminy Świętajno z dnia 30.12.2020 r. w sprawie wyznaczenia obszaru i granic aglomeracji Świętajno /Dz. Urz. Woj.. Warm-Maz 2021.758 Ogłoszony: 22.02.2021/</t>
  </si>
  <si>
    <t>PLWM0662</t>
  </si>
  <si>
    <t>PLWM0661</t>
  </si>
  <si>
    <t>PLDO080</t>
  </si>
  <si>
    <t>Oczyszczalnia ścieków w Strzeszowie</t>
  </si>
  <si>
    <t>Wisznia Mała</t>
  </si>
  <si>
    <t>PLWM069N</t>
  </si>
  <si>
    <t>Pozezdrze</t>
  </si>
  <si>
    <t>DZ. URZ. WOJ. WARM-MAZ 2021.102
Ogłoszony: 19.01.2021
Uchwała nr XVIII/114/20 Rady Gminy Pozezdrze z dnia 28 grudnia 2020 r. w sprawie wyznaczenia obszaru i granic aglomeracji Pozezdrze</t>
  </si>
  <si>
    <t>PLWM0690N</t>
  </si>
  <si>
    <t>PLSL508</t>
  </si>
  <si>
    <t>OŚ w Wiśle Wielkiej</t>
  </si>
  <si>
    <t>Wisła Wielka</t>
  </si>
  <si>
    <t>PLWM072N</t>
  </si>
  <si>
    <t>Dźwierzuty</t>
  </si>
  <si>
    <t>DŹWIERZUTY</t>
  </si>
  <si>
    <t>Uchwała Rady Gminy Dźwierzuty numer XXV/212/20 z dnia 10.12.2020 r.  W sprawie wyznaczenia obszaru i granic agloimeracji Dźwierzuty, dz. woj..warm.-mazur. Poz. 5250</t>
  </si>
  <si>
    <t>PLWM0720N</t>
  </si>
  <si>
    <t>PLSL041</t>
  </si>
  <si>
    <t>Oczyszczalnia Wisła</t>
  </si>
  <si>
    <t>PLWM074N</t>
  </si>
  <si>
    <t>Stare Juchy</t>
  </si>
  <si>
    <t>Uchwała nr XVIII.120.2020 Rady Gminy Stare Juchy z dnia 27 listopada 2020 w sprawie wyznaczenia obszaru i granic aglomeracji Stare Juchy, Uchwała została opublikowana w Dz. Urz. Woj. Warmińsko-Mazurskiego z dnia 17 grudnia 2020r. Rocznik 2020 poz. 5197</t>
  </si>
  <si>
    <t>PLWM0740N</t>
  </si>
  <si>
    <t>PLMZ110</t>
  </si>
  <si>
    <t>Gminna Oczyszczalnia Ścieków w Guzowie</t>
  </si>
  <si>
    <t>Wiskitki</t>
  </si>
  <si>
    <t>PLKP007</t>
  </si>
  <si>
    <t>aglomeracja Inowrocław</t>
  </si>
  <si>
    <t>kujawsko-pomorskie</t>
  </si>
  <si>
    <t>inowrocławski</t>
  </si>
  <si>
    <t>Inowrocław</t>
  </si>
  <si>
    <t>Region Warty</t>
  </si>
  <si>
    <t>Gmina Miasto Inowrocław</t>
  </si>
  <si>
    <t>Gmina Miasto Inowrocław, Gmina Inowrocław</t>
  </si>
  <si>
    <t>UCHWAŁA Nr XXXII/310/2020
RADY MIEJSKIEJ INOWROCŁAWIA
z dnia 17 grudnia 2020 r. w sprawie wyznaczenia obszaru i granic aglomeracji Inowrocław (Dz. Urz. Woj. Kuj.-Pom. z 2020 r., poz. 6666)</t>
  </si>
  <si>
    <t>PLKP0070</t>
  </si>
  <si>
    <t>PLWL115</t>
  </si>
  <si>
    <t>Oczyszczalnia ścieków w m. Kownaty</t>
  </si>
  <si>
    <t>Wilczyn</t>
  </si>
  <si>
    <t>PLKP009</t>
  </si>
  <si>
    <t xml:space="preserve">Nakło nad Notecią
</t>
  </si>
  <si>
    <t>nakielski</t>
  </si>
  <si>
    <t>Nakło nad Notecią</t>
  </si>
  <si>
    <t>Gmina Nakło nad Notecią, Gmina Sadki</t>
  </si>
  <si>
    <t>Uchwała nr XXIX/632/2021 Rady Miejskiej w Nakle nad Notecią z dnia 28 stycznia 2021 r. w sprawie wyznaczenia obszaru i granic aglomeracji Nakło nad Notecią, DZ. URZ. WOJ. KUJ-POM. 2021.665</t>
  </si>
  <si>
    <t>PLKP0090</t>
  </si>
  <si>
    <t>PLPK132</t>
  </si>
  <si>
    <t>Wilcza Wola</t>
  </si>
  <si>
    <t>PLKP013</t>
  </si>
  <si>
    <t>Kruszwica</t>
  </si>
  <si>
    <t>Uchwała Nr XXV/286/2020 Rady miejskiej w Kruszwicy z dnia  3grudnia  2020 DZ.URZ. WOJ..KUJ.POM. 2020.643 Ogłoszony 15.12.2020</t>
  </si>
  <si>
    <t>PLKP0130</t>
  </si>
  <si>
    <t>Nowy Dzikowiec</t>
  </si>
  <si>
    <t>żniński</t>
  </si>
  <si>
    <t>Żnin, Gąsawa</t>
  </si>
  <si>
    <t>Uchwała nr LXXII/595/2022 Rady Miejskiej w Żninie z dnia 28 grudnia 2022 r. (Dz. U. Woj. Kuj-Pom. poz.7426 z 2022 r.)</t>
  </si>
  <si>
    <t>PLKP0190</t>
  </si>
  <si>
    <t>PLWL222N</t>
  </si>
  <si>
    <t>WIJEWO</t>
  </si>
  <si>
    <t>PLKP021</t>
  </si>
  <si>
    <t>Mogilno</t>
  </si>
  <si>
    <t>mogileński</t>
  </si>
  <si>
    <t>25.11.2020; XXII/224/20; Rada Miejska w Mogilnie; w sprawie zmiany uchwały nr XI/122/19 Rady Miejskiej w Mogilnie z dnia 23 października 2019 r. w sprawie wyznaczenia obszaru i granic aglomeracji Mogilno; publ.: Dz. Urz. Woj.. Kuj-Pom. 2020.5820</t>
  </si>
  <si>
    <t>PLKP0210</t>
  </si>
  <si>
    <t>PLKP029</t>
  </si>
  <si>
    <t>Oczyszczalnia ścieków Runowo Młyn</t>
  </si>
  <si>
    <t>Więcbork</t>
  </si>
  <si>
    <t>PLKP023</t>
  </si>
  <si>
    <t>Strzelno</t>
  </si>
  <si>
    <t>XXVII/247/2020, Rada Miejska w Strzelnie, w sprawie wyznaczenia obszaru i granic aglomeracji Strzelno, Dziennik Urzędowy Województwa Kujawsko Pomorskiego poz. 6871 z dnia 31 grudnia 2020 r.</t>
  </si>
  <si>
    <t>PLKP0230</t>
  </si>
  <si>
    <t>PLZA084</t>
  </si>
  <si>
    <t>Wierzchowo</t>
  </si>
  <si>
    <t>PLKP025</t>
  </si>
  <si>
    <t>Barcin</t>
  </si>
  <si>
    <t>żniński, inowrocławski, mogileński</t>
  </si>
  <si>
    <t>Gmina Barcin</t>
  </si>
  <si>
    <t>Gmina Barcin, Gmina Pakość, Gmina Dąbrowa</t>
  </si>
  <si>
    <t>Uchwała Nr XII/122/2019 Rady Miejskiej w Barcinie z dnia 25 października 2019 r. w sprawie wyznaczenia obszaru i granic aglomeracji Barcin (Dz. Urz. WK-P z 2019 r., poz. 5941)</t>
  </si>
  <si>
    <t>PLKP0250</t>
  </si>
  <si>
    <t>PLLO079N</t>
  </si>
  <si>
    <t>Gminna oczyszczalnia ścieków w Krzeczowie</t>
  </si>
  <si>
    <t>Wierzchlas</t>
  </si>
  <si>
    <t>sępoleński</t>
  </si>
  <si>
    <t>Uchwała Nr XXVIII/188/20 Rady Miejskiej w Więcborku z dnia 22 grudnia 2020 r. w sprawie wyznaczenia aglomeracji Więcbork (DZ. URZ. WOJ. KUJ-POM. 2020.6818)</t>
  </si>
  <si>
    <t>PLKP0290</t>
  </si>
  <si>
    <t>PLPK177N</t>
  </si>
  <si>
    <t>Wierzbna</t>
  </si>
  <si>
    <t>PLKP030</t>
  </si>
  <si>
    <t>Łabiszyn</t>
  </si>
  <si>
    <t>Uchwała nr XIX/147/20 Rady Miejskiej w Łabiszynie z dnia 2 grudnia 2020 r. w sprawie wyznaczenia obszaru i granic aglomeracji Łabiszyn (DZ. URZ. WOJ. KUJ-POM. 2020.6405)</t>
  </si>
  <si>
    <t>PLKP0300</t>
  </si>
  <si>
    <t>PLLE084N</t>
  </si>
  <si>
    <t>Wierzbica</t>
  </si>
  <si>
    <t>PLKP033</t>
  </si>
  <si>
    <t>Kcynia</t>
  </si>
  <si>
    <t>Uchwała nr XXVII/20/2020 Rady Miejskiej w Kcyni z dnia 17 grudnia 2020 r. w sprawie wyznaczenia obszaru i granic aglomeracji Kcynia, Dziennik Urzędowy Województwa Kujawsko-Pomorskiego, Bydgoszcz, dnia 23 grudnia 2020 r. poz. 6655</t>
  </si>
  <si>
    <t>PLKP0330</t>
  </si>
  <si>
    <t>PLPK014</t>
  </si>
  <si>
    <t>Wierzawice</t>
  </si>
  <si>
    <t>PLKP035</t>
  </si>
  <si>
    <t>Szubin</t>
  </si>
  <si>
    <t>SZUBIN</t>
  </si>
  <si>
    <t>uchwała nr XXVII/239/20 Rady Miejskiej w Szubinie z dnia 10 grudnia 2020 r. w sprawie wyznaczenia obszaru i granic Aglomeracji SZUBIN (Dz. Urz. Woj. Kuj. – Pom., poz. 6537 z dnia 2020-12-18)</t>
  </si>
  <si>
    <t>PLKP0350</t>
  </si>
  <si>
    <t>PLLO030</t>
  </si>
  <si>
    <t>Oczyszczalnia Ścieków w Wieruszowie</t>
  </si>
  <si>
    <t>Wieruszów</t>
  </si>
  <si>
    <t>PLKP036</t>
  </si>
  <si>
    <t>Janikowo</t>
  </si>
  <si>
    <t>Uchwała Nr XXI/192/2020 Rady Miejskiej w Janikowie (Dz. Urz. WK-Pz 08.01.2021, poz. 171)</t>
  </si>
  <si>
    <t>PLKP0360</t>
  </si>
  <si>
    <t>PLPM063</t>
  </si>
  <si>
    <t>Wierszyno</t>
  </si>
  <si>
    <t>UCHWAŁA RADY GMINY ZŁOTNIKI KUJAWSKIE NR XXV/205/2020 z dnia 2020-12-15. (Dz. Urz. Woj.. Kuj.-Pom. , Bydgoszcz dnia 17.12.2020 r., poz. 6512)</t>
  </si>
  <si>
    <t>PLKP0390</t>
  </si>
  <si>
    <t>PLPK065</t>
  </si>
  <si>
    <t>Wielopole Skrzyńskie</t>
  </si>
  <si>
    <t>PLKP047</t>
  </si>
  <si>
    <t>Mrocza</t>
  </si>
  <si>
    <t>Uchwała XXIX/228/2020 Burmistrza Miasta i Gminy Mrocza z dnia 30 grudnia 2020 r. (Dz. Urz. Kuj.-Pom. z dnia 8 stycznia 2021 r poz. 217)</t>
  </si>
  <si>
    <t>PLKP0470</t>
  </si>
  <si>
    <t>PLPM053</t>
  </si>
  <si>
    <t>Wielki Klincz</t>
  </si>
  <si>
    <t>PLKP051</t>
  </si>
  <si>
    <t>Radziejów</t>
  </si>
  <si>
    <t>radziejowski</t>
  </si>
  <si>
    <t>Miasto Radziejów</t>
  </si>
  <si>
    <t>Gmina Miasto Radziejów i Gmina Radziejów</t>
  </si>
  <si>
    <t>Uchwała Nr XV/128/2020 Rady Miasta Radziejów z dnia 3 grudnia 2020 r. w sprawie wyznaczenia obszaru i granic aglomeracji Radziejów Dz. U. woj. Kuj-Pom z 2020 r. poz. 6566</t>
  </si>
  <si>
    <t>PLKP0500</t>
  </si>
  <si>
    <t>PLMP147</t>
  </si>
  <si>
    <t>Giebułtów-Łąki Giebułtowskie</t>
  </si>
  <si>
    <t>Wielka Wieś</t>
  </si>
  <si>
    <t>PLKP064</t>
  </si>
  <si>
    <t xml:space="preserve">Nowa Wieś Wielka
</t>
  </si>
  <si>
    <t>bydgoski</t>
  </si>
  <si>
    <t>Nowa Wieś Wielka</t>
  </si>
  <si>
    <t>Uchwała Nrn XXII/215/20 z dnia 22 grudnia 2020 r. Rady Gminy Nowa Wieś Wielka opublikowana w Dzienniku Urzędowym Województwa Kujawsko-Pomorskiego dnia 15 stycznia 2021 r. Poz. 361</t>
  </si>
  <si>
    <t>PLKP5020</t>
  </si>
  <si>
    <t>PLKP052</t>
  </si>
  <si>
    <t>Mała Nieszawka</t>
  </si>
  <si>
    <t>Wielka Nieszawka</t>
  </si>
  <si>
    <t>PLKP088N</t>
  </si>
  <si>
    <t>Gębice</t>
  </si>
  <si>
    <t>25.11.2020; XXII/225/20;Rada Miejska w Mogilnie, w sprawie wyznaczenia obszaru i granic aglomeracji Gębice; publ.: Dz. Urz. Woj. Kuj-pom. 2020.5821</t>
  </si>
  <si>
    <t>PLKP0880N</t>
  </si>
  <si>
    <t>PLWL087</t>
  </si>
  <si>
    <t>Oczyszczalnia Ścieków Wielichowo-Wieś</t>
  </si>
  <si>
    <t>Wielichowo</t>
  </si>
  <si>
    <t>PLKP098N</t>
  </si>
  <si>
    <t>Potulice</t>
  </si>
  <si>
    <t>Gmian Nakło  nad Notecią</t>
  </si>
  <si>
    <t>Uchwała nr XXIX/631/2021 Rady Miejskiej w Nakle nad Notecią z dnia 28 stycznia 2021 r. w sprawie wyznaczenia obszaru i granic aglomeracji Potulice, DZ. URZ. WOJ. KUJ-POM. 2021.664</t>
  </si>
  <si>
    <t>PLKP0980N</t>
  </si>
  <si>
    <t>PLWL053</t>
  </si>
  <si>
    <t>Wieleń</t>
  </si>
  <si>
    <t>PLKP099N</t>
  </si>
  <si>
    <t>Piotrków Kujawski</t>
  </si>
  <si>
    <t xml:space="preserve">XXI/121/2020, Rada Miejska w Piotrkowie Kujawskim, 18.12.2020, uchwała w sprawie wyznaczenia obszaru i granic Aglomeracji Piotrków Kujawski,  DZ. URZ. WOJ. KUJ.-POM. 2020.6787 </t>
  </si>
  <si>
    <t>PLKP0990N</t>
  </si>
  <si>
    <t>PLKP101N</t>
  </si>
  <si>
    <t>Dobre</t>
  </si>
  <si>
    <t>Uchwała nr XXVII/216/2020 Rady Gminy Dobre z dnia 3 grudnia 2020 r w sprawie wyznaczenia obszaru i granic Aglomeracji Dobre (Dz. U. Woj. Kuj. - Pom. Z 2020 r. poz.6295). Opublikowano 9 grudnia 2020 r.</t>
  </si>
  <si>
    <t>PLKP1010N</t>
  </si>
  <si>
    <t>Oczyszczalnia ścieków w Rusku</t>
  </si>
  <si>
    <t>PLKP102N</t>
  </si>
  <si>
    <t>Izbica Kujawska</t>
  </si>
  <si>
    <t>włocławski</t>
  </si>
  <si>
    <t xml:space="preserve"> Nr LVIII/551/2023 Rady Gminy Izbica Kujawska z dnia 08.08.2023 r. Dziennik Woj. Kujawska-Pomorsakiego z dnia 22.08.2023 poz. 5179</t>
  </si>
  <si>
    <t>PLKP1020N</t>
  </si>
  <si>
    <t>PLKP603</t>
  </si>
  <si>
    <t>Sicienko</t>
  </si>
  <si>
    <t>Region Dolnej Wisły</t>
  </si>
  <si>
    <t xml:space="preserve">Uchwała nr XXIII/219/20
Rady Gminy Sicienko
z dnia 30 grudnia 2020 w sprawie wyznaczenia obszaru i granic Aglomeracji Sicienko (Dz. Urz. Woj.. Kuj.-Pom. poz.227 z dnia 2021-01-08) </t>
  </si>
  <si>
    <t>PLKP6030</t>
  </si>
  <si>
    <t>PLKP002</t>
  </si>
  <si>
    <t>PLDO126N</t>
  </si>
  <si>
    <t>Gminna Oczyszczalnia Ścieków w Starym Wiązowie</t>
  </si>
  <si>
    <t>Wiązów</t>
  </si>
  <si>
    <t>PLLU011</t>
  </si>
  <si>
    <t>Strzelce Krajeńskie</t>
  </si>
  <si>
    <t>lubuskie</t>
  </si>
  <si>
    <t>strzelecko-drezdenecki</t>
  </si>
  <si>
    <t>Piła</t>
  </si>
  <si>
    <t>STRZELCE KRAJEŃSKIE</t>
  </si>
  <si>
    <t>UCHWAŁA NR xiv/130/20 RADY MIEJSKIEJ W STRZELCACH KRAJEŃSKICH Z DNIA 19 MAJA 2020 R. W SPRAWIE WYZNACZANIA AGLOMERACJI STRZELEC KRAJEŃSKICH (Dz. U. Lubus. 2020, poz. 1439)</t>
  </si>
  <si>
    <t>PLLU0110</t>
  </si>
  <si>
    <t>PLPK044</t>
  </si>
  <si>
    <t>Wiązownica</t>
  </si>
  <si>
    <t>PLLU019</t>
  </si>
  <si>
    <t>Drezdenko</t>
  </si>
  <si>
    <t>Uchwała nr XXXIX/196/2020 Rady Miejskiej w Drezdenku  z dnia 21.12.2020r. w sprawie wyznaczenia obszaru i granic aglomeracji Drezdenko (DZ.Urzęd. Woj.Lub. z 2021r., poz.39)</t>
  </si>
  <si>
    <t>PLLU0190</t>
  </si>
  <si>
    <t>PLMZ052</t>
  </si>
  <si>
    <t>EMÓW</t>
  </si>
  <si>
    <t>Wiązowna</t>
  </si>
  <si>
    <t>PLLU029</t>
  </si>
  <si>
    <t>Stare Kurowo</t>
  </si>
  <si>
    <t>Stare Kurowo, Zwierzyn</t>
  </si>
  <si>
    <t>UCHWAŁA NR XXIII.133.2020 RADY GMINY STARE KUROWO Z DNIA 30.12.2020R.; PUBLIKACJA 26.01.2021 DZIENNIK URZĘDOWY WOJEWÓDZTWA LUBUSKIEGO Z 2021R., POZ.247</t>
  </si>
  <si>
    <t>PLLU0290</t>
  </si>
  <si>
    <t>PLMZ027</t>
  </si>
  <si>
    <t>Węgrów</t>
  </si>
  <si>
    <t>PLLU046</t>
  </si>
  <si>
    <t>Dobiegniew</t>
  </si>
  <si>
    <t xml:space="preserve">Uchwała nr XIII/85/19 Rady Miejskiej w Dobiegniewie z dnia 28.10.2019 r.  Zamieszczono w Dzienniku Urzedowym Województwa Lubuskiego  z 2019 r. poz. 3033 z dnia 20.11.2019 r. </t>
  </si>
  <si>
    <t>PLLU0460</t>
  </si>
  <si>
    <t>Wędorzyno</t>
  </si>
  <si>
    <t>PLPM014</t>
  </si>
  <si>
    <t>Człuchów</t>
  </si>
  <si>
    <t>człuchowski</t>
  </si>
  <si>
    <t>Gmina Miejska Człuchów</t>
  </si>
  <si>
    <t>Gmina Miejska Człuchów, Gmina Człuchów</t>
  </si>
  <si>
    <t>Uchwała nr XXXV.296.2021, Rada Miejska w Człuchowie, 2021-11-22, Dz. Urz. Woj. Pom. 2021.4509</t>
  </si>
  <si>
    <t>PLPM0140</t>
  </si>
  <si>
    <t>Oczyszczalnia ścieków komunalnych w Węgorzewie</t>
  </si>
  <si>
    <t>PLPM029</t>
  </si>
  <si>
    <t>Debrzno</t>
  </si>
  <si>
    <t>Człuchów, Złotów</t>
  </si>
  <si>
    <t>Debrzno, Lipka (woj. wielkopolskie)</t>
  </si>
  <si>
    <t>98.XXXVIII.2020 Rady Miejskiej w Debrznie z dnia 29 grudnia 2020 r. (Dz. U. Woj.. Pom. poz. 340 z dnia 28 stycznia 2021 r.)</t>
  </si>
  <si>
    <t>PLPM0290</t>
  </si>
  <si>
    <t>PLSL030</t>
  </si>
  <si>
    <t>"BESKID-EKOSYSTEM" SP ZOO</t>
  </si>
  <si>
    <t>Węgierska Górka</t>
  </si>
  <si>
    <t>PLPM046</t>
  </si>
  <si>
    <t>Czarne</t>
  </si>
  <si>
    <t>Uchwała nr 0007.65.2020 Rady Miejskiej w Czarnem z dnia 21 grudnia 2020 (Dz. U Woj. Pom. Poz. 631 z dnia 15 lutego 2021r.)</t>
  </si>
  <si>
    <t>PLPM0460</t>
  </si>
  <si>
    <t>PLLU067N</t>
  </si>
  <si>
    <t>Wędrzyn</t>
  </si>
  <si>
    <t>PLPM080N</t>
  </si>
  <si>
    <t>Rzeczenica</t>
  </si>
  <si>
    <t>Uchwała NR XXVIII/188/20    Rady Gminy Rzeczenica           z dnia 29.12.2020r. Dziennik urzędowy województwa pomorskiego poz. 409 z    dnia 03.02.2021 r.</t>
  </si>
  <si>
    <t>PLPM0800N</t>
  </si>
  <si>
    <t>PLLE041</t>
  </si>
  <si>
    <t>Werbkowice</t>
  </si>
  <si>
    <t>PLPM091N</t>
  </si>
  <si>
    <t>Wyczechy</t>
  </si>
  <si>
    <t xml:space="preserve"> Uchwała nr 0007.66.2020 Rady Miejskiej w Czarnem   z dnia 21 grudnia  2020 (Dz. U Woj. Pom. Poz. 632 z dnia 15 lutego  2021r.</t>
  </si>
  <si>
    <t xml:space="preserve">PLPM046 </t>
  </si>
  <si>
    <t>PLLE077</t>
  </si>
  <si>
    <t>Wąwolnica</t>
  </si>
  <si>
    <t>PLWL004</t>
  </si>
  <si>
    <t>wielkopolskie</t>
  </si>
  <si>
    <t>pilski</t>
  </si>
  <si>
    <t>Gmina Piła, Gmina Szydłowo</t>
  </si>
  <si>
    <t xml:space="preserve"> Nr XXXVII/371/20, Rada Miasta Piły, 2020.12.30, Uchwała w sprawie wyznaczenia obszaru i granic aglomeracji Piła, Dziennik Urzędowy Województwa Wielkopolskiego z dnia 14 stycznia 2021 r., poz. 511.</t>
  </si>
  <si>
    <t>PLWL0040</t>
  </si>
  <si>
    <t>PLDO067</t>
  </si>
  <si>
    <t>Wąsosz</t>
  </si>
  <si>
    <t>PLWL022</t>
  </si>
  <si>
    <t>Śmiłowo</t>
  </si>
  <si>
    <t>Kaczory</t>
  </si>
  <si>
    <t>UCHWAŁA NR XXXVII/335/2023 RADY MIASTA I GMINY KACZORY  z dnia 28 czerwca 2023 r. zmieniająca uchwałę w sprawie wyznaczenia obszaru i granic aglomeracji Śmiłowo</t>
  </si>
  <si>
    <t>PLWL0220</t>
  </si>
  <si>
    <t>PLWL025</t>
  </si>
  <si>
    <t>Oczyszczalnia Ścieków w Wągrowcu</t>
  </si>
  <si>
    <t>Wągrowiec</t>
  </si>
  <si>
    <t>PLWL023</t>
  </si>
  <si>
    <t>Chodzież</t>
  </si>
  <si>
    <t>chodzieski</t>
  </si>
  <si>
    <t>Miasto Chodzież</t>
  </si>
  <si>
    <t>Gmina Miejska w Chodzieży; Gmina Chodzież</t>
  </si>
  <si>
    <t>Uchwała Nr XXVII/210/2020 Rady Miejskiej w Chodzieży z dnia 30.11.2020 ,Dziennik Urzędowy Województwa Wielkopolskiego z dnia 9 grudnia 2020 ,poz.9489</t>
  </si>
  <si>
    <t>PLWL0230</t>
  </si>
  <si>
    <t>PLDO132N</t>
  </si>
  <si>
    <t>Mierczyce</t>
  </si>
  <si>
    <t>Wądroże Wielkkie</t>
  </si>
  <si>
    <t>złotowski</t>
  </si>
  <si>
    <t>Gmina Miasto Złotów</t>
  </si>
  <si>
    <t>Miasto Złotów, Gmina Złotów</t>
  </si>
  <si>
    <t>Uchwała nr XXIV.201.2020 Rady Miejskiej w Złotowie z dnia 16 grudnia 2020 r. w sprawie wyznaczenia obszaru i granic aglomeracji Złotów</t>
  </si>
  <si>
    <t>PLWL0260</t>
  </si>
  <si>
    <t>Budziszów Wielki</t>
  </si>
  <si>
    <t>PLWL035</t>
  </si>
  <si>
    <t>Trzcianka</t>
  </si>
  <si>
    <t>czarnkowsko-trzcianecki</t>
  </si>
  <si>
    <t>NR XXXII/309/20  Rady Miejskiej Trzcianki z dnia 17 grudnia 2020r. Dziennik Urzędowy Województwa Wielkopolskiego  z 17.12.2020r. poz. 9912</t>
  </si>
  <si>
    <t>PLWL0350</t>
  </si>
  <si>
    <t>PLKP014</t>
  </si>
  <si>
    <t>Oczyszczalnia Wąbrzeźno</t>
  </si>
  <si>
    <t>Wąbrzeźno</t>
  </si>
  <si>
    <t>PLWL039</t>
  </si>
  <si>
    <t>Trzemeszno</t>
  </si>
  <si>
    <t>gnieźnieński</t>
  </si>
  <si>
    <t>TRZEMESZNO</t>
  </si>
  <si>
    <t>XXXV/251/2020 z dnia 30.12.2020 Rada Miejska Trzemeszna Dziennik Urzędowy Wojweództwa Wielkopolskiego 2021.491</t>
  </si>
  <si>
    <t>PLWL0390</t>
  </si>
  <si>
    <t>PLLO037</t>
  </si>
  <si>
    <t>Oczyszczalnia Wartkowice</t>
  </si>
  <si>
    <t>Wartkowice</t>
  </si>
  <si>
    <t>PLWL041</t>
  </si>
  <si>
    <t>Czarnków</t>
  </si>
  <si>
    <t>Gmina Miasta Czarnków</t>
  </si>
  <si>
    <t>Uchwała nr XXVII/207/2020 Rady Miasta Czarnków z dnia 29 grudnia 2020 r. w sprawie wyznaczenia obszaru i granic aglomeracji Czarnków, Dz. Urz. Woj. Wlkp. z 2021 r., poz. 139</t>
  </si>
  <si>
    <t>PLWL0410</t>
  </si>
  <si>
    <t>PLDO066</t>
  </si>
  <si>
    <t>Tomaszów Bolesławiecki</t>
  </si>
  <si>
    <t>Warta Bolesławiecka</t>
  </si>
  <si>
    <t>Uchwała Nr 253/XIX/2020 Rady Miejskiej w Wieleniu  z 21.12.2020 w sprawie wyznaczenia obszaru i granic aglomeracji Wieleń, Dziennik Urzędowy Województwa Wielopolskiego poz. 10063 z 23.12.2020</t>
  </si>
  <si>
    <t>PLWL0530</t>
  </si>
  <si>
    <t>Raciborowice Dolne</t>
  </si>
  <si>
    <t>PLWL057</t>
  </si>
  <si>
    <t>Ujście</t>
  </si>
  <si>
    <t>Uchwała nr  XIX/124/2020 Rady Miejskiej w Ujściu z dnia 30-12-2020, data publikacji w DZ.U. Woj. Wlkp. 2021, poz. 325</t>
  </si>
  <si>
    <t>PLWL0570</t>
  </si>
  <si>
    <t>PLLO023</t>
  </si>
  <si>
    <t>Mechaniczno - biologiczna oczyszczalnia ścieków</t>
  </si>
  <si>
    <t>Warta</t>
  </si>
  <si>
    <t>Wyrzyska</t>
  </si>
  <si>
    <t>Uchwała Nr XXXII/287/2021 Rady Miejskiej w Wyrzysku z dnia 19 stycznia 2021 r. w sprawie wyznaczenia obszaru i granic aglomeracji Wyrzysk, Dz. Urz. Woj.Wlkp. z 2021, poz. 867</t>
  </si>
  <si>
    <t>PLWL0610</t>
  </si>
  <si>
    <t>PLMZ001</t>
  </si>
  <si>
    <t>Zakład Czajka</t>
  </si>
  <si>
    <t>PLWL069</t>
  </si>
  <si>
    <t>Jastrowie</t>
  </si>
  <si>
    <t>Złotowski</t>
  </si>
  <si>
    <t>Uchwała  nr 276/2020 Rady Miejskiej w Jastrowiu z dnia 29.12.2020r. w sprawie wyznaczenia granic i obszaru aglomeracji Jastrowie), opublikowana w Dzienniku Urzedowym Woj. Wielkopolskiego z 2020r. Poz. 10300 z dnia 31 grudnia 2020r.</t>
  </si>
  <si>
    <t>PLWL0690</t>
  </si>
  <si>
    <t>Zakład Południe</t>
  </si>
  <si>
    <t>Uchwała nr XXIX/187/2020 Rady Miasta i Gminy Wysoka z 14.12.2020 r.,  Dziennik Urzędowy Województwa Wielkopolskiego z 2020 r., poz.9851</t>
  </si>
  <si>
    <t>PLWL0700</t>
  </si>
  <si>
    <t>Barnim II</t>
  </si>
  <si>
    <t>PLWL084</t>
  </si>
  <si>
    <t>Łobżenica</t>
  </si>
  <si>
    <t>Uchwała Nr XXV/215/20 Rady Miejskiej w Łobżenicy z dnia 27 listopada 2020 r. (Dziennik Urzędowy Województwa Wielkopolskiego 200.9701 z dnia 2020.12.14)</t>
  </si>
  <si>
    <t>PLWL0840</t>
  </si>
  <si>
    <t>Wójcin</t>
  </si>
  <si>
    <t>PLWL086</t>
  </si>
  <si>
    <t>Margonin</t>
  </si>
  <si>
    <t>Margonin, Chodzież, Gołańcz</t>
  </si>
  <si>
    <t>Uchwała nr LII/481/2023 Rady Miasta i Gminy Margonin z dnia 26 kwietnia 2023 r. w sprawie zmiany uchwały Nr XLVIII/446/2022 Rady Miasta i Gminy Margonin z dnia 15 grudnia 2022 r. w sprawie wyznaczenia obszaru i granic aglomeracji Margonin  DZIENNIK URZĘDOWY WOJEWÓDZTWA WIELKOPOLSKIEGO  z 2023 r. poz. 4827</t>
  </si>
  <si>
    <t>PLWL0860</t>
  </si>
  <si>
    <t>Reńsko</t>
  </si>
  <si>
    <t>PLWL091</t>
  </si>
  <si>
    <t>Krzyż Wielkopolski</t>
  </si>
  <si>
    <t>Uchwała Nr XXIV/242/2020 Rady Miejskiej w Krzyżu Wielkopolskim z dnia 22 grudnia 2020 r. (Dz. Urz. Woj.. Wlkp. z dnia 30 grudnia 2020 r. poz. 10232</t>
  </si>
  <si>
    <t>PLWL0910</t>
  </si>
  <si>
    <t>PLKP028</t>
  </si>
  <si>
    <t>Warlubie</t>
  </si>
  <si>
    <t>PLWL096</t>
  </si>
  <si>
    <t>Babiak</t>
  </si>
  <si>
    <t>kolski</t>
  </si>
  <si>
    <t>Uchwała nr XIX/233/20 Rady Gminy Babiak z dnia 6 listopada 2020 r. Dziennik Urzedowy Województwa Wielkopolskiego poz. 8912 z dnia 25 listopad 2020 r.</t>
  </si>
  <si>
    <t>PLWL0960</t>
  </si>
  <si>
    <t>PLMZ017</t>
  </si>
  <si>
    <t>Warka</t>
  </si>
  <si>
    <t>PLWL100</t>
  </si>
  <si>
    <t>UCHWAŁA NR XXXVII/334/2023 RADY MIASTA I GMINY KACZORY  z dnia 28 czerwca 2023 r.  zmieniająca uchwałę w sprawie wyznaczania obszaru i granic aglomeracji Kaczory</t>
  </si>
  <si>
    <t>PLWL1000</t>
  </si>
  <si>
    <t>PLZA010</t>
  </si>
  <si>
    <t>Wałcz</t>
  </si>
  <si>
    <t>PLWL101</t>
  </si>
  <si>
    <t>Lubasz</t>
  </si>
  <si>
    <t>Uchwała nr XXIII/204/20 Rady Gminy Lubasz z dnia 17 grudnia 2020 r. w sprawie wyznaczenia obszaru i granic aglomeracji Lubasz, Dziennik Urzędowy Województwa Wielkopolskiego z dnia 23.12.2020r., poz. 10033</t>
  </si>
  <si>
    <t>PLWL1010</t>
  </si>
  <si>
    <t>PLDO002</t>
  </si>
  <si>
    <t>Ciernie</t>
  </si>
  <si>
    <t>Wałbrzych</t>
  </si>
  <si>
    <t>PLWL111</t>
  </si>
  <si>
    <t>Białośliwie</t>
  </si>
  <si>
    <t xml:space="preserve">Uchwała nr XXII.144.2020  Rady Gminy Białośliwie    z dnia 29 grudnia 2020 r.  Dz.U. Woj.Wielkopolskiego poz. 425, z dnia 12.01.2021 r. </t>
  </si>
  <si>
    <t>PLWL1110</t>
  </si>
  <si>
    <t>PLDO041</t>
  </si>
  <si>
    <t>Jugowice</t>
  </si>
  <si>
    <t>Walim</t>
  </si>
  <si>
    <t>PLWL114</t>
  </si>
  <si>
    <t>Drawsko</t>
  </si>
  <si>
    <t>9 grudnia 2020 r., XXIV/160/2020 Rada Gminy Drawsko, w sprawie wyznaczenia obszaru i granic aglomeracji Drawsko, Dz.Urz.Woj.Wlkp. 2020 poz. 9808</t>
  </si>
  <si>
    <t>PLWL1140</t>
  </si>
  <si>
    <t>PLKP074</t>
  </si>
  <si>
    <t>Oczyszczalnia ścieków w Wójtówce</t>
  </si>
  <si>
    <t>Waganiec</t>
  </si>
  <si>
    <t>koniński</t>
  </si>
  <si>
    <t>Uchwała Nr XXIII.224.2020 Rady Gminy Wilczyn z dnia 15.12.2020 r. (Dz. Urz. Woj. Wlkp. Z 2020. poz. 9911</t>
  </si>
  <si>
    <t>PLWL1150</t>
  </si>
  <si>
    <t>PLPK043</t>
  </si>
  <si>
    <t>Oczyszczalnia Wadowice Górne</t>
  </si>
  <si>
    <t>Wadowice Górne</t>
  </si>
  <si>
    <t>PLWL118</t>
  </si>
  <si>
    <t>Szamocin</t>
  </si>
  <si>
    <t>UCHWAŁA NR XVI/175/20 RADY MIEJSKIEJ W SZAMOCINIE  z dnia 18 grudnia 2020 r. w sprawie wyznaczenia obszaru i granic aglomeracji Szamocin (Dz.U. Woj. WLKP. Z 2020 r. poz. 10052)</t>
  </si>
  <si>
    <t>PLWL1180</t>
  </si>
  <si>
    <t>PLMP008</t>
  </si>
  <si>
    <t xml:space="preserve">Oczyszczalnia Ścieków Wadowiciego Przedsiębiorstwa Wodociagów i Kanalizacji Spółka z o. o. </t>
  </si>
  <si>
    <t>Wadowice</t>
  </si>
  <si>
    <t>PLWL122</t>
  </si>
  <si>
    <t>Orchowo</t>
  </si>
  <si>
    <t>słupecki</t>
  </si>
  <si>
    <t xml:space="preserve">uchwała XLV/192/20 Rady gminy Orchowo z dnia 29.12.2020r w sprawie wyznaczenia aglomeracji Orchowo. Dziennik urzędowy Województwa Wielkopolskiego 2021 pozycja 427 z dnia 12 stycznia 2021  </t>
  </si>
  <si>
    <t>PLWL1220</t>
  </si>
  <si>
    <t>PLWM054</t>
  </si>
  <si>
    <t>Uzdowo</t>
  </si>
  <si>
    <t>PLWL123</t>
  </si>
  <si>
    <t>Okonek</t>
  </si>
  <si>
    <t>UCHWAŁA NR XXXIV/222/2020 RADY MIEJSKIEJ W OKONKU Z DNIA 28 GRUDNIA 2020 R.W SPRAWIE WYZNACZENIA GRANIC I OBSZARU AGLOMERACJI OKONEK, DZIENNIK URZEDOWY WOJEWÓDZTWA WIELKOPOLSKIEGO, POZNAŃ DNIA 30 GRUDNIA 2020 R. , POZ. 10250</t>
  </si>
  <si>
    <t>PLWL1230</t>
  </si>
  <si>
    <t xml:space="preserve">Kramarzewo </t>
  </si>
  <si>
    <t>PLWL137</t>
  </si>
  <si>
    <t>Krajenka</t>
  </si>
  <si>
    <t>Uchwała nr XXI/146/2020 Rady Miejskiej w Krajence z 03.12.2020 r. w sprawie wyznaczenia obszaru i granic aglomeracji Krajenka, Dziennik Urzędowy Wojeówdztwa Wielkopolskiego z 11.12.2020 r. poz. 9608</t>
  </si>
  <si>
    <t>PLWL1370</t>
  </si>
  <si>
    <t>PLMP232N</t>
  </si>
  <si>
    <t>Uście Gorlickie</t>
  </si>
  <si>
    <t>PLWL167</t>
  </si>
  <si>
    <t>Miasteczko Krajeńskie</t>
  </si>
  <si>
    <t>UCHWAŁA NR XXV.137.2020 RADY GMINY MIASTECZKO KRAJEŃSKIE Z DNIA 21 GRUDNIA 2020 ROKU (DZ.U. W WLKP. Z 2020 R. POZ. 10189)</t>
  </si>
  <si>
    <t>PLWL1670</t>
  </si>
  <si>
    <t>Wysowa-Zdrój</t>
  </si>
  <si>
    <t>PLWL185N</t>
  </si>
  <si>
    <t>Radawnica</t>
  </si>
  <si>
    <t>Uchwała Nr XXVII.205.2020 Rady Gminy Złotów z dnia 21 grudnia 2020 r. w sprawie wyznaczenia obszaru i granic aglomeracji Radawnica (Dz.U. Województwa Wielkopolskiego z dnia 29 grudnia 2020 r. poz. 10192)</t>
  </si>
  <si>
    <t>PLWL1850N</t>
  </si>
  <si>
    <t>PLPK029</t>
  </si>
  <si>
    <t>mechaniczno biologiczna oczyszczalnia ścieków</t>
  </si>
  <si>
    <t>Ustrzyki Dolne</t>
  </si>
  <si>
    <t>PLWL186N</t>
  </si>
  <si>
    <t>Kleszczyna</t>
  </si>
  <si>
    <t>Uchwała Nr XXVII.204.2020 Rady Gminy Złotów z dnia 21 grudnia 2020 r. w sprawie wyznaczenia obszaru i granic aglomeracji Kleszczyna (Dz. U. Województwa Wielkopolskiego z dnia 29 grudnia 2020 r. poz. 10191)</t>
  </si>
  <si>
    <t>PLWL1860N</t>
  </si>
  <si>
    <t>PLSL045</t>
  </si>
  <si>
    <t>Ustroń</t>
  </si>
  <si>
    <t xml:space="preserve">XXVII.209.2020, Rada Gminy Zakrzewo,17.12.2020r.,  Uchwała Rady Gminy Zakrzewo, nazwa:,zmieniająca uchwałę nr XXXIX.231.2018 w sprawie wyznaczenia aglomeracji Zakrzewo; Dziennik Urzędowy Województwa Wielkopolskiego: pozycja 10088 </t>
  </si>
  <si>
    <t>PLWL1871N</t>
  </si>
  <si>
    <t>PLWL1872N</t>
  </si>
  <si>
    <t>PLPK139</t>
  </si>
  <si>
    <t>Ustrobna</t>
  </si>
  <si>
    <t>PLWL198N</t>
  </si>
  <si>
    <t>Skulsk</t>
  </si>
  <si>
    <t xml:space="preserve">Nr XXII/225/2020  Uchwała Rady Gminy Skulsk z dnia 15 grudnia 2020 r.  DZ.U.W.W.2020 poz. 9871 data ogłoszenia w Dzienniku Urzędowym 17.12.2020 r. </t>
  </si>
  <si>
    <t>PLPM012</t>
  </si>
  <si>
    <t>Wodociągi Ustka Sp. z o.o.</t>
  </si>
  <si>
    <t>Ustka</t>
  </si>
  <si>
    <t>PLWL218N</t>
  </si>
  <si>
    <t>Brzeźno</t>
  </si>
  <si>
    <t>Uchwała nr XXXII/232/2020 z dnia 17 grudnia 2020 roku Rady Gminy Czarnków Dz. Urz. Woj. Wlkp. 2020.10053</t>
  </si>
  <si>
    <t>PLWL2180N</t>
  </si>
  <si>
    <t>PLLE110N</t>
  </si>
  <si>
    <t>Urzędów</t>
  </si>
  <si>
    <t>PLZA008</t>
  </si>
  <si>
    <t>Szczecinek</t>
  </si>
  <si>
    <t>Szczecinek gmina miejska, Szczecinek gmina wiejska, Borne Sulinowo</t>
  </si>
  <si>
    <t>UCHWAŁA NR XXXVIII/355/2021 RADY MIASTA SZCZECINEK z dnia 28 października 2021 r. (DZIENNIK URZĘDOWY WOJEWÓDZTWA ZACHODNIOPOMORSKIEGO z dnia dnia 23 listopada 2021 r., poz. 4962)</t>
  </si>
  <si>
    <t>PLZA0080</t>
  </si>
  <si>
    <t>PLLE095N</t>
  </si>
  <si>
    <t>Urszulin</t>
  </si>
  <si>
    <t>wałecki</t>
  </si>
  <si>
    <t>GM Wałcz
GW Wałcz</t>
  </si>
  <si>
    <t>18 grudnia 2020r
VIII/XXXI/272/20
Rada Miasta Wałcz
Dziennik Urzędowy Województwa Zachodniopomorskiego
Sczecin, 15 stycznia 2021</t>
  </si>
  <si>
    <t>PLZA0100</t>
  </si>
  <si>
    <t>PLKP059</t>
  </si>
  <si>
    <t>UNISŁAW</t>
  </si>
  <si>
    <t>Unisław</t>
  </si>
  <si>
    <t>PLZA029</t>
  </si>
  <si>
    <t>Czaplinek</t>
  </si>
  <si>
    <t>drawski</t>
  </si>
  <si>
    <t>Uchwała Nr XXV/229/20 Rady Miejskiej w Czaplinku z dnia 15 października 2020 r. w sprawie wyznaczenia obszaru, wielkości i granic Aglomeracji Czaplinek (Dziennik Urzędowy Województwa Zachodniopomorskiego rok 2020 poz. 4917)</t>
  </si>
  <si>
    <t>PLZA0290</t>
  </si>
  <si>
    <t>PLLO091N</t>
  </si>
  <si>
    <t>Uniejów</t>
  </si>
  <si>
    <t xml:space="preserve">Uchwała Nr XXXII/235/2020 z dnia 30 grudnia 2020 r., w sprawie wyznaczenia obszaru i granic aglomeracji Złocieniec, Dziennik Urzędowy Województwa Zachodniopomorskiego z dnia 14 stycznia 2021 r. poz. 217
 </t>
  </si>
  <si>
    <t>PLZA0301</t>
  </si>
  <si>
    <t>PLPK037</t>
  </si>
  <si>
    <t>Ulanów</t>
  </si>
  <si>
    <t>PLZA031</t>
  </si>
  <si>
    <t>Drawsko Pomorskie</t>
  </si>
  <si>
    <t xml:space="preserve">UCHWAŁA NR XXXVII/290/2020 Rady Miejskiej w Drawsku Pomorskim
z dnia 17 grudnia 2020 r. publikator: DZIENNIK URZEDOWY WOJEWÓDZTWA ZACHODNIOPOMORSKIEGO poz. 207 z dn. 13.01.2021
</t>
  </si>
  <si>
    <t>ELMECH Ujście</t>
  </si>
  <si>
    <t>PLZA041</t>
  </si>
  <si>
    <t>Borne Sulinowo</t>
  </si>
  <si>
    <t>Uchwała Nr XXVI/352/2020 Rady Miejskiej w Bornem Sulinowie z dnia 26 listopada 2020 r. (DZ. URZ. WOJ. ZACH. 2020.5858)</t>
  </si>
  <si>
    <t>PLZA0410</t>
  </si>
  <si>
    <t>PLOP043</t>
  </si>
  <si>
    <t>Ujazd</t>
  </si>
  <si>
    <t>PLZA046</t>
  </si>
  <si>
    <t>Kalisz Pomorski</t>
  </si>
  <si>
    <t>Uchwała nr XXXIII/248/20 Rady Miejskiej w Kaliszu Pomorskim z dnia 26 listopada 2020 r. w sprawie wyznaczenia aglomeracji Kalisz Pomorski DZ. URZ. WOJ. ZACHODNIOPOMORSKIEGO 2020.5953</t>
  </si>
  <si>
    <t>PLZA0460</t>
  </si>
  <si>
    <t>PLLO600</t>
  </si>
  <si>
    <t>Gminna Oczyszczalnia Ujazd</t>
  </si>
  <si>
    <t>PLZA050</t>
  </si>
  <si>
    <t>Mirosławiec</t>
  </si>
  <si>
    <t xml:space="preserve">XXVI/219/2020, Rada Miejska w Mirosławcu, 29.12.2020 r., DZ.URZ.WOJ.ZACH. 2021.236 </t>
  </si>
  <si>
    <t>PLZA0500</t>
  </si>
  <si>
    <t>Romer Media sp. z o.o.</t>
  </si>
  <si>
    <t>PLZA055</t>
  </si>
  <si>
    <t>Człopa</t>
  </si>
  <si>
    <t>Uchwała Rady Miejskiej w Człopie nr XXXIX/324/2022 z dnia 11.10.2022, DzU. Woj.. Zachodniopomorskiego nr 4414.2022</t>
  </si>
  <si>
    <t>PLZA0550</t>
  </si>
  <si>
    <t>PLPK506</t>
  </si>
  <si>
    <t>Uherce Mineralne</t>
  </si>
  <si>
    <t>PLZA056</t>
  </si>
  <si>
    <t>Tuczno</t>
  </si>
  <si>
    <t>Uchwała Nr XXII/180/2020 Rady Miejskiej w Tucznie z dnia 24 listopada 2020 r. (Dz.Urz.Woj. Zach. z 2020 r., poz. 5920 )</t>
  </si>
  <si>
    <t>PLZA0561</t>
  </si>
  <si>
    <t>PLZA0562</t>
  </si>
  <si>
    <t>PLDO139N</t>
  </si>
  <si>
    <t>Piekary</t>
  </si>
  <si>
    <t>Udanin</t>
  </si>
  <si>
    <t>PLZA066</t>
  </si>
  <si>
    <t>Biały Bór</t>
  </si>
  <si>
    <t>Uchwała Rady Miejskiej w Białym Borze nr XXIII/172/2020  z dnia 30.12.2020 (Dz. U Woj.. Zachodniopomorskiego z 2021 poz.242)</t>
  </si>
  <si>
    <t>PLZA0660</t>
  </si>
  <si>
    <t>PLLE068</t>
  </si>
  <si>
    <t>Tyszowce</t>
  </si>
  <si>
    <t>PLZA080</t>
  </si>
  <si>
    <t>Drawno</t>
  </si>
  <si>
    <t>DRAWNO</t>
  </si>
  <si>
    <t>Uchwała Nr XXVII/161/2020 Rady Miejskiej w Drawnie z dnia 29 grudnia 2020 r. w sprawie wyznaczenia obszaru, wielkości i granic Aglomeracji Drawno DZ. URZ. WOJ. ZACHODNIOPOMORSKIEGO 2021.530</t>
  </si>
  <si>
    <t>PLZA0800</t>
  </si>
  <si>
    <t>PLMP056</t>
  </si>
  <si>
    <t>Tymbark MWS</t>
  </si>
  <si>
    <t>Tymbark</t>
  </si>
  <si>
    <t>Uchwała nr VIII/53/2024 Rady Gminy Wierzchowo z dnia 31.10.2024r. (Dz.Urz. Woj. Zachodniopomorskiego z 2024r. Poz. 5217)</t>
  </si>
  <si>
    <t>PLZA0840</t>
  </si>
  <si>
    <t>BIOK250</t>
  </si>
  <si>
    <t>PLKP010</t>
  </si>
  <si>
    <t>Aleksandrów Kujawski</t>
  </si>
  <si>
    <t>aleksandrowski</t>
  </si>
  <si>
    <t>Toruń</t>
  </si>
  <si>
    <t>Gmina Miejska Aleksandrów Kujawski,Gmina Aleksandrów Kujawski</t>
  </si>
  <si>
    <t>Uchwała nr XXXI/252/21Rady Miejskiej Aleksandrowa Kujawskiego z dnia 15 marca 2021 r.</t>
  </si>
  <si>
    <t>PLKP0100</t>
  </si>
  <si>
    <t>TYKOCIN</t>
  </si>
  <si>
    <t>PLKP605</t>
  </si>
  <si>
    <t xml:space="preserve">Białe Błota </t>
  </si>
  <si>
    <t>Chojnice</t>
  </si>
  <si>
    <t>UCHWAŁA Nr RGK.0007.46.2021 RADY GMINY BIAŁE BŁOTA z dnia 27 kwietnia 2021 r.;  Dziennik Urzędowy Województwa Kujawsko-Pomorskiego 20021r poz.2526.</t>
  </si>
  <si>
    <t>PLSL002</t>
  </si>
  <si>
    <t>Tychy- Urbanowice</t>
  </si>
  <si>
    <t>Tychy</t>
  </si>
  <si>
    <t>PLPM071</t>
  </si>
  <si>
    <t>Borzytuchom</t>
  </si>
  <si>
    <t>Gmina Borzytuchom</t>
  </si>
  <si>
    <t>Uchwała Nr XV/169/20 Rady Gminy Borzytuchom z dnia 15 grudnia 2020 r. (Dz. Urz.Woj.Pom. z 2020r., poz. 5583) zmieniona uchwałą Nr V/35/24 Rady Gminy Borzytuchom z dnia 14 listopada 2024 r. (Dz. Urz. Woj. Pom. z 2024, poz. 4974)</t>
  </si>
  <si>
    <t>PLPM0710</t>
  </si>
  <si>
    <t>PLPM050</t>
  </si>
  <si>
    <t>Bożepole Wielkie</t>
  </si>
  <si>
    <t>wejherowski</t>
  </si>
  <si>
    <t>Łęczyce</t>
  </si>
  <si>
    <t>Uchwała Nr XXXII/116/2020 Rady Gminy Łęczyce z dnia 29 grudnia 2020r. w sprawie wyznaczenia obszaru i granic aglomeracji Bożepole Wielkie</t>
  </si>
  <si>
    <t>PLPM0500</t>
  </si>
  <si>
    <t>PLSL088</t>
  </si>
  <si>
    <t>Oczyszczalnia ścieków 
w Tworogu</t>
  </si>
  <si>
    <t>Tworóg</t>
  </si>
  <si>
    <t>uchwała nr XXXII/768/20 Rady Miasta Bydgoszczy z dnia 16 grudnia 2020 r. w sprawie wyznaczenia obszaru i granic aglomeracji Bydgoszcz (Dz. Urz. Woj. Kuj-Pom. z 2020 r. poz. 6526)</t>
  </si>
  <si>
    <t>PLKP0021</t>
  </si>
  <si>
    <t>PLKP0022</t>
  </si>
  <si>
    <t>PLDO060</t>
  </si>
  <si>
    <t>MOŚ TWARDOGÓRA</t>
  </si>
  <si>
    <t>Twardogóra</t>
  </si>
  <si>
    <t>PLPM017</t>
  </si>
  <si>
    <t>Bytów</t>
  </si>
  <si>
    <t>UCHWAŁA NR XXVI/254/2020 RADY MIEJSKIEJ W BYTOWIE z dnia 21 grudnia 20200 r. w sprawie wyznaczenia obszaru i granic aglomeracji Bytów UCHWAŁA NR LXIV/561/2023 RADY MIEJSKIEJ W BYTOWIE z dnia 13 września 2023 r. o zmianie uchwały w sprawie wyznaczenia obszaru i granic aglomeracji Bytów</t>
  </si>
  <si>
    <t>PLPM0170</t>
  </si>
  <si>
    <t>PLLO036</t>
  </si>
  <si>
    <t>Tuszyn</t>
  </si>
  <si>
    <t>PLPM054</t>
  </si>
  <si>
    <t>Cedry Wielkie</t>
  </si>
  <si>
    <t>gdański</t>
  </si>
  <si>
    <t>Uchwała Nr IV/33/24 z dnia 24 lipca 2024 r. (Dz. Urz. Woj.. Pom. 2024 r. poz. 3689</t>
  </si>
  <si>
    <t>PLPM0541</t>
  </si>
  <si>
    <t>PLPM0542</t>
  </si>
  <si>
    <t>PLPK155N</t>
  </si>
  <si>
    <t>Turze Pole</t>
  </si>
  <si>
    <t>PLPM052</t>
  </si>
  <si>
    <t>Chmielno</t>
  </si>
  <si>
    <t>kartuski</t>
  </si>
  <si>
    <t>Chmielno, Kartuzy</t>
  </si>
  <si>
    <t>uchwała Rady Gminy Chmielno nr XXII/226/2020 z dnia 16.12.2020</t>
  </si>
  <si>
    <t>PLPM0520</t>
  </si>
  <si>
    <t>PLWL010</t>
  </si>
  <si>
    <t xml:space="preserve">Przedsiębiorstwo Gospodarki Komunalnej i Mieszkaniowej Sp. z o.o. Turek </t>
  </si>
  <si>
    <t>Turek</t>
  </si>
  <si>
    <t>PLPM087N</t>
  </si>
  <si>
    <t>Choczewo</t>
  </si>
  <si>
    <t>Uchwała nr LXII/491/2023 Rady Gminy Choczewo</t>
  </si>
  <si>
    <t>PLPM0870N</t>
  </si>
  <si>
    <t>PLOP014</t>
  </si>
  <si>
    <t>OCZYSZCZALNIA ŚCIEKÓW W KOTORZU MAŁYM</t>
  </si>
  <si>
    <t>Turawa</t>
  </si>
  <si>
    <t>PLKP017</t>
  </si>
  <si>
    <t>Ciechocinek</t>
  </si>
  <si>
    <t>Uchwała Rady Miejkiej Ciechocinek nr XXVIII/208/2020 z dnia 30 grudnia 2020 r. Dziennik Urzędowy Województwa Kujawsko-Pomorskiego poz. 94 x 05 stycznia 2021 r.</t>
  </si>
  <si>
    <t>PLKP0170</t>
  </si>
  <si>
    <t>PLOP600</t>
  </si>
  <si>
    <t>Oczyszczalnia ścieków w Tułowicach</t>
  </si>
  <si>
    <t>Tułowice</t>
  </si>
  <si>
    <t>PLPM601</t>
  </si>
  <si>
    <t>Czarna Dąbrówka</t>
  </si>
  <si>
    <t>Uchwała nr XX/235/2020 Rady Gminy Czarna Dąbrówka</t>
  </si>
  <si>
    <t>PLPM6010</t>
  </si>
  <si>
    <t>PLWL124</t>
  </si>
  <si>
    <t>Oczyszczalnia ścieków w Tuliszkowie</t>
  </si>
  <si>
    <t>Tuliszków</t>
  </si>
  <si>
    <t>PLKP100N</t>
  </si>
  <si>
    <t>Czernikowo</t>
  </si>
  <si>
    <t>toruński</t>
  </si>
  <si>
    <t>Uchwała Nr XX/178/2020 Rady Gminy Czernikowo  z dnia 30 listopdada 2020 r. (Dz. U. Woj. Kuj.-Pom., poz. 6107)</t>
  </si>
  <si>
    <t>PLKP1000N</t>
  </si>
  <si>
    <t>PLKP085</t>
  </si>
  <si>
    <t>Dąbrowa Biskupia</t>
  </si>
  <si>
    <t xml:space="preserve">Dąbrowa Biksupia </t>
  </si>
  <si>
    <t>21 grudnia 2020r., Uchwała Nr XX/161/2020 Rady Gminy Dąbrowa Biskupia  (Dziennik Urzędowy Województwa Kujawsko - Pomorskiego z dnia 28 grudnia 2020r, poz. 6749); zmieniona Uchwałą  Nr XLIV/331/2022
Rady Gminy Dąbrowa Biskupia
z dnia 29 grudnia 2022 r.
(Dziennik Urzędowy Województwa Kujawsko - Pomorskiego z dnia 4 stycznia 2023r. poz. 99</t>
  </si>
  <si>
    <t>PLKP0850</t>
  </si>
  <si>
    <t>Płociczno</t>
  </si>
  <si>
    <t>PLKP600</t>
  </si>
  <si>
    <t>Dąbrowa Chełmińska</t>
  </si>
  <si>
    <t>Uchwała nr XXV.247.2020 Rady Gminy Dąbrowa Chełmińska z dnia 30.12.2020r (Dz. Urz. Woj.. Kuj.-Pom., 2021, poz. 254)</t>
  </si>
  <si>
    <t>PLPK075</t>
  </si>
  <si>
    <t>Tuczempy</t>
  </si>
  <si>
    <t>PLWM047</t>
  </si>
  <si>
    <t>Dąbrówno</t>
  </si>
  <si>
    <t>ostródzki</t>
  </si>
  <si>
    <t>Dz. Urz. Woj.. Warm.-Maz. 2021 poz. 2656 / Uchwała nr LXI/381/23 Rady Gminy Dąbrówno z dnia 18 kwietnia 2023 r. zmieniająca uchwałę w sprawie wyznaczenia obszaru i granic aglomeracji Dąbrówno</t>
  </si>
  <si>
    <t>PLWM0470</t>
  </si>
  <si>
    <t>PLMP058</t>
  </si>
  <si>
    <t>Tuchów</t>
  </si>
  <si>
    <t>Tuchów - Środkowa Biała</t>
  </si>
  <si>
    <t>PLPM025</t>
  </si>
  <si>
    <t>Dębnica Kaszubska</t>
  </si>
  <si>
    <t>Uchwała nr XXVII/188/2020 Rady Gminy Dębnica Kaszubska z dnia 30 grudnia 2020 r. w sprawie wyznaczenia obszaru i granic Aglomeracji ściekowej Dębnica Kaszubska</t>
  </si>
  <si>
    <t>PLPM0250</t>
  </si>
  <si>
    <t>PLPM600</t>
  </si>
  <si>
    <t>Tuchomie</t>
  </si>
  <si>
    <t>PLPM001</t>
  </si>
  <si>
    <t>Gmina Miasta Gdańska</t>
  </si>
  <si>
    <t>Gmina Miasta Gdańska, Gmina Miasta Sopotu, fragment Gminy Miasta Gdyni (zabudowa ulic: Łosiowa, Jelenia, Sarnia, część ul. Bernadowskiej</t>
  </si>
  <si>
    <t>uchwała Nr XXXI/809/20 Rady Miasta Gdańska z dnia 17.12.2020 r. w sprawie wyznaczenia obszaru i granic aglomeracji Gdańsk (Dz. Urz. Woj. Pom. (Dz. Urz. Woj. Pom. z 2021 r. poz. 22), zmienionej uchwałą Nr LVI/1421/22 Rady Miasta Gdańska z dnia 24.11.2022 r. (Dz. Urz. Woj. Pom. z 2022 r. poz. 5039) oraz uchwałą Nr LXVIII/1743/23 Rady Miasta Gdańska z dnia 28.09.2023 r. (Dz. Urz. Woj. Pom. z dnia 25.10.2023 r., poz. 4660)</t>
  </si>
  <si>
    <t>PLPM0010</t>
  </si>
  <si>
    <t>PLKP012</t>
  </si>
  <si>
    <t>OCZYSCZALNIA ŚCIEKÓW W TUCHOLI</t>
  </si>
  <si>
    <t>Tuchola</t>
  </si>
  <si>
    <t>PLPM034</t>
  </si>
  <si>
    <t>Hel</t>
  </si>
  <si>
    <t>pucki</t>
  </si>
  <si>
    <t>HEL</t>
  </si>
  <si>
    <t>Uchwała Nr LII/403/23 Rady Miasta Helu z dnia 21 grudnia 2023 r. w sprawie wyznaczenia obszaru i granic aglomeracji Hel DZIENNIK URZĘDOWY WOJEWÓDZTWA POMORSKIEGO 23-01-2024 poz. 337</t>
  </si>
  <si>
    <t>PLPM0340</t>
  </si>
  <si>
    <t>OCZYSZCZALNI ŚCIEKÓW TRZEMESZNO</t>
  </si>
  <si>
    <t>PLPM032</t>
  </si>
  <si>
    <t>Jastarnia</t>
  </si>
  <si>
    <t>Jastsarnia</t>
  </si>
  <si>
    <t>Jastaria oraz fragment miasta Hel</t>
  </si>
  <si>
    <t>uchwała nr XXV/263/2020  Rady Miejskiej w Jastarni z dnia 21.12.2020. w sprawie wyznaczeniaobszaru i granic aglomeracji Jastarnia opublikowana w Dz. U. Województwa Pomorskiego</t>
  </si>
  <si>
    <t>PLPM0320</t>
  </si>
  <si>
    <t>PLDO028</t>
  </si>
  <si>
    <t>Trzebnica</t>
  </si>
  <si>
    <t>PLKP501</t>
  </si>
  <si>
    <t>Kikół</t>
  </si>
  <si>
    <t>lipnowski</t>
  </si>
  <si>
    <t>Uchwała Rady Gminy nr XXIV/134/2021 z dnia 16.02.2021</t>
  </si>
  <si>
    <t>PLKP5010</t>
  </si>
  <si>
    <t>PLOP040</t>
  </si>
  <si>
    <t>Trzebiszyn</t>
  </si>
  <si>
    <t>PLPM041</t>
  </si>
  <si>
    <t>Krokowa</t>
  </si>
  <si>
    <t>gmina Krokowa gmina Puck</t>
  </si>
  <si>
    <t>Uchwała nr XXX/303/2020 Rady Gminy Krokowa z dnia 17.12.2020 r. w sprawie wyzn. Obsz. Aglom. Krokowa (Dz. Urz. Woj.. Pom., 20 stycznia 2021r., poz. 199)</t>
  </si>
  <si>
    <t>PLPM0411</t>
  </si>
  <si>
    <t>PLMP019</t>
  </si>
  <si>
    <t>OŚ Trzebinia</t>
  </si>
  <si>
    <t>Trzebinia</t>
  </si>
  <si>
    <t>PLPM008</t>
  </si>
  <si>
    <t>Lębork</t>
  </si>
  <si>
    <t>lęborski</t>
  </si>
  <si>
    <t>Lębork, Cewice, Nowa Wieś Lęborska</t>
  </si>
  <si>
    <t>Uchwała Nr LIX-763/2023 Rady Miejskiej w Lęborku z dnia 24.11.2023r.  Dziennik Urzędowy Województwa Pomorskiego z dnia 12.12.2023r. Poz. 5693</t>
  </si>
  <si>
    <t>PLPM0080</t>
  </si>
  <si>
    <t>PLLU034</t>
  </si>
  <si>
    <t>Trzebiechów</t>
  </si>
  <si>
    <t>PLWM033</t>
  </si>
  <si>
    <t>Lidzbark</t>
  </si>
  <si>
    <t>działdowski</t>
  </si>
  <si>
    <t>Region Górnej Wisły</t>
  </si>
  <si>
    <t>Uchwała nr XXVIII/235/20 Rady Miejskiej w Lidzbarku z dnia 28 grudnia 2020r. Dz.Urz.w.woj.war-maz z dnia 19.01.2021r. Poz. 138</t>
  </si>
  <si>
    <t>PLWM0330</t>
  </si>
  <si>
    <t>PLPM068</t>
  </si>
  <si>
    <t>Lipusz</t>
  </si>
  <si>
    <t>kościerski</t>
  </si>
  <si>
    <t>Uchwała nr L/312/2022 z dnia 21 listopada 2022 r.  Rady Gminy Lipusz w sprawie zmiany uchwały Nr  XXV/153/2020 Rady Gminy z dnia 16 grudnia 2020 r. w sprawie wyznaczania obszaru i granic aglomeracji Lipusz, Dz. Urz. Woj. Pom. z dnia 6 grudnia 2022 r., poz. 4722</t>
  </si>
  <si>
    <t>PLPM0680</t>
  </si>
  <si>
    <t>Komunalna Oczyszczalnia Ścieków w Trzcińsku-Zdroju</t>
  </si>
  <si>
    <t>PLKP056</t>
  </si>
  <si>
    <t>Lubicz</t>
  </si>
  <si>
    <t>"Uchwała Nr LXIV/804/23 RADY GMINY LUBICZ
z dnia 30 listopada 2023 r.
w sprawie zmianny uchwały nr XXV/354/20 Rady Gminy Lubicz z dnia 17 grudnia 2020 w sprawie wyznaczenia obszaru i granic aglomeracji Lubicz  Dz. Urz. Woj. Kuj-Pom. 2023.7905</t>
  </si>
  <si>
    <t>PLKP001</t>
  </si>
  <si>
    <t>PLWL129</t>
  </si>
  <si>
    <t>Oczyszczalnia Ścieków w Laskach</t>
  </si>
  <si>
    <t>Trzcinica</t>
  </si>
  <si>
    <t>PLPM044</t>
  </si>
  <si>
    <t>Luzino</t>
  </si>
  <si>
    <t>UCHWAŁA NR XXI/317/2020 RADY GMINY LUZINO  z dnia 30.12.2020r. W sprawie wyznaczenia obszaru i granic aglomeracji Luzino</t>
  </si>
  <si>
    <t>PLPM0440</t>
  </si>
  <si>
    <t>PLPK069</t>
  </si>
  <si>
    <t>PLPM033</t>
  </si>
  <si>
    <t>Łeba</t>
  </si>
  <si>
    <t>Łeba, Wicko</t>
  </si>
  <si>
    <t>Uchwała Nr XXVI/239/2020 Rady Miejskiej w Łebie z dnia 30 grudnia 2020 r. (Dziennik Urzędowy Województwa Pomorskiego 2021 r. poz. 342 Ogłoszony: 28.01.2021)</t>
  </si>
  <si>
    <t>PLPM0330</t>
  </si>
  <si>
    <t>PLLU060</t>
  </si>
  <si>
    <t>Trzciel</t>
  </si>
  <si>
    <t>PLPM093N</t>
  </si>
  <si>
    <t>Uchwała Nr XXXII/115/2020 Rady Gminy Łęczyce z dnia 29 grudnia 2020r. w sprawie wyznaczenia obszaru i granic aglomeracji Łęczyce</t>
  </si>
  <si>
    <t>PLPM0930N</t>
  </si>
  <si>
    <t>Oczyszczalnia Osiniec</t>
  </si>
  <si>
    <t>PLKP077</t>
  </si>
  <si>
    <t>Łubianka</t>
  </si>
  <si>
    <t>ŁUBIANKA</t>
  </si>
  <si>
    <t>UCHWAŁA NR VII/74/2024
RADY GMINY ŁUBIANKA
z dnia 25 listopada 2024 r.
w sprawie zmiany uchwały nr XXXVIII/394/2022 z dnia 22 sierpnia 2022 r. w sprawie wyznaczenia
obszaru i granic aglomeracji Łubianka</t>
  </si>
  <si>
    <t>PLMZ166N</t>
  </si>
  <si>
    <t>PLKP060</t>
  </si>
  <si>
    <t>Łysomice</t>
  </si>
  <si>
    <t>Uchwała nr XXIV/153/2020 Rady Gminy Łysomice z dnia 26 listopada 2020 r. w sprawie wyznaczenia obszaru i granic aglomeracji Łysomice, Dziennik Urzędowy Województwa Kujawsko-Pomorskiego Bydgoszcz, dnia 2 grudnia 2020 r. Poz. 5884</t>
  </si>
  <si>
    <t>PLMP100</t>
  </si>
  <si>
    <t>Trzciana-Libichowa</t>
  </si>
  <si>
    <t>Trzciana</t>
  </si>
  <si>
    <t>PLKP053</t>
  </si>
  <si>
    <t>Obrowo</t>
  </si>
  <si>
    <t>Uchwała Nr XXV/208/2021 Rady Gminy Obrowo z dnia 19 marca 2021r.</t>
  </si>
  <si>
    <t>PLKP0530</t>
  </si>
  <si>
    <t>PLPK041</t>
  </si>
  <si>
    <t>Tryńcza</t>
  </si>
  <si>
    <t>PLKP602</t>
  </si>
  <si>
    <t>Osielsko i Dobrcz</t>
  </si>
  <si>
    <t>Osielsko</t>
  </si>
  <si>
    <t>Osielsko, Dobrcz</t>
  </si>
  <si>
    <t>Uchwala Nr III/33/2021 Rady Gminy Osielsko z dnia 12.03.21 r. i Uchwała XXXI/265/2021 Rady Gminy Dobrcz z dn. 23.03.21 r.</t>
  </si>
  <si>
    <t>PLSL507</t>
  </si>
  <si>
    <t>Oczyszczalnia ścieków w Truskolasach</t>
  </si>
  <si>
    <t>Truskolasy</t>
  </si>
  <si>
    <t>PLPM602</t>
  </si>
  <si>
    <t>Pruszcz Gdański</t>
  </si>
  <si>
    <t>Gmina Wiejska Pruszcz Gdański</t>
  </si>
  <si>
    <t>Wiejska Pruszcz Gdański, Miejska Pruszcz Gdański</t>
  </si>
  <si>
    <t>UCHWAŁA NR XXIV/127/2020 RADY GMINY PRUSZCZ GDANSKI Z DNIA 22.12.2020 R. W SPRAWIE WYZNACZENIA OBSZARU I GRANIC AGLOMERACJI PRUSZCZ GDANSKI</t>
  </si>
  <si>
    <t>PLPK179N</t>
  </si>
  <si>
    <t>Trójczyce</t>
  </si>
  <si>
    <t>PLPM082N</t>
  </si>
  <si>
    <t>Przodkowo</t>
  </si>
  <si>
    <t>30 grudnia 2020 r., Uchwała Nr XIX/235/2020, Rada Gminy Przodkowo, Dz. Urz. Woj. Pomorskiego poz. 250 z 2021 r.</t>
  </si>
  <si>
    <t>PLPM0820N</t>
  </si>
  <si>
    <t>Niziny</t>
  </si>
  <si>
    <t>PLPM005</t>
  </si>
  <si>
    <t>Puck</t>
  </si>
  <si>
    <t>GMW Władysławowo, GW Puck, GM Puck</t>
  </si>
  <si>
    <t>Uchwała nr XIV/200/2019 Rady Miejskiej Władysławowa z dnia 30 października 2019r. W sprawie sposobu wyznaczenia obszarów granic aglomeracji Puck (Dz.Urz.Woj.Pom., 26.11.2019. poz 5277)</t>
  </si>
  <si>
    <t>PLPM0050</t>
  </si>
  <si>
    <t>PLPM065</t>
  </si>
  <si>
    <t>Oczyszczalnia Trąbki Wielkie</t>
  </si>
  <si>
    <t>Trąbki Wielkie</t>
  </si>
  <si>
    <t>PLPM031</t>
  </si>
  <si>
    <t>Rowy</t>
  </si>
  <si>
    <t>Uchwała nr XXIII.312.2020 Rady Gminy Ustka z dnia 18 grudnia 2020 r. w sprawie wyznaczenia obszaru i granic aglomeracji Rowy</t>
  </si>
  <si>
    <t>PLPM0310</t>
  </si>
  <si>
    <t>PLMZ502</t>
  </si>
  <si>
    <t>Trąbki</t>
  </si>
  <si>
    <t>PLWM048</t>
  </si>
  <si>
    <t>Rybno</t>
  </si>
  <si>
    <t>Uchwała nr XXVII/200/2021 Rady Gminy Rybno z dnia 20 stycznia 2021r. w sprawie wyznaczenia obszaru i granic aglomeracji Rybno (Dz. U. woj. Warmińsko-Mazurskiego z dnia 01 lutego 2021r. poz. 478)</t>
  </si>
  <si>
    <t>PLWM0480</t>
  </si>
  <si>
    <t>PLLE065</t>
  </si>
  <si>
    <t>TRAWNIKI, TRAWNIKI-KOLONIA 48B, 21-044 TRAWNIKI</t>
  </si>
  <si>
    <t>Trawniki</t>
  </si>
  <si>
    <t>PLPM024</t>
  </si>
  <si>
    <t>Sierakowice</t>
  </si>
  <si>
    <t>Sierakowice, Sulęczyno</t>
  </si>
  <si>
    <t xml:space="preserve">Uchwała nr XXII/320/20 Rady Gminy Sierakowice
z dnia 15 grudnia 2020 r. w sprawie wyznaczenia obszaru i granic aglomeracji Sierakowice; Dz.U.Województwa Pomorskiego z dnia 23 grudnia 2020 r., poz. 5645 </t>
  </si>
  <si>
    <t>PLPM0241</t>
  </si>
  <si>
    <t>PLPM0242</t>
  </si>
  <si>
    <t>PLSL144N</t>
  </si>
  <si>
    <t>Oczyszczalnia ścieków dla Miasta Toszek i przyległych sołectw</t>
  </si>
  <si>
    <t>Toszek</t>
  </si>
  <si>
    <t>PLKP066</t>
  </si>
  <si>
    <t>Skępe</t>
  </si>
  <si>
    <t>Uchwała Nr XXIV/161/2020 Rady Miejskiej w Skępem z dnia 24 listopada 2020 ( Dz. Urz. Woj.. Kuj-Pom z dnia 4 grudnia 2020 r. poz.6055</t>
  </si>
  <si>
    <t>PLKP0660</t>
  </si>
  <si>
    <t>PLLU032</t>
  </si>
  <si>
    <t>Torzym</t>
  </si>
  <si>
    <t>PLPM003</t>
  </si>
  <si>
    <t>Słupsk</t>
  </si>
  <si>
    <t>Miasto Słupsk</t>
  </si>
  <si>
    <t>Miasto Słupsk, Gmina Redzikowo, Miasto i Gmina Kobylnica</t>
  </si>
  <si>
    <t>Uchwała Nr IX/104/24 Rady Miejskiej w Słupsku z dnia 27 listopada 2024 r. w sprawie zmiany uchwały Nr XXVI/420/20 Rady Miejskiej w Słupsku z dnia 21 grudnia 2020 r. w sprawie wyznaczenia obszaru i granic aglomeracji Słupsk, akt prawny został opublikowany w Dzienniku Urzędowym Województwa Pomorskiego w dniu 12 grudnia 2024 r. Poz. 5318</t>
  </si>
  <si>
    <t>PLPM0030</t>
  </si>
  <si>
    <t>Toruń Centralna Oczyszczalnia Ścieków</t>
  </si>
  <si>
    <t>PLKP604</t>
  </si>
  <si>
    <t>Solec Kujawski</t>
  </si>
  <si>
    <t>Uchwała Nr XXIV/216/20  Rady Miejskiej w Solcu Kujawskim z dnia 18 grudnia 2020 r. w sprawie wyznaczenia obszaru i granic Aglomeracji Solec Kujawski (Dz.Urz.Woj.Kuj-Pom. z dnia 22 grudnia 2020 r., poz. 6598)</t>
  </si>
  <si>
    <t>PLMP087</t>
  </si>
  <si>
    <t>SBR Radocza</t>
  </si>
  <si>
    <t>Tomice</t>
  </si>
  <si>
    <t>PLPM083N</t>
  </si>
  <si>
    <t>Stężyca</t>
  </si>
  <si>
    <t>UCHWAŁA NR XLVI/830/2023
Rady Gminy Stężyca z dnia 5 grudnia 2023 r. zmieniająca uchwałę w sprawie wyznaczenia obszaru i granic aglomeracji Stężyca (DZ.U&gt; Woj..Pom. z 2023 poz. 6128)</t>
  </si>
  <si>
    <t>PLPM0830N</t>
  </si>
  <si>
    <t>PLLO004</t>
  </si>
  <si>
    <t>Oczyszczalnia ścieków w Tomaszowie Mazowieckim</t>
  </si>
  <si>
    <t>TOMASZÓW MAZOWIECKI</t>
  </si>
  <si>
    <t>PLPM092N</t>
  </si>
  <si>
    <t>Suchy Dąb</t>
  </si>
  <si>
    <t>Uchwała nr 0007.XXIII.171.2020 Rady Gminy Suchy Dab z dnia 21.12.2020</t>
  </si>
  <si>
    <t>PLPM0920N</t>
  </si>
  <si>
    <t>PLLE014</t>
  </si>
  <si>
    <t>Oczyszczalnia Ścieków w Tomaszowie Lubelskim</t>
  </si>
  <si>
    <t>Tomaszów Lubelski</t>
  </si>
  <si>
    <t>Uchwała nr XII/153/2020 Rady Gminy Tuchomie z dnia 12 listopada 2020 r. w sprawie wyznaczenia obszaru i granic aglomeracji Tuchomie</t>
  </si>
  <si>
    <t>PLPM6000</t>
  </si>
  <si>
    <t>PLWM042</t>
  </si>
  <si>
    <t>Tolkmicko</t>
  </si>
  <si>
    <t>chełmiński</t>
  </si>
  <si>
    <t>UCHWAŁA NR XXIV/197/20 RADY GMINY UNISŁAW z dnia 29 grudnia 2020 r. w sprawie wyznaczenia obszaru i granic aglomeracji Unisław. (Dz. Urz. Woj. Kuj-Pom., 4 stycznia 2021, poz. 35)</t>
  </si>
  <si>
    <t>PLKP0590</t>
  </si>
  <si>
    <t>PLMP089</t>
  </si>
  <si>
    <t>Tokarnia-1</t>
  </si>
  <si>
    <t>TOKARNIA</t>
  </si>
  <si>
    <t>Gmina Miejska Ustka</t>
  </si>
  <si>
    <t>Gmina Miejska Ustka i Gmina Wiejska Ustka</t>
  </si>
  <si>
    <t>UCHWAŁA NR LXXXVI/763/2024 RADY MIASTA USTKA z dnia 25 stycznia 2024 r.(Dz.U. Woj. Pomorskiego z 2024r., poz. 992)</t>
  </si>
  <si>
    <t>PLPM0120</t>
  </si>
  <si>
    <t>PLMZ050</t>
  </si>
  <si>
    <t>Tłuszcz</t>
  </si>
  <si>
    <t>Kołczygłowy</t>
  </si>
  <si>
    <t>Uchwała nr XX/201/2020 Rady Gminy Kołczygłowy z dnia 14 grudnia 2020 roku (Dz. Urz. Woj. Pom. z 2020 r., poz. 5698)</t>
  </si>
  <si>
    <t>PLPM0630</t>
  </si>
  <si>
    <t>PLLE082N</t>
  </si>
  <si>
    <t>Tereszpol</t>
  </si>
  <si>
    <t>Władysławowo, Puck</t>
  </si>
  <si>
    <t>Uchwała nr LXVI/1112/2023 Rady Miejskiej Władysławowo z dnia 31 maja 2023 roku (Dz. Urz. Woj. Pom., 20.06.2023r., poz. 3003)</t>
  </si>
  <si>
    <t>PLPM0400</t>
  </si>
  <si>
    <t>PLLE029</t>
  </si>
  <si>
    <t>Terespol-Koroszczyn</t>
  </si>
  <si>
    <t>PLKP065</t>
  </si>
  <si>
    <t>Zławieś Wielka</t>
  </si>
  <si>
    <t>ZŁAWIEŚ WIELKA</t>
  </si>
  <si>
    <t>UCHWAŁA NR XXV/195/2020  RADY GMINY ZŁAWIEŚ WIELKA  z dnia 28.12.2020,  Dz. U Woj. Kuj. - Pom. z dnia  31.12.2020 poz. 6896</t>
  </si>
  <si>
    <t>PLLE026</t>
  </si>
  <si>
    <t>Terespol "Wschód"</t>
  </si>
  <si>
    <t>Terespol</t>
  </si>
  <si>
    <t>Uchwała nr XXX/304/2020 Rady Gminy Krokowa z dnia 17.12.2020 r. w sprawie wyzn. Obsz. Aglom. Żarnowiec</t>
  </si>
  <si>
    <t>PLPM0751</t>
  </si>
  <si>
    <t>PLMZ046</t>
  </si>
  <si>
    <t>Granice</t>
  </si>
  <si>
    <t>Teresin</t>
  </si>
  <si>
    <t>PLWM012</t>
  </si>
  <si>
    <t>Braniewo</t>
  </si>
  <si>
    <t>braniewski</t>
  </si>
  <si>
    <t>Elbląg</t>
  </si>
  <si>
    <t>Braniewo Miasta Braniewa, Gmina Braniewo</t>
  </si>
  <si>
    <t>Uchwała Nr XXII/215/2020 Rady Miejskiej w Braniewie z dn. 18.12.2020 r. ( Dz. U. W. W-M z 2021 r. poz. 65)</t>
  </si>
  <si>
    <t>PLWM0120</t>
  </si>
  <si>
    <t>PLMZ107</t>
  </si>
  <si>
    <t>Tczów</t>
  </si>
  <si>
    <t>PLKP008</t>
  </si>
  <si>
    <t>Brodnica</t>
  </si>
  <si>
    <t>brodnicki</t>
  </si>
  <si>
    <t>BRODNICA</t>
  </si>
  <si>
    <t>Gmina Miasta Brodnicy, Gmina Brodnica, Gmina Zbiczno, Gmina Bobrowo</t>
  </si>
  <si>
    <t>UCHWAŁA NR XX/193/21  Rady Miejskiej w Brodnicy z dnia 19 stycznia 2021r. W sprawie wyznaczenia obszaru i granic aglomeracji Brodnica</t>
  </si>
  <si>
    <t>PLKP0080</t>
  </si>
  <si>
    <t>PLPM004</t>
  </si>
  <si>
    <t>Oczyszczalnia Ścieków Tczew</t>
  </si>
  <si>
    <t>Tczew</t>
  </si>
  <si>
    <t>PLPM036</t>
  </si>
  <si>
    <t>Brusy</t>
  </si>
  <si>
    <t>chojnicki</t>
  </si>
  <si>
    <t>BRUSY</t>
  </si>
  <si>
    <t>UCHWAŁA NR. XIX/166/20 RADY MIEJSKIEJ W BRUSACH Z DNIA 20 LISTOPADA 2020R. W SPRAWIE WYZNACZENIA OBSZARU I GRANIC AGLOMERACJI BRUSY (DZ. URZ.. WOJ.. POM. Z DNIA 14 GRUDNIA 2020R., POZ. 5365)</t>
  </si>
  <si>
    <t>PLPM0360</t>
  </si>
  <si>
    <t>PLOP033</t>
  </si>
  <si>
    <t>Kosorowice</t>
  </si>
  <si>
    <t>Tarnów Opolski</t>
  </si>
  <si>
    <t>PLKP068</t>
  </si>
  <si>
    <t>Dragacz</t>
  </si>
  <si>
    <t>świecki</t>
  </si>
  <si>
    <t>UCHWAŁA NR XLVIII/486/23 RADY GMINY DRAGACZ
z dnia 19 grudnia 2023 r. zmieniająca uchwałę w sprawie wyznaczenia obszaru i granic aglomeracji Dragacz (Dz. Urz. Województwa Kujawsko - Pomorskiego z dnia 22 grudnia 2023 roku, poz. 8444)</t>
  </si>
  <si>
    <t>PLKP0680</t>
  </si>
  <si>
    <t>PLMP002</t>
  </si>
  <si>
    <t>Tarnów</t>
  </si>
  <si>
    <t>PLPM038</t>
  </si>
  <si>
    <t>Dzierzgoń</t>
  </si>
  <si>
    <t>Sztumski</t>
  </si>
  <si>
    <t>Dzierzgoń , Stary Targ</t>
  </si>
  <si>
    <t>UCHWAŁA NR XVIII/255/2020 Rady Miejskiej w Dzierzgoniu z dnia 22 grudnia 2020r</t>
  </si>
  <si>
    <t>PLPM0380</t>
  </si>
  <si>
    <t>PLSL019</t>
  </si>
  <si>
    <t>Repty Śląskie</t>
  </si>
  <si>
    <t>Tarnowskie Góry</t>
  </si>
  <si>
    <t>PLWM002</t>
  </si>
  <si>
    <t>elbląski</t>
  </si>
  <si>
    <t>Gmina Miasto Elbląg</t>
  </si>
  <si>
    <t>Gmina Miasto Elbląg
Gmina Elbląg
Gmina Milejewo</t>
  </si>
  <si>
    <t>Uchwała nr XV/454/2020 Rady Miejskiej w Elblągu z dnia 29 grudnia 2020 r. w sprawie wyznaczenia obszaru i granic aglomeracji Elbląg (Dz. Urz. Woj. Warm.-Maz. z dnia 18 stycznia 2021 r., poz. 71)</t>
  </si>
  <si>
    <t>PLWM0020</t>
  </si>
  <si>
    <t>Leśna</t>
  </si>
  <si>
    <t>PLWM043</t>
  </si>
  <si>
    <t>Frombork</t>
  </si>
  <si>
    <t>Uchwała nr XIX/268/20 Rady Miejskiej we Fromborku z dnia 30 grudnia 2020r. w sprawie wyznaczenia obszaru i granic aglomeracji Frombork (Dz.Urz.Woj.Warm.-Maz. z dnia 22 stycznia 2021r., pozycja 325)</t>
  </si>
  <si>
    <t>PLWM0430</t>
  </si>
  <si>
    <t>Centralna</t>
  </si>
  <si>
    <t>PLPM002</t>
  </si>
  <si>
    <t>Gdynia</t>
  </si>
  <si>
    <t>m. Gdynia, m. Rumia, m. Reda,Gmina Miasta  Wejherowo, część Gminy Wejherowo obejmującej miejscowości: Bolszewo, Gościcino, Łężyce, Orle, Kąpino, Pętkowice, Góra (Paradyż), gm. Kosakowo, część Gminy Szemud obejmującej miejscowości: Bojano, Koleczkowo, Dobrzewino, Karczemki, część Gminy Puck obejmującej miejscowosci: Połchowo, Rekowo Górne, Widlino, Sławutówko</t>
  </si>
  <si>
    <t>Uchwała nr XII/284/24 Rady Miasta Gdyni z dnia 8 grudnia 2024r. Zmieniająca uchwałę w sprawie wyznaczenia  obszaru i granic aglomeracji gdynia  (Dz. U.rz. Woj. Pom.23.12.2024r. Poz. 5543)</t>
  </si>
  <si>
    <t>PLPM0020</t>
  </si>
  <si>
    <t>PLWL048</t>
  </si>
  <si>
    <t>oczyszczalnia ścieków w Tarnowie Podgórnym</t>
  </si>
  <si>
    <t>Tarnowo Podgórne</t>
  </si>
  <si>
    <t>PLKP024</t>
  </si>
  <si>
    <t>Gniewkowo</t>
  </si>
  <si>
    <t>Gniewkowo, Rojewo</t>
  </si>
  <si>
    <t xml:space="preserve">UCHWAŁA NR XXXII/205/2020 RADY MIEJSKIEJ W GNIEWKOWIE Z DNIA 17 GRUDNIA 2020 R. (DZ. URZ. WOJ. KUJAWSKO-POMORSKIEGO 2021 ROK, POZ. 62 Z DNIA 5 STYCZNIA 2021 R.) </t>
  </si>
  <si>
    <t>PLKP0240</t>
  </si>
  <si>
    <t>PLPK149</t>
  </si>
  <si>
    <t>Tarnowiec</t>
  </si>
  <si>
    <t>PLKP022</t>
  </si>
  <si>
    <t>Golub-Dobrzyń</t>
  </si>
  <si>
    <t>golubsko-dobrzyński</t>
  </si>
  <si>
    <t>Gmina Miasto Golub-Dobrzyń</t>
  </si>
  <si>
    <t>Gmina Miasto Golub-Dobrzyń, Gmina Golub-Dobrzyń</t>
  </si>
  <si>
    <t>Uchwała Nr XXXV/169/2020 Rady Miasta Golubia-Dobrzynia z dnia 27 listopada 2020 r. w sprawie wyznaczenia obszaru</t>
  </si>
  <si>
    <t>PLKP0220</t>
  </si>
  <si>
    <t>PLLE047</t>
  </si>
  <si>
    <t>Tarnogród</t>
  </si>
  <si>
    <t>PLWM007</t>
  </si>
  <si>
    <t>Iława</t>
  </si>
  <si>
    <t>iławski</t>
  </si>
  <si>
    <t>Gmina Miejska Iława</t>
  </si>
  <si>
    <t>Gmina Miejska Iława oraz część Gminy Wiejskiej Iława</t>
  </si>
  <si>
    <t>Uchwała Rady Miejskiej w Iławie nr XXVIII/311/20 z dnia 30 grudnia 2020r. W sprawie wyznaczenia obszaru i granic aglomeracji Iława</t>
  </si>
  <si>
    <t>PLWM0070</t>
  </si>
  <si>
    <t>PLPK010</t>
  </si>
  <si>
    <t>Oczyszczalnia Ścieków Komunalnych</t>
  </si>
  <si>
    <t>Tarnobrzeg</t>
  </si>
  <si>
    <t>PLWM070N</t>
  </si>
  <si>
    <t>Jonkowo</t>
  </si>
  <si>
    <t>LXIX/558/2023 Rady Gminy Jonkowo z dn. 29.09.2023r w spr.zmiany uchwały XXVII/212/2020 z dn.25.11.2020r. W spr. wyznaczenia obszaru i granic aglomeracji Jonkowo</t>
  </si>
  <si>
    <t>PLWM0700N</t>
  </si>
  <si>
    <t>PLLE094N</t>
  </si>
  <si>
    <t>Tarnawatka</t>
  </si>
  <si>
    <t>PLPM016</t>
  </si>
  <si>
    <t>Kartuzy</t>
  </si>
  <si>
    <t xml:space="preserve">UCHWAŁA NR XXXVII/332/2020 Rady Miejskiej w Kartuzach z dn. 11 grudnia 2020r. W sprawie wyznaczenia obszaru i granic aglomeracji Kartuzy, Dz. Urz. Woj. Pomorskiego z 2020r. Poz. 5641
</t>
  </si>
  <si>
    <t>PLPM0160</t>
  </si>
  <si>
    <t>PLMZ057</t>
  </si>
  <si>
    <t>Oczyszczalnia Dohler</t>
  </si>
  <si>
    <t>Tarczyn</t>
  </si>
  <si>
    <t>PLPM603</t>
  </si>
  <si>
    <t>Kielno</t>
  </si>
  <si>
    <t>Gmina Szemud</t>
  </si>
  <si>
    <t>Uchwała nr XX/288/2020 RADY GMINY SZEMUD z dnia 26 LISTOPADA 2020 r. w sprawie wyznaczenia obszaru i granic aglomeracji Kielno na terenie gminy Szemud.</t>
  </si>
  <si>
    <t>PLPM6030</t>
  </si>
  <si>
    <t>PLPM604</t>
  </si>
  <si>
    <t>Kolbudy</t>
  </si>
  <si>
    <t>Uchwała Nr XXVIII/229/20 Rady Gminy Kolbudy z dnia 15 grudnia 2020 r. w sprawie wyznaczenia obszaru i granic aglomeracji Kolbudy (Dz. Urz. Woj. Pomorskiego z dn. 30-12-2020 r., poz. 5723)</t>
  </si>
  <si>
    <t>PLSW058N</t>
  </si>
  <si>
    <t>Świniary</t>
  </si>
  <si>
    <t>PLKP057</t>
  </si>
  <si>
    <t>Kowalewo Pomorskie</t>
  </si>
  <si>
    <t>Uchwała nr LVII/448/2023 Rady Miejskiej w Kowalewie Pomorskim zmieniająca uchwałę w sprawie wyznaczenia obszaru i granic aglomeracji Kowalewo Pomorskie</t>
  </si>
  <si>
    <t>PLKP0570</t>
  </si>
  <si>
    <t>PLPK024</t>
  </si>
  <si>
    <t>Świlcza Kamyszyn</t>
  </si>
  <si>
    <t>Świlcza</t>
  </si>
  <si>
    <t>PLPM018</t>
  </si>
  <si>
    <t>Krynica Morska</t>
  </si>
  <si>
    <t>nowodworski</t>
  </si>
  <si>
    <t>Gmina Miasta Krynica Morska</t>
  </si>
  <si>
    <t>Uchwała Nr XXVI/225/20 Rady Miejskiej w Krynicy Morskiej z dnia 22 grudnia 2020r. W sprawie wyznaczenia obszaru i granic aglomeracji Krynica Morska, Dz. U. z 2021r. Poz. 105</t>
  </si>
  <si>
    <t>PLPM0180</t>
  </si>
  <si>
    <t>PLPK052</t>
  </si>
  <si>
    <t>Oczyszczalnia Ścieków w Świętem</t>
  </si>
  <si>
    <t>Święte</t>
  </si>
  <si>
    <t>PLWM035</t>
  </si>
  <si>
    <t>Kurzętnik</t>
  </si>
  <si>
    <t>nowomiejski</t>
  </si>
  <si>
    <t>Uchwała nr XVII/182/20 Rady Gminy Kurzętnik z dnia 29 grudnia 2020 r. w sprawie wyznaczenia obszaru i granic Aglomeracji Kurzętnik (DZ. URZ. WOJ. WARM-MAZ 2021.319)</t>
  </si>
  <si>
    <t>PLWM0350</t>
  </si>
  <si>
    <t>Oczyszczalnia ścieków w Świętajnie</t>
  </si>
  <si>
    <t>PLPM070</t>
  </si>
  <si>
    <t>Linia</t>
  </si>
  <si>
    <t>Uchwała nr 235/XXII/VIII/2020 Rady Gminy Linia z dnia 17.12.2020r. (Dz. Urz. Woj. Pom. Z 2021r., 25 stycznia, poz. 236)</t>
  </si>
  <si>
    <t>PLPM0700</t>
  </si>
  <si>
    <t>Oczyszczalnia ścieków w Spychowie</t>
  </si>
  <si>
    <t>PLKP020</t>
  </si>
  <si>
    <t>Lipno</t>
  </si>
  <si>
    <t>Lipno gmina miejska</t>
  </si>
  <si>
    <t>Uchwała Nr XXIII/173/2021 z 09 lutego 2021</t>
  </si>
  <si>
    <t>PLKP0200</t>
  </si>
  <si>
    <t>PLDO084</t>
  </si>
  <si>
    <t>ŚWIERZAWA</t>
  </si>
  <si>
    <t>Świerzawa</t>
  </si>
  <si>
    <t>PLWM021</t>
  </si>
  <si>
    <t>Lubawa</t>
  </si>
  <si>
    <t>LUBAWA</t>
  </si>
  <si>
    <t>Uchwała nr XXII/220/2020 Rady Miasta z dnia 18 grudnia 2020 r. w sprawie wyznaczenia obszaru i granic aglomeracji Lubawa</t>
  </si>
  <si>
    <t>PLWM0210</t>
  </si>
  <si>
    <t>PLSL032</t>
  </si>
  <si>
    <t>Świerklany</t>
  </si>
  <si>
    <t>PLPM051</t>
  </si>
  <si>
    <t>Lubichowo</t>
  </si>
  <si>
    <t>starogardzki</t>
  </si>
  <si>
    <t>uchwała  nr XXVI/165/2020 Rady Gminy Lubichowo z dn. 21 grudnia 2020 r.[Dz. Urz. Woj.Pom. Z dn. 15.01.2021 r., poz. 144]</t>
  </si>
  <si>
    <t>PLPM0510</t>
  </si>
  <si>
    <t>PLSL503</t>
  </si>
  <si>
    <t xml:space="preserve">Oczyszczalnia Świerklaniec </t>
  </si>
  <si>
    <t>Świerklaniec</t>
  </si>
  <si>
    <t>PLWM049</t>
  </si>
  <si>
    <t>Miłakowo</t>
  </si>
  <si>
    <t>Uchwała Nr XXXVIII/165/2020 Rady Miejskiej w Miłakowie z 30.12.2020 r. w sprawie wyznaczenia granic aglomeracji Miłakowo (Dz. Urz. Woj. Warm.-Maz. z dnia 22 stycznia 2021, poz.312</t>
  </si>
  <si>
    <t>PLWM0490</t>
  </si>
  <si>
    <t>PLDO056</t>
  </si>
  <si>
    <t>Świeradów-Zdrój</t>
  </si>
  <si>
    <t>PLWM063</t>
  </si>
  <si>
    <t>Miłomłyn</t>
  </si>
  <si>
    <t>Uchwała Nr XXV/208/2020 Rady Miejskiej w Miłomłynie z dnia 18.12.2020r. w sprawie wyznaczenia obszaru aglomeracji Miłomłyn (Dz. Urz. Woj. Warm.-Maz. Z 2021, poz. 847 )</t>
  </si>
  <si>
    <t>PLWM0630</t>
  </si>
  <si>
    <t>PLKP044</t>
  </si>
  <si>
    <t>GMINNA OCZYSZCZALNIA ŚCIEKÓW W ŚWIEKATOWIE</t>
  </si>
  <si>
    <t>Świekatowo</t>
  </si>
  <si>
    <t>PLWM009</t>
  </si>
  <si>
    <t>Młynary</t>
  </si>
  <si>
    <t>Gmina Młynary</t>
  </si>
  <si>
    <t>UCHWAŁA NR XXV/176/2020 Rady Miejskiej w Młynarach z dnia 28 października 2020 r Dziennik Urzędowy Województwa Warmińsko-Mazurskiego</t>
  </si>
  <si>
    <t>PLWM0090</t>
  </si>
  <si>
    <t>PLKP005</t>
  </si>
  <si>
    <t>Biologiczna Oczyszczalnia Ścieków Zakładu Mondi Świecie S.A.</t>
  </si>
  <si>
    <t>Świecie-Bukowiec</t>
  </si>
  <si>
    <t>PLWM011</t>
  </si>
  <si>
    <t>Morąg</t>
  </si>
  <si>
    <t xml:space="preserve">   ostródzki</t>
  </si>
  <si>
    <t>Uchwała Nr XXI/330/20 Rady Miejskiej w Morągu z dnia 25 grudnia 2020 r. (Dz.Urz. Woj.. Warm-Mazur. Z dnia 19 stycznia 2021 r. poz. 143)</t>
  </si>
  <si>
    <t>PLWM0110</t>
  </si>
  <si>
    <t>Miejska Komunalna Oczyszczalna Ścieków w Świeciu</t>
  </si>
  <si>
    <t>PLPM047</t>
  </si>
  <si>
    <t>Nowa Karczma</t>
  </si>
  <si>
    <t>Uchwała Rady Gminy Nowa Karczma Nr XXIV/142/2020 z dnia 06.11.2020 r. (Dz. Urz. Woj. Pom. z dnia 3 grudnia 2020 r. poz. 5104</t>
  </si>
  <si>
    <t>PLPM0471</t>
  </si>
  <si>
    <t>PLPM0472</t>
  </si>
  <si>
    <t>PLKP078</t>
  </si>
  <si>
    <t>Oczyszczalnia ścieków w Świeciu nad Osą</t>
  </si>
  <si>
    <t>Świecie nad Osą</t>
  </si>
  <si>
    <t>PLWM030</t>
  </si>
  <si>
    <t>Nowe Miasto Lubawskie</t>
  </si>
  <si>
    <t>miasto Nowe Miasto Lubawskie, część gminy Nowe Miasto Lubawskie: miejscowości Mszanowo, Bratian i Pacółtowo</t>
  </si>
  <si>
    <t>UCHWAŁA NR XXII/143/2020 RADY MIEJSKIEJ W NOWYM MIEŚCIE LUBAWSKIM z dnia 29 grudnia 2020 r. w sprawie wyznaczenia obszaru i granic aglomeracji Nowe Miasto Lubawskie</t>
  </si>
  <si>
    <t>PLWM0300</t>
  </si>
  <si>
    <t>PLPM028</t>
  </si>
  <si>
    <t xml:space="preserve">Nowy Dwór Gdański
</t>
  </si>
  <si>
    <t>Nowy Dwór Gdański</t>
  </si>
  <si>
    <t>Uchwała Nr 238/XXIX/2020 Rady Miejskiej w Nowym Dworze Gdańskim z dnia 26 listopada 2020r. W sprawie wyznaczenia obszaru aglomeracji Gminy Nowy Dwór Gdański (Dz. U. Woj.. Pomorskiego z 14 grudnia 2020r., poz.5351).</t>
  </si>
  <si>
    <t>PLPM0280</t>
  </si>
  <si>
    <t>PLLU065N</t>
  </si>
  <si>
    <t>APIS</t>
  </si>
  <si>
    <t>Świdnica</t>
  </si>
  <si>
    <t>PLWM026</t>
  </si>
  <si>
    <t>Olsztynek</t>
  </si>
  <si>
    <t>UCHWAŁA NR XXV-233/2020 RADY MIEJSKIEJ W OLSZTYNKU  z dnia 29 grudnia 2020 r. w sprawie wyznaczenia obszaru i granic aglomeracji Olsztynek (DZ. URZ. WOJ. WARM-MAZ 2021.676)</t>
  </si>
  <si>
    <t>PLWM0260</t>
  </si>
  <si>
    <t>ECOLO-CHIEFF</t>
  </si>
  <si>
    <t>PLWM004</t>
  </si>
  <si>
    <t>Ostróda</t>
  </si>
  <si>
    <t>Gmina Miejska Ostróda, Gmina Ostróda</t>
  </si>
  <si>
    <t>Uchwała NR XXXVIII/206/2020 Rady Miejskiej w Ostródzie w sprawie wyznaczania obszaru i granic aglomeracji Ostróda  (Dz. Urz. Woj.. Warm.-Maz. Z dnia 02 lutego 2021r. Poz. 519</t>
  </si>
  <si>
    <t>PLWM0040</t>
  </si>
  <si>
    <t>PLDO007</t>
  </si>
  <si>
    <t>Świdnickie Przedsiębiorstwo Wodociągów i Kanalizacji w Świdnicy Sp. z o.o.</t>
  </si>
  <si>
    <t>PLKP087N</t>
  </si>
  <si>
    <t>Papowo Biskupie</t>
  </si>
  <si>
    <t>Chełmiński</t>
  </si>
  <si>
    <t>XX/124/20 Rady Gminy Papowo Biskupie z dnia 8.12.2020 r. Dz. Urz. Woj.. Kuj.-Pom. Poz 6441 z dn. 15.12.2020</t>
  </si>
  <si>
    <t>PLKP0870N</t>
  </si>
  <si>
    <t>PLWL021</t>
  </si>
  <si>
    <t>Gminna Oczyszczalnia Ścieków w Chwałkowie</t>
  </si>
  <si>
    <t>Środa Wlkp</t>
  </si>
  <si>
    <t>PLWM053</t>
  </si>
  <si>
    <t>Pieniężno</t>
  </si>
  <si>
    <t>"Uchwała nr XXIV/145/20 z dnia 17 grudnia 2020r. Rady Miejskiej w Pieniężnie z dnia 17 grudnia 2020 r. w sprawie obszaru i granic aglomeracji Pieniężno. (Dz.Urz.Woj.Warm.-Maz. z dnia 18 stycznia 2021r., poz.66)"</t>
  </si>
  <si>
    <t>PLWM0530</t>
  </si>
  <si>
    <t>PLDO042</t>
  </si>
  <si>
    <t>Średzka Woda</t>
  </si>
  <si>
    <t>Środa Śląska</t>
  </si>
  <si>
    <t>PLPM094N</t>
  </si>
  <si>
    <t xml:space="preserve">Potęgowo </t>
  </si>
  <si>
    <t xml:space="preserve">słupski </t>
  </si>
  <si>
    <t xml:space="preserve">Gdańsk </t>
  </si>
  <si>
    <t>Uchwała Nr XXVII/254/2020 Rady Gminy Potęgowo z dnia 25 listopada 2020 roku (Dz.U. Woj. Pomorskiego 2020r., poz. 5357)</t>
  </si>
  <si>
    <t>PLPM0941N</t>
  </si>
  <si>
    <t>PLWL009</t>
  </si>
  <si>
    <t>oczyszczalnia ścieków w Śremie</t>
  </si>
  <si>
    <t>Śrem</t>
  </si>
  <si>
    <t>PLPM042</t>
  </si>
  <si>
    <t>Pszczółki</t>
  </si>
  <si>
    <t>LXXXIV/498/23</t>
  </si>
  <si>
    <t>PLPM0421</t>
  </si>
  <si>
    <t>ZAKŁADOWA OCZYSZCZALNIA ŚCIEKÓW</t>
  </si>
  <si>
    <t>PLKP011</t>
  </si>
  <si>
    <t>Rypin</t>
  </si>
  <si>
    <t>rypiński</t>
  </si>
  <si>
    <t>Gmina Miasta Rypin</t>
  </si>
  <si>
    <t>Gmina Miasta Rypin,
Gmina Rypin
Gmina Rogowo</t>
  </si>
  <si>
    <t>Uchwała Nr XXXI/197/2021 Rady Miasta Rypin z dnia 29 stycznia 2021 r. (Dz.U. Woj. Kujawsko-Pomorskiego z 2021 poz.644)</t>
  </si>
  <si>
    <t>PLKP0110</t>
  </si>
  <si>
    <t>PLWL034</t>
  </si>
  <si>
    <t>Oczyszczalnia ścieków w Koszanowie</t>
  </si>
  <si>
    <t>Śmigiel</t>
  </si>
  <si>
    <t>PLWM045</t>
  </si>
  <si>
    <t>Samborowo</t>
  </si>
  <si>
    <t>Nr XXIX/241/2020  Rady Gminy Ostróda z dnia              30-11-2020</t>
  </si>
  <si>
    <t>PLWM0450</t>
  </si>
  <si>
    <t>PLKP054</t>
  </si>
  <si>
    <t>Oczyszczalnia ścieków w Śliwicach</t>
  </si>
  <si>
    <t>Śliwice</t>
  </si>
  <si>
    <t>PLPM501</t>
  </si>
  <si>
    <t>Smołdzino</t>
  </si>
  <si>
    <t>SMOŁDZINO</t>
  </si>
  <si>
    <t>UCHWAŁA RADY GMINY SMOŁDZINO NR XXIX Z DNIA 29.12.2020 R. DZ. URZ. WOJ. POMORSKIEGO  Z DNIA 27.01.2021 POZ 305</t>
  </si>
  <si>
    <t>PLPM5010</t>
  </si>
  <si>
    <t>PLWL071</t>
  </si>
  <si>
    <t>LUBOMYŚLE</t>
  </si>
  <si>
    <t>Ślesin</t>
  </si>
  <si>
    <t>PLPM088N</t>
  </si>
  <si>
    <t>Sobowidz</t>
  </si>
  <si>
    <t>Gmina Trąbki Wielkie</t>
  </si>
  <si>
    <t>Uchwala nr XXVII/214/2021 Rady Gminy Trąbki Wielkie z dnia 12.01.2021 w sprawie wyznaczenia obszaru i granic aglomeracji Sobowidz</t>
  </si>
  <si>
    <t>PLPM0880N</t>
  </si>
  <si>
    <t>PLDO054</t>
  </si>
  <si>
    <t>oczyszczalnia ścieków Lasowice</t>
  </si>
  <si>
    <t>Ścinawa</t>
  </si>
  <si>
    <t>PLPM021</t>
  </si>
  <si>
    <t>Somonino</t>
  </si>
  <si>
    <t>Somonino. Kartuzy</t>
  </si>
  <si>
    <t>Uchwała nr LXII/580/2024 z dnia 21 lutego 2024 r. Dziennik Urzędowy Woj.. Pom. z dnia 14 marca 2024 r. poz. 1322</t>
  </si>
  <si>
    <t>PLPM0210</t>
  </si>
  <si>
    <t>PLMZ040</t>
  </si>
  <si>
    <t>Szydłowiec</t>
  </si>
  <si>
    <t>PLPM066</t>
  </si>
  <si>
    <t>Stare Pole</t>
  </si>
  <si>
    <t>malborski</t>
  </si>
  <si>
    <t>UCHWAŁA NR XLV/342/2023 Rady Gminy Stare Pole z dnia 28 czerwca 2023 r.(Dziennik Urzędowy Województwa Pomorskiego z 2023 r., poz. 3772</t>
  </si>
  <si>
    <t>PLPM0660</t>
  </si>
  <si>
    <t>PLWM062</t>
  </si>
  <si>
    <t>Stawiguda</t>
  </si>
  <si>
    <t>Warmińsko-Mazurskie</t>
  </si>
  <si>
    <t>Uchwały Nr XXX/254/2020 Rady Gminy Stawiguda z dnia 30 grudnia 2020 r. w sprawie wyznaczenia obszaru i granic aglomeracji Stawiguda (Dz. Urz. Woj.. Warm-Maz. Z dnia 15 marca 2021 r.,poz. 1009)</t>
  </si>
  <si>
    <t>PLWM0620</t>
  </si>
  <si>
    <t>PLPM019</t>
  </si>
  <si>
    <t>Oczyszczalnia Sztum Pole</t>
  </si>
  <si>
    <t>Sztum</t>
  </si>
  <si>
    <t>PLPM027</t>
  </si>
  <si>
    <t>Stegna</t>
  </si>
  <si>
    <t>Stegna, Sztutowo</t>
  </si>
  <si>
    <t>UCHWAŁA NR XX/192/2020 RADY GMINY STEGNA z dnia 19 listopada 2020 r. w sprawie wyznaczenia obszaru i granic aglomeracji Stegna. Dziennik Urzędowy Wojewódzctwa Pomorskiego 2020 poz. 5242 z dnia 9 grudnia 2020 r.</t>
  </si>
  <si>
    <t>PLPM0270</t>
  </si>
  <si>
    <t>PLLU009</t>
  </si>
  <si>
    <t>Oczyszczalnia ścieków w Wiechlicach</t>
  </si>
  <si>
    <t>Szprotawa</t>
  </si>
  <si>
    <t>Dziennik Urzędowy Woj. Warmińsko-mazurskiego 2020-12-14, poz. 5118, Uchwała Nr XXIX/213/20 Rady Miejskiej w Tolkmicku</t>
  </si>
  <si>
    <t>PLWM0420</t>
  </si>
  <si>
    <t>PLLU042</t>
  </si>
  <si>
    <t>Grupowa Oczyszczalnia ścieków w Szlichtyngowej</t>
  </si>
  <si>
    <t>Szlichtyngowa</t>
  </si>
  <si>
    <t>Miasto Toruń</t>
  </si>
  <si>
    <t>m.Toruń
m.Chełmża
gm. Chełmża
gm. Zławieś Wielka</t>
  </si>
  <si>
    <t>UCHWAŁA Nr 497/20 RADY MIASTA TORUNIA
z dnia 22 października 2020 r.
w sprawie wyznaczenia obszaru i granic aglomeracji Toruń;
publikacja uchwały w Dzienniku Urzędowym Woj. Kuj.-Pom. z dnia 02.12.2020r. poz. 5860
UCHWAŁA Nr 542/20 RADY MIASTA TORUNIA
z dnia 17 grudnia 2020 r.
zmieniająca uchwałę w sprawie wyznaczenia obszaru i granic aglomeracji Toruń
publikacja uchwały w Dzienniku Urzędowym Woj. Kuj.-Pom. z dnia 05.01.2021r. poz. 61</t>
  </si>
  <si>
    <t>PLKP0011</t>
  </si>
  <si>
    <t>PLDO088</t>
  </si>
  <si>
    <t xml:space="preserve">Oczyszczalnia ścieków  w Szklarskiej Porębie  </t>
  </si>
  <si>
    <t>Szklarska Poręba</t>
  </si>
  <si>
    <t>Uchwala nr XXVII/213/2021 Rady Gminy Trąbki Wielkie z dnia 12.01.2021 w sprawie wyznaczenia obszaru i granic aglomeracji Trąbki Wielkie</t>
  </si>
  <si>
    <t>PLPM0650</t>
  </si>
  <si>
    <t>PLMP051</t>
  </si>
  <si>
    <t>Oczyszczalnia Ścieków Szerzyny</t>
  </si>
  <si>
    <t>Szerzyny</t>
  </si>
  <si>
    <t>Uchwała Nr X/198/2020 Rady Gminy Waganiec z dnia 29 grudnia 2020 r.</t>
  </si>
  <si>
    <t>PLKP0740</t>
  </si>
  <si>
    <t>PLPL039</t>
  </si>
  <si>
    <t>Szepietowo</t>
  </si>
  <si>
    <t>Gmina Wielka Nieszawka</t>
  </si>
  <si>
    <t>Uchwała Nr XXVIII/144/2020 Rady Gminy Wielka Nieszawka z dnia 29 grudnia 2020 r. w sprawie wyznaczenia obszaru i granic aglomeracji Wielka Nieszawka (Dz.Urz. Woj. Kuj-Pom., z dnia 8 stycznia 2021 r., poz.202)</t>
  </si>
  <si>
    <t>PLKP0520</t>
  </si>
  <si>
    <t>PLPK126</t>
  </si>
  <si>
    <t>Szebnie</t>
  </si>
  <si>
    <t>Kościerzyna</t>
  </si>
  <si>
    <t>uchwała NR XIII/228/20 Rady Gminy Kościerzyna z dnia 27 listopada 2020 r. w sprawie wyznaczenia obszaru i granic aglomeracji Wielki Klincz (Dz. Urz. Woj. Pom. poz. 5338)</t>
  </si>
  <si>
    <t>PLPM0530</t>
  </si>
  <si>
    <t>SZCZYTNO</t>
  </si>
  <si>
    <t>Zalewo</t>
  </si>
  <si>
    <t>UCHWAŁA NR XXIV/193/20 RADY MIEJSKIEJ W ZALEWIE Z DN 23.12.2020R. W SPRAWIE WYZNACZENIA OBSZARU I GRANIC AGLOMERACJI ZALEWO</t>
  </si>
  <si>
    <t>PLWM0250</t>
  </si>
  <si>
    <t>PLMP095</t>
  </si>
  <si>
    <t>Szczurowa</t>
  </si>
  <si>
    <t>PLPM605</t>
  </si>
  <si>
    <t>Żukowo</t>
  </si>
  <si>
    <t>Uchwała nr LXIII/822/2023 Rady Miejskiej w Żukowie z dnia 26.09.2023 r. w sprawie zmiany uchwały w sprawie wyznaczenia obszaru i granic aglomeracji Żukowo (Dziennik Urzędowy Województwa Pomorskiego z dnia 19.10.2023 r., poz. 4581)</t>
  </si>
  <si>
    <t xml:space="preserve">OCZYSZCZALNIA ŚCIEKÓW W SZCZUCZYNIE,                                                                           </t>
  </si>
  <si>
    <t>PLWM050</t>
  </si>
  <si>
    <t>BISKUPIEC</t>
  </si>
  <si>
    <t>Uchwała Nr II/12/24 Rady Gminy Biskupiec z dnia 16.05.2024r. Dziennik Urzedowy Województwa Warmińsko-Mazurskiego poz. 2965</t>
  </si>
  <si>
    <t>PLWM0500</t>
  </si>
  <si>
    <t>PLWM0501</t>
  </si>
  <si>
    <t>PLMP061</t>
  </si>
  <si>
    <t>Wola Szczucińska</t>
  </si>
  <si>
    <t>Szczucin</t>
  </si>
  <si>
    <t>PLKP504</t>
  </si>
  <si>
    <t>Cekcyn</t>
  </si>
  <si>
    <t>tucholski</t>
  </si>
  <si>
    <t>Uchwała Nr XX/205/20 Rady Gminy Cekcyn z dnia 21.12.2020 r. w sprawie wyznaczenia obszaru i granic aglomeracji Cekcyn (Dz. U. Woj.. Kuj. Pom. z dnia 29.12. 2020 r., poz. 6801)</t>
  </si>
  <si>
    <t>PLLO049</t>
  </si>
  <si>
    <t>OCZYSZCALNIA ŚCIEKÓW W SZCZERCOWIE</t>
  </si>
  <si>
    <t>SZCZERCÓW</t>
  </si>
  <si>
    <t>PLKP018</t>
  </si>
  <si>
    <t>Chełmno</t>
  </si>
  <si>
    <t>miasto Chełmno</t>
  </si>
  <si>
    <t>Gmina Miasto Chełmno, Gmina Chełmno - wieś Osnowo, Gmina Kijewo Królewskie - wieś Brzozowo</t>
  </si>
  <si>
    <t xml:space="preserve">Uchwała Nr LVIII/420/2022 Rady Miasta Chełmna z dnia 28 grudnia 2022 r. w sprawie zmiany uchwały Nr XXIV/173/2020 RADY MIASTA CHEŁMNA z dnia 9 września 2020 r. w sprawie wyznaczenia obszaru i granic aglomeracji Chełmno (opublikowana w Dz. Urz. Woj. Kuj-Pom, 04.01.2023, poz. 124) – </t>
  </si>
  <si>
    <t>PLKP0180</t>
  </si>
  <si>
    <t>PLSL521</t>
  </si>
  <si>
    <t>oczyszczalnia ścieków przy ul. Lelowskiej w Szczekocinach</t>
  </si>
  <si>
    <t>Szczekociny</t>
  </si>
  <si>
    <t>PLPM007</t>
  </si>
  <si>
    <t>Gmina Miejska Chojnice</t>
  </si>
  <si>
    <t>Gmina Miejska Chojnice, Gmina Chojnice</t>
  </si>
  <si>
    <t>Uchwała NR XXIII/327/20 Rady Miejskiej w Chojnicach z dnia 21.12.2020r. W sprawie wyznaczenia obszaru i granic Aglomeracji Chojnice (dz. U. Woj. Pom., poz. 270,26.01.2021)</t>
  </si>
  <si>
    <t>PLPM0070</t>
  </si>
  <si>
    <t>oczyszczalnia ścieków przy ul. Parkowej w Szczekocinach</t>
  </si>
  <si>
    <t>PLPM013</t>
  </si>
  <si>
    <t>Czersk</t>
  </si>
  <si>
    <t>chojnicki, tucholski, starogardzki</t>
  </si>
  <si>
    <t>Czersk, Czarna Woda, Śliwice</t>
  </si>
  <si>
    <t xml:space="preserve">UCHWAŁA NR LIX/675/23 RADY MIEJSKIEJ W CZERSKU z dnia 8 sierpnia 2023 r. w sprawie zmiany uchwały nr XXVI/316/20 w sprawie wyznaczenia obszaru i granic aglomeracji Czersk (Dz. Urz. Woj. Pom. z dnia 26 września 2023 r., poz. 4316) </t>
  </si>
  <si>
    <t>PLPM0130</t>
  </si>
  <si>
    <t>PLKP503</t>
  </si>
  <si>
    <t>Drzycim</t>
  </si>
  <si>
    <t>UCHWAŁA Nr XVIII/143/2020 RADY GMINY DRZYCIM
z dnia 10 listopada 2020 r. w sprawie wyznaczenia obszaru i granic aglomeracji Drzycim (Dz. Urz. W KP z dnia 18.11.2020 r. poz. 5539)</t>
  </si>
  <si>
    <t>PLKP5031</t>
  </si>
  <si>
    <t>PLKP5033</t>
  </si>
  <si>
    <t>PLKP5034</t>
  </si>
  <si>
    <t>Zdroje</t>
  </si>
  <si>
    <t>PLPM062</t>
  </si>
  <si>
    <t>Dziemiany</t>
  </si>
  <si>
    <t>Uchwała nr XXVIII/135/20 Rady Gminy Dziemiany z dnia 28 grudnia 2020 r. w sprawie wyznaczenia obszaru i granic aglomeracji Dziemiany (Dz. Urz. Woj.. Pom z dnia 27 stycznia 2021 r./ poz 947)</t>
  </si>
  <si>
    <t>PLPM0620</t>
  </si>
  <si>
    <t>Pomorzany</t>
  </si>
  <si>
    <t>PLPM037</t>
  </si>
  <si>
    <t>Gniew</t>
  </si>
  <si>
    <t>tczewski</t>
  </si>
  <si>
    <t>GNIEW</t>
  </si>
  <si>
    <t>UCHWAŁA RADY MIEJSKIEJ W GNIEWIE NR XXX/230/20 Z DNIA 30 GRUDNIA 2020 R OPUBLIKOWANA W DZ. U. WOJEWÓDZTWA POMORSKIEGO NR 460 Z DNIA 05.02.2021 R.</t>
  </si>
  <si>
    <t>PLPM0370</t>
  </si>
  <si>
    <t>PLLE033</t>
  </si>
  <si>
    <t>Szczebrzeszyn</t>
  </si>
  <si>
    <t>PLKP069</t>
  </si>
  <si>
    <t>Gostycyn</t>
  </si>
  <si>
    <t>Gostycyn, Koronowo</t>
  </si>
  <si>
    <t>uchwała nr XXIII/172/2020 z dnia 3 grudnia 2020 r. w sprawie aktualizacji obszaru i granic aglomeracji Gostycyn (Dz. Urz. Woj.. Kuj.-Pom. z dnia 9 grudnia 2020 r., poz. 6291)</t>
  </si>
  <si>
    <t>PLMP040</t>
  </si>
  <si>
    <t>Szczawnica</t>
  </si>
  <si>
    <t>PLKP004</t>
  </si>
  <si>
    <t>Grudziądz</t>
  </si>
  <si>
    <t>grudziądzki</t>
  </si>
  <si>
    <t>Miasto Grudziądz</t>
  </si>
  <si>
    <t>Miasto Grudziądz, Gmina Grudziądz</t>
  </si>
  <si>
    <t>Uchwała Nr XXXVIII/319/20 Rady Miejskiej Grudziądza z dnia 16 grudnia 2020 r. w sprawie wyznaczenia obszaru i granic aglomeracji Grudziądz. Dziennik Urzędowy Województwa Kujawsko-Pomorskiego. Rocznik: 2020, poz. 6588, data ogłoszenia 22 grudnia 2020 r.</t>
  </si>
  <si>
    <t>PLKP0040</t>
  </si>
  <si>
    <t>PLWL030</t>
  </si>
  <si>
    <t>Szamotuły</t>
  </si>
  <si>
    <t>PLKP049</t>
  </si>
  <si>
    <t>Jabłonowo Pomorskie</t>
  </si>
  <si>
    <t xml:space="preserve">Jabłonowo Pomorskie </t>
  </si>
  <si>
    <t>Uchwała NR XXVIII/167/20 Rady Miejskiej Jabłonowa Pomorskiego z dnia 17 grudnia 2020 r. w sprawie wyznaczenia obszaru i granic aglomeracji Jabłonowa Pomorskiego (Dz. urz. Woj.. Kuj-Pom. Z dnia 22 grudnia 2020 r., poz. 6594)</t>
  </si>
  <si>
    <t>PLKP0490</t>
  </si>
  <si>
    <t>PLPM058</t>
  </si>
  <si>
    <t>Jabłowo</t>
  </si>
  <si>
    <t>Starogard Gdański</t>
  </si>
  <si>
    <t>Starogard Gdański, Bobowo</t>
  </si>
  <si>
    <t>Uchwała nr XXXV/424/2021 Rady Gminy Starogard Gdański z dnia 21 września 2021 r. w sprawie wyznaczenia obszaru i granic aglomeracji Jabłowo (Dz. Urz. Woj. Pom. z dnia 7 października 2021 r., poz. 3581)</t>
  </si>
  <si>
    <t>PLPM0580</t>
  </si>
  <si>
    <t>PLSL514</t>
  </si>
  <si>
    <t>Syrynia</t>
  </si>
  <si>
    <t>PLKP048</t>
  </si>
  <si>
    <t>Jeżewo</t>
  </si>
  <si>
    <t>CHOJNICE</t>
  </si>
  <si>
    <t>Jeżewo, Osie - część</t>
  </si>
  <si>
    <t>Uchwała Nr XXVIII/221/2020 Rady Gminy Jeżewo z dnia 19 listopada 2020 r. w sprawie wyznaczenia obszaru i granic aglomeracji Jeżewo (Dz. Urz. Woj. Kuj.-Pom. z dnia 7 grudnia 2020 r., poz. 6117)</t>
  </si>
  <si>
    <t>PLKP0480</t>
  </si>
  <si>
    <t>PLDO047</t>
  </si>
  <si>
    <t>Oczyszcalnia ścieków w Sycowie</t>
  </si>
  <si>
    <t>Syców</t>
  </si>
  <si>
    <t>PLPM060</t>
  </si>
  <si>
    <t>Kaliska</t>
  </si>
  <si>
    <t xml:space="preserve">Uchwała nr VI/36/2024 Rady Gminy Kaliska z dnia 28 sierpnia 2024 r. w sprawie zmiany uchwały nr XXIX/255/2020 Rady Gminy Kaliska z dnia 9 grudnia 2020 r. w sprawie wyznaczenia obszaru i granic aglomeracji Kaliska. (Dz. Urz. Woj. Pomorskiego z dnia 09.09.2024 r. poz. 3836) </t>
  </si>
  <si>
    <t>PLPM0600</t>
  </si>
  <si>
    <t>PLPM049</t>
  </si>
  <si>
    <t>Swornegacie</t>
  </si>
  <si>
    <t>PLKP046</t>
  </si>
  <si>
    <t>Kamień Krajeński</t>
  </si>
  <si>
    <t>uchwała nr XXIII/162/2020 Rady Miejskiej w Kamieniu Krajeński z dnia 29 grudnia 2020 r. 
Dziennik Urzędowy Województwa Kujawsko - Pomorskiego z dnia 4 stycznia 2021 r., poz. 40</t>
  </si>
  <si>
    <t>PLKP0460</t>
  </si>
  <si>
    <t>PLPM048</t>
  </si>
  <si>
    <t>Karsin</t>
  </si>
  <si>
    <t>Gmina Karsin</t>
  </si>
  <si>
    <t>UCHWAŁA Nr XIX/N/157/20 RADY GMINY KARSIN z dnia 24 grudnia 2020 r. w sprawie wyznaczenia obszaru i granic aglomeracji w Gminie Karsin (Dz.Urz.Woj. Pom. Z dnia 9 lutego 2021 r.,poz522</t>
  </si>
  <si>
    <t>PLPM0480</t>
  </si>
  <si>
    <t>PLSL066</t>
  </si>
  <si>
    <t>Oczyszczalnia ścieków w Suszcu</t>
  </si>
  <si>
    <t>Suszec</t>
  </si>
  <si>
    <t>PLKP601</t>
  </si>
  <si>
    <t>Kęsowo</t>
  </si>
  <si>
    <t>KĘSOWO</t>
  </si>
  <si>
    <t>XXXII/166/2020 RADY GMINY W KĘSOWIE z dnia 26 listopada2020 r.  (Dz. Urz. Woj.. KUJ-Pom. Z dnia 3 grudnia 2020r. Poz. 5985</t>
  </si>
  <si>
    <t>Oczyszczalnia ścieków w Rudziczce</t>
  </si>
  <si>
    <t>PLWM039</t>
  </si>
  <si>
    <t>Kisielice</t>
  </si>
  <si>
    <t xml:space="preserve">LV/410/2023 RADY MIEJSKIEJ W KISIELICACH, z dnia 27 września 2023 r. zmieniająca uchwałę w sprawie wyznaczenia obszaru i granic aglomeracji Kisielice,  DZ. URZ. WOJ. WARM-MAZ 2023.5140
Ogłoszony: 26.10.2023 </t>
  </si>
  <si>
    <t>PLWM0390</t>
  </si>
  <si>
    <t>PLWM027</t>
  </si>
  <si>
    <t>Oczyszczalnie ścieków w Suszu</t>
  </si>
  <si>
    <t>Susz</t>
  </si>
  <si>
    <t>PLPM059</t>
  </si>
  <si>
    <t>Konarzyny</t>
  </si>
  <si>
    <t>KONARZYNY</t>
  </si>
  <si>
    <t>UCHWAŁA NR XXXVI/303/2023 RADY GMINY W KONARZYNACH  Z DNIA 27 CZERWCA 2023 R. ZMIENIAJĄCA UCHWAŁĘ W SPRAWIE WYZNACZENIA OBSZARU I GRANIC AGLOMERACJI KONARZYNY (DZ. URZ. WOJ. POMORSKIEGO Z 2023 R.  POZ. 3641)</t>
  </si>
  <si>
    <t>PLPM0590</t>
  </si>
  <si>
    <t>PLDO119</t>
  </si>
  <si>
    <t>Oczyszczalnia Ścieków w Sułowie</t>
  </si>
  <si>
    <t>Sułów</t>
  </si>
  <si>
    <t>PLKP016</t>
  </si>
  <si>
    <t>Koronowo</t>
  </si>
  <si>
    <t>Uchwała Nr XXXIII/286/20 ady Miejskiej w Koronowie z dnia 23 grudnia 2020 r. w sprawie wyznaczenia obszaru i granic aglomeracji Koronowo (Dz. Urz. Woj.. Kuj.-pom. z dnia 4 stycznia 2021 r.)</t>
  </si>
  <si>
    <t>PLKP0160</t>
  </si>
  <si>
    <t>PLMP110</t>
  </si>
  <si>
    <t>Wola Kalinowska</t>
  </si>
  <si>
    <t>Sułoszowa</t>
  </si>
  <si>
    <t>PLPM015</t>
  </si>
  <si>
    <t xml:space="preserve"> nr LXVIII/580/23 Rady Miasta Kościerzyna w sprawie zmiany Uchwały nr XXX/290/20 Rady Miasta Kościerzyna z 25.11.2020r w sprawie wyznaczenia Aglomeracji Kościerzyna i likwidacji dotychczasowej Aglomeracji Kościerzyna    Dz.U woj. pom. z 2023 poz. 1773</t>
  </si>
  <si>
    <t>PLPM0150</t>
  </si>
  <si>
    <t>PLMP033</t>
  </si>
  <si>
    <t>OCZYSZCZALNIA ŚCIEKÓW W BIERTOWICACH</t>
  </si>
  <si>
    <t>SUŁKOWICE</t>
  </si>
  <si>
    <t>PLPM011</t>
  </si>
  <si>
    <t>Kwidzyn</t>
  </si>
  <si>
    <t>kwidzyński</t>
  </si>
  <si>
    <t>Gmina Miejska Kwidzyn</t>
  </si>
  <si>
    <t>Gmina Miejska Kwidzyn Gmina Wiejska Kwidzyn</t>
  </si>
  <si>
    <t>Uchwała Nr XXII/214/20 Rady Miejskiej w Kwidzynie z dnia 14 grudnia 2020 r. (Dz. Urzędowy Województwa Pomorskiego z dnia 18. grudnia 2020 r. Poz 5554)</t>
  </si>
  <si>
    <t>PLPM0110</t>
  </si>
  <si>
    <t>PLMZ165N</t>
  </si>
  <si>
    <t>Sułkowice</t>
  </si>
  <si>
    <t>PLPM064</t>
  </si>
  <si>
    <t>Liniewo</t>
  </si>
  <si>
    <t>Uchwałą nr XXIII/196/2020 z dnia 25 listopada 2020 Rady Gminy Liniewo  w sprawie wyznaczenia obszaru i granic aglomeracji na terneie Gminy Liniewo ( Dz.Urz. Woj. Pomorskeigo z dnia 25 listopada 2020 r poz 4943) obowiązuje 14 dni od dnia publikacji tj od dnia 10-12-2025 uchwała zmieniająca XXV/231/2021 z dnia 12 marca 2021 Rady Gminy Liniewo (Dz.Urz. Woj Pomorskiego z dnia 31 marca 2021 poz 1193) obowiązuje 14 dni od dnia publikacji tj od dnia 14-04-2021</t>
  </si>
  <si>
    <t>PLPM0640</t>
  </si>
  <si>
    <t>PLWL153</t>
  </si>
  <si>
    <t>SULMIERZYCE</t>
  </si>
  <si>
    <t>Sulmierzyce</t>
  </si>
  <si>
    <t>PLPM079N</t>
  </si>
  <si>
    <t>Lipnica</t>
  </si>
  <si>
    <t>Uchwała nr LXIV/488/2024 Rady Gminy w Lipnicy z dnia 8 marca 2024 r. (Dz. Urz. Woj. Pom. z 2024 r. poz. 1760)</t>
  </si>
  <si>
    <t>PLPM0790N</t>
  </si>
  <si>
    <t>PLDO082</t>
  </si>
  <si>
    <t>Sulików</t>
  </si>
  <si>
    <t>PLKP092N</t>
  </si>
  <si>
    <t>Lniano</t>
  </si>
  <si>
    <t>GMINA LNIANO</t>
  </si>
  <si>
    <t>Gmina Lniano</t>
  </si>
  <si>
    <t xml:space="preserve">XXVI/177/2020     Rady Gminy Lniano 14.12.2020 wyznaczenie obszaru i granic aglomeracji Lniano, Wojewódzki Dziennik Urzędowy   DZ. URZ. WOJ. KUJ-POM. 2020.6545
Ogłoszony: 18.12.2020 </t>
  </si>
  <si>
    <t>PLKP0920N</t>
  </si>
  <si>
    <t>PLWL169</t>
  </si>
  <si>
    <t>Sulęcinek</t>
  </si>
  <si>
    <t>PLKP081</t>
  </si>
  <si>
    <t>Lubiewo</t>
  </si>
  <si>
    <t>Uchwała Nr XI/83/2019 Rady gminy Lubiewo z dnia 26.09.2019 r. w sprawie wyznaczenia aglomeracji Lubiewo (Dz. Urz. Woj. Kuj.-Pom. z 1 października 2019 r., poz. 5105), Uchwała Nr XXVII/217/2020 Rady Gminy Lubiewo z dnia 29 grudnia 2020 r. w sprawie aktualizacji aglomeracji Lubiewo (Dz. Urz. Woj. Kuj.-Pom. z dnia 7.01.2021 r. poz. 102)</t>
  </si>
  <si>
    <t>PLKP0810</t>
  </si>
  <si>
    <t>PLLU020</t>
  </si>
  <si>
    <t>Sulęcin</t>
  </si>
  <si>
    <t>PLKP038</t>
  </si>
  <si>
    <t>Łasin</t>
  </si>
  <si>
    <t>Miasto i Gmina Łasin</t>
  </si>
  <si>
    <t>Uchwała nr XXII/193/2020 Rady Miejskiej Łasin z dnia 17 grudnia 2020 r. w sprawie wyznaczenia obszaru i granic aglomeracji Łasin Dziennik Urzędowy Województwa Kujawsko-Pomorskiego z dnia 23 grudnia 2020 r. poz. 6662</t>
  </si>
  <si>
    <t>PLKP0380</t>
  </si>
  <si>
    <t>PLMZ044</t>
  </si>
  <si>
    <t>Sulejówek</t>
  </si>
  <si>
    <t>PLPM069</t>
  </si>
  <si>
    <t>Łubiana</t>
  </si>
  <si>
    <t>uchwała NR XIII/229/20 Rady Gminy Kościerzyna z dnia 7 grudnia 2020 r. w sprawie wyznaczenia obszaru i granic aglomeracji Łubiana (Dz. Urz. Woj. Pom. poz. 5451)</t>
  </si>
  <si>
    <t>PLPM0690</t>
  </si>
  <si>
    <t>PLLO034</t>
  </si>
  <si>
    <t>Miejska Oczyszczalnia Ścieków w Sulejowie</t>
  </si>
  <si>
    <t>Sulejów</t>
  </si>
  <si>
    <t>PLWM034</t>
  </si>
  <si>
    <t>Łukta</t>
  </si>
  <si>
    <t>ŁUKTA</t>
  </si>
  <si>
    <t>Uchwała nr V/66/2024 Rady Gminy Łukta z dnia 30 września 2024 r. w sprawie zmiany uchwały Rady Gminy Łukta Nr XXIX/62/2020 z dnia 30 grudnia 2020 roku w sprawie wyznaczenia obszaru i granic aglomeracji Łukta (Dz.Urz. Woj.. Warm.-Maz. Z dnia 23 października 2024 r. poz. 4579)</t>
  </si>
  <si>
    <t>PLWM0340</t>
  </si>
  <si>
    <t>PLLU012</t>
  </si>
  <si>
    <t>Nowy Świat</t>
  </si>
  <si>
    <t>Sulechów</t>
  </si>
  <si>
    <t>PLPM006</t>
  </si>
  <si>
    <t>Malbork</t>
  </si>
  <si>
    <t xml:space="preserve">Miasto Malbork, Gmina Malbork, Gmina Lichnowy, Miasto i Gmina Nowy Staw </t>
  </si>
  <si>
    <t>Uchwała nr XXVII/239/2020 z 29.12.2020 Rady Miasta Malborka Dziennik Urzędowy Województwa Pomorskiego pozycja 446 z dnia     4 luty 2021 rok</t>
  </si>
  <si>
    <t>PLPM0060</t>
  </si>
  <si>
    <t>Oczyszczalnia ścieków Suchy Dąb</t>
  </si>
  <si>
    <t>PLKP031</t>
  </si>
  <si>
    <t xml:space="preserve">Nowe
</t>
  </si>
  <si>
    <t>Nowe</t>
  </si>
  <si>
    <t>Uchwała Rady Miejskiej w Nowem z 21.12.2020r. Nr XXVI/169/20 (Dz.U. Woj. K-P z 28.12.2020r. poz. 6739)</t>
  </si>
  <si>
    <t>PLKP0310</t>
  </si>
  <si>
    <t>PLMZ149N</t>
  </si>
  <si>
    <t>Gminna Oczyszczalnia Ścieków w Przygodach</t>
  </si>
  <si>
    <t>Suchożebry</t>
  </si>
  <si>
    <t>PLWM032</t>
  </si>
  <si>
    <t>Orneta</t>
  </si>
  <si>
    <t>UCHWAŁA NR BRM.0007.50.2023 RADY MIEJSKIEJ W ORNECIE z dnia 27 września 2023 r. zmieniająca uchwałę                  w sprawie wyznaczenia obszaru i granic Aglomeracji Orneta (publikacja: Dz. Urz. Województawa Warmińsko-Mazurskiego z 2023 r., poz. 4993)</t>
  </si>
  <si>
    <t>PLWM0320</t>
  </si>
  <si>
    <t>Oczyszczalnia ścieków w Suchowoli</t>
  </si>
  <si>
    <t>PLKP043</t>
  </si>
  <si>
    <t>Osie</t>
  </si>
  <si>
    <t>Uchwała nr XVIII/140/20 Rady Gminy Osie z dnia 30 grudnia 2020 r. w sprawie wyznaczenia obszaru i granic aglomeracji Osie (Dz.Urz.Woj.Kuj.-Pom. Z dnia 8 stycznia 2021r. Poz.241)</t>
  </si>
  <si>
    <t>PLKP0430</t>
  </si>
  <si>
    <t>PLSW017</t>
  </si>
  <si>
    <t>Oczyszczalnia Ścieków w Suchedniowie</t>
  </si>
  <si>
    <t>Suchedniów</t>
  </si>
  <si>
    <t>PLPM502</t>
  </si>
  <si>
    <t>Osieczna</t>
  </si>
  <si>
    <t>Uchwała Nr XXII/122/2020 Rady Gminy Osieczna z dn. 16 grudnia 2020 r. w sprawie wyznaczenia obszaru i granic aglomeracji Osieczna Dz.U. woj.. Pom. z dnia 05.01.2021 r. poz. 49</t>
  </si>
  <si>
    <t>PLPM5020</t>
  </si>
  <si>
    <t>PLMP015</t>
  </si>
  <si>
    <t>Rejonowa Oczyszczalnia Ścieków</t>
  </si>
  <si>
    <t>Sucha Beskidzka</t>
  </si>
  <si>
    <t>PLPM067</t>
  </si>
  <si>
    <t>Osiek</t>
  </si>
  <si>
    <t>Gmina Osiek</t>
  </si>
  <si>
    <t>UCHWAŁA NR XX/130/2020 RADY GMINY OSIEK Z DNIA 22.12.2020 R. W SPRAWIE WYZNACZENIA OBSZARU AGLOMERACJI GMINY OSIEK (DZ. URZ. WOJ.. POM. Z DNIA 25 STYCZNIA 2021 R. POZ. 251)</t>
  </si>
  <si>
    <t>PLPM0670</t>
  </si>
  <si>
    <t>PLPM086N</t>
  </si>
  <si>
    <t>Subkowy</t>
  </si>
  <si>
    <t>PLWM028</t>
  </si>
  <si>
    <t>Pasłęk</t>
  </si>
  <si>
    <t xml:space="preserve">Uchwała Nr XII/104/20 Rady Miejskiej w Pasłęku  z dnia 18 grudnia 2020r. w sprawie wyznaczenia obszaru i granic aglomeracji Pasłęk (Dz.Urz.Woj.Warm.-Maz. Z dnia 27 stycznia 2021 r. poz.395). </t>
  </si>
  <si>
    <t>PLWM0280</t>
  </si>
  <si>
    <t>Gorzędziej</t>
  </si>
  <si>
    <t>PLPM010</t>
  </si>
  <si>
    <t>Pelplin</t>
  </si>
  <si>
    <t>UCHWAŁA NR XXIII/206/20
RADY MIEJSKIEJ W PELPLINIE
z dnia 27 listopada 2020 r.
w sprawie wyznaczenia obszaru i granic aglomeracji Pelplin (Dz. Urz. Woj. Pomorskiego z 17.12.2020 r.poz. 5532), UCHWAŁA NR LIV/449/23 RADY MIEJSKIEJ W PELPLINIE
z dnia 27 stycznia 2023 r.
w sprawie zmiany uchwały nr XXIII/206/20 Rady Miejskiej w Pelplinie z dnia 27 listopada 2020 r. w sprawie wyznaczenia obszaru i granic aglomeracji Pelplin (Dz. U. Woj. Pom. z 21.02.2023 r. poz. 909)</t>
  </si>
  <si>
    <t>PLPM0100</t>
  </si>
  <si>
    <t>PLSW035</t>
  </si>
  <si>
    <t>Styków</t>
  </si>
  <si>
    <t>PLPM022</t>
  </si>
  <si>
    <t>Prabuty</t>
  </si>
  <si>
    <t>Uchwała Nr XXVII/170/2020 Rady Miejskiej w Prabutach z dnia 28 października 2020r. W sprawie wyznaczenia aglomeracji Prabuty (Dz. Urz. Woj.. Pomorskiego, z dnia 18.11.2020r., poz. 4801)</t>
  </si>
  <si>
    <t>PLPM0220</t>
  </si>
  <si>
    <t>PLPM057</t>
  </si>
  <si>
    <t>Oczyszczalnia ścieków Ugoszcz</t>
  </si>
  <si>
    <t>Studzienice</t>
  </si>
  <si>
    <t>PLKP040</t>
  </si>
  <si>
    <t>Pruszcz</t>
  </si>
  <si>
    <t>PRUSZCZ</t>
  </si>
  <si>
    <t>UCHWAŁA NR XXVIII/237/20 RADY GMINY PRUSZCZ Z DNIA 26 LISTOPADA 2020 R. W SPRAWIE WYZNACZENIA GRANIC AGLOMERACJI PRUSZCZ (DZ.URZ.WOJ.KUJ-POM Z 2020 POZ. 6131)</t>
  </si>
  <si>
    <t>PLKP0400</t>
  </si>
  <si>
    <t>PLPK160N</t>
  </si>
  <si>
    <t>Stubno</t>
  </si>
  <si>
    <t>PLPM030</t>
  </si>
  <si>
    <t>Przechlewo</t>
  </si>
  <si>
    <t>Uchwała NR 211/XXX/2020 Rady Gminy Przechlewo z dnia 22.12.2020 W sprawie wyznaczenia obszaru i granic agromelacji Przechlewo (Dz.Urz.Woj.Pom. Z dnia 19 stycznia 2021 r.,poz.182)</t>
  </si>
  <si>
    <t>PLPM0300</t>
  </si>
  <si>
    <t>PLLE044</t>
  </si>
  <si>
    <t>Strzyżów</t>
  </si>
  <si>
    <t>PLPM055</t>
  </si>
  <si>
    <t>Ryjewo</t>
  </si>
  <si>
    <t>Uchwała nr XX/125/20  Rady Gminy Ryjewo z dnia 28 października 2020 roku, opublikowano w Dzienniku Urzędowym Województwa Pomorskiego dnia 10 listopada 2020 roku pod pozycją 4662</t>
  </si>
  <si>
    <t>PLPM0550</t>
  </si>
  <si>
    <t>PLPK032</t>
  </si>
  <si>
    <t>PLPM013N</t>
  </si>
  <si>
    <t>Rytel</t>
  </si>
  <si>
    <t xml:space="preserve">UCHWAŁA Nr XXVI/317/20 RADY MIEJSKIEJ W CZERSKU z dnia 24 listopada 2020 r. w sprawie wyznaczenia obszaru i granic aglomeracji Rytel (Dz. Urz. Woj. Pom. z dnia 16 grudnia 2020 r., poz. 5443) </t>
  </si>
  <si>
    <t>Strzelno Klasztorne</t>
  </si>
  <si>
    <t>PLKP027</t>
  </si>
  <si>
    <t>Sępólno Krajeńskie</t>
  </si>
  <si>
    <t>Uchwała nr V/39/2024 RADY MIEJSKIEJ W SĘPÓLNIE KRAJEŃSKIM z dnia 28 sierpnia 2024 r.
w sprawie zmiany uchwały w sprawie wyznaczenia obszaru i granic aglomeracji Sępólno Krajeńskie (Dz. U. woj. Kujawsko-pomorskiego z 2024 roku poz. 5001)</t>
  </si>
  <si>
    <t>PLKP0270</t>
  </si>
  <si>
    <t>PLDO036</t>
  </si>
  <si>
    <t xml:space="preserve">Oczyszczalnia ścieków w Chociwelu </t>
  </si>
  <si>
    <t>Strzelin</t>
  </si>
  <si>
    <t>PLPM039</t>
  </si>
  <si>
    <t>Skarszewy</t>
  </si>
  <si>
    <t>Uchwała Nr XLVIII/368/2022 Rady Miejskiej w Skarszewach z dnia 12 sierpnia 2022 r. w sprawie wyznaczenia obszaru i granic aglomeracji Skarszewy, opublikowane w Dzienniku Urzędowym
Województwa  Pomorskiego, dnia 24.08.2022 r.
Poz. 3202</t>
  </si>
  <si>
    <t>PLPM0390</t>
  </si>
  <si>
    <t>PLOP011</t>
  </si>
  <si>
    <t>Oczyszczalnia Ścieków w Strzelcach Opolskich</t>
  </si>
  <si>
    <t>Strzelce Opolskie</t>
  </si>
  <si>
    <t>PLPM020</t>
  </si>
  <si>
    <t>Skórcz</t>
  </si>
  <si>
    <t>Gmina Miejska Skórcz</t>
  </si>
  <si>
    <t>Gmina Miejska Skórcz, Gmina Skórcz</t>
  </si>
  <si>
    <t>Uchwała nr XXIII/148/2020 Rady Miejskiej w Skórczu z dnia 22 grudnia 2020 r. dziennik Urzędowy Województwa Pomorskiego z 2021 r., poz. 136 z dnia 14 stycznia 2021</t>
  </si>
  <si>
    <t>PLPM0200</t>
  </si>
  <si>
    <t>MIEJSKA OCZYSZCZALNIA ŚCIEKÓW</t>
  </si>
  <si>
    <t>PLPM056</t>
  </si>
  <si>
    <t>Smętowo Graniczne</t>
  </si>
  <si>
    <t>Gmina Smętowo Graniczne</t>
  </si>
  <si>
    <t>Uchwała nr XXIV/160/2020 Rady Gminy Smętowo Graniczne z dnia 22 grudnia 2020r. W sprawie wyznaczania obszaru i granic aglomeracji na terenie Gminy Smętowo Graniczne (Dz. Urz. Woj. Pom. Z dnia 3 lutego 2021 r., poz.406)</t>
  </si>
  <si>
    <t>PLPM0560</t>
  </si>
  <si>
    <t>PLMZ112</t>
  </si>
  <si>
    <t>Strzegowo</t>
  </si>
  <si>
    <t>PLKP073</t>
  </si>
  <si>
    <t>Sośno</t>
  </si>
  <si>
    <t>UCHWAŁA Nr XXV/163/2020 RADY GMINY SOŚNO z dnia 29 grudnia 2020 r. w sprawie wyznaczenia obszaru i granic aglomeracji Sośno (Dz. Urz. Woj. Kuj.Pom. z dnia 31 grudnia 2020 r., poz. 6898)</t>
  </si>
  <si>
    <t>PLKP0730</t>
  </si>
  <si>
    <t>PLDO013</t>
  </si>
  <si>
    <t>Oczyszczania Ścieków Strzegom</t>
  </si>
  <si>
    <t>Strzegom</t>
  </si>
  <si>
    <t>PLPM085N</t>
  </si>
  <si>
    <t>Stara Kiszewa</t>
  </si>
  <si>
    <t>Pomorskie</t>
  </si>
  <si>
    <t>Kościerski</t>
  </si>
  <si>
    <t xml:space="preserve">Stara Kiszewa </t>
  </si>
  <si>
    <t>Uchwała Nr III/24/2024 Rady Gminy Stara Kiszewa , Gdańsk dnia 25 lipca 2024 r. Dziennik Urzędowy Województwa Pomorskiego (Dz. U. z 2024 r. poz. 3280)</t>
  </si>
  <si>
    <t>PLPM0850N</t>
  </si>
  <si>
    <t>PLWL056</t>
  </si>
  <si>
    <t>Strzałkowo</t>
  </si>
  <si>
    <t>PLPM009</t>
  </si>
  <si>
    <t xml:space="preserve">Gmina Miejska Starogard Gd. </t>
  </si>
  <si>
    <t xml:space="preserve">Gmina Miejska Starogard Gdański i Gmina Starogard Gdański </t>
  </si>
  <si>
    <t>XV/168/2019 Rady Miasta Starogard Gdański z 30.10.2019r. (Dz.U.Woj. Pomorskiego z 27.11.2019r. Poz. 5338)</t>
  </si>
  <si>
    <t>PLPM0090</t>
  </si>
  <si>
    <t>PLMP045</t>
  </si>
  <si>
    <t>Stryszów</t>
  </si>
  <si>
    <t>UCHWAŁA NR XIV/153/2020 RADY GMINY STUDZIENICE z dnia 10 grudnia 2020 r. w sprawie wyznaczenia obszaru i granic aglomeracji Studzienice (Dz. Urz. Woj. Pom. z dnia 2 marca 2021 r., poz. 820)</t>
  </si>
  <si>
    <t>PLPM0570</t>
  </si>
  <si>
    <t>PLLO039</t>
  </si>
  <si>
    <t>Stryków</t>
  </si>
  <si>
    <t>Uchwała nr XX/147/20 Rady Gminy Subkowy z dnia 27 października 2020 r. w sprawie wyznaczenia obszaru i granic aglomeracji Subkowy (Dz. Urz. Woj.. Pom. Z dnia 19 listopada 2020 r. poz. 4853)</t>
  </si>
  <si>
    <t>PLPM0862N</t>
  </si>
  <si>
    <t>PLPM0861N</t>
  </si>
  <si>
    <t>PLWL147</t>
  </si>
  <si>
    <t>Oczyszczalnia ścieków w Strykowie</t>
  </si>
  <si>
    <t>Strykowo</t>
  </si>
  <si>
    <t>Susz, Iława</t>
  </si>
  <si>
    <t>04.03.2021r. Uchwała nr XXII/240/2021 Rady Miejskiej w Suszu, Dziennik Urzędowy Zwojewództwa Warmińsko-Mazurskiego z dnia 22 marca 2021, poz. 1066</t>
  </si>
  <si>
    <t>PLWM0270</t>
  </si>
  <si>
    <t>PLSL089</t>
  </si>
  <si>
    <t>Oczyszczalnia ścieków Strumień</t>
  </si>
  <si>
    <t>Strumień</t>
  </si>
  <si>
    <t>Gmina Chojnice</t>
  </si>
  <si>
    <t>Uchwała nr XLIX/800/2023 Rady Gminy w Chojnicach
 opublikowana w Dzienniku Urzędu Województwa Pomorskiego w dniu 13.12.2023r. , Poz 5782</t>
  </si>
  <si>
    <t>PLPM0490</t>
  </si>
  <si>
    <t>PLDO069</t>
  </si>
  <si>
    <t>Oczyszczalnia Ścieków w Stroniu Śląskim</t>
  </si>
  <si>
    <t>Stronie Ślaskie</t>
  </si>
  <si>
    <t>sztumski</t>
  </si>
  <si>
    <t>Uchwała Rady Miejskiej w Sztumie nr XXVII.217.2020 z dnia 16.12.2020r. w sprawie wyznaczenia obszaru i granic aglomeracji Sztum (Dz. U. Woj. Pomorskiego z dnia 14 stycznia 2021r., poz. 128)</t>
  </si>
  <si>
    <t>PLPM0190</t>
  </si>
  <si>
    <t xml:space="preserve">Warszawa </t>
  </si>
  <si>
    <t>PLMZ152N</t>
  </si>
  <si>
    <t>Stromiec</t>
  </si>
  <si>
    <t xml:space="preserve">Stromiec </t>
  </si>
  <si>
    <t>Gmina Śliwice</t>
  </si>
  <si>
    <t>UCHWAŁA NR XL/349/23
RADY GMINY ŚLIWICE
z dnia 20 czerwca 2023 r.
zmieniająca uchwałę w sprawie wyznaczenia obszaru i granic aglomeracji  Śliwice</t>
  </si>
  <si>
    <t>PLKP0540</t>
  </si>
  <si>
    <t>PLSW021</t>
  </si>
  <si>
    <t>STRAWCZYN</t>
  </si>
  <si>
    <t>Strawczyn</t>
  </si>
  <si>
    <t>UCHWAŁA Nr XXI/135/2020
RADY GMINY ŚWIECIE NAD OSĄ z dnia 30 grudnia 2020 r.
w sprawie wyznaczenia obszaru i granic aglomeracji Świecie nad Osą</t>
  </si>
  <si>
    <t>PLKP0780</t>
  </si>
  <si>
    <t>PLPK172N</t>
  </si>
  <si>
    <t>Straszęcin</t>
  </si>
  <si>
    <t>Świecie</t>
  </si>
  <si>
    <t>Świecie, Bukowiec</t>
  </si>
  <si>
    <t>Uchwała Nr 217/20 Rady Miejskiej w Świeciu z dnia 29 grudnia 2020 r. w sprawie wyznaczenia obszaru i granic aglomeracji Świecie-Bukowiec (Dz.Urz. Woj. Kuj.-Pom.  z dnia 8 stycznia 2021 r., poz. 267)</t>
  </si>
  <si>
    <t>PLKP0051</t>
  </si>
  <si>
    <t>PLKP0053</t>
  </si>
  <si>
    <t>PLSW039</t>
  </si>
  <si>
    <t>Falęcin Stary</t>
  </si>
  <si>
    <t>Stopnica</t>
  </si>
  <si>
    <t>Uchwała nr XX/125/2020 Rady Gminy Świekatowo z dnia 29 grudnia 2020 r. w sprawie wyznaczenia obszaru i granic aglomeracji; publikator – Dziennik Urzędowy Województwa Kujawsko-Pomorskiego</t>
  </si>
  <si>
    <t>PLLE043</t>
  </si>
  <si>
    <t>Stoczek Łukowski</t>
  </si>
  <si>
    <t xml:space="preserve">Stoczek Łukowski </t>
  </si>
  <si>
    <t>Gmina Miejska Tczew</t>
  </si>
  <si>
    <t>Gmina Miejska Tczew, Gmina Wiejska Tczew</t>
  </si>
  <si>
    <t>Uchwała Rady Miejskiej w Tczewie nr XXV/218/2020 w sprawie wyznaczenia obszaru i granic aglomeracji Tczew. Uchwała opublikowanaw Dz. Urz. Woj. Pom. z dnia 19.01.2021 roku, poz. 177</t>
  </si>
  <si>
    <t>PLPM0040</t>
  </si>
  <si>
    <t>Delowo</t>
  </si>
  <si>
    <t>UCHWAŁA Nr XXIX/197/20 RADY MIEJSKIEJ w TUCHOLI z dnia 17 grudnia 2020 r. w sprawie wyznaczenia obszaru i granic aglomeracji Tuchola (Dz. Urz. Woj. Kuj-Pom. z dnia 5 stycznia 2021 r., poz. 65)</t>
  </si>
  <si>
    <t>PLKP0120</t>
  </si>
  <si>
    <t>PLWL081</t>
  </si>
  <si>
    <t>Oczyszczalnia ścieków Witobel</t>
  </si>
  <si>
    <t>Stęszew</t>
  </si>
  <si>
    <t xml:space="preserve">Gmina Działdowo </t>
  </si>
  <si>
    <t>Uchwała Nr LXXX/548/23 Rady Gminy Działdowo z dnia 24 lipca 2023 r. w sprawie zmiany uchwały nr XXXIII/232/20 Rady Gminy Działdowo z dnia 16 grudnia 2020 r. w sprawie wyznaczenia obszaru i granic aglomeracji Uzdowo (Dz. Urz. Woj. Warm.- Maz. 7.08.2023 r. Poz 4151)</t>
  </si>
  <si>
    <t>PLWM0541</t>
  </si>
  <si>
    <t>PLWM0542</t>
  </si>
  <si>
    <t>Uchwała Rady Gminy Warlubie zdnia 20.12.2018 r. w sprawie wyznaczenia granic aglomeracji Warlubie (Dz.Urz.Woj.Kuj-Pom z dnia 9 stycznia 2019 r.,poz. 358)</t>
  </si>
  <si>
    <t>PLKP0280</t>
  </si>
  <si>
    <t>wąbrzeski</t>
  </si>
  <si>
    <t>Gmina Dębowa Łąka, Gmina Książki, Gmina Płużnica, Gmina Ryńsk, Gmina Miasto Wąbrzeźno</t>
  </si>
  <si>
    <t>Uchwała nr XXV/171/21 Rady Miasta Wąbrzeźno z dnia 27 stycznia 2021 r. w sprawie wyznaczenia obszaru i granic aglomeracji Wąbrzeźno (Dz. Urz. Woj. Kuj.-Pom. 2021.571)</t>
  </si>
  <si>
    <t>PLKP0141</t>
  </si>
  <si>
    <t>PLSW018</t>
  </si>
  <si>
    <t>Oczyszczalnia Stąporków</t>
  </si>
  <si>
    <t>Stąporków</t>
  </si>
  <si>
    <t>Uchwałą Nr XIV/143/2019 Rady Gminy Zblewo z dnia 18.12.2019 r. w sprawie likwidacji dotychczasowej aglomeracji Zblewo i wyznaczenia aglomeracji Zblewo (Dz. Urz. Woj. Pom. Z 2020 r., poz. 51).</t>
  </si>
  <si>
    <t>PLPM0450</t>
  </si>
  <si>
    <t>PLWL092</t>
  </si>
  <si>
    <t>Mechaniczno-biologiczna oczyszczalnia scieków w Długiej Wsi Drugiej</t>
  </si>
  <si>
    <t>Stawiszyn</t>
  </si>
  <si>
    <t>PLPM043</t>
  </si>
  <si>
    <t>Gniewino</t>
  </si>
  <si>
    <t>Uchwała nr XXII/178/2020 Rady Gminy Gniewino, z dnia 29 grudnia 2020 r. (Dz. Urz. Woj. Pom. 2021, poz.282)</t>
  </si>
  <si>
    <t>PLPM0430</t>
  </si>
  <si>
    <t>PLPM081N</t>
  </si>
  <si>
    <t>Przywidz</t>
  </si>
  <si>
    <t>Uchwała nr XLII/350/2022 Rady Gminy Przywidz z dnia 20 grudnia 2022</t>
  </si>
  <si>
    <t>PLPM0811N</t>
  </si>
  <si>
    <t>PLSL058</t>
  </si>
  <si>
    <t>Bestwina</t>
  </si>
  <si>
    <t>śląskie</t>
  </si>
  <si>
    <t>Katowice</t>
  </si>
  <si>
    <t>Region Małej Wisły</t>
  </si>
  <si>
    <t>Uchwała Nr XXV/186/2020  Rady Gminy Bestwina z dnia 10.12.2020 r. w sprawie wyznaczenia obszaru i granic Aglomeracji Bestwina (Dz.Urz.Woj. Śl. Z 2020 r. poz. 9078)</t>
  </si>
  <si>
    <t>PLSL0580</t>
  </si>
  <si>
    <t>PLSW007</t>
  </si>
  <si>
    <t>Staszów</t>
  </si>
  <si>
    <t>PLMP050</t>
  </si>
  <si>
    <t>Bukowno - Bolesław</t>
  </si>
  <si>
    <t>małopolskie</t>
  </si>
  <si>
    <t>olkuski</t>
  </si>
  <si>
    <t>Bukowno</t>
  </si>
  <si>
    <t>Bukowno, Bolesław</t>
  </si>
  <si>
    <t>Uchwała Nr XXXVI/222/2020 z dnia 29.12.2020 r.</t>
  </si>
  <si>
    <t>PLMP0500</t>
  </si>
  <si>
    <t>PLSL020</t>
  </si>
  <si>
    <t>Czechowice-Dziedzice</t>
  </si>
  <si>
    <t>bielski, pszczyński</t>
  </si>
  <si>
    <t>Czechowice-Dziedzice; Goczałkowice-Zdrój</t>
  </si>
  <si>
    <t xml:space="preserve">Uchwała nr XXXI/376/20 Rady Miejskiej w Czechowicach-Dziedzicach z dnia 15 grudnia 2020 r. w sprawie utworzenia Aglomeracji Czechowice-Dziedzice                                              Dziennik Urzędowy  Województwa Śląskiego                                  z 28 grudnia 2020 r. poz. 9462 </t>
  </si>
  <si>
    <t>PLSL0200</t>
  </si>
  <si>
    <t>PLPK162N</t>
  </si>
  <si>
    <t>Stary Dzików</t>
  </si>
  <si>
    <t>PLSL013</t>
  </si>
  <si>
    <t>Dąbrowa Górnicza</t>
  </si>
  <si>
    <t>Dąbrowa Górnicza, Sosnowiec, będziński</t>
  </si>
  <si>
    <t>Dąbrowa Górnicza, Będzin, Sosnowiec</t>
  </si>
  <si>
    <t>Uchwała nr LXII/1089/2023 Rady Miejskiej w Dąbrowie Górniczej z dnia 13 grudnia 2023 r. w sprawie zmiany obszaru i granic aglomeracji Dąbrowa Górnicza, Dz.Urz.Woj.Śl. z dnia 20 grudnia 2023 r. Poz. 9840</t>
  </si>
  <si>
    <t>PLSL0130</t>
  </si>
  <si>
    <t>Oczyszczalnia ścieków PWiK STAR-WiK</t>
  </si>
  <si>
    <t>PLOP037</t>
  </si>
  <si>
    <t>Dobrodzień</t>
  </si>
  <si>
    <t>opolskie</t>
  </si>
  <si>
    <t>oleski</t>
  </si>
  <si>
    <t>Opole</t>
  </si>
  <si>
    <t>Region Środkowej Odry</t>
  </si>
  <si>
    <t>Uchwała nr XXIII/199/2020 Rady Miejskiej w Dobrodzieniu z dnia 29 października 2020 r. Ogłoszono w Dzienniku Urzędowym Województwa Opolskiego w dniu 4 listopada 2020 r. Poz. 2972</t>
  </si>
  <si>
    <t>PLOP0370</t>
  </si>
  <si>
    <t>Oczyszczalnia Ścieków Stargardzie</t>
  </si>
  <si>
    <t>PLSL603</t>
  </si>
  <si>
    <t>Goleszów</t>
  </si>
  <si>
    <t>cieszyński</t>
  </si>
  <si>
    <t>Region Górnej Odry</t>
  </si>
  <si>
    <t>0007.21.2024</t>
  </si>
  <si>
    <t>PLSL6031</t>
  </si>
  <si>
    <t>PLSL029</t>
  </si>
  <si>
    <t>PLSL061</t>
  </si>
  <si>
    <t>Istebna</t>
  </si>
  <si>
    <t>Uchwała Nr XXIX/217/2021 Rady Gminy Istebna (Dz.U. Woj..Śl. Z 2021 poz. 928)</t>
  </si>
  <si>
    <t>PLSL0611</t>
  </si>
  <si>
    <t>PLSL0612</t>
  </si>
  <si>
    <t>PLSL0613</t>
  </si>
  <si>
    <t>PLSL0614</t>
  </si>
  <si>
    <t>PLWL201N</t>
  </si>
  <si>
    <t>Stare Oborzyska</t>
  </si>
  <si>
    <t>PLSL015</t>
  </si>
  <si>
    <t>Jastrzębie-Zdrój</t>
  </si>
  <si>
    <t>Jastrzębie-Zdrój, Mszana, Godów</t>
  </si>
  <si>
    <t>Miasto Jastrzębie-Zdrój, Gmina Godów, Gmina Mszana</t>
  </si>
  <si>
    <t>Uchwała Nr XV.149.2020 Rady Miasta Jastrzębie-Zdrój z 08.12.2020; Dz.U.Woj.Śląskiego z 11 grudnia 2020 poz. 9004</t>
  </si>
  <si>
    <t>PLSL0151</t>
  </si>
  <si>
    <t>PLSL0152</t>
  </si>
  <si>
    <t>PLWL098</t>
  </si>
  <si>
    <t>Modła Królewska</t>
  </si>
  <si>
    <t>Stare Miasto</t>
  </si>
  <si>
    <t>PLOP015</t>
  </si>
  <si>
    <t>Kietrz</t>
  </si>
  <si>
    <t>głubczycki</t>
  </si>
  <si>
    <t xml:space="preserve">Uchwała nr XXVI/311/2020, Rada Miejska w Kietrzu, 29.12.2020 r., w sprawie wyznaczenia obszaru i granic aglomeracji Kietrz, Dziennik Urzędowy Województwa Opolskie https://duwo.opole.uw. gov.pl/legalact/2021/131 </t>
  </si>
  <si>
    <t>PLOP0150</t>
  </si>
  <si>
    <t>PLOP035</t>
  </si>
  <si>
    <t>Kolonowskie</t>
  </si>
  <si>
    <t>strzelecki</t>
  </si>
  <si>
    <t>Uchwała NR XVIII/163/20
Rady Miejskiej Kolonowskiego z dnia 14 grudnia 2020 roku</t>
  </si>
  <si>
    <t>PLOP0350</t>
  </si>
  <si>
    <t>PLSL097</t>
  </si>
  <si>
    <t>Krzanowice</t>
  </si>
  <si>
    <t>raciborski</t>
  </si>
  <si>
    <t>LV/404/2023 Rady Miejskiej w Krzanowicach z 28.03.2023r. Dziennik Urzędowy Województwa Śląskiego z 31.03.2023r. Poz. 2754</t>
  </si>
  <si>
    <t>PLSL0970</t>
  </si>
  <si>
    <t>PLMZ051</t>
  </si>
  <si>
    <t>Stare Babice</t>
  </si>
  <si>
    <t>PLOP056N</t>
  </si>
  <si>
    <t>Leśnica</t>
  </si>
  <si>
    <t>Uchwała nr XXIII/150/20 Rady Miejskiej w Leśnicy z dnia 30 listopada 2020 r. w sprawie wyznaczenia obszaru i granic aglomeracji Leśnica ( Dz. U.Woj. Opol. z dnia 9 grudnia 2020 roku poz. 3406)</t>
  </si>
  <si>
    <t>PLSW003</t>
  </si>
  <si>
    <t>Oczyszczalnia ścieków w Starachowicach</t>
  </si>
  <si>
    <t>Starachowice</t>
  </si>
  <si>
    <t>PLSL082</t>
  </si>
  <si>
    <t>Miasteczko Śląskie</t>
  </si>
  <si>
    <t>tarnogórski</t>
  </si>
  <si>
    <t>Gmina Miasteczko Śląskie</t>
  </si>
  <si>
    <t>Nr XX/22620 z dnia 06.11.2020 r. Uchwała Rady Miejskiej w Miasteczku Śl. (dz. Urz.Woj. Śla 2020.8028)</t>
  </si>
  <si>
    <t>PLSL0820</t>
  </si>
  <si>
    <t>PLMZ114</t>
  </si>
  <si>
    <t>Gminna Oczyszczalnia Ścieków w Starej Kornicy</t>
  </si>
  <si>
    <t>Stara Kornica</t>
  </si>
  <si>
    <t>PLOP029</t>
  </si>
  <si>
    <t>Pawłowiczki</t>
  </si>
  <si>
    <t>kędzierzyńsko-kozielski</t>
  </si>
  <si>
    <t xml:space="preserve">Uchwała Nr XVI/119/20 Rady Gminy Pawłowiczki z dnia 24 września 2020 </t>
  </si>
  <si>
    <t>PLOP0290</t>
  </si>
  <si>
    <t>PLSL605</t>
  </si>
  <si>
    <t>Piekary Śląskie Południe</t>
  </si>
  <si>
    <t>Piekary Śląskie</t>
  </si>
  <si>
    <t>Uchwała nr XXIX/339/20 Rady Miasta Piekary Śląskie z dnia 17 grudnia 2020 r. w sprawie wyznaczenia obszaru i granic aglomeracji Piekary Śląskie Południe</t>
  </si>
  <si>
    <t>PLSL0262</t>
  </si>
  <si>
    <t>PLDO112</t>
  </si>
  <si>
    <t>Stara Kamienica</t>
  </si>
  <si>
    <t>PLSL606</t>
  </si>
  <si>
    <t>Piekary Śląskie Północ</t>
  </si>
  <si>
    <t xml:space="preserve">Uchwała nr XXIX/338/20 Rady Miasta Piekary Śląskie z dnia 17 grudnia 2020 r. </t>
  </si>
  <si>
    <t>PLSL0261</t>
  </si>
  <si>
    <t>PLDO074</t>
  </si>
  <si>
    <t>Stanowice</t>
  </si>
  <si>
    <t>PLSL078</t>
  </si>
  <si>
    <t>Poręba</t>
  </si>
  <si>
    <t>zawierciański</t>
  </si>
  <si>
    <t>XXIII/243/20</t>
  </si>
  <si>
    <t>PLSL0781</t>
  </si>
  <si>
    <t>PLSL0780</t>
  </si>
  <si>
    <t>PLMZ156N</t>
  </si>
  <si>
    <t>Stanisławów</t>
  </si>
  <si>
    <t>PLOP036</t>
  </si>
  <si>
    <t>Prószków</t>
  </si>
  <si>
    <t>opolski</t>
  </si>
  <si>
    <t>UCHWAŁA nr XXIX/214/2020 Rady Miejskiej w Prószkowie</t>
  </si>
  <si>
    <t>PLOP0360</t>
  </si>
  <si>
    <t>PLPK007</t>
  </si>
  <si>
    <t>Miejska Oczyszczalnia Ścieków w Stalowej Woli</t>
  </si>
  <si>
    <t>Stalowa Wola</t>
  </si>
  <si>
    <t>PLSL024</t>
  </si>
  <si>
    <t>Pszczyna</t>
  </si>
  <si>
    <t>pszczyński</t>
  </si>
  <si>
    <t>XXVII/367/20; Rada Miejska w Pszczynie; 17.12.2020; Dz.Urz.Woj.Śląskiego; 22.12.2020 r.poz.9359</t>
  </si>
  <si>
    <t>PLSL0241</t>
  </si>
  <si>
    <t>PLMP072</t>
  </si>
  <si>
    <t>SPYTKOWICE</t>
  </si>
  <si>
    <t>PLSL050</t>
  </si>
  <si>
    <t>Pszów</t>
  </si>
  <si>
    <t>wodzisławski</t>
  </si>
  <si>
    <t>XXIII/197/2020   Rady Miejskiej w Pszowie z  18.12.2020r.  Dz.U.Woj.Śl z 2020 poz. 9394</t>
  </si>
  <si>
    <t>PLSL0500</t>
  </si>
  <si>
    <t>BACHOWICE</t>
  </si>
  <si>
    <t>PLSL003</t>
  </si>
  <si>
    <t>Racibórz</t>
  </si>
  <si>
    <t>raciborski, wodzisławski</t>
  </si>
  <si>
    <t>Racibórz, Kornowac, Rudnik, Lubomia</t>
  </si>
  <si>
    <t xml:space="preserve">Uchwała Nr LII/760/2023 Rady Miasta Racibórz (DZ. URZ. WOJ. SLA 2023.453) </t>
  </si>
  <si>
    <t>PLSL0030</t>
  </si>
  <si>
    <t>PLMP079</t>
  </si>
  <si>
    <t>Oczyszczalnia Ścieków Spytkowice</t>
  </si>
  <si>
    <t>Spytkowice</t>
  </si>
  <si>
    <t>PLSL014</t>
  </si>
  <si>
    <t>Ruda Śląska</t>
  </si>
  <si>
    <t>UCHWAŁA NR PR.0007.158.2020 RADY MIASTA RUDA ŚLĄSKA z dnia 29 grudnia 2020r. w sprawie wyznaczenia obszaru i granic aglomeracji miasta Ruda Śląska (Dz. Urz. Województwa Śląkiego z dnia 04.01.2021r. Poz. 30); UCHWAŁA NR PR.0007.7.2021 RADY MIASTA RUDA ŚLĄSKA z dnia 28 stycznia 2021r. w sprawie zmiany uchwały nr PR.0007.158.2020 Rady Miasta Ruda Śląska z dnia 29 grudnia 2020r. w sprawie wyznaczenia obszaru i granic aglomeracji miasta Ruda Śląska (Dz. Urz. Województwa Śląkiego z dnia 03.02.2021r. Poz. 881)</t>
  </si>
  <si>
    <t>PLSL0141</t>
  </si>
  <si>
    <t>PLSL0142</t>
  </si>
  <si>
    <t>PLSL0143</t>
  </si>
  <si>
    <t>Oczyszczalnia Ścieków w Wąwelnie</t>
  </si>
  <si>
    <t>PLSL017</t>
  </si>
  <si>
    <t>Rybnik</t>
  </si>
  <si>
    <t>Rybnik, Rybnicki</t>
  </si>
  <si>
    <t>Uchwała nr 1057/LXI/2023 Rady Miasta Rybnika z dnia 26.01.2023 r. Dz. Urz., Woj.. Sl. Nr 1073 z dn. 6.2.2023</t>
  </si>
  <si>
    <t>PLSL0171</t>
  </si>
  <si>
    <t>PLSL0172</t>
  </si>
  <si>
    <t>PLSL122N</t>
  </si>
  <si>
    <t>OŚ Trachy</t>
  </si>
  <si>
    <t>Sośnicowice</t>
  </si>
  <si>
    <t>PLSL049</t>
  </si>
  <si>
    <t>Siewierz</t>
  </si>
  <si>
    <t>będziński</t>
  </si>
  <si>
    <t xml:space="preserve">Uchwała Nr XVII/206/2020 Rady Miejskiej w Siewierzu z dnia 19 listopada 2020 r. w sprawie wyznaczenia Aglomeracji Siewierz w nowym kształcie. Publikacja w Dzienniku Urzędowym Województwa Śląskiego: poz. 8253, rok: 2020, data: 26.11.2020 </t>
  </si>
  <si>
    <t>PLSL0490</t>
  </si>
  <si>
    <t>PLSL001</t>
  </si>
  <si>
    <t>Radocha II</t>
  </si>
  <si>
    <t>Sosnowiec</t>
  </si>
  <si>
    <t>Uchwała Nr XXVIII/224/2020 Rady Gminy Suszec  z dnia 30 grudnia 2020r. w sprawie wyznaczenia aglomeracji Suszec (opublikowana w Dzienniku Urzędowym Województwa Śląskiego dnia 31.12.2020r. Poz. 9678 )</t>
  </si>
  <si>
    <t>PLSL0661</t>
  </si>
  <si>
    <t>PLSL0662</t>
  </si>
  <si>
    <t>Zagórze</t>
  </si>
  <si>
    <t>uchwała nr XXXVII/272/20 Rady Gminy Świerklaniec z dnia 09 grudnia 2020 roku (Dz.Urz. Woj. SLA 2020.9016)</t>
  </si>
  <si>
    <t>PLSL5030</t>
  </si>
  <si>
    <t>PLMZ072</t>
  </si>
  <si>
    <t xml:space="preserve">Oczyszczalnia Ścieków w Komorach Dąbrownych </t>
  </si>
  <si>
    <t>Sońsk</t>
  </si>
  <si>
    <t>chrzanowski</t>
  </si>
  <si>
    <t>Uchwała nr XXX/275/2020 Rady Miasta w Trzebini z dnia 29 grudnia 2020 r.</t>
  </si>
  <si>
    <t>PLMP0190</t>
  </si>
  <si>
    <t>PLWL134</t>
  </si>
  <si>
    <t>oczyszczalnia Błankowa</t>
  </si>
  <si>
    <t>Sompolno</t>
  </si>
  <si>
    <t>kluczborski</t>
  </si>
  <si>
    <t>Gmina Lasowice Wielkie</t>
  </si>
  <si>
    <t>XXI/181/20 RadyGminy Lasowice Wielkie, 26.08.2020 r. w sprawie wyznaczenia obszaru i granic aglomeracji Trzebiszyn, Dz. Urz.W.O. z 2020 r. poz. 2435</t>
  </si>
  <si>
    <t>PLOP0400</t>
  </si>
  <si>
    <t>Sławki</t>
  </si>
  <si>
    <t>Dziennik Urzędowy Województwa Opolskiego z dnia 17.12.2020 r. poz.3515 organ Wojewoda Opolski Uchwała nr XXV.186.2020 Rady Miejskiej w Ujeździe</t>
  </si>
  <si>
    <t>PLOP0430</t>
  </si>
  <si>
    <t>PLPK121</t>
  </si>
  <si>
    <t>Oczyszczalnia ścieków Solina - Zabrodzie</t>
  </si>
  <si>
    <t>Solina</t>
  </si>
  <si>
    <t>XXVII/368/20; Rada Miejska w Pszczynie; 17.12.2020; Dz.Urz.Woj.Śląskiego; 22.12.2020 r.poz.9361</t>
  </si>
  <si>
    <t>PLSL5080</t>
  </si>
  <si>
    <t>Oczyszczalna ścieków Solina - Osiedle</t>
  </si>
  <si>
    <t>Uchwała Nr XXX/281/2020 Rady Miejskiej w Wolbromiu</t>
  </si>
  <si>
    <t>PLMP0410</t>
  </si>
  <si>
    <t>PLSW052N</t>
  </si>
  <si>
    <t>Solec-Zdrój</t>
  </si>
  <si>
    <t>lubliniecki</t>
  </si>
  <si>
    <t>Uchwała nr 461/XLVI/2023 Rady Miejskiej w Woźnikach z dnia 7 września 2023 r.</t>
  </si>
  <si>
    <t>PLSL0860</t>
  </si>
  <si>
    <t xml:space="preserve">Woźniki </t>
  </si>
  <si>
    <t>Uchwała nr 462/XLVI/2023 Rady Miejskiej w Woźnikach z dnia 7 września 2023 r.</t>
  </si>
  <si>
    <t>PLSL1270N</t>
  </si>
  <si>
    <t>PLMZ037</t>
  </si>
  <si>
    <t>Miejska oczyszczalnia ścieków</t>
  </si>
  <si>
    <t>Sokołów Podlaski</t>
  </si>
  <si>
    <t>UCHWAŁA NR XXVIII/454/20</t>
  </si>
  <si>
    <t>PLSL0061</t>
  </si>
  <si>
    <t>PLSL0062</t>
  </si>
  <si>
    <t>PLPK020</t>
  </si>
  <si>
    <t>Oczyszczalnia Ścieków w Sokołowie Małopolskim</t>
  </si>
  <si>
    <t>Sokołów Małopolski</t>
  </si>
  <si>
    <t>krapkowicki</t>
  </si>
  <si>
    <t>Zdzieszowice, Walce</t>
  </si>
  <si>
    <t>Uchwała Nr XXVIII/225/2020 Rady Miejskiej w Zdzieszowicach z dnia 08.12.2020, Dziennik Urzędowy Woj. Opolskiego, poz. 3508</t>
  </si>
  <si>
    <t>PLOP0090</t>
  </si>
  <si>
    <t>PLMZ127</t>
  </si>
  <si>
    <t>Kondrajec</t>
  </si>
  <si>
    <t>Sochocin</t>
  </si>
  <si>
    <t>PLSL028</t>
  </si>
  <si>
    <t>Będzin</t>
  </si>
  <si>
    <t>Będzin, Sosnowiec, Dąbrowa Górnicza</t>
  </si>
  <si>
    <t>Uchwała Nr XXIX/223/2020 Rady Miejskiej Będzina z dnia 16 grudnia 2020 r. - Dz. U. Woj.Sl.2020.9411</t>
  </si>
  <si>
    <t>PLSL0281</t>
  </si>
  <si>
    <t>PLSL0282</t>
  </si>
  <si>
    <t>PLMZ013</t>
  </si>
  <si>
    <t>Miejska Oczyszczalnia Ścieków w Sochaczewie</t>
  </si>
  <si>
    <t>Sochaczew</t>
  </si>
  <si>
    <t>PLOP050N</t>
  </si>
  <si>
    <t>Biała</t>
  </si>
  <si>
    <t>prudnicki</t>
  </si>
  <si>
    <t>Uchwała nr XVI.212.2020 Rady Miejskiej w Białej z dnia 18 grudnia 2020 roku w sprawie wyznaczenia Aglomeracji Biała</t>
  </si>
  <si>
    <t>PLOP0500N</t>
  </si>
  <si>
    <t>PLDO059</t>
  </si>
  <si>
    <t>SOBÓTKA PLDO059, ul. Czysta 7, 55-050 Sobótka</t>
  </si>
  <si>
    <t>Sobótka</t>
  </si>
  <si>
    <t>PLSL039</t>
  </si>
  <si>
    <t>Bieruń I</t>
  </si>
  <si>
    <t>bieruńsko-lędziński</t>
  </si>
  <si>
    <t>Bieruń</t>
  </si>
  <si>
    <t xml:space="preserve">Uchwała nr XIV/1/2020 Rady Miejskiej w Bieruniu z dnia 29.10.2020 r. </t>
  </si>
  <si>
    <t>PLSL0390</t>
  </si>
  <si>
    <t>Oczyszczalnia Sobowidz</t>
  </si>
  <si>
    <t>PLSL140N</t>
  </si>
  <si>
    <t>Bieruń II</t>
  </si>
  <si>
    <t xml:space="preserve">Uchwała nr VI/2/2023 Rady Miejskiej w Bieruniu z dnia 27.04.2023 r. </t>
  </si>
  <si>
    <t>PLSL1400N</t>
  </si>
  <si>
    <t>PLMZ091</t>
  </si>
  <si>
    <t>Oczyszczalnia Ścieków w Sobolewie</t>
  </si>
  <si>
    <t>Sobolew</t>
  </si>
  <si>
    <t>PLSL131N</t>
  </si>
  <si>
    <t>Bieruń III</t>
  </si>
  <si>
    <t xml:space="preserve">Uchwała nr XIV/3/2020 Rady Miejskiej w Bieruniu z dnia 29.10.2020 r. </t>
  </si>
  <si>
    <t>PLSL1310N</t>
  </si>
  <si>
    <t>PLSW043</t>
  </si>
  <si>
    <t>Oczyszczalnia Ścieków w Sobkowie</t>
  </si>
  <si>
    <t>Sobków</t>
  </si>
  <si>
    <t>PLSL062</t>
  </si>
  <si>
    <t>Bobrowniki</t>
  </si>
  <si>
    <t>Bobrowniki, Wojkowice</t>
  </si>
  <si>
    <t>Uchwała Nr XXXI/299/20 Rady Gminy Bobrowniki z dnia 17 grudnia 2020 r.</t>
  </si>
  <si>
    <t>PLSL0620</t>
  </si>
  <si>
    <t>PLSL519</t>
  </si>
  <si>
    <t>Bojszowy</t>
  </si>
  <si>
    <t>Uchwała nr XXVII/178/2020 Rady Gminy Bojszowy z dnia 7 grudnia 2020r. w sprawie wyznaczenia obszaru i granic aglomeracji Bojszowy, publikator DZ. URZ. WOJ. SLA 2020.8929</t>
  </si>
  <si>
    <t>PLSL5190</t>
  </si>
  <si>
    <t>PLSL520</t>
  </si>
  <si>
    <t>Oczyszczalnia ścieków w Smolnicy</t>
  </si>
  <si>
    <t>Smolnica</t>
  </si>
  <si>
    <t>PLOP039</t>
  </si>
  <si>
    <t>Branice</t>
  </si>
  <si>
    <t>Gmina Branice</t>
  </si>
  <si>
    <t>XXVI/266/20 z 14.12.2020r.</t>
  </si>
  <si>
    <t>PLOP0390</t>
  </si>
  <si>
    <t>Gminna Oczyszczalnia Ścieków w Kopytkowie</t>
  </si>
  <si>
    <t>PLMP024</t>
  </si>
  <si>
    <t>Brzeszcze</t>
  </si>
  <si>
    <t>oświęcimski</t>
  </si>
  <si>
    <t xml:space="preserve">Uchwała Rady Miejskiej w Brzeszczach nr XXIII/236/2020  z dnia 15 grudnia 2020 r. w sprawie wyznaczenia aglomeracji </t>
  </si>
  <si>
    <t>PLMP0240</t>
  </si>
  <si>
    <t>Oczyszczalnia Słupsk</t>
  </si>
  <si>
    <t>PLSL008</t>
  </si>
  <si>
    <t>Chorzów - Świętochłowice</t>
  </si>
  <si>
    <t>Chorzów, Świętochłowice</t>
  </si>
  <si>
    <t>Chorzów</t>
  </si>
  <si>
    <t>Uchwała nr XXX/510/2020 Rady Miasta Chorzów</t>
  </si>
  <si>
    <t>PLSL0080</t>
  </si>
  <si>
    <t>PLMZ104</t>
  </si>
  <si>
    <t>Oczyszczalnia Ścieków w Słupnie</t>
  </si>
  <si>
    <t>Słupno</t>
  </si>
  <si>
    <t>PLSL505</t>
  </si>
  <si>
    <t>Dankowice</t>
  </si>
  <si>
    <t>Wilamowice</t>
  </si>
  <si>
    <t>Uchwała Nr XXVI/183/20 Rady Miejskiej w Wilamowicach 
z dnia 25 listopada 2020 roku</t>
  </si>
  <si>
    <t>PLSL5050</t>
  </si>
  <si>
    <t>PLLU016</t>
  </si>
  <si>
    <t>MOS SŁUBICE</t>
  </si>
  <si>
    <t>Słubice</t>
  </si>
  <si>
    <t>PLOP501</t>
  </si>
  <si>
    <t xml:space="preserve">Dobrzeń Wielki </t>
  </si>
  <si>
    <t>Dobrzeń Wielki</t>
  </si>
  <si>
    <t xml:space="preserve">Dobrzeń Wielki, Łubniany , Opole </t>
  </si>
  <si>
    <t xml:space="preserve">Uchwała Nr XXXI/233/2021 Rady Gminy Dobrzeń Wielkiz dnia 20 maja 2021r. W sprawie wyznaczenia obszarów i granic aglomeracji Dobrzeń Wielki </t>
  </si>
  <si>
    <t>PLOP5010</t>
  </si>
  <si>
    <t>PLLU045</t>
  </si>
  <si>
    <t>Oczyszczalnia Ścieków w Przyborowie</t>
  </si>
  <si>
    <t>Słońsk</t>
  </si>
  <si>
    <t>PLSL009</t>
  </si>
  <si>
    <t>gliwicki</t>
  </si>
  <si>
    <t>Gliwice
Pyskowice</t>
  </si>
  <si>
    <t>uchwała Rady Miasta Gliwice nr XXIII/458/2021 z 18 lutego 2021r. Dz.U.Woj.Śl.Poz.1329</t>
  </si>
  <si>
    <t>PLSL0090</t>
  </si>
  <si>
    <t>planowana do budowy</t>
  </si>
  <si>
    <t>PLMP036</t>
  </si>
  <si>
    <t>Słomniki</t>
  </si>
  <si>
    <t>PLSL081</t>
  </si>
  <si>
    <t>Imielin</t>
  </si>
  <si>
    <t>XXIII/168/2020; Rada Miasta Imielin; 25.11.2020r.; Uchwała Rady Miasta Imielin w sprawie wyznaczenia obszaru wielkości i granic Aglomeracji Imielin; Dz.U.Województwa Śląskiego z 2020.8529</t>
  </si>
  <si>
    <t>PLSL0810</t>
  </si>
  <si>
    <t>PLWL172N</t>
  </si>
  <si>
    <t>Sławsk</t>
  </si>
  <si>
    <t>PLSL012</t>
  </si>
  <si>
    <t>Jaworzno</t>
  </si>
  <si>
    <t>Jaworzno, Oświęcim, Mysłowice</t>
  </si>
  <si>
    <t>Jaworzno, Chełmek, Mysłowice</t>
  </si>
  <si>
    <t>XXVI/342/2020</t>
  </si>
  <si>
    <t>PLSL0120</t>
  </si>
  <si>
    <t>Oczyszczalnia ścieków Sławno</t>
  </si>
  <si>
    <t>PLSL072</t>
  </si>
  <si>
    <t>Kalety</t>
  </si>
  <si>
    <t>Uchwała Rady Miejskiej w Kaletach z dnia 2.03.2021 nr. 205/XXIV/2021</t>
  </si>
  <si>
    <t>PLSL0720</t>
  </si>
  <si>
    <t>PLSL125N</t>
  </si>
  <si>
    <t>Oczyszczalnia Ścieków Browarna</t>
  </si>
  <si>
    <t>Sławków-Miedawa</t>
  </si>
  <si>
    <t>PLSL005</t>
  </si>
  <si>
    <t>KATOWICE</t>
  </si>
  <si>
    <t>Katowice
Czeladź
Siemianowice Śląskie
Sosnowiec</t>
  </si>
  <si>
    <t>UCHWAŁA NR XXXIX/851/21 RADY MIASTA KATOWICE</t>
  </si>
  <si>
    <t>PLSL0051</t>
  </si>
  <si>
    <t>PLSL0052</t>
  </si>
  <si>
    <t>PLSL0053</t>
  </si>
  <si>
    <t>PLSL0054</t>
  </si>
  <si>
    <t>PLSL0055</t>
  </si>
  <si>
    <t>PLOP010</t>
  </si>
  <si>
    <t>Kluczbork</t>
  </si>
  <si>
    <t>IX/104/24 Rady Miejskiej w Kluczborku</t>
  </si>
  <si>
    <t>PLOP0100</t>
  </si>
  <si>
    <t>PLLU023</t>
  </si>
  <si>
    <t>Oczyszczalnia Ścieków w Sławie</t>
  </si>
  <si>
    <t>Sława</t>
  </si>
  <si>
    <t>PLMP030</t>
  </si>
  <si>
    <t>Klucze</t>
  </si>
  <si>
    <t>uchwała nr XXXV/218/2020 Rady Gminy Klucze z dnia 18.12.2020r.</t>
  </si>
  <si>
    <t>PLMP0300</t>
  </si>
  <si>
    <t>Oczyszczalnia Ścieków w Krążkowie</t>
  </si>
  <si>
    <t>PLSL027</t>
  </si>
  <si>
    <t>Knurów-1</t>
  </si>
  <si>
    <t>Knurów</t>
  </si>
  <si>
    <t>Uchwała nr XXXIII/414/2020 Rady Miasta Knurów z dnia 16.12.2020 r. w sprawie wyznaczenia obszaru i granic aglomeracji Knurów-1, ogłoszona w Dzienniku Urzędowym Województwa Ślaskiego z dnia 17.12.2020 r. poz. 9202</t>
  </si>
  <si>
    <t>PLSL0270</t>
  </si>
  <si>
    <t>PLLU022</t>
  </si>
  <si>
    <t>Skwierzyna</t>
  </si>
  <si>
    <t xml:space="preserve">Skwierzyna </t>
  </si>
  <si>
    <t>PLSL129N</t>
  </si>
  <si>
    <t>Knurów-2</t>
  </si>
  <si>
    <t>Uchwała nr XXXIII/415/2020 Rady Miasta Knurów z dnia 16.12.2020 r. w sprawie wyznaczenia obszaru i granic aglomeracji Knurów-2, ogłoszona w Dzienniku Urzędowym Województwa Ślaskiego z dnia 17.12.2020 r. poz. 9203</t>
  </si>
  <si>
    <t>PLSL1290N</t>
  </si>
  <si>
    <t>Gminna Oczyszczalnia Ścieków w Lisewie</t>
  </si>
  <si>
    <t>PLSL113</t>
  </si>
  <si>
    <t>Kobiór</t>
  </si>
  <si>
    <t>Kobió</t>
  </si>
  <si>
    <t>Uchwała nr RG.0007.164.2020 z dnia 29.12.2020r.</t>
  </si>
  <si>
    <t>PLSL1130</t>
  </si>
  <si>
    <t>PLWL163</t>
  </si>
  <si>
    <t>oczyszczalnia Skórzewo</t>
  </si>
  <si>
    <t>Skórzewo</t>
  </si>
  <si>
    <t>PLSL515</t>
  </si>
  <si>
    <t>Kończyce Małe</t>
  </si>
  <si>
    <t>UCHWAŁA NR XV/198/2020
RADY GMINY ZEBRZYDOWICE z dnia 8 grudnia 2020</t>
  </si>
  <si>
    <t>PLSL5150</t>
  </si>
  <si>
    <t>oczyszczalnia Dąbrówka</t>
  </si>
  <si>
    <t>PLSL112</t>
  </si>
  <si>
    <t>Krupski Młyn</t>
  </si>
  <si>
    <t>Uchwała nr XXI/213/20 Rady Gminy Krupski Młyn z dnia 24 listopada 2020 r.</t>
  </si>
  <si>
    <t>PLSL1120</t>
  </si>
  <si>
    <t>PLMZ140N</t>
  </si>
  <si>
    <t>Skórzec</t>
  </si>
  <si>
    <t>PLSL600</t>
  </si>
  <si>
    <t>Krzyżanowice</t>
  </si>
  <si>
    <t>UCHWAŁA NR XIII/96/2019 RADY GMINY KRZYŻANOWICE z dnia 29 października 2019 r.</t>
  </si>
  <si>
    <t>PLSL6000</t>
  </si>
  <si>
    <t>Grala-Dąbrowizna</t>
  </si>
  <si>
    <t>PLSL034</t>
  </si>
  <si>
    <t>Lędziny</t>
  </si>
  <si>
    <t>XLIII/249/20</t>
  </si>
  <si>
    <t>PLSL0342</t>
  </si>
  <si>
    <t>PLSL0341</t>
  </si>
  <si>
    <t>Żelków</t>
  </si>
  <si>
    <t>PLMP504</t>
  </si>
  <si>
    <t>Libiąż A</t>
  </si>
  <si>
    <t>Libiąż</t>
  </si>
  <si>
    <t>Uchwała nr XXIII/173/2020 Rady Miejskiej w Libiążu z dnia 21 grudnia 2020 r.</t>
  </si>
  <si>
    <t>PLMP5040</t>
  </si>
  <si>
    <t>Oczyszczalnia Skórcz</t>
  </si>
  <si>
    <t>PLSL046</t>
  </si>
  <si>
    <t>Lyski</t>
  </si>
  <si>
    <t>rybnicki</t>
  </si>
  <si>
    <t>Lyski, Gaszowice</t>
  </si>
  <si>
    <t xml:space="preserve">Uchwała z dn.26.01.2021r Rady Gminy Lyski Nr RG.0007.232.2021 Dz. U. Woj.Śl. z dn.27.01.2021r Poz. 636 </t>
  </si>
  <si>
    <t>PLSL0460</t>
  </si>
  <si>
    <t>PLSW503</t>
  </si>
  <si>
    <t>Skorzeszyce</t>
  </si>
  <si>
    <t>PLSL059</t>
  </si>
  <si>
    <t>Łazy</t>
  </si>
  <si>
    <t>Uchwała nr XXI/133/2020 Rady Miejskiej w Łazach z dnia 16 grudnia 2020 r. w sprawie wyznaczenia obszaru i granic aglomeracji Łazy (Dz. U. woj. Śląskiego 2020.9484</t>
  </si>
  <si>
    <t>PLSL0591</t>
  </si>
  <si>
    <t>PLOP044</t>
  </si>
  <si>
    <t>Oczyszczalnia ścieków w Skoroszycach</t>
  </si>
  <si>
    <t>Skoroszyce</t>
  </si>
  <si>
    <t>PLSL031</t>
  </si>
  <si>
    <t>Mikołów</t>
  </si>
  <si>
    <t>mikołowski</t>
  </si>
  <si>
    <t>UCHWAŁA NR XXXV/322/2020 RADY MIEJSKIEJ MIKOŁOWA Z DNIA 15 grudnia 2020 r.</t>
  </si>
  <si>
    <t>PLSL0310</t>
  </si>
  <si>
    <t>PLPK600</t>
  </si>
  <si>
    <t>Przysieki</t>
  </si>
  <si>
    <t>Skołyszyn</t>
  </si>
  <si>
    <t>PLOP024</t>
  </si>
  <si>
    <t>Olesno</t>
  </si>
  <si>
    <t>Uchwała Nr XXX/251/20 Rady Miejskiej w Oleśnie z dnia 4 grudnia 2020 r. w sprawie wyznaczenia aglomeracji „Olesno”</t>
  </si>
  <si>
    <t>PLOP0240</t>
  </si>
  <si>
    <t>PLSL025</t>
  </si>
  <si>
    <t>Miejska oczyszczalnia ścieków Skoczów</t>
  </si>
  <si>
    <t>Skoczów</t>
  </si>
  <si>
    <t>PLMP010</t>
  </si>
  <si>
    <t>Olkusz</t>
  </si>
  <si>
    <t>Miasti i Gmina Olkusz</t>
  </si>
  <si>
    <t>Nie podjęto uchwały w 2024 r.</t>
  </si>
  <si>
    <t>PLMP0100</t>
  </si>
  <si>
    <t>PLLO011</t>
  </si>
  <si>
    <t>Komunalna oczyszczalnia ścieków dla miasta Skierniewice</t>
  </si>
  <si>
    <t>Skierniewice</t>
  </si>
  <si>
    <t>PLSL604</t>
  </si>
  <si>
    <t>Ornontowice</t>
  </si>
  <si>
    <t>Uchwała z dnia 30 grudnia 2020 nr XXV/213/20 Rada Gminy Ornontowice Dziennik Urzędowy Województwa Śląskiego poz. 25 z 04.01.2021</t>
  </si>
  <si>
    <t>PLSL6040</t>
  </si>
  <si>
    <t>Miejsko-Gminna Oczyszczalnia Ścieków w Skępem</t>
  </si>
  <si>
    <t>PLSL043</t>
  </si>
  <si>
    <t>Pawłowice</t>
  </si>
  <si>
    <t xml:space="preserve">Pawłowice </t>
  </si>
  <si>
    <t xml:space="preserve">Miasto Jastrzębie-Zdrój, Gmina Stumień </t>
  </si>
  <si>
    <t>XXVI/283/2021 Rada Gminy Pawłowice, z dnia 27 kwietnia 2021 r, Dzienik Urzędowy Województwa Śląskiego</t>
  </si>
  <si>
    <t>PLSL0430</t>
  </si>
  <si>
    <t>PLLU066N</t>
  </si>
  <si>
    <t>Cibórz</t>
  </si>
  <si>
    <t>Skąpe</t>
  </si>
  <si>
    <t>PLSL518</t>
  </si>
  <si>
    <t>Pogwizdów</t>
  </si>
  <si>
    <t>Hażlach</t>
  </si>
  <si>
    <t>Gmina Hażlach</t>
  </si>
  <si>
    <t>uchwałaVII/44/2024 Rady Gminy Hażlach z dnia 26.06.2024r.</t>
  </si>
  <si>
    <t>PLSL5180</t>
  </si>
  <si>
    <t>PLMP009</t>
  </si>
  <si>
    <t>Skawina</t>
  </si>
  <si>
    <t>PLOP007</t>
  </si>
  <si>
    <t>Prudnik</t>
  </si>
  <si>
    <t>prudnicki, nyski</t>
  </si>
  <si>
    <t>Gmina Prudnik, częściowo gmina Głuchołazy (miejscowości Jarnołtówek i Pokrzywna)</t>
  </si>
  <si>
    <t>Uchwała nr XXXIV/590/2020 Rady Miejskiej w Prudniku z dnia 18.12.2020 r. Dziennik Urzedowy Województwa Opolskiego z dnia 23.12.2020 r. poz. 3614</t>
  </si>
  <si>
    <t>PLOP0070</t>
  </si>
  <si>
    <t>PLSW004</t>
  </si>
  <si>
    <t>Skarżysko-Kamienna</t>
  </si>
  <si>
    <t>Skoczów, Ustroń, Brenna</t>
  </si>
  <si>
    <t>Uchwała nr XXI/236/2020 Rady Miejskiej Skoczowa z dnia 25 listopada 2020r. w sprawie wyznaczenia obszaru i granic Aglomeracji Skoczów (Dz. Urz. Woj. Śląskiego z 2020r., poz. 9011)</t>
  </si>
  <si>
    <t>PLSL0250</t>
  </si>
  <si>
    <t>PLMZ055</t>
  </si>
  <si>
    <t>MIEJSKO GMINNA OCZYSZCZALNIA ŚCIEKÓW W SKARYSZEWIE</t>
  </si>
  <si>
    <t>Skaryszew</t>
  </si>
  <si>
    <t>Sławków</t>
  </si>
  <si>
    <t>UCHWAŁA NR XXVI/254/2020 RADY MIEJSKIEJ W SŁAWKOWIE z dnia 29 grudnia 2020 r. w sprawie wyznaczania aglomeracji Sławków-Miedawa</t>
  </si>
  <si>
    <t>PLSL1250N</t>
  </si>
  <si>
    <t>W budowie</t>
  </si>
  <si>
    <t>Miejska Oczyszczalnia Ścieków w Skarszewach</t>
  </si>
  <si>
    <t>Sośnicowice, Gliwice</t>
  </si>
  <si>
    <t>Uchwała nr LIX/459/2023 z dnia  29 marca 2023r.,Dziennik Urzędowy Wojewodztwa Śląskiego z dnai 13 kwietnia 2023r. Poz. 3207 w sprawie zmiany obszaru i granic Aglomeracji Smolnica</t>
  </si>
  <si>
    <t>PLSL5200</t>
  </si>
  <si>
    <t>PLMP085</t>
  </si>
  <si>
    <t>Oczyszczalnia Ścieków w Nowej Wsi</t>
  </si>
  <si>
    <t>Skała</t>
  </si>
  <si>
    <t>Sosnowiec, Katowice, Mysłowice</t>
  </si>
  <si>
    <t>Sosnowiec, Mysłowice, Katowice</t>
  </si>
  <si>
    <t>Nr 614/XXXIV/2020 Rady Miejskiej w Sosnowcu z dnia 26 listopada 2020 r. w sprawie wyznaczenia obszaru i granic aglomeracji Sosnowiec (Dz.U.Woj.Śl. Poz. 8756)</t>
  </si>
  <si>
    <t>PLSL0011</t>
  </si>
  <si>
    <t>PLSL0012</t>
  </si>
  <si>
    <t>Oczyszczalnia Ścieków w Ojcowie</t>
  </si>
  <si>
    <t>Uchwała Nr XXVIII/221/2020 Rady Gminy Sośnicowice z dnia 29 grudnia 2020 r.; Dziennik Urzędowy Województwa Śląskiego z dnia 31 grudnia 202 poz. 9674 w sprawie wyznaczenia obszaru i granic aglomeracji Sośnicowice</t>
  </si>
  <si>
    <t>PLSL1221</t>
  </si>
  <si>
    <t>Północ</t>
  </si>
  <si>
    <t>VI.37.2024 z dnia 30 października 2024r.</t>
  </si>
  <si>
    <t>PLSL0890</t>
  </si>
  <si>
    <t>PLMZ010</t>
  </si>
  <si>
    <t>Miejska Oczyszczalnia Ścieków w Sierpcu</t>
  </si>
  <si>
    <t>Sierpc</t>
  </si>
  <si>
    <t>Gmina Strzelce Opolskie</t>
  </si>
  <si>
    <t>Strzelce Opolskie, Jemielnica</t>
  </si>
  <si>
    <t>Uchwała Nr XXX/252/2020 Rady Miejskiej w Strzelcach Opolskich z dnia 25 Listopada 2020 r. (Dz. Urz. Woj.. Opolskiego z 2020 r. poz. 3433)</t>
  </si>
  <si>
    <t>PLOP0110</t>
  </si>
  <si>
    <t>PLSL085</t>
  </si>
  <si>
    <t>Sieraków Śląski</t>
  </si>
  <si>
    <t>Lubomia</t>
  </si>
  <si>
    <t>Sołectwo Syrynia Sołectwo Nieboczowy</t>
  </si>
  <si>
    <t>LX/349/2023</t>
  </si>
  <si>
    <t>PLSL5140</t>
  </si>
  <si>
    <t>PLWL065</t>
  </si>
  <si>
    <t xml:space="preserve">Miejska Oczyszczalnia Ścieków w Sierakowie </t>
  </si>
  <si>
    <t>Sieraków</t>
  </si>
  <si>
    <t>Uchwała nr 330/XLVIII/22</t>
  </si>
  <si>
    <t>PLSL0320</t>
  </si>
  <si>
    <t>Uchwała nr XXVIII/311/2020 Rady Miejskiej w Tarnowskich Górach z dnia 25 listopada 2020 r. w sprawie wyznaczenia obszaru i granic Aglomeracji Tarnowskie Góry (Dz. Urz. Woj. Śląsk. z 2020 r. poz. 8474)</t>
  </si>
  <si>
    <t>PLSL0191</t>
  </si>
  <si>
    <t>PLSL0192</t>
  </si>
  <si>
    <t>PLSL0193</t>
  </si>
  <si>
    <t>Sulęczyno</t>
  </si>
  <si>
    <t>Tarnów Opolski, Izbicko</t>
  </si>
  <si>
    <t>UCHWAŁA NR XXVI/210/2021 RADY GMINY TARNÓW OPOLSKI Z DNIA 22 LUTEGO 2021 R.</t>
  </si>
  <si>
    <t>PLOP0330</t>
  </si>
  <si>
    <t>PLPK173N</t>
  </si>
  <si>
    <t>Sierakośce</t>
  </si>
  <si>
    <t>SIERAKOŚCE</t>
  </si>
  <si>
    <t>TURAWA</t>
  </si>
  <si>
    <t>TURAWA, ŁUBNIANY</t>
  </si>
  <si>
    <t>UCHWAŁA RADY GMINY TURAWA NR XXVI/144/2020 z dnia 17 grudnia 2020 r. w sprawie wyznaczenia obszaru i granic aglomeracji Turawa</t>
  </si>
  <si>
    <t>PLOP0140</t>
  </si>
  <si>
    <t>PLMP133</t>
  </si>
  <si>
    <t>Oczyszczalnia ścieków w Sieprawiu</t>
  </si>
  <si>
    <t>Siepraw</t>
  </si>
  <si>
    <t>Tychy, bieruńsko-lędziński</t>
  </si>
  <si>
    <t>Tychy, Bieruń</t>
  </si>
  <si>
    <t>Uchwała nr XXIII/469/20 Rady Miasta Tychy z dnia 17 grudnia 2020 r.</t>
  </si>
  <si>
    <t>PLSL0020</t>
  </si>
  <si>
    <t>PLDO108</t>
  </si>
  <si>
    <t>Oczyszczalnia ścieków w Sieniawce</t>
  </si>
  <si>
    <t>Sieniawka</t>
  </si>
  <si>
    <t>Uchwała nr XXIII/333/2020 Rady Miasta Ustroń z dnia 17 grudnia 2020 r. w sprawie wyznaczenia obszaru i granic Aglomeracji Ustroń (Dz. Urz. Woj. Śląskiego z 2020 r. poz. 9582)</t>
  </si>
  <si>
    <t>PLSL0450</t>
  </si>
  <si>
    <t>PLPK054</t>
  </si>
  <si>
    <t>Sieniawa</t>
  </si>
  <si>
    <t>Uchwała nr XXV/368/2020 Rady Miasta Wisła z dnia 17 grudnia 2020 r. w sprawie wyznaczenia obszaru i granic aglomeracji Wisła</t>
  </si>
  <si>
    <t>PLSL0410</t>
  </si>
  <si>
    <t>PLMZ005</t>
  </si>
  <si>
    <t>PLMZ0050</t>
  </si>
  <si>
    <t>Siedlce</t>
  </si>
  <si>
    <t>Wodzisław Śląski, Rydułtowy, Marklowice, Radlin, Gorzyce</t>
  </si>
  <si>
    <t>Uchwała nr VIII/32/2020 Zgromadzenia Międzygminnego Związku Wodociągów i Kanalizacji w Wodzisławiu Śląskim z dnia 18.12.2020 r. w sprawie wyznaczenia obszaru i granic Aglomeracji Wodzisław Śląski, Dziennik Urzędowy Województwa Śląskiego, 23.12.2020, poz. 9402</t>
  </si>
  <si>
    <t>PLSL0181</t>
  </si>
  <si>
    <t>PLSL0182</t>
  </si>
  <si>
    <t>PLDO068</t>
  </si>
  <si>
    <t>Oczyszczalnia ścieków SBR</t>
  </si>
  <si>
    <t>Siechnice</t>
  </si>
  <si>
    <t>LXII/535/2024 z dnia 22.02.2024</t>
  </si>
  <si>
    <t>PLSL1410N</t>
  </si>
  <si>
    <t>Wojnowo</t>
  </si>
  <si>
    <t>Uchwała Nr XXVI/184/20 Rady Miejskiej w Wilamowicach 
z dnia 25 listopada 2020 roku</t>
  </si>
  <si>
    <t>PLSL5060</t>
  </si>
  <si>
    <t>Gminna Oczyszczalnia Ścieków</t>
  </si>
  <si>
    <t>Uchwała nr XXIV/179/2020 Rady Miejskiej z dnia 21 grudnia 2020 r</t>
  </si>
  <si>
    <t>PLOP0200</t>
  </si>
  <si>
    <t>PLMP220N</t>
  </si>
  <si>
    <t>Oczyszczalnia ścieków Wapienne</t>
  </si>
  <si>
    <t>Sękowa - Wapienne</t>
  </si>
  <si>
    <t>UCHWAŁA NR XV/197/2020
RADY GMINY ZEBRZYDOWICE z dnia 8 grudnia 2020</t>
  </si>
  <si>
    <t>PLSL5160</t>
  </si>
  <si>
    <t>PLPK015</t>
  </si>
  <si>
    <t>Sędziszów Małopolski</t>
  </si>
  <si>
    <t>Żory,Pawłowice</t>
  </si>
  <si>
    <t>Uchwała nr 751/LIX/23 Rady Miasta Żory z 28 września 2023 r. w sprawie zmiany</t>
  </si>
  <si>
    <t>PLSL0220</t>
  </si>
  <si>
    <t>PLSW015</t>
  </si>
  <si>
    <t>Oczyszczalnia komunalna Sędziszów</t>
  </si>
  <si>
    <t>Sędziszów</t>
  </si>
  <si>
    <t>PLOP041</t>
  </si>
  <si>
    <t>Baborów</t>
  </si>
  <si>
    <t>BABORÓW</t>
  </si>
  <si>
    <t>UCHWAŁA NR XVII/210/20 Z DNIA 29.12.2020</t>
  </si>
  <si>
    <t>PLOP0410</t>
  </si>
  <si>
    <t>PLMZ036</t>
  </si>
  <si>
    <t>Zakład Dębe</t>
  </si>
  <si>
    <t>Serock</t>
  </si>
  <si>
    <t>PLSL010</t>
  </si>
  <si>
    <t>Bielsko-Biała Komorowice</t>
  </si>
  <si>
    <t>grodzki, Bielsko-Biała, bielski</t>
  </si>
  <si>
    <t>Bielsko-Biała</t>
  </si>
  <si>
    <t>Bielsko-Biała, Bestwina, Buczkowice, Kozy, Szczyrk, Wilkowice</t>
  </si>
  <si>
    <t>Uchwała nr LXIX/1559/2024, Rada Miejska w Bielsku-Białej, 19 marca 2024r, Dziennik Urzędowy Województwa Śląskiego, poz. 2548, 29 marca 2024r.</t>
  </si>
  <si>
    <t>PLSL0100</t>
  </si>
  <si>
    <t>PLPK009</t>
  </si>
  <si>
    <t>Oczyszczalnia ścieków w Sanoku</t>
  </si>
  <si>
    <t>Sanok</t>
  </si>
  <si>
    <t>PLSL130N</t>
  </si>
  <si>
    <t>Bielsko-Biała Wapienica</t>
  </si>
  <si>
    <t>Bielsko-Biała, Jaworze, Jasienica</t>
  </si>
  <si>
    <t>Uchwała nr LXIX/1560/2024, Rada Miejska w Bielsku-Białej, 19 marca 2024r, Dziennik Urzędowy Województwa Śląskiego, poz. 2549, 29 marzec 2024r.</t>
  </si>
  <si>
    <t>PLSL1300N</t>
  </si>
  <si>
    <t>PLSW008</t>
  </si>
  <si>
    <t>PGKiM w Sandomierzu Sp.z o.o. Zakład Wodociągów i Kanalizacji Oczyszczalnia ścieków</t>
  </si>
  <si>
    <t>Sandomierz</t>
  </si>
  <si>
    <t>PLSL011</t>
  </si>
  <si>
    <t>Bytom</t>
  </si>
  <si>
    <t>Katowice, Gliwice</t>
  </si>
  <si>
    <t>Bytom, Radzionków</t>
  </si>
  <si>
    <t>XLV/620/21</t>
  </si>
  <si>
    <t>PLSL0111</t>
  </si>
  <si>
    <t>PLSL0112</t>
  </si>
  <si>
    <t>PLSL0113</t>
  </si>
  <si>
    <t>PLSW051N</t>
  </si>
  <si>
    <t>oczyszczalnia Samborzec</t>
  </si>
  <si>
    <t>Samborzec</t>
  </si>
  <si>
    <t>PLSL098</t>
  </si>
  <si>
    <t>Chełm Śląski</t>
  </si>
  <si>
    <t>Uchwała nr XXV/133/2020 Rady Gminy Chełm Śląski z dnia 30 listopada 2020 r. w sprawie wyznaczenia obszaru i granic aglomeracji Chełm Śląski</t>
  </si>
  <si>
    <t>PLSL0980</t>
  </si>
  <si>
    <t>Oczyszczalnia ścieków Samborowo</t>
  </si>
  <si>
    <t>PLSL119N</t>
  </si>
  <si>
    <t>Chybie</t>
  </si>
  <si>
    <t>Uchwała Nr XXIV/191/2020/Rady               Gminy 29.12.2020 Dz.U.Woj.Sl. Poz 9607</t>
  </si>
  <si>
    <t>PLSL1190N</t>
  </si>
  <si>
    <t>PLLO042</t>
  </si>
  <si>
    <t>GMINNA OCZYSZCZALNIA ŚCIEKÓW</t>
  </si>
  <si>
    <t>Rzgów</t>
  </si>
  <si>
    <t>Cieszyn</t>
  </si>
  <si>
    <t>Uchwała nr XXV/291/21 Rady Miejskiej Cieszyna z 28 stycznia 2021 r. w sprawie wyznaczenia Aglomeracji Cieszyn (Dz. Urz. Woj. Śl. z 2021 poz. 978)</t>
  </si>
  <si>
    <t>PLSL0290</t>
  </si>
  <si>
    <t>PLMP212</t>
  </si>
  <si>
    <t>Oczyszczalnia ścieków w Borku</t>
  </si>
  <si>
    <t>Rzezawa</t>
  </si>
  <si>
    <t>PLSL036</t>
  </si>
  <si>
    <t>Czerwionka-Leszczyny</t>
  </si>
  <si>
    <t>29.12.2020 XXVIII/318/20</t>
  </si>
  <si>
    <t>PLSL0360</t>
  </si>
  <si>
    <t xml:space="preserve">Oczyszczalnia ścieków w Okulicach </t>
  </si>
  <si>
    <t>PLSL064</t>
  </si>
  <si>
    <t>Gierałtowice</t>
  </si>
  <si>
    <t>Uchwała nr XXX/217/2020 Rady Gminy Gierałtowice z dnia 16 grudnia 2020r. w sprawie wyznaczenia obszaru i granic aglomeracji Gierałtowice</t>
  </si>
  <si>
    <t>PLSL0643</t>
  </si>
  <si>
    <t>PLPK001</t>
  </si>
  <si>
    <t>Oczyszczalnia Ścieków Rzeszów</t>
  </si>
  <si>
    <t>PLOP016</t>
  </si>
  <si>
    <t>Głogówek</t>
  </si>
  <si>
    <t>Uchwała Rady Miejskiej z dnia 21.12.2020 r nr XXX/317/2020 Dz.U.Woj opo. Poz.3652 z dnia 29.12.2020</t>
  </si>
  <si>
    <t>PLOP0160</t>
  </si>
  <si>
    <t>PLLU027</t>
  </si>
  <si>
    <t>OŚ RZEPIN</t>
  </si>
  <si>
    <t>Rzepin</t>
  </si>
  <si>
    <t>PLOP027</t>
  </si>
  <si>
    <t>Gogolin</t>
  </si>
  <si>
    <t>Uchwała Nr XXX/328/2020 Rady Miejskiej w Gogolinie z dnia 30 listopada 2020 r. (Dz.Urz.Woj.Opolskiego z 2020 r. poz.3399)</t>
  </si>
  <si>
    <t>PLOP0270</t>
  </si>
  <si>
    <t>OŚ DRZEŃSKO</t>
  </si>
  <si>
    <t>PLOP004</t>
  </si>
  <si>
    <t>Kędzierzyn-Koźle</t>
  </si>
  <si>
    <t>Kędzierzyn-Koźle, Bierawa, Cisek, Reńska Wieś</t>
  </si>
  <si>
    <t>Uchwała Nr LXI/711/23 Rady Miasta Kędzierzyn-Koźle z dnia 31 sierpnia 2023 r. zmieniająca uchwałę w sprawie wyznaczenia obszaru i granic aglomeracji Kędzierzyn-Koźle (Dz. Urz. Woj. Opolskiego z 07 września 2023 r. poz. 2664)</t>
  </si>
  <si>
    <t>PLOP0041</t>
  </si>
  <si>
    <t>PLOP0042</t>
  </si>
  <si>
    <t>PLLO059</t>
  </si>
  <si>
    <t>Bartoszówka</t>
  </si>
  <si>
    <t>Rzeczyca</t>
  </si>
  <si>
    <t>PLOP005</t>
  </si>
  <si>
    <t>Krapkowice</t>
  </si>
  <si>
    <t>Krapkowice, Gogolin, Strzeleczki, Prószków</t>
  </si>
  <si>
    <t>Uchwała Nr XXII/285/2020 Rady Miejskiej w Krapkowicach z dnia 17 grudnia 2020 r.</t>
  </si>
  <si>
    <t>PLOP0050</t>
  </si>
  <si>
    <t>RZECZENICA</t>
  </si>
  <si>
    <t>PLSL120N</t>
  </si>
  <si>
    <t>Kuźnia Raciborska</t>
  </si>
  <si>
    <t xml:space="preserve">Uchwała Nr XXXIII/275/2021 Rady Miejskiej w Kuźni Raciborskiej z dnia 27 maja 2021 r.(Dz. Urz. Woj. Śl. z 2021 r. poz.3682). Ogłoszono 28.05.2021 r.
</t>
  </si>
  <si>
    <t>PLSL1200N</t>
  </si>
  <si>
    <t>PLMZ138N</t>
  </si>
  <si>
    <t>RZĄŚNIK</t>
  </si>
  <si>
    <t>Rząśnik</t>
  </si>
  <si>
    <t>PLSL038</t>
  </si>
  <si>
    <t>Lubliniec</t>
  </si>
  <si>
    <t>Lubliniec, Kochanowice, Koszęcin</t>
  </si>
  <si>
    <t xml:space="preserve">Uchwała Nr 312/XXVIII Rady Miejskiej w Lublińcu z dnia 19 listopada 2020r. w sprawie wyznaczenia obszaru i granic aglomeracji Lubliniec (Dz.Urz. Woj.. Śl. z 2020r. , poz. 8188) </t>
  </si>
  <si>
    <t>PLSL0380</t>
  </si>
  <si>
    <t>PLMP062</t>
  </si>
  <si>
    <t>Rytro</t>
  </si>
  <si>
    <t>PLSL042</t>
  </si>
  <si>
    <t>Łaziska Górne</t>
  </si>
  <si>
    <t>UHWAŁA NR LV/552/23 RADY MIEJSKIEJ W ŁAZISKACH GÓRNYCH  z dnia 25 kwietnia 2023r</t>
  </si>
  <si>
    <t>PLSL0420</t>
  </si>
  <si>
    <t>PLSL055</t>
  </si>
  <si>
    <t>Miedźna</t>
  </si>
  <si>
    <t>10.12.2020 r. Nr XXVIII/212/2020
Rada Gminy Miedźna
Dz.U. Województwa Śląskiego
15.12.2020 r poz. 9102</t>
  </si>
  <si>
    <t>PLSL0550</t>
  </si>
  <si>
    <t>RYPIN</t>
  </si>
  <si>
    <t>PLSL132N</t>
  </si>
  <si>
    <t>Miedźna - Wola</t>
  </si>
  <si>
    <t>10.12.2020 r. Nr XXVIII/213/2020
Rada Gminy Miedźna
Dz.U. Województwa Śląskiego
15.12.2020 r poz. 9103</t>
  </si>
  <si>
    <t>PLSL1320N</t>
  </si>
  <si>
    <t>PLSL135N</t>
  </si>
  <si>
    <t>Nędza</t>
  </si>
  <si>
    <t>Gmina Nędza</t>
  </si>
  <si>
    <t>Uchwała nr XXXV- 234-2020 Rady
Gminy Nędza z dnia 14 grudnia 2020
( Dz. Urz. Woj. Śląskiego) z dnia 01
stycznia 2021 poz. 9242</t>
  </si>
  <si>
    <t>PLSL1350N</t>
  </si>
  <si>
    <t>PLPK019</t>
  </si>
  <si>
    <t>Oczyszczalnia Ścieków w Rymanowie</t>
  </si>
  <si>
    <t>Rymanów</t>
  </si>
  <si>
    <t>PLSL139N</t>
  </si>
  <si>
    <t>Ogrodzieniec</t>
  </si>
  <si>
    <t>Uchwała nr XLVII/456/2022 Rady Miejskiej w Ogrodzieńcu z dn. 27.09.2022</t>
  </si>
  <si>
    <t>PLSL1390N</t>
  </si>
  <si>
    <t>PLLE005</t>
  </si>
  <si>
    <t>Oczyszczalnia ścieków FREGATA w Rykach</t>
  </si>
  <si>
    <t>Ryki</t>
  </si>
  <si>
    <t>PLOP001</t>
  </si>
  <si>
    <t>Opole, Chrząstowice, Dąbrowa, Komprachcice, Łubniany, Prószków, Tarnów Opolski</t>
  </si>
  <si>
    <t>Uchwała nr LXIX/1303/18 z dnia 18.10.2018</t>
  </si>
  <si>
    <t>PLOP0010</t>
  </si>
  <si>
    <t>PLSL054</t>
  </si>
  <si>
    <t>Orzesze</t>
  </si>
  <si>
    <t>Uchwała Rady Miejskiej Orzesze z dnia 10 grudnia 2020 r. nr XXVII/322/20</t>
  </si>
  <si>
    <t>PLSL0542</t>
  </si>
  <si>
    <t>PLWL107</t>
  </si>
  <si>
    <t>Rydzyna</t>
  </si>
  <si>
    <t>PLOP013</t>
  </si>
  <si>
    <t>Ozimek</t>
  </si>
  <si>
    <t>Uchwała Nr XIII/95/19 Rady Miejskiej w Ozimku z dnia 28 paźdiernika 2019 r. w sprawie wyznaczenia obszaru i granic aglomeracji Ozimek</t>
  </si>
  <si>
    <t>PLOP0130</t>
  </si>
  <si>
    <t>PLWL113</t>
  </si>
  <si>
    <t>Oczyszczalnia ścieków w Ryczywol</t>
  </si>
  <si>
    <t>Ryczywół</t>
  </si>
  <si>
    <t>PLSL124N</t>
  </si>
  <si>
    <t>Ożarowice</t>
  </si>
  <si>
    <t>Ożarowice, Miasteczko Śląskie, Mierzęcice</t>
  </si>
  <si>
    <t>Uchwała nr XXII.393.2021 Rady Gminy Ożarowice z dnia 11 lutego 2021r.</t>
  </si>
  <si>
    <t>PLSL1240N</t>
  </si>
  <si>
    <t>Oczyszczalnia Rybno</t>
  </si>
  <si>
    <t>PLSL068</t>
  </si>
  <si>
    <t>Pilchowice</t>
  </si>
  <si>
    <t>Gmina Pilchowice</t>
  </si>
  <si>
    <t>Uchwała nr LXVIII/489/23 Rady Gminy Pilchowice z dnia 21 grudnia 2023r. W sprawie zmiany obszaru i granic Aglomeracji Pilchowice</t>
  </si>
  <si>
    <t>PLSL0681</t>
  </si>
  <si>
    <t>Oczyszczalnia ścieków Rybnik Orzepowice</t>
  </si>
  <si>
    <t>PLOP042</t>
  </si>
  <si>
    <t>Polska Cerekiew</t>
  </si>
  <si>
    <t xml:space="preserve">Polska Cerekiew </t>
  </si>
  <si>
    <t xml:space="preserve">Uchwała nr XXII/135/2021 z dnia 20 stycznia 2021 roku </t>
  </si>
  <si>
    <t>PLOP0420</t>
  </si>
  <si>
    <t xml:space="preserve">Oczyszczalnia ścieków Rybnik Boguszowice </t>
  </si>
  <si>
    <t>PLOP031</t>
  </si>
  <si>
    <t>Popielów-Karłowice</t>
  </si>
  <si>
    <t>Popielów</t>
  </si>
  <si>
    <t>Uchwała nr XXVIII/202/2020 Rady Gminy Popielów z dnia 30 listopada 2020 r. w sprawie wyznaczenia obszaru i granic Aglomeracji Popielów-Karłowice</t>
  </si>
  <si>
    <t>PLOP0311</t>
  </si>
  <si>
    <t>PLOP0312</t>
  </si>
  <si>
    <t>PLSL601</t>
  </si>
  <si>
    <t>Oczyszczalnia ścieków Rudy-Brantolka</t>
  </si>
  <si>
    <t>Rudy</t>
  </si>
  <si>
    <t>PLSL134N</t>
  </si>
  <si>
    <t>Przezchlebie</t>
  </si>
  <si>
    <t>Zbrosławice</t>
  </si>
  <si>
    <t>Uchwała Nr LIV/500/2023 Rady Gminy Zbroslawice z dnia 01  lutego 2023 r.  Dz. U. Woj. Śl. Poz. 1342</t>
  </si>
  <si>
    <t>PLSL1340N</t>
  </si>
  <si>
    <t>Oczyszczalnia ścieków MOW Rudy</t>
  </si>
  <si>
    <t>Uchwała nr XXXIII/276/2021 Rady Miejskiej w Kuźni Raciborskiej z dnia 27 maja 2021 r. (Dz. U. Woj. Śl. z 2021 r. poz. 3683). Ogłoszono 28.05.2021 r.</t>
  </si>
  <si>
    <t>PLSL6012</t>
  </si>
  <si>
    <t>PLSL6011</t>
  </si>
  <si>
    <t>PLPK058</t>
  </si>
  <si>
    <t>Miejska Oczyszczalnia Ścieków w Rudniku nad Sanem</t>
  </si>
  <si>
    <t>Rudnik nad Sanem</t>
  </si>
  <si>
    <t>Uchwała NR XXVI/372/2021</t>
  </si>
  <si>
    <t>PLSL1440N</t>
  </si>
  <si>
    <t>PLDO502</t>
  </si>
  <si>
    <t>OCZYSZCZALNIA ŚCIEKÓW W RUDNEJ</t>
  </si>
  <si>
    <t>RUDNA</t>
  </si>
  <si>
    <t>UCHWAŁA NR XXIV/204/2020
RADY GMINY TWORÓG
z dnia 28 grudnia 2020 r.</t>
  </si>
  <si>
    <t>PLSL0880</t>
  </si>
  <si>
    <t>PLSW049N</t>
  </si>
  <si>
    <t>Oczyszczalnia Rudki</t>
  </si>
  <si>
    <t>Rudki</t>
  </si>
  <si>
    <t>Wojkowice, Będzin, Psary</t>
  </si>
  <si>
    <t>XXVI.225.2020; Rada Miasta Wojkowice; 21.12.2020;  Wyznaczenie obszaru i granic Aglomeracji Wojkowice; Dz. U Województwa Śląskiego</t>
  </si>
  <si>
    <t>PLSL0710</t>
  </si>
  <si>
    <t>Orzegów</t>
  </si>
  <si>
    <t>Uchwała Nr XXIX/292/2021 Rady Miejskiej w Wołczynie z dnia 31 marca 2021 r. w sprawie wyznaczenia obszaru i granic aglomeracji Wołczyn</t>
  </si>
  <si>
    <t>PLOP0170</t>
  </si>
  <si>
    <t>Barbara</t>
  </si>
  <si>
    <t>Uchwała nr LXVIII/490/23 Rady Gminy Pilchowice z dnia 21 grudnia 2023r. W sprawie zmiany obszaru igranic Aglomeracji Żernica</t>
  </si>
  <si>
    <t>PLSL1473N</t>
  </si>
  <si>
    <t>Halemba Centrum</t>
  </si>
  <si>
    <t>PLMP014</t>
  </si>
  <si>
    <t>Andrychów</t>
  </si>
  <si>
    <t>wadowicki</t>
  </si>
  <si>
    <t xml:space="preserve">Uchwała nr XXIX-213-20 Rady Miejskiej w Andrychowie z dnia 26.11.2020 r. w sprawie wyznaczenia obszaru i granic aglomeracji Andrychów DZIENNIK URZĘDOWY WOJEWÓDZTWA MAŁOPOLSKIEGO Z 2020 R. POZ 7448 </t>
  </si>
  <si>
    <t>PLMP0140</t>
  </si>
  <si>
    <t>PLPK156N</t>
  </si>
  <si>
    <t>Oczyszczalnia Ruda Różaniecka</t>
  </si>
  <si>
    <t>Ruda Różaniecka</t>
  </si>
  <si>
    <t>PLSW068N</t>
  </si>
  <si>
    <t>Baćkowice</t>
  </si>
  <si>
    <t>świętokrzyskie</t>
  </si>
  <si>
    <t>opatowski</t>
  </si>
  <si>
    <t>Uchwała nr XXXI/150/20 Rady Gminy 
w Baćkowicach z dnia 31.12.2020 r. w sprawie wyznaczenia obszaru 
i granic aglomeracji Baćkowice.
(Dz. U. Województwa Świętokrzyskiego z dnia 7 stycznia 2021 r., poz. 116)</t>
  </si>
  <si>
    <t>PLSW0680N</t>
  </si>
  <si>
    <t>Ruciane - Nida</t>
  </si>
  <si>
    <t>PLSW044N</t>
  </si>
  <si>
    <t>Bogoria</t>
  </si>
  <si>
    <t>staszowski</t>
  </si>
  <si>
    <t>Uchwała Nr XXVIII/264/2020 Rady Gminy w Bogorii z dnia 30.12.2020 roku w sprawie wyznaczenia obszaru i granic aglomeracji Bogoria (Dz. U. Województwa Świętokrzyskiego z 11 stycznia 2021 poz. 236)</t>
  </si>
  <si>
    <t>PLSW0440N</t>
  </si>
  <si>
    <t>PLLE106N</t>
  </si>
  <si>
    <t>Różaniec Pierwszy</t>
  </si>
  <si>
    <t>PLSW010</t>
  </si>
  <si>
    <t>Busko-Zdrój</t>
  </si>
  <si>
    <t>buski</t>
  </si>
  <si>
    <t>Busko Zdrój</t>
  </si>
  <si>
    <t>Uchwała Nr LVII/688/2023 Rady Miejskiej w Busku-Zdroju z dnia 09 luty 2023r. w sprawie wyznaczenia obszaru i granic aglomeracji Busko-Zdrój, Dz. Urz. Woj. Święt. Pozycia 981 z dn. 14.02.2023</t>
  </si>
  <si>
    <t>PLSW0100</t>
  </si>
  <si>
    <t>Oczyszczalnia Różan</t>
  </si>
  <si>
    <t>PLMP098</t>
  </si>
  <si>
    <t>Chełmiec</t>
  </si>
  <si>
    <t>nowosądecki</t>
  </si>
  <si>
    <t>Nowy Sącz</t>
  </si>
  <si>
    <t>Chełmiec, 
Podegrodzie</t>
  </si>
  <si>
    <t>UCHWAŁA NR XLV/1199/2023 RADY GMINY CHEŁMIEC z dnia 8 grudnia 2023 roku w sprawie zmiany uchwały nr XXI/500/2020 Rady Gminy Chełmiec z dnia 10 grudnia 2020 r. w sprawie wyznaczenia obszaru i granic aglomeracji Chełmiec (Dz. Urzęd. Woj. Małop.  2023 poz. 8877)</t>
  </si>
  <si>
    <t>PLMP0981</t>
  </si>
  <si>
    <t>PLMP0982</t>
  </si>
  <si>
    <t>PLMP0983</t>
  </si>
  <si>
    <t>PLMP0984</t>
  </si>
  <si>
    <t>PLMP0985</t>
  </si>
  <si>
    <t>PLWL204N</t>
  </si>
  <si>
    <t>Oczyszczalnia ścieków w Rozdrażewie</t>
  </si>
  <si>
    <t>Rozdrażew</t>
  </si>
  <si>
    <t>PLMP521</t>
  </si>
  <si>
    <t>Kluszkowce</t>
  </si>
  <si>
    <t>nowotarski</t>
  </si>
  <si>
    <t>Czorsztyn</t>
  </si>
  <si>
    <t>Uchwała Nr XIX/160/2020 Rady Gminy Czorsztyn z dnia 8 grudnia 2020 roku w sprawie wyznaczenia obszaru i granic aglomeracji Kluszkowce (Dz. Urz. Woj. Małopolskiego z dnia 11 grudnia 2020 r. poz. 8156)</t>
  </si>
  <si>
    <t>PLMP5210</t>
  </si>
  <si>
    <t>Oczyszczalnia ścieków Rowy</t>
  </si>
  <si>
    <t>PLMP522</t>
  </si>
  <si>
    <t>Maniowy</t>
  </si>
  <si>
    <t>Uchwała Nr XIX/159/2020 Rady Gminy Czorsztyn z dnia 8 grudnia 2020 roku w sprawie wyznaczenia obszaru i granic aglomeracji Maniowy (Dz. Urz. Woj. Małopolskiego z dnia 11 grudnia 2020 r. poz. 8155)</t>
  </si>
  <si>
    <t>PLMP5220</t>
  </si>
  <si>
    <t>PLWL216N</t>
  </si>
  <si>
    <t>ROSOSZYCA</t>
  </si>
  <si>
    <t>Rososzyca</t>
  </si>
  <si>
    <t>PLMP031</t>
  </si>
  <si>
    <t>Dobczyce Centrum</t>
  </si>
  <si>
    <t>myślenicki</t>
  </si>
  <si>
    <t>Dobczyce</t>
  </si>
  <si>
    <t>Dobczyce, Siepraw</t>
  </si>
  <si>
    <t>UCHWAŁA NR XXVIII/229/2020
RADY MIEJSKIEJ W DOBCZYCACH
z dnia 25 listopada 2020 roku
w sprawie wyznaczenia aglomeracji Dobczyce Centrum</t>
  </si>
  <si>
    <t>PLMP0310</t>
  </si>
  <si>
    <t>PLPK021</t>
  </si>
  <si>
    <t>Masarska</t>
  </si>
  <si>
    <t>Ropczyce</t>
  </si>
  <si>
    <t>PLSW029</t>
  </si>
  <si>
    <t>Cedzyna</t>
  </si>
  <si>
    <t>kielecki</t>
  </si>
  <si>
    <t>Kielce</t>
  </si>
  <si>
    <t>Górno</t>
  </si>
  <si>
    <t>Uchwała Nr XXV/227/2020 Rady Gminy Górno z dnia 24.11.2020,  w sprawie wyznaczenia obszaru i granic aglomeracji Cedzyna,  Dziennik Urzędowy Woj.Świętokrzyskiego z dnia 8.12.2020r. Poz.4419</t>
  </si>
  <si>
    <t>PLSW0290</t>
  </si>
  <si>
    <t>Robotnicza</t>
  </si>
  <si>
    <t>PLSW601</t>
  </si>
  <si>
    <t>Krajno</t>
  </si>
  <si>
    <t>uchwała Nr XV/129/2019,Rada Gminy Górno z dnia 6.12.2019 w sprawie utworzenia aglomeracji Krajno,Dziennik Urzedowy woj..Świętokrzyskiego z 24.12.2019, poz.5386</t>
  </si>
  <si>
    <t>Rzeszow</t>
  </si>
  <si>
    <t>PLMP101</t>
  </si>
  <si>
    <t>Ropa</t>
  </si>
  <si>
    <t>Uchwała XXVI/249/2020 Raday Gminy Górno                                   z dnia 15.12.2020 w sprawie wyznaczenia obszaru i granic aglomeracji Skorzeszyce, Dziennik Urzedowy Woj.świętokrzyskiego z dnia 18.12.2020,poz.4759</t>
  </si>
  <si>
    <t>PLSW5030</t>
  </si>
  <si>
    <t>PLPK098</t>
  </si>
  <si>
    <t>Rokietnica "HYDROVIT SI "</t>
  </si>
  <si>
    <t>Rokietnica</t>
  </si>
  <si>
    <t>PLMP035</t>
  </si>
  <si>
    <t>Gródek nad Dunajcem</t>
  </si>
  <si>
    <t>UCHWAŁA NR XXXII/230/2020 RADY GMINY GRÓDEK NAD DUNAJCEM z dnia 30 grudnia 2020 roku w sprawie obszaru i granic aglomeracji Gródek nad Dunajcem (Dz. Urz. Woj. Małopolskiego poz. 8861 z 31.12.2020 roku)</t>
  </si>
  <si>
    <t>PLMP0351</t>
  </si>
  <si>
    <t>PLMP0352</t>
  </si>
  <si>
    <t>PLMP0353</t>
  </si>
  <si>
    <t>PLMP0354</t>
  </si>
  <si>
    <t>PLMP0355</t>
  </si>
  <si>
    <t>PLWL079</t>
  </si>
  <si>
    <t>Oczyszczalnia Bytkowo</t>
  </si>
  <si>
    <t>PLMP169</t>
  </si>
  <si>
    <t>Iwanowice</t>
  </si>
  <si>
    <t>krakowski</t>
  </si>
  <si>
    <t>Uchwała Nr LIII/519/2023
Rady Gminy Iwanowice
z dnia 26 stycznia 2023 roku w sprawie zmiany uchwały nr XXVI/268/2020 Rady Gminy Iwanowice z dnia 30 listopada 2020 roku w sprawie wyznaczenia aglomeracji Iwanowice
DZ. URZ. WOJ. 2023.792</t>
  </si>
  <si>
    <t>PLMP1690</t>
  </si>
  <si>
    <t>PLLO088Na</t>
  </si>
  <si>
    <t>Rokiciny</t>
  </si>
  <si>
    <t>PLMP503</t>
  </si>
  <si>
    <t>Jerzmanowice-Przeginia-Szklary</t>
  </si>
  <si>
    <t>Jerzmanowice-Przeginia</t>
  </si>
  <si>
    <t>uchwała nr XXVIII/195/2020 Rady Gminy Jerzmanowice-Przeginia z dnia 14 grudnia 2020 roku w sprawie wyznaczenia aglomeracji Jerzmanowice-Przeginia-Szklary</t>
  </si>
  <si>
    <t>PLMP5030</t>
  </si>
  <si>
    <t>PLWL059</t>
  </si>
  <si>
    <t>Oczyszczalnia ścieków w Rogoźnie</t>
  </si>
  <si>
    <t>Rogoźno</t>
  </si>
  <si>
    <t>PLMP111</t>
  </si>
  <si>
    <t>Jerzmanowice-Przeginia-Żary</t>
  </si>
  <si>
    <t>Jerzmanowice-Przeginia, Krzeszowice</t>
  </si>
  <si>
    <t>uchwała nr XXVIII/196/2020 Rady Gminy Jerzmanowice-Przeginia z dnia 14 grudnia 2020 roku w sprawie wyznaczenia aglomeracji Jerzmanowice-Przeginia - Żary</t>
  </si>
  <si>
    <t>PLMP1110</t>
  </si>
  <si>
    <t>PLKP071</t>
  </si>
  <si>
    <t>Mechaniczno biologiczna oczyszczalnia ścieków</t>
  </si>
  <si>
    <t>Rogowo</t>
  </si>
  <si>
    <t>PLMP123</t>
  </si>
  <si>
    <t>Jordanów</t>
  </si>
  <si>
    <t>suski</t>
  </si>
  <si>
    <t>Miasto Jordanów</t>
  </si>
  <si>
    <t>Dziennik Urzedowy Województwa Małopolskiego Kraków, dnia 23 grudnia 2020 r.
Poz. 8533 UCHWAŁA NR XIX/166/2020
RADY MIASTA JORDANOWA
z dnia 21 grudnia 2020 roku
w sprawie wyznaczenia obszaru i granic aglomeracji Jordanów</t>
  </si>
  <si>
    <t>PLMP1230</t>
  </si>
  <si>
    <t>PLSL069</t>
  </si>
  <si>
    <t>Karolina</t>
  </si>
  <si>
    <t>Rędziny</t>
  </si>
  <si>
    <t>PLMP029</t>
  </si>
  <si>
    <t>Kalwaria Zebrzydowska</t>
  </si>
  <si>
    <t>Kalwaria Zebrzydowka</t>
  </si>
  <si>
    <t>Uchwała NR XXI/215/20 Rady Miejskiej w Kalwarii Zebrzydowskiej z dnia 15 października 2020 roku wyznaczenie obszaru i granic  aglomeracji Kalwaria Zebrzydowska  (opublikowano w Dzienniku Urzędowym Województwa Małopolskiego nr 6678 z dnia 2 listopada 2020r.)</t>
  </si>
  <si>
    <t>PLMP0290</t>
  </si>
  <si>
    <t>POBIEROWO</t>
  </si>
  <si>
    <t>PLMP016</t>
  </si>
  <si>
    <t>Kęty</t>
  </si>
  <si>
    <t>Kęty, Porąbka</t>
  </si>
  <si>
    <t>XXIV/246/2020, Rada Miejska Kęty, 27.11.2020, w sprawie wyzanaczenia obszaru i granic aglomeracji Kęty, Dziennik Urzędowy Wojewódtwa Małopolskiego 2020 poz. 7796</t>
  </si>
  <si>
    <t>PLMP0161</t>
  </si>
  <si>
    <t>PLMP0162</t>
  </si>
  <si>
    <t>oczyszczalnia ścieków WPK Sp. z o.o. w Reszlu</t>
  </si>
  <si>
    <t>PLSW001</t>
  </si>
  <si>
    <t>Kielce, Masłów, Nowiny, Daleszyce</t>
  </si>
  <si>
    <t xml:space="preserve">Uchwała Nr XXXVIII/739/2020 Rady Miasta Kielce z dn. 17.12.2020 r.; Dziennik Urzędowy Województwa Świętokrzyskiego </t>
  </si>
  <si>
    <t>PLSW0010</t>
  </si>
  <si>
    <t>Oczyszczalnia Resko</t>
  </si>
  <si>
    <t>PLMP112</t>
  </si>
  <si>
    <t>Kłaj</t>
  </si>
  <si>
    <t>wielicki</t>
  </si>
  <si>
    <t xml:space="preserve"> RADA GMINY KŁAJ, 29.12.2020, UCHWAŁA NR XXVI/232/2020 RADY GMINY KŁAJ z dnia 29 grudnia 2020 roku w sprawie: wyznaczenia obszaru i granic aglomeracji Kłaj., DZIENNIK URZĘDOWY
WOJEWÓDZTWA MAŁOPOLSKIEGO [Małop. z 2021 poz. 275]</t>
  </si>
  <si>
    <t>PLMP1120</t>
  </si>
  <si>
    <t>PLLE034</t>
  </si>
  <si>
    <t>Miejski Zakład Wodociągów i Kanalizacji</t>
  </si>
  <si>
    <t>Rejowiec Fabryczny</t>
  </si>
  <si>
    <t>PLMP502</t>
  </si>
  <si>
    <t>Kłaj-Targowisko</t>
  </si>
  <si>
    <t xml:space="preserve">RADA GMINY KŁAJ,  29.12.2020, UCHWAŁA NR XXVI/233/2020 RADY GMINY KŁAJ z dnia 29 grudnia 2020 roku w sprawie: wyznaczenia obszaru i granic aglomeracji Kłaj-Targowisko., 
DZIENNIK URZĘDOWY WOJEWÓDZTWA MAŁOPOLSKIEGO [Małop. z 2021 poz. 276], </t>
  </si>
  <si>
    <t>PLMP5020</t>
  </si>
  <si>
    <t>PLLE070</t>
  </si>
  <si>
    <t>Rejowiec</t>
  </si>
  <si>
    <t>PLMP083</t>
  </si>
  <si>
    <t>Koszyce</t>
  </si>
  <si>
    <t>proszowicki</t>
  </si>
  <si>
    <t xml:space="preserve">Uchwała Nr X/113/2020 Rady Miejskiej w Koszycach z dnia 11 września 2020 r. w sprawie wyznaczenia aglomeracji Koszyce, Dziennik Urzędowy Województwa Małopolskiego z 2020r. Poz. 5858 </t>
  </si>
  <si>
    <t>PLMP0830</t>
  </si>
  <si>
    <t>PLMP001</t>
  </si>
  <si>
    <t>Miasto Kraków, krakowski, wielicki</t>
  </si>
  <si>
    <t>Kraków, Kocmyrzów-Luborzyca, Michałowice, Wieliczka, Wielka Wieś, Świątniki Górne, Zabierzów, Zielonki</t>
  </si>
  <si>
    <t>Uchwała Nr CXXIII/3353/23 Rady Miasta Krakowa z dnia 22 listopada 2023 r. zmieniająca uchwałę nr XLVIII/1318/20 w sprawie wyznaczenia obszaru i granic aglomeracji Kraków. 
(Dz. Urz. Woj. Małop. z dnia 30.11.2023 r., poz. 7741)</t>
  </si>
  <si>
    <t>PLMP0011</t>
  </si>
  <si>
    <t>PLMP0016</t>
  </si>
  <si>
    <t>PLMP0018</t>
  </si>
  <si>
    <t>PLMP602</t>
  </si>
  <si>
    <t>Kraków-Sidzina</t>
  </si>
  <si>
    <t>Miasto Kraków</t>
  </si>
  <si>
    <t>Uchwała nr CXXIII/3352/23 Rady Miasta Krakowa z dnia 22 listopada 2023 roku zmieniająca uchwałę nr XLVIII/1317/20 w sprawie wyznaczenia obszaru i granic aglomeracji Kraków - Sidzina.
(Dz.Urz. Woj. Małop. z dnia 30.11.2023 r., poz. 7742)</t>
  </si>
  <si>
    <t>PLMP6020</t>
  </si>
  <si>
    <t>PLWL020</t>
  </si>
  <si>
    <t>Oczyszczalnia ścieków w Rawiczu</t>
  </si>
  <si>
    <t>Rawicz</t>
  </si>
  <si>
    <t>PLSW074N</t>
  </si>
  <si>
    <t>Bukowa</t>
  </si>
  <si>
    <t>włoszczowski</t>
  </si>
  <si>
    <t>Krasocin</t>
  </si>
  <si>
    <t xml:space="preserve">Uchwała Nr 244/20 Rady Gminy Krasocin z dnia 29.12.2020 r. w sprawie wyznaczenia obszaru i granic aglomeracji Bukowa Dziennik Urzędowy Województwa Świętokrzyskiego Poz. 223 z 11.01.2021 r.  </t>
  </si>
  <si>
    <t>PLSW0740N</t>
  </si>
  <si>
    <t>PLLO024</t>
  </si>
  <si>
    <t>Oczyszczalnia ścieków w Żydomicach</t>
  </si>
  <si>
    <t>Rawa Mazowiecka</t>
  </si>
  <si>
    <t>PLMP059</t>
  </si>
  <si>
    <t>Laskowa</t>
  </si>
  <si>
    <t>limanowski</t>
  </si>
  <si>
    <t>LASKOWA</t>
  </si>
  <si>
    <t>Uchwała nr XXV/178/20 Rady Gminy Laskowa z dnia 30 grudnia 2020 r. w sprawie: wyznaczenia Aglomeracji Laskowa. Dziennik Urzędowy Województwa Małopolskiego z 2021 r. poz.429</t>
  </si>
  <si>
    <t>PLMP0590</t>
  </si>
  <si>
    <t>PLMZ026</t>
  </si>
  <si>
    <t>Oczyszczalnia ścieków w Falentach</t>
  </si>
  <si>
    <t>Raszyn</t>
  </si>
  <si>
    <t>PLMP505</t>
  </si>
  <si>
    <t>Libiąż B</t>
  </si>
  <si>
    <t>Libąż</t>
  </si>
  <si>
    <t>Uchwała nr XXIII/174/2020 Rady Miejskiej w Libiążu z dnia 21 grudnia 2020 r. w sprawie wyznaczenia aglomeracji Libiąż B (Dz. U. Woj. Małopolskiego z dn. 28 grudnia 2020 r. poz. 8617)</t>
  </si>
  <si>
    <t>PLMP5050</t>
  </si>
  <si>
    <t>PLWL188N</t>
  </si>
  <si>
    <t>Raszewy</t>
  </si>
  <si>
    <t>PLMP107</t>
  </si>
  <si>
    <t>Lipnica Wielka</t>
  </si>
  <si>
    <t>Czarna Orawa</t>
  </si>
  <si>
    <t>Dunaj</t>
  </si>
  <si>
    <t>Uchwała Nr XXIII/152/2020 Rady Gminy Lipnica Wielka z dnia 11 grudnia 2020 r. w sprawie: wyznaczenia aglomeracji Lipnica Wielka. (Dz. Urz. Woj. Małop. z 2020 r., poz. 8217)</t>
  </si>
  <si>
    <t>PLMP1070</t>
  </si>
  <si>
    <t>PLMP1071N</t>
  </si>
  <si>
    <t>PLPK060</t>
  </si>
  <si>
    <t>Raniżów-Borki</t>
  </si>
  <si>
    <t>Raniżów</t>
  </si>
  <si>
    <t>PLMP140</t>
  </si>
  <si>
    <t>Liszki - Piekary</t>
  </si>
  <si>
    <t>Liszki</t>
  </si>
  <si>
    <t xml:space="preserve">Uchwała Nr XLIV/659/2023 Rady Gminy Liszki z dnia 26 stycznia 2023 r. w sprawie zmiany uchwały Nr XXII/308/2020 Rady Gminy Liszki z dnia 28 października 2020 r. w sprawie wyznaczenia aglomeracji Gminy Liszki, DZ. URZ. WOJ. MAŁOPOLSKIEGO 2023.908
Ogłoszony: 01.02.2023 </t>
  </si>
  <si>
    <t>PLMP1400</t>
  </si>
  <si>
    <t>PLWL093</t>
  </si>
  <si>
    <t>Rakoniewice</t>
  </si>
  <si>
    <t>PLMP230N</t>
  </si>
  <si>
    <t>Łącko-Jazowsko</t>
  </si>
  <si>
    <t>Łącko</t>
  </si>
  <si>
    <t>Uchwała nr 109/XXVIII/2020 RADY GMINY ŁĄCKO z dnia 29 grudnia 2020 roku, w sprawie wyznaczenia aglomeracji Łącko-Jazowsko, DZIENNIK URZĘDOWY WOJEWÓDZTWA MAŁOPOLSKIEGO,  Kraków, dnia 7 stycznia 2021r., poz.97</t>
  </si>
  <si>
    <t>PLMP2301N</t>
  </si>
  <si>
    <t>PLMP2302N</t>
  </si>
  <si>
    <t>PLMP506</t>
  </si>
  <si>
    <t>Uchwała nr 108/XXVIII/2020 RADY GMINY ŁĄCKO z dnia 29 grudnia 2020 roku, w sprawie wyznaczenia aglomeracji Łącko, DZIENNIK URZĘDOWY WOJEWÓDZTWA MAŁOPOLSKIEGO,  Kraków, dnia 7 stycznia 2021r., poz.96</t>
  </si>
  <si>
    <t>PLMP5060</t>
  </si>
  <si>
    <t>PLLE020</t>
  </si>
  <si>
    <t>Radzyń Podlaski</t>
  </si>
  <si>
    <t>PLSW027</t>
  </si>
  <si>
    <t>Małogoszcz</t>
  </si>
  <si>
    <t>jędrzejowski</t>
  </si>
  <si>
    <t>Uchwała Nr XXI/189/20 Rady Miejskiej w Małogoszczu z dnia 30 grudnia 2020r. w sprawie wyznaczenia obszaru  aglomeracji</t>
  </si>
  <si>
    <t>PLSW0270</t>
  </si>
  <si>
    <t>PLMZ029</t>
  </si>
  <si>
    <t>Radzymin</t>
  </si>
  <si>
    <t>PLSW020</t>
  </si>
  <si>
    <t>Miedziana Góra</t>
  </si>
  <si>
    <t xml:space="preserve">Miedziana Góra </t>
  </si>
  <si>
    <t>Uchwała nr XXVI/196/20 Rady Gminy Miedziana Góra z dnia 30 grudnia 2020 r w sprawie wyznaczenia obszaru i granic aglomeracji Miedziana Góra
poz. 149 z dnia 7 stycznia 2021 r.</t>
  </si>
  <si>
    <t>PLSW0200</t>
  </si>
  <si>
    <t>Oczyszczalnia ścieków miasta Radziejów w Broniewku</t>
  </si>
  <si>
    <t>PLSW009</t>
  </si>
  <si>
    <t>Morawica</t>
  </si>
  <si>
    <t>Uchwała nr XXXIV/326/21
Rady Miejskiej w
Morawicy z dnia 8 kwietnia
2021 r. w sprawie
wyznaczenia obszaru
i granic aglomeracji
Morawica</t>
  </si>
  <si>
    <t>PLSW0090</t>
  </si>
  <si>
    <t>PLPK074</t>
  </si>
  <si>
    <t>Radymno Pomiltek</t>
  </si>
  <si>
    <t>Radymno</t>
  </si>
  <si>
    <t>PLMP028</t>
  </si>
  <si>
    <t>Mszana Dolna miasto</t>
  </si>
  <si>
    <t>Miasto Mszana Dolna</t>
  </si>
  <si>
    <t>Miasto Mszana Dolna, Gmina Mszana Dolna</t>
  </si>
  <si>
    <t>UCHWAŁA NR XXIX/264/2020 RADY MIEJSKIEJ W MSZANIE DOLNEJ Z DNIA 14 GRUDNIA 2020 roku w sprawie wyznaczenia granic aglomeracji</t>
  </si>
  <si>
    <t>PLMP0280</t>
  </si>
  <si>
    <t>PLDO106</t>
  </si>
  <si>
    <t>Radwanice</t>
  </si>
  <si>
    <t>PLMP012</t>
  </si>
  <si>
    <t>Myślenice</t>
  </si>
  <si>
    <t>Uchwała nr 718/LXXII/2023 Rady Miejskiej w Myślenicach z dnia 27 listopada 2023 roku zmieniająca uchwałę nr 177/XXIII/2020 Rady Miejskiej w Myślenicach z dnia 26 maja 2020 r. w sprawie wyznaczenia aglomeracji Myślenice. 
(Dz. Urzęd. Woj. Małop. z dnia 4 grudnia 2023 r., poz. 7995)</t>
  </si>
  <si>
    <t>PLMP0121</t>
  </si>
  <si>
    <t>PLMP0122</t>
  </si>
  <si>
    <t>PLSW028</t>
  </si>
  <si>
    <t>Radoszyce</t>
  </si>
  <si>
    <t>PLMP510</t>
  </si>
  <si>
    <t>Niedźwiedź</t>
  </si>
  <si>
    <t>UCHWAŁA NR XLIX/378/2023 RADY GMINY NIEDŹWIEDŹ Z DNIA 29 CZERWCA 2023</t>
  </si>
  <si>
    <t>PLMZ002</t>
  </si>
  <si>
    <t>Radom</t>
  </si>
  <si>
    <t>PLMP034</t>
  </si>
  <si>
    <t>Niepołomice</t>
  </si>
  <si>
    <t>Uchwała nr LXII/813/23 Rady Miejskiej w Niepołomicach z dnia 10 sierpnia 2023 r. w sprawie zmiany uchwały Nr XXIV/304/20 Rady Miejskiej w Niepołomicach z dnia 17 grudnia 2020 r. w sprawie wyznaczenia obszarów i granic aglomeracji Niepołomice oraz uchylenia uchwały  Nr XI/129/19 Rady Miejskiej w Niepołomicach z dnia 11 października 2019 r. w sprawie wyznaczenia aglomeracji Niepołomice - Wschód
Dziennik Urzędowy Województwa Małopolskiego Kraków, dnia 25 sierpnia 2023 r. Poz.5531</t>
  </si>
  <si>
    <t>PLMP0341</t>
  </si>
  <si>
    <t>PLMP0342</t>
  </si>
  <si>
    <t>PLMP5231</t>
  </si>
  <si>
    <t>PLMP604</t>
  </si>
  <si>
    <t>Oczyszczalnia Ścieków w Radłowie</t>
  </si>
  <si>
    <t>Radłów</t>
  </si>
  <si>
    <t>PLSW016</t>
  </si>
  <si>
    <t>Opatów</t>
  </si>
  <si>
    <t>Uchwała nr VI/37/2024 Rady Miejskiej w Opatowie z dnia 18 września 2024 r. w sprawie zmiany uchwały nr XXIX/262/2021 w sprawie wyznaczenia obszaru i granic aglomeracji Opatów, DZ. URZ. WOJ. 2024.3420</t>
  </si>
  <si>
    <t>PLSW0160</t>
  </si>
  <si>
    <t>PLMP155</t>
  </si>
  <si>
    <t>Radgoszcz-Centrum</t>
  </si>
  <si>
    <t>Radgoszcz</t>
  </si>
  <si>
    <t>PLMP007</t>
  </si>
  <si>
    <t>Oświęcim</t>
  </si>
  <si>
    <t>Miasto Oświęcim</t>
  </si>
  <si>
    <t>Miasto Oświęcim, Gmina Oświęcim, Gmina Polanka Wielka, Gmina Przeciszów, Gmina Chełmek</t>
  </si>
  <si>
    <t xml:space="preserve">Uchwała Nr VI/63/24 Rady Miasta Oświęcim z dnia 25 września 2024 roku w sprawie zmiany uchwały Nr XXIX/452/20 Rady Miasta Oświęcim z dnia 25 listopada 2020r. w sprawie wyznaczenia obszaru i granic aglomeracji Oświęcim w skład której wchodzą Miasto Oświęcim, Gmina Oświęcim, Gmina Polanka Wielka, Gmina Przeciszów, Gmina Chełmek. </t>
  </si>
  <si>
    <t>PLMP0070</t>
  </si>
  <si>
    <t>PLSL035</t>
  </si>
  <si>
    <t>Pisarzowice</t>
  </si>
  <si>
    <t>Kozy</t>
  </si>
  <si>
    <t>Kozy, Wilamowice</t>
  </si>
  <si>
    <t>Uchwała nr LI/365/23 Rady Gminy Kozy z dnia 28 marca 2023 r. w sprawie zmiany uchwały Nr XX/174/20 Rady Gminy Kozy z dnia 30 listopada 2020 r. w sprawie wyznaczenia obszaru i granic aglomeracji Pisarzowice</t>
  </si>
  <si>
    <t>PLSL0350</t>
  </si>
  <si>
    <t>PLWL202N</t>
  </si>
  <si>
    <t>Racot</t>
  </si>
  <si>
    <t>PLSW014</t>
  </si>
  <si>
    <t>Połaniec</t>
  </si>
  <si>
    <t>Uchwała nr XXXVI/240/2020 Rady Miejskiej w Połańcu z dnia 16 grudnia 2020 r. w sprawie  wyznaczenia obszaru i granic aglomeracji Gminy Połaniec Dziennik Urzędowy Woj. Świętokrzyskiego z dnia 29.12.2020r. poz. 4839</t>
  </si>
  <si>
    <t>PLSW0140</t>
  </si>
  <si>
    <t>Oczyszczalnia Ścieków w Raciborzu</t>
  </si>
  <si>
    <t>PLMP116</t>
  </si>
  <si>
    <t>Raba Wyżna – Rokiciny Podhalańskie</t>
  </si>
  <si>
    <t>Raba Wyżna</t>
  </si>
  <si>
    <t>Uchwała Nr. XXIX/275/2021 Rady Gminy Raba Wyżna z dnia 30.06.2021 r. w sprawie w sprawie wyznaczenia obszaru i granic aglomeracji Raba Wyżna – Rokiciny Podhalańskie.  (Dz. U. Woj. Małopolskiego z dn. 07.07.2021 r. poz. 4009)</t>
  </si>
  <si>
    <t>PLMP1160</t>
  </si>
  <si>
    <t>PLMZ077</t>
  </si>
  <si>
    <t>Oczyszczalnia Ścieków w Raciążu</t>
  </si>
  <si>
    <t xml:space="preserve">Raciąż </t>
  </si>
  <si>
    <t>dąbrowski</t>
  </si>
  <si>
    <t>Uchwała Nr XXV/159/2020 Rady Gminy Radgoszcz z dnia 29 grudnia 2020 r. w sprawie wyznaczenia aglomeracji Radgoszcz</t>
  </si>
  <si>
    <t>PLMP1550</t>
  </si>
  <si>
    <t>PLMP022</t>
  </si>
  <si>
    <t>Oczyszczalnia ścieków Miasta Rabka-Zdrój</t>
  </si>
  <si>
    <t>Rabka-Zdrój</t>
  </si>
  <si>
    <t>tarnowski</t>
  </si>
  <si>
    <t xml:space="preserve">Uchwała nr XXVII/235/2020 Rady Miejskiej w Radłowie z dnia 30 grudnia 2020  w sprawie: wyznaczenia obszaru i granic aglomeracji Radłów. Publikacja Dziennik Urzędowy  Województwa Małopolskiego z 2021 poz. 320.  </t>
  </si>
  <si>
    <t>PLMP0700</t>
  </si>
  <si>
    <t>Oczyszczalnia ścieków w Rokicinach Podhalańskich</t>
  </si>
  <si>
    <t>uchwała nr XXI/183/20 Rady Gminy Siepraw z dnia 19.12.2020 r. w sprawie wyznaczenia aglomeracji Siepraw (D.U.WM. Poz.8792)</t>
  </si>
  <si>
    <t>PLMP1330</t>
  </si>
  <si>
    <t>PLWL110</t>
  </si>
  <si>
    <t>PS500</t>
  </si>
  <si>
    <t>Pyzdry</t>
  </si>
  <si>
    <t xml:space="preserve">Uchwała nr XXV/147/2020 Rada Gminy Solec-Zdrój z dnia 30.12.2020 w sprawie wyznaczenia obszaru i granic aglomeracji Solec-Zdrój, Poz. 413 </t>
  </si>
  <si>
    <t>PLSW0520N</t>
  </si>
  <si>
    <t>PLPK039</t>
  </si>
  <si>
    <t>Jastkowice</t>
  </si>
  <si>
    <t>Pysznica</t>
  </si>
  <si>
    <t>Solec-Zdrój, Pacanów</t>
  </si>
  <si>
    <t>XXV/148/2020 Rada Gminy Solec-Zdrój 30.12.2020 r. Uchwała w sprawie wyznaczenia obszaru i granic aglomeracji Świniary, Poz. 414</t>
  </si>
  <si>
    <t>PLSW0580N</t>
  </si>
  <si>
    <t>Uchwała nr XV/69/2020 Rady Miejskiej w Stopnicy z 31.12.2020 (Dz. Urz. Województwa Świętokrzyskiego z dnia 15.01.2021 poz. 367) zm. Uchwała nr XXIV/26/2022 Rady Miejskiej w Stopnicy z dnia 04.08.2022 (Dz. Urz. Województwa Świętokrzyskiego z dnia 8.)8.2022 poz. 2750)</t>
  </si>
  <si>
    <t>PLSW0390</t>
  </si>
  <si>
    <t>PLMZ119</t>
  </si>
  <si>
    <t>Hydrocentrum</t>
  </si>
  <si>
    <t>Puszcza Mariańska</t>
  </si>
  <si>
    <t>Uchwała Nr LVI/414/2023 Rady Miejskiej w Szczawnicy z dnia 30 stycznia 2023 roku w sprawie zmiany uchwały Nr. XLVIII/334/2018 Rady Miejskiej w Szczawnicy z dnia 26 kwietnia 2018r. w sprawie wyznaczenia aglomeracji Szczawnica, opublikowana w Dzienniku Urzedowym Województwa Małopolskiego w dniu 3.02.2023 poz. 1280</t>
  </si>
  <si>
    <t>PLMP0400</t>
  </si>
  <si>
    <t>PLMZ043</t>
  </si>
  <si>
    <t>Pułtusk</t>
  </si>
  <si>
    <t>żywiecki</t>
  </si>
  <si>
    <t>Milówka, Rajcza, Ujsołu, Węgierska Górka</t>
  </si>
  <si>
    <t xml:space="preserve">XVII/197/2020 Wójta Gminy Węgierska Górka z dnia 29 grudnia 2020 w sprawie wyznaczenia obszaru i granic aglomeracji Węgierska Górka </t>
  </si>
  <si>
    <t>PLSL0300</t>
  </si>
  <si>
    <t>PLPK086</t>
  </si>
  <si>
    <t>Pułanki</t>
  </si>
  <si>
    <t>PLMP512</t>
  </si>
  <si>
    <t>Wieprz</t>
  </si>
  <si>
    <t>Dziennik Urzędowy Województwa Małopolskiego - Opublikowany Biuletyn Informacji  Publicznej: Uchwała Nr XLV/370/2023 Rady Gminy Wieprz z dnia 02 czerwca 2023r. (Dz.Urz.Woj.Małopolskiego z 2023r. poz. 4147)</t>
  </si>
  <si>
    <t>Swarzewo</t>
  </si>
  <si>
    <t>Gmina Wiśniowa</t>
  </si>
  <si>
    <t>Gmina Wisniowa</t>
  </si>
  <si>
    <t>Uchwała Rady Gminy Wiśniowa nr XXII/208/20 z dn 21 grudnia 2020 w sprawie wyznaczenia obszariu i granic aglomeracji Wiśniowa DZ.URZ.WOJ.2020.8515</t>
  </si>
  <si>
    <t>PLMP1762</t>
  </si>
  <si>
    <t>PLLE069</t>
  </si>
  <si>
    <t>Puchaczów</t>
  </si>
  <si>
    <t xml:space="preserve">Puchaczów </t>
  </si>
  <si>
    <t>UCHWAŁA NR XXIX/219/2020
RADY MIEJSKIEJ W ZAKLICZYNIE
z dnia 30 listopada 2020 roku
w sprawie wyznaczenia aglomeracji Zakliczyn; DZIENNIK URZĘDOWY
WOJEWÓDZTWA MAŁOPOLSKIEGO DZ. URZ. WOJ. 2020.7816</t>
  </si>
  <si>
    <t>PLMP0741</t>
  </si>
  <si>
    <t>PLMP0742</t>
  </si>
  <si>
    <t>PLMP0743</t>
  </si>
  <si>
    <t>OŚ"PSZÓW"</t>
  </si>
  <si>
    <t>oświęcimski, chrzanowski</t>
  </si>
  <si>
    <t>Zator, Babice</t>
  </si>
  <si>
    <t>UCHWAŁA NR XXVI/163/20
RADY MIEJSKIEJ W ZATORZE
z dnia 10 listopada 2020 roku w sprawie wyznaczenia obszaru i granic aglomeracji Zator (Dz. U. woj. mał. 2020 poz. 7100)</t>
  </si>
  <si>
    <t>PLMP0250</t>
  </si>
  <si>
    <t>Oczyszczalnia Ścieków „Pszczyna”</t>
  </si>
  <si>
    <t>Uchwała Nr XVIII/167/20 Rady Gminy Zembrzyce z dnia 30 grudnia 2020 r., publikacja Dziennik Urzędowy Województwa Małopolskiego poz. 90. 07.01.2021 r.</t>
  </si>
  <si>
    <t>PLMP0920</t>
  </si>
  <si>
    <t>Oczyszczalnia Pszczółki</t>
  </si>
  <si>
    <t>PLMP113</t>
  </si>
  <si>
    <t>Bobowa</t>
  </si>
  <si>
    <t>gorlicki</t>
  </si>
  <si>
    <t xml:space="preserve">Uchwała nr XXXIV/216/20 Rady Miejskiej w Bobowej z dnia 26 10 2020 r. </t>
  </si>
  <si>
    <t>PLMP1130</t>
  </si>
  <si>
    <t>PLLU031</t>
  </si>
  <si>
    <t>Pszczew</t>
  </si>
  <si>
    <t>PLMP027</t>
  </si>
  <si>
    <t>Czarny Dunajec</t>
  </si>
  <si>
    <t>nowotarski, tatrzański</t>
  </si>
  <si>
    <t>Czarny Dunajec, Kościelisko</t>
  </si>
  <si>
    <t>Uchwała Nr LXIX/729/2024 Rady Miasta i Gminy Czarny Dunajec z dnia 5 kwietnia 2024 roku w sprawie zmiany uchwały nr XXVIII/278/2020 Rady Gminy Czarny Dunajec z dnia 30 grudnia 2020 r. w sprawie wyznaczenia obszaru i granic aglomeracji Czarny Dunajec. (Dz. Urz. Woj. Małopolskiego rok 2024, poz. 2954)</t>
  </si>
  <si>
    <t>PLMP0270</t>
  </si>
  <si>
    <t>PLMP052</t>
  </si>
  <si>
    <t>Czchów</t>
  </si>
  <si>
    <t>brzeski</t>
  </si>
  <si>
    <t>Uchwała Nr XX/178/2020 Rady Miejskiej w Czchowie z dnia 29 grudnia 2020 r. w sprawie ustalenia obszaru i granic Aglomeracji Czchów</t>
  </si>
  <si>
    <t>PLMP0520</t>
  </si>
  <si>
    <t>PLLU048</t>
  </si>
  <si>
    <t>Przytoczna</t>
  </si>
  <si>
    <t>PLSW030</t>
  </si>
  <si>
    <t>Daleszyce</t>
  </si>
  <si>
    <t>Uchwała nr XXXVI/319/2020 Rady Miejskiej  w Daleszycach z dnia 30 grudnia 2020r wsprawie   wyznaczenia obszaru granic aglomeracji Daleszyce</t>
  </si>
  <si>
    <t>PLSW0300</t>
  </si>
  <si>
    <t>PLMZ053</t>
  </si>
  <si>
    <t>Przysucha</t>
  </si>
  <si>
    <t>PLSW036</t>
  </si>
  <si>
    <t>Marzysz</t>
  </si>
  <si>
    <t>Uchwała nr XXXVI/320/2020 Rady Miejskiej  w Daleszycach z dnia 30 grudnia 2020r wsprawie   wyznaczenia obszaru granic aglomeracji Marzysz</t>
  </si>
  <si>
    <t>PLSW0360</t>
  </si>
  <si>
    <t>PLSL510</t>
  </si>
  <si>
    <t>OCZYSZCZALNIA ŚCIEKÓW W PRZYROWIE</t>
  </si>
  <si>
    <t>Przyrów</t>
  </si>
  <si>
    <t>PLMP601</t>
  </si>
  <si>
    <t>Dziennik Urzędowy Województwa Małopolskiego Kraków, dnia 27 maja 2022 r. Poz. 3753, UCHWAŁA NRVI/455/2022 z dnia 24 maja 2022 r. w sprawie: wyznaczenia obszaru i granic aglomeracji Dębno</t>
  </si>
  <si>
    <t>PLMP6011</t>
  </si>
  <si>
    <t>PLMP6012</t>
  </si>
  <si>
    <t>Zabierzewo</t>
  </si>
  <si>
    <t>PLMP226N</t>
  </si>
  <si>
    <t>Drwinia</t>
  </si>
  <si>
    <t>bocheński</t>
  </si>
  <si>
    <t xml:space="preserve">Uchwała Nr XXIII/206/2020/Rady Gminy w Drwini z dnia 29 grudnia 2020r. w sprawie wyznaczenia obszarów i granic aglomeracji (Dz. Urz. Woj. Małop. Z 2020r., poz. 8788)  </t>
  </si>
  <si>
    <t>PLMP2261N</t>
  </si>
  <si>
    <t>PLMP2262N</t>
  </si>
  <si>
    <t>PLMP209</t>
  </si>
  <si>
    <t xml:space="preserve">Gnojnik </t>
  </si>
  <si>
    <t>Gnojnik</t>
  </si>
  <si>
    <t>NRXXII/194/2020 z dnia 4 grudnia 2020 r.</t>
  </si>
  <si>
    <t>PLMP2090</t>
  </si>
  <si>
    <t>PLMP509</t>
  </si>
  <si>
    <t>Grybów - Kąclowa</t>
  </si>
  <si>
    <t>Grybów</t>
  </si>
  <si>
    <t>Gmina Grybów</t>
  </si>
  <si>
    <t>Uchwała nr XXIII/2017/2020 Rady Gminy Grybów z dnia 26 listopada 2020 r. w sprawie wyznaczenia aglomeracji Grybów – Kąclowa (Dz. Urz. Woj. Małopolskiego 2020r, poz.7611)</t>
  </si>
  <si>
    <t>PLMP5092</t>
  </si>
  <si>
    <t>PLMP5091</t>
  </si>
  <si>
    <t>PLPK505</t>
  </si>
  <si>
    <t>Przewrotne</t>
  </si>
  <si>
    <t>PLMP078</t>
  </si>
  <si>
    <t>Grybów - Stróże</t>
  </si>
  <si>
    <t>Uchwała nr XXIII/2017/2020 Rady Gminy Grybów z dnia 26 listopada 2020 r. w sprawie wyznaczenia aglomeracji Grybów – Stróże (Dz. Urz. Woj. Małopolskiego 2020r, poz.7656)</t>
  </si>
  <si>
    <t>PLMP0780</t>
  </si>
  <si>
    <t>PLPK013</t>
  </si>
  <si>
    <t>Oczyszczalnia Ścieków w Przeworsku</t>
  </si>
  <si>
    <t>Przeworsk</t>
  </si>
  <si>
    <t>PLMP102</t>
  </si>
  <si>
    <t>Grybów Miasto</t>
  </si>
  <si>
    <t>Miasto Grybów</t>
  </si>
  <si>
    <t>Uchwała Sejmiku Małoposlkiego Nr XXIV/175/2020 z dnia 22 grudnia 2020r. w sprawie wyznaczenia aglomeracji Grybów Miasto (Dz. Urz. Woj. Małopolskiego 2020r, poz.8578)</t>
  </si>
  <si>
    <t>PLMP1021</t>
  </si>
  <si>
    <t>PLMP1022</t>
  </si>
  <si>
    <t>PLPK006</t>
  </si>
  <si>
    <t>oczyszczalnia ścieków w Przemyślu</t>
  </si>
  <si>
    <t>Przemyśl</t>
  </si>
  <si>
    <t>PLMP515</t>
  </si>
  <si>
    <t>Jodłownik</t>
  </si>
  <si>
    <t>limanowski, bocheński, myślenicki</t>
  </si>
  <si>
    <t>Jodłownik, Raciechowice, Łapanów</t>
  </si>
  <si>
    <t>Uchwała Nr XXIV/179/2020 Rady Gminy Jodłownik z dnia 07 grudnia 2020 r. w sprawie wyznaczenia obszaru i granic aglomeracji Jodłownik.</t>
  </si>
  <si>
    <t>PLMP1141</t>
  </si>
  <si>
    <t>PLMP1142</t>
  </si>
  <si>
    <t>PLMP5154</t>
  </si>
  <si>
    <t>PLMP5155</t>
  </si>
  <si>
    <t>PLMP5153</t>
  </si>
  <si>
    <t>PLDO072</t>
  </si>
  <si>
    <t>Przemków</t>
  </si>
  <si>
    <t>PLMP038</t>
  </si>
  <si>
    <t>Limanowa</t>
  </si>
  <si>
    <t>Miasto Limanowa</t>
  </si>
  <si>
    <t xml:space="preserve">29.12.2020r., XXXV.231.20, Rada Miasta Limanowa, Dziennik Urzędowy Województwa Małopolskiego poz. 8875 </t>
  </si>
  <si>
    <t>PLMP0381</t>
  </si>
  <si>
    <t>PLMP0382</t>
  </si>
  <si>
    <t>PLWL103</t>
  </si>
  <si>
    <t>Przemęt</t>
  </si>
  <si>
    <t xml:space="preserve">Przemęt </t>
  </si>
  <si>
    <t>PLMP603</t>
  </si>
  <si>
    <t>Lisia Góra-Zachód</t>
  </si>
  <si>
    <t>Lisia Góra</t>
  </si>
  <si>
    <t>Uchwała Rady Gminy nr XXI/275/2021 z 21.01.2021 r. w sprawie wyznaczenia aglomeracji LISIA GÓRA - ZACHÓD opublikowana w Dz.U.Woj.Mał. z dnia 27.01.2021 r., poz. 572</t>
  </si>
  <si>
    <t>PLSW064N</t>
  </si>
  <si>
    <t>Łagów</t>
  </si>
  <si>
    <t>Uchwała nr X/46/24 Rady Miejskiej w Łagowie z dnia 29.10.2024             Dziennik Urzędowy Województwa Świętokrzyskiego z 2024 roku poz. 3932</t>
  </si>
  <si>
    <t>PLSW0640N</t>
  </si>
  <si>
    <t>PLLO041</t>
  </si>
  <si>
    <t>Przedbórz</t>
  </si>
  <si>
    <t>PLMP207</t>
  </si>
  <si>
    <t>Mucharz</t>
  </si>
  <si>
    <t xml:space="preserve">Uchwała XVIII/163 Rady Gminy Mucharz z dnia 24.11.2020 r. </t>
  </si>
  <si>
    <t>PLMP2070</t>
  </si>
  <si>
    <t>PLPK106</t>
  </si>
  <si>
    <t>mechaniczno-biologiczna oczyszczalnia ścieków w Błoniu</t>
  </si>
  <si>
    <t>Przecław</t>
  </si>
  <si>
    <t>PLMP039</t>
  </si>
  <si>
    <t>Muszyna</t>
  </si>
  <si>
    <t>Nr XXVII.315.2020 Rady Miasta i Gminy Uzdrowiskowej Muszyna
z dnia 7.12.2020 r.</t>
  </si>
  <si>
    <t>PLMP0390</t>
  </si>
  <si>
    <t xml:space="preserve">UCHWAŁA Nr XXVII.316.2020 Rady Miasta
i Gminy Uzdrowiskowej
Muszyna z dnia 07 grudnia 2020 r. 
w sprawie wyznaczenia obszaru
i granic aglomeracji Żegiestów
</t>
  </si>
  <si>
    <t>PLMP5081</t>
  </si>
  <si>
    <t>PLMP5082</t>
  </si>
  <si>
    <t>PLMZ039</t>
  </si>
  <si>
    <t>Oczyszczalnia ścieków w Przasnyszu</t>
  </si>
  <si>
    <t>Przasnysz</t>
  </si>
  <si>
    <t>PLMP004</t>
  </si>
  <si>
    <t>Nowy Targ</t>
  </si>
  <si>
    <t>Miasto Nowy Targ</t>
  </si>
  <si>
    <t>Miasto Nowy Targ, Gmina Nowy Targ, Gmina Szaflary, Gmina Biały Dunajec, Gmina Poronin</t>
  </si>
  <si>
    <t>Uchwała Nr XXVI/286/2020 Rady Miasta Nowy Targ z 28.12.2020 r. w sprawie  wyznaczenia obszaru i granic aglomeracji Nowy Targ (Dz. Urz. Woj. Małopolskiego z 2021 r. poz. 229)</t>
  </si>
  <si>
    <t>PLMP0041</t>
  </si>
  <si>
    <t>PLMZ003</t>
  </si>
  <si>
    <t>Zakład Pruszków</t>
  </si>
  <si>
    <t>Pruszków</t>
  </si>
  <si>
    <t>PLSW012</t>
  </si>
  <si>
    <t>Pińczów</t>
  </si>
  <si>
    <t>pińczowski</t>
  </si>
  <si>
    <t xml:space="preserve">Pińczów, Michałów </t>
  </si>
  <si>
    <t>Uchwała nr LXI/679/2024 Rady Miejskiej w Pińczowie z dnia 14 lutego 2024r. DZ.URZ.WOJ.2024.880</t>
  </si>
  <si>
    <t>PLSW0120</t>
  </si>
  <si>
    <t>Uchwała nr XXIII/181/2020 Rady Gminy Rzezawa z dnia 21.12.2020 r. (Dz. U. Woj.. Małop. z dnia 30.12.2020r. Poz. 8770)</t>
  </si>
  <si>
    <t>PLMP2121</t>
  </si>
  <si>
    <t>PLMP2122</t>
  </si>
  <si>
    <t>PLDO113</t>
  </si>
  <si>
    <t>Pietrowice Małe</t>
  </si>
  <si>
    <t>Prusice</t>
  </si>
  <si>
    <t>sandomierski</t>
  </si>
  <si>
    <t xml:space="preserve">UCHWAŁA NR XXVIII/319/2020 RADY MIASTA SANDOMIERZA  z dnia 29 grudnia 2020 r. </t>
  </si>
  <si>
    <t>PLSW0080</t>
  </si>
  <si>
    <t xml:space="preserve">Oczyszczalnia Ścieków w Prudniku </t>
  </si>
  <si>
    <t>UCHWAŁA NR XXXV/356/22 RADY GMINY SPYTKOWICE                   Z DNIA 24.05.2022 R.               DZ. URZ. WOJ. MAŁOPOLSKIEGO                            Z 2022 ROKU POZ.4304</t>
  </si>
  <si>
    <t>PLMP0721</t>
  </si>
  <si>
    <t>PLMP0722</t>
  </si>
  <si>
    <t>PLPK088</t>
  </si>
  <si>
    <t>Oczyszczalnia ścieków w Pruchniku</t>
  </si>
  <si>
    <t>Pruchnik</t>
  </si>
  <si>
    <t>Gmina Miasta Tarnowa</t>
  </si>
  <si>
    <t>Gmina Miasta Tarnowa, Gmina Tarnów, Skrzyszów, Pleśna</t>
  </si>
  <si>
    <t>Uchwała NR XLV/398/2021 Rady Miejskiej w Tarnowie z dnia 28.01.2021 r. w sprawie wyznaczenia aglomeracji Tarnów - Dziennik Urzędowy Województwa Małopolskiego poz. 903, Kraków,  dnia 10 lutego 2021 r.</t>
  </si>
  <si>
    <t>PLMP0020</t>
  </si>
  <si>
    <t>Oczyszczalnia ścieków w Prószkowie</t>
  </si>
  <si>
    <t>UCHWAŁA NR XXVI/236/2020 RADY GMINY TOMICE z dnia 29 grudnia 2020 r.w sprawie wyznaczenia obszaru i granic aglomeracji Tomice, publikator: Dziennik Urzędowy Województwa Małopolskiego</t>
  </si>
  <si>
    <t>PLMP0870</t>
  </si>
  <si>
    <t>PLMP057</t>
  </si>
  <si>
    <t>Oczyszczalnia Ścieków w Proszowicach</t>
  </si>
  <si>
    <t>Proszowice</t>
  </si>
  <si>
    <t>Wadowice, Mucharz, Tomice</t>
  </si>
  <si>
    <t>Uchwała Nr LII/488/2022 Rady Miejskiej w Wadowicach z dnia 21 września 2022 r.</t>
  </si>
  <si>
    <t>PLMP0080</t>
  </si>
  <si>
    <t>PLMP608</t>
  </si>
  <si>
    <t>Wierzchosławice</t>
  </si>
  <si>
    <t>Gmina Wierzchosławice</t>
  </si>
  <si>
    <t>Uchwała nr XXXI/215/2020 Rady Gminy Wierzchosławice z dnia 30 grudnia 2020 r. w sprawie wyznaczenia obszaru i granic aglomeracji Wierzchosławice</t>
  </si>
  <si>
    <t>PLDO064</t>
  </si>
  <si>
    <t>komunalna oczyszczalnia ścieków</t>
  </si>
  <si>
    <t xml:space="preserve">Prochowice </t>
  </si>
  <si>
    <t>PLMP606</t>
  </si>
  <si>
    <t>Wojnicz Miasto</t>
  </si>
  <si>
    <t>Wojnicz</t>
  </si>
  <si>
    <t>UCHWAŁA NR XXI/241/2020 Rady Miejskiej w Wojniczu z dnia 28 grudnia 2020 roku w sprawie wyznaczenia aglomeracji Wojnicz Miasto DZ.URZ.WOJ.2020.88969</t>
  </si>
  <si>
    <t>PLOP012</t>
  </si>
  <si>
    <t>Oczyszczalnia Ścieków Praszka</t>
  </si>
  <si>
    <t>Praszka</t>
  </si>
  <si>
    <t>PLMP607</t>
  </si>
  <si>
    <t>Żabno</t>
  </si>
  <si>
    <t>Uchwała Nr XXIX/435/21 Rady Miejskiej w Żabnie z dnia 4 listopada 2021 r. w sprawie wyznaczenie aglomeracji w Żabnie</t>
  </si>
  <si>
    <t>Uchwała Nr XXV192/2020 Rady Gminy Szczurowa z dnia 11 grudnia 2020 r. w sprawie wyznaczenia obszaru i granicy Dziennik Urzędowy Województwa Małopolskiego, Kraków, dnia 17 grudnia 2020 r. Poz. 8343</t>
  </si>
  <si>
    <t>PLMP0950</t>
  </si>
  <si>
    <t>PLWL001</t>
  </si>
  <si>
    <t>Centralna Oczyszczalnia Ścieków</t>
  </si>
  <si>
    <t>PLSW071N</t>
  </si>
  <si>
    <t>Klimontów</t>
  </si>
  <si>
    <t>UCHWAŁA nr XXIX/197/2020 Rady Miejskiej w Klimontowie z dnia 30 grudnia 2020 r. w sprawie wyznaczenia aglomeracji Klimontów, Dz. Urz. Woj. 2021.126</t>
  </si>
  <si>
    <t>PLSW0710N</t>
  </si>
  <si>
    <t>Lewobrzeżna Oczyszczalnia Ścieków</t>
  </si>
  <si>
    <t>Uchwała nr XXI/108/20 Rady Gminy Spytkowice z dnia 29 grudnia 2020r. w sprawie wyznaczenia aglomeracji Spytkowice, Dziennik Urzędowy Województwa Małopolskiego, Kraków, dnia 5 stycznia 2021r. Poz. 61</t>
  </si>
  <si>
    <t>PLMP0790</t>
  </si>
  <si>
    <t xml:space="preserve">Pozezdrze </t>
  </si>
  <si>
    <t>Tokarnia</t>
  </si>
  <si>
    <t>Uchwała Rady Gminy Tokarnia Nr XXI/154/2020 z dnia 30 grudnia 2020 r. w sprawie wyznaczenia obszaru i granic aglomeracji gminy Tokarnia. (DZ.U. Woj. Malopolskiego z dnia 8.01.2021, poz. 215)</t>
  </si>
  <si>
    <t>PLMP0890</t>
  </si>
  <si>
    <t>PLWL143</t>
  </si>
  <si>
    <t>Oczyszczalnia ścieków w m. Ługi</t>
  </si>
  <si>
    <t>Powidz</t>
  </si>
  <si>
    <t>PLMP117</t>
  </si>
  <si>
    <t>Nowe Brzesko</t>
  </si>
  <si>
    <t>Uchwała Nr XXVIII/194/21 Rady Miejskiej Nowe Brzesko z dnia 16 kwietnia 2021 r. w sprawie zmiany obszaru i granic aglomeracji Nowe Brzesko (poz. 2405; data 2021.04.20)</t>
  </si>
  <si>
    <t>PLMP1170</t>
  </si>
  <si>
    <t>tatrzański</t>
  </si>
  <si>
    <t>Zakopane
Kościelisko</t>
  </si>
  <si>
    <t>Uchwała Nr XXV/316/2020 Rady Miasta Zakopane z dnia 26 listopada 2020r. w sprawie wyznaczenia  obszaru i granic aglomeracji Zakopane (Dziennik Urzędowy Województwa Małopolskiego, poz. 7842)</t>
  </si>
  <si>
    <t>PLMP0061</t>
  </si>
  <si>
    <t>PLMP0062</t>
  </si>
  <si>
    <t>Oczyszczalnia Potulice</t>
  </si>
  <si>
    <t>PLSW046N</t>
  </si>
  <si>
    <t>Kije</t>
  </si>
  <si>
    <t xml:space="preserve">UCHWAŁA NR XXI/169/20 RADY GMINY KIJE z dnia 29 grudnia 2020r.w sprawie wyznaczenia obszaru i granic aglomeracji Kije; ogłoszona 20.01.2021r. w Dzienniku UrzędowymWójewództwa Świętojrzyskiego poz. 412 (DZ. URZ. WOJ. ŚW. 2021.412) </t>
  </si>
  <si>
    <t>PLSW0460N</t>
  </si>
  <si>
    <t>Potęgowo</t>
  </si>
  <si>
    <t>PLMP141</t>
  </si>
  <si>
    <t>Łukowica</t>
  </si>
  <si>
    <t>ŁUKOWICA</t>
  </si>
  <si>
    <t>Uchwała  XV/145/20 Rady Gminy Łukowica  z 28.12.2020r. W sprawie wyznaczenia obszaru i granic aglomeracji Gminy Łukowica, Dz.U Woj.. Mał. z 2021 poz. 453</t>
  </si>
  <si>
    <t>PLMP1410</t>
  </si>
  <si>
    <t>Poręba nowa</t>
  </si>
  <si>
    <t>Uchwała Nr XXV/208/2020 Rady Gminy Sułoszowa z dn. 4 grudnia 2020 r. w sprawie: wyznaczenia obszaru i granic aglomeracji gminy Sułoszowa DZIENNIK URZEDOWY WOJEWÓDZTWA MAŁOPOLSKIEGO z dnia 17 grudnia 2020 r. Poz. 8332</t>
  </si>
  <si>
    <t>PLMP1100</t>
  </si>
  <si>
    <t>Poręba stara</t>
  </si>
  <si>
    <t>PLMP076</t>
  </si>
  <si>
    <t>Iwkowa</t>
  </si>
  <si>
    <t>UCHWAŁA NR XXVIII/183/20 RADY GMINY W IWKOWEJ z dnia 30 grudnia 2020 roku w sprawie: wyznaczenia obszaru i granic aglomeracji gminy Iwkowa. Publikator: DZIENNIK URZĘDOWY WOJEWÓDZTWA MAŁOPOLSKIEGO Kraków, dnia 13 stycznia 2021 r. Poz. 374</t>
  </si>
  <si>
    <t>PLMP0760</t>
  </si>
  <si>
    <t>PLSL517</t>
  </si>
  <si>
    <t>Oczyszczalnia Ścieków w Poraju</t>
  </si>
  <si>
    <t>Poraj</t>
  </si>
  <si>
    <t>PLMP186</t>
  </si>
  <si>
    <t>UCHWAŁA  NR XXVIII/247/22 RADY GMINY OLESNO Z DNIA 10 CZERWCA 2022R. W SPRAWIE ZMIANY UCHWAŁY NR XVIII/148/20 RADY GMINY OLESNO Z DNIA 30 GRUDNIA 2020R. W SPRAWIE  WYZNACZENIA OBSZARU I GRANIC AGLOMERACJI GMINY OLESNO DZ.URZ.WOJ.2022.4246</t>
  </si>
  <si>
    <t>PLMP1860</t>
  </si>
  <si>
    <t>PLSL149N</t>
  </si>
  <si>
    <t>Gminna oczyszczalnia ścieków komunalnych w Popowie</t>
  </si>
  <si>
    <t>Popów</t>
  </si>
  <si>
    <t>PLSW023</t>
  </si>
  <si>
    <t>Bieliny</t>
  </si>
  <si>
    <t>Bieliny, Nowa Słupia</t>
  </si>
  <si>
    <t>Uchwala nr XXVI/198/20 Rady Gminy Bieliny z dnia 30 grudnia 2020 r. w sprawie wyznaczenia obszaru i granic aglomeracji Bieliny (Dz. U. woj. Św. z 2021 r., poz. 62)</t>
  </si>
  <si>
    <t>PLSW0230</t>
  </si>
  <si>
    <t>Stare Siołkowice</t>
  </si>
  <si>
    <t>PLSW502</t>
  </si>
  <si>
    <t xml:space="preserve">Napęków
</t>
  </si>
  <si>
    <t>Bieliny, Łagów</t>
  </si>
  <si>
    <t>Uchwała Rady Gminy Bieliny nr XXVI/199/20 z dnia 30 grudnia 2020 r. w sprawie wyznaczenia obszaru i ganic aglomeracji Napęków (Dz. U. woj.. Św. z 2021 r., poz. 63)</t>
  </si>
  <si>
    <t>w budowie</t>
  </si>
  <si>
    <t>Karłowice</t>
  </si>
  <si>
    <t>PLMP103</t>
  </si>
  <si>
    <t>Gromnik</t>
  </si>
  <si>
    <t>Uchwała Nr XX/187/2020 Rady Gminy Gromnik z dnia 10 grudnia 2020 r. /Dziennik Urzędowy Województwa Małopolskiego z dnia 17 grudnia 2020 r. , poz. 8399/ w sprawie wyznaczenia obszaru i granic  aglomeracji Gromnik</t>
  </si>
  <si>
    <t>PLMP1030</t>
  </si>
  <si>
    <t>PLWL077</t>
  </si>
  <si>
    <t>Poniec</t>
  </si>
  <si>
    <t>Uchwała nr XXIV/310/20 Rady Miejskiej w Słomnikach z 30 grudnia 2020r. W sprawie wyznaczenia Aglomeracji Słomniki opublikowana 31.12.2020 poz 8906 Dziennik Urzędowy Woj. Małopolsiego</t>
  </si>
  <si>
    <t>PLMP0360</t>
  </si>
  <si>
    <t>Rokosowo</t>
  </si>
  <si>
    <t>PLMP082</t>
  </si>
  <si>
    <t>XIX/161/2020, Rada Gminy Osiek, 30 listopada 2020, W sprawie wyznaczenia obszaru i granic aglomaeracji Osiek, Dz. Urz. Woj. Małop. z 2020, poz. 7626</t>
  </si>
  <si>
    <t>PLMP0820</t>
  </si>
  <si>
    <t>PLMZ082</t>
  </si>
  <si>
    <t>MEWA</t>
  </si>
  <si>
    <t>Pomiechówek</t>
  </si>
  <si>
    <t>XXVII/221/2020, Rady Miejskiej w Proszowicach z dnia 11 grudnia 2020r. W sprawie wyznaczenia obszaru i granic aglomeracji Proszowice, Dziennik Urzędowy Województwa Małopolskiego,DZ. URZ. WOJ. 2020.8249</t>
  </si>
  <si>
    <t>PLMP0570</t>
  </si>
  <si>
    <t xml:space="preserve">Połczyn-Zdrój </t>
  </si>
  <si>
    <t>PLMP105</t>
  </si>
  <si>
    <t>Łapsze Niżne - Niedzica</t>
  </si>
  <si>
    <t>Łapsze Niżne</t>
  </si>
  <si>
    <t>Uchwała Nr XXIII-226/20 Rady Gminy Łapsze Niżne z dnia 14 grudnia 2020 r. w sprawie wyznaczenia obszaru i granic aglomeracji Łapsze Niżne - Niedzica (Dz. Urz. Woj. Małop., poz. 8302  z dnia 16.12.2020 r.)</t>
  </si>
  <si>
    <t>PLMP1050</t>
  </si>
  <si>
    <t>OŚ w Łęgu k. Połańca</t>
  </si>
  <si>
    <t>Uchwała Nr XXX/240/2021 Rady Gminy Tymbark z dnia 18 października 2021 r. Dzinnik Urzędowy Województwa Małopolskiego poz. 5852</t>
  </si>
  <si>
    <t>PLMP0561</t>
  </si>
  <si>
    <t>PLMP0562</t>
  </si>
  <si>
    <t>Polska Cerekiew typu ECOLO-CHIEF</t>
  </si>
  <si>
    <t>PLMP124</t>
  </si>
  <si>
    <t>Mogilany-Lusina</t>
  </si>
  <si>
    <t>Mogilany</t>
  </si>
  <si>
    <t>XXIV/255/2020 Rady Gminy Mogilany z 29 grudnia 2020r. w sprawie wyznaczenia obszaru i granic aglomeracji Mogilany – Lusina (Dz. Urz. Woj. Małopolskiego. poz. 315 z 12 stycznia 2021r.)</t>
  </si>
  <si>
    <t>PLMP1240</t>
  </si>
  <si>
    <t>PLDO020</t>
  </si>
  <si>
    <t>Komunalna Oczyszczalnia Ścieków w Polkowicach</t>
  </si>
  <si>
    <t>Polkowice</t>
  </si>
  <si>
    <t>PLMP165</t>
  </si>
  <si>
    <t>Mogilany - Włosań</t>
  </si>
  <si>
    <t>Uchwała Nr XXIV/256/2020 Rady Gminy Mogilany z dnia 29 grudnia 2020 r. w sprawie wyznaczenia obszaru i granic aglomeracji Mogilany – Włosań  (Dz. Urz. Woj. Małopolskiego. poz. 316 z 12 stycznia 2021r.)</t>
  </si>
  <si>
    <t>PLMP1650</t>
  </si>
  <si>
    <t>Zakładowa Oczyszczalnia ścieków</t>
  </si>
  <si>
    <t>Gmina Wiślica</t>
  </si>
  <si>
    <t>Uchwała nr XXX/191/2020 Rady Miejskiej w Wiślicy z dnia 30 grudnia 2020 r. w sprawie wyznaczenia obszaru i granic aglomeracji Wiślica. Dz.U. Wojew.Świętokrzyskiego poz.238 z 11stycznia 2021 r.</t>
  </si>
  <si>
    <t>PLSW0470N</t>
  </si>
  <si>
    <t>PLPK501</t>
  </si>
  <si>
    <t>Oczyszczalnia ścieków w Berezce</t>
  </si>
  <si>
    <t>Polańczyk</t>
  </si>
  <si>
    <t>PLMP005</t>
  </si>
  <si>
    <t xml:space="preserve">Miasto Nowy Sacz, powiat nwowosądecki </t>
  </si>
  <si>
    <t>Nowy Sącz, Stary Sacz, Nawojowa, Kamionka Wielka</t>
  </si>
  <si>
    <t>Uchała Nr XXXVIII/422/2020 Rady Miasta Nowego Sącza z dn. 29.12.2020r. (Dz. U. woj. Małop. z dn. 14.01.2021r. poz. 387) w sprawie wyznaczenia obszaru i granic aglomeracji Nowy Sącz</t>
  </si>
  <si>
    <t>PLMP0051</t>
  </si>
  <si>
    <t>Oczyszczalnia Polanów</t>
  </si>
  <si>
    <t>PLMP049</t>
  </si>
  <si>
    <t>Alwernia</t>
  </si>
  <si>
    <t xml:space="preserve">UCHWAŁA NR VII/81/2024 RADY MIEJSKIEJ W ALWERNI z dnia 29 października 2024 roku w sprawie zmiany uchwały Nr IX/107/2020 Rady Miejskiej w Alwerni z dnia 17 grudnia 2020 r. w sprawie wyznaczenia obszaru i granic aglomeracji Alwernia, DZ. URZ. WOJ. 2024.7079  Ogłoszony: 15.11.2024 </t>
  </si>
  <si>
    <t>PLMP0490</t>
  </si>
  <si>
    <t>PLDO034</t>
  </si>
  <si>
    <t>Oczyszczalnia Ścieków w Szalejowie Górnym</t>
  </si>
  <si>
    <t>Polanica-Zdrój</t>
  </si>
  <si>
    <t>Uchwała Nr XX/147/21 Rady Gminy Samborzec z dnia 9 marca 2021r. w sprawie wyznaczenia aglomeracji Samborzec (Dz.U. Woj. Świętokrzyskiego poz.1018 z 2021r.)</t>
  </si>
  <si>
    <t>PLSW0510N</t>
  </si>
  <si>
    <t>Oczyszczalnia Pogwizdów</t>
  </si>
  <si>
    <t>PLSW042</t>
  </si>
  <si>
    <t>Łoniów</t>
  </si>
  <si>
    <t>Uchwała nr XXI/125/2020 Rady Gminy Łoniów z dnia 30 grudnia 2020r. W sprawie wyznaczenia obszaru i granic aglomeracji Łoniów Dziennik Urzędowy Województwa Świętokrzyskiego Kielce, dnia 13 stycznia 2021 r. Poz. 317</t>
  </si>
  <si>
    <t>PLSW0420</t>
  </si>
  <si>
    <t>PLWL095</t>
  </si>
  <si>
    <t>Pogorzela</t>
  </si>
  <si>
    <t>Uchwała Nr XXVIII/231/2021 Rady Gminy w Stryszowie z dnia 21 czerwca 2021 w sprawie zmiany uchwały nr XXII/185/2020 Rady Gminy w Stryszowie z dnia 29 grudnia 20202 r. w sprawie zmiany obszaru i granic aglomeracji Stryszów; (Dz.Urz.Małop.2021.4337 z dnia</t>
  </si>
  <si>
    <t>PLMP0450</t>
  </si>
  <si>
    <t>PLDO092</t>
  </si>
  <si>
    <t xml:space="preserve">Oczyszczalnia ścieków w Marczycach </t>
  </si>
  <si>
    <t>Podgórzyn</t>
  </si>
  <si>
    <t>PLMP190</t>
  </si>
  <si>
    <t>Gołcza-Rzeżuśnia</t>
  </si>
  <si>
    <t>miechowski</t>
  </si>
  <si>
    <t>Gołcza</t>
  </si>
  <si>
    <t>Uchwała nr XX/178/20 Rady Gminy Gołcza  z dn.23.12.2020 r.Publikator- Dziennik Urzędowy Województwa Małopolskiego</t>
  </si>
  <si>
    <t>PLMP1900</t>
  </si>
  <si>
    <t>PLLO019</t>
  </si>
  <si>
    <t>Poddębice</t>
  </si>
  <si>
    <t>PLMP023</t>
  </si>
  <si>
    <t>Brzesko</t>
  </si>
  <si>
    <t>Uchwała Rady Miejskiej w Brzesku  Nr XXIX/228/2020 z dnia 02.12.2020 w sprawie wyznaczenia obszaru i granic Aglomeracji Brzesko, Dz. Urz. Woj. Małop.  z 2020 r. poz. 7969.</t>
  </si>
  <si>
    <t>PLMP0230</t>
  </si>
  <si>
    <t>PLSL065</t>
  </si>
  <si>
    <t>oczyszczalnia ścieków w Kolonii Poczesna</t>
  </si>
  <si>
    <t>Poczesna</t>
  </si>
  <si>
    <t>PLMP223N</t>
  </si>
  <si>
    <t>Brzesko - Sterkowiec</t>
  </si>
  <si>
    <t>Uchwała Rady Miejskiej w Brzesku Nr XXIX/229/2020 z dnia 02.12.2020 w sprawie wyznaczenia obszaru i granic Aglomeracji Brzesko - Sterkowiec, Dz. Urz. Woj. Małop. z 2020 r. poz. 7970.</t>
  </si>
  <si>
    <t>PLMP2230N</t>
  </si>
  <si>
    <t>oczyszczalnia ścieków w Hucie Starej B</t>
  </si>
  <si>
    <t>PLMP003</t>
  </si>
  <si>
    <t>Chrzanów</t>
  </si>
  <si>
    <t>Chrzanów, Trzebinia</t>
  </si>
  <si>
    <t>Uchwała Nr XXVII/282/2020 Rady Miejskiej w Chrzanowie z dnia 29 grudnia 2020 r. o wyznaczeniu obszaru i granic Aglomeracji Chrzanów opublikowana w Dzienniku Urzędowym Wojeówdztwa Małopolskiego 7 stycznia 2021 r., poz. 167</t>
  </si>
  <si>
    <t>PLMP0030</t>
  </si>
  <si>
    <t xml:space="preserve">oczyszczalnia we Wrzosowej </t>
  </si>
  <si>
    <t>PLMP193</t>
  </si>
  <si>
    <t>Łososina Dolna</t>
  </si>
  <si>
    <t>Uchwała nr 201/XX/2020 Rady Gminy w Łososinie Dolnej z dnia 10 grudnia 2020 roku w sprawie wyznaczenia  obszaru i granic aglomeracji Gminy Łososinie Dolnej. Publikacja w dzinniku Urzędowym Województwa Małopolskiego 18.12.2020 rok; (DZ. URZ. WOJ. 2020.8440)</t>
  </si>
  <si>
    <t>PLMP1931</t>
  </si>
  <si>
    <t>PLMP1932</t>
  </si>
  <si>
    <t>PLWL044</t>
  </si>
  <si>
    <t>Pniewy</t>
  </si>
  <si>
    <t>UCHWAŁA NR XIX/161/20 RADY GMINY RYTRO z dnia 28 grudnia 2020 roku w sprawie wyznaczenia Aglomeracji Rytro (Dz. Urz. Województwa Małopolskiego z 2020 r., poz. 8750)</t>
  </si>
  <si>
    <t>PLMP0621</t>
  </si>
  <si>
    <t>PLLE078</t>
  </si>
  <si>
    <t>Płudy - Gminna oczyszczalnia ścieków SUPERBOS 500</t>
  </si>
  <si>
    <t>Płudy</t>
  </si>
  <si>
    <t>PLMP037</t>
  </si>
  <si>
    <t>Dąbrowa Tarnowska</t>
  </si>
  <si>
    <t>Uchwała Nr XXVIII/295/20 Rady Miejskiej w Dąbrowie Tarnowskiej z dnia 29 grudnia 2020 roku w sprawie wyznaczenia aglomeracji Dąbrowa Tarnowska, (Dz. Urz. Woj. Małop. rok 2021, poz.270)</t>
  </si>
  <si>
    <t>PLMP0370</t>
  </si>
  <si>
    <t>OCZYSZCZALNIA PŁOTY</t>
  </si>
  <si>
    <t>PLMP020</t>
  </si>
  <si>
    <t>Aglomeracja Krzeszowice</t>
  </si>
  <si>
    <t>Krzeszowice</t>
  </si>
  <si>
    <t>Uchwała Nr LX/661/2023 Rady Miejskiej w Krzeszowicach z dnia 30.03.2023 r. w sprawie zmiany uchwały Nr XXVIII/302/2020 Rady Miejskiej w Krzeszowicach z dnia 26 listopada 2020 r. w sprawie wyznaczenia obszaru i granic aglomeracji Krzeszowice (Dz. Urz. Woj. Małopolskiego rok 2023, poz. 2636)</t>
  </si>
  <si>
    <t>PLMP0200</t>
  </si>
  <si>
    <t>PLMZ009</t>
  </si>
  <si>
    <t>PLMZ016</t>
  </si>
  <si>
    <t>Miejska Oczyszczalnia Ścieków           w Płońsku</t>
  </si>
  <si>
    <t>Płońsk</t>
  </si>
  <si>
    <t>PLMP127</t>
  </si>
  <si>
    <t>Aglomeracja Krzeszowice Zalas</t>
  </si>
  <si>
    <t>Uchwała Nr LX/662/2023 Rady Miejskiej w Krzeszowicach z dnia 30.03.2023 r. w sprawie zmiany uchwały Nr XXVIII/303/2020 Rady Miejskiej w Krzeszowicach z dnia 26 listopada 2020 r. w sprawie wyznaczenia obszaru i granic aglomeracji Krzeszowice-Zalas (Dz. Urz. Woj. Małopolskiego z dnia 6.04.2023 r. poz. 2635)</t>
  </si>
  <si>
    <t>PLMP1271</t>
  </si>
  <si>
    <t>PLMP1272</t>
  </si>
  <si>
    <t>PLMP1273</t>
  </si>
  <si>
    <t>PLMZ095</t>
  </si>
  <si>
    <t>Kalinowiec</t>
  </si>
  <si>
    <t>Płoniawy-Bramura</t>
  </si>
  <si>
    <t>Jędrzejów</t>
  </si>
  <si>
    <t>Uchwała nr XXXII/266/2021 Rady Gminy Sobków z dnia 18 czerwca 2021 r. w sprawie wyznaczenia obszaru i granic Aglomeracji Sobków (Dz. Urz. Woj. Św. z 2021 r., poz. 2216)</t>
  </si>
  <si>
    <t>PLSW0430</t>
  </si>
  <si>
    <t>PLMZ006</t>
  </si>
  <si>
    <t>Płock</t>
  </si>
  <si>
    <t>PLMP517</t>
  </si>
  <si>
    <t xml:space="preserve">Piwniczna-Zdrój </t>
  </si>
  <si>
    <t>Uchwała nr XXIX/230/2020 Rady Miejskiej w Piwnicznej - Zdroju z dnia 28.12.2020 w sprawie wyznaczenia aglomeracji Piwniczna-Zdrój (Dz.Urz.Woj.Małpolsk. z dnia 30 grudnia 2020 roku poz. 8755)</t>
  </si>
  <si>
    <t>PLMP5171</t>
  </si>
  <si>
    <t>PLMP5172</t>
  </si>
  <si>
    <t>PLMP084</t>
  </si>
  <si>
    <t>Oczyszczalnia Ścieków w Rzuchowej</t>
  </si>
  <si>
    <t>Pleśna</t>
  </si>
  <si>
    <t>PLMP096</t>
  </si>
  <si>
    <t>Nowy Wiśnicz</t>
  </si>
  <si>
    <t>Uchwała nr II/15/24 Rady Miejskiej w Nowym Wiśniczu z dnia 22.05.2024r.  W sprawie zmiany uchwały nr XXV/239/20 Rady Miejskiej w Nowym Wiśniczu z dnia 17 grudnia 2020 r. w sprawie wyznaczenia obszaru i granic aglomeracji Nowy</t>
  </si>
  <si>
    <t>PLMP0961</t>
  </si>
  <si>
    <t>PLMP0962</t>
  </si>
  <si>
    <t>PLWL031</t>
  </si>
  <si>
    <t>Oczyszczalnia ścieków Zielona Łąka</t>
  </si>
  <si>
    <t>Pleszew</t>
  </si>
  <si>
    <t>nowotarski, myślenicki</t>
  </si>
  <si>
    <t>Rabka-Zdrój - Lubień</t>
  </si>
  <si>
    <t>Uchwała Rady Miejskiej w Rabce -Zdroju nr: XXVIII/238/20 z dnia 25 listopada 2020 rok w sprawie wyznaczenia obszaru i granic aglomeracji Rabka-Zdrój (Małop.2020.7649 z dnia 2020.12.03 r.)</t>
  </si>
  <si>
    <t>PLMP0220</t>
  </si>
  <si>
    <t>Piwniczna-Zdrój</t>
  </si>
  <si>
    <t xml:space="preserve">Uchwała Nr XXVIII/309/20 Rady Miejskiej w Skale z dnia 22 grudnia 2020 r. w sprawie wyznaczenia obszaru i granic aglomeracji Skała (Dz. Urz. Woj. Małopolskiego rok 2020, poz. 8738), Ogłoszony: 30.12.2020, </t>
  </si>
  <si>
    <t>PLMP0851</t>
  </si>
  <si>
    <t>PLMP0852</t>
  </si>
  <si>
    <t>Wierchomla</t>
  </si>
  <si>
    <t>PLSW011</t>
  </si>
  <si>
    <t xml:space="preserve">Kazimierza Wielka </t>
  </si>
  <si>
    <t>kazimierski</t>
  </si>
  <si>
    <t>Kazimierza Wielka</t>
  </si>
  <si>
    <t>Kazimierza Wielka, Skalbmierz</t>
  </si>
  <si>
    <t xml:space="preserve">XXXVII/290/2020 z dnia 29.12.2020 r. Rady Miejskiej w Kazimierzy Wielkiej Dziennik Urzędowy Województwa Świętokrzyskiego z 2021 poz. 95 w sprawie wyzanczenia obszaru granic aglomeracji Kazimierza Wielka </t>
  </si>
  <si>
    <t>PLSW0110</t>
  </si>
  <si>
    <t>PLLE075</t>
  </si>
  <si>
    <t>Piszczac</t>
  </si>
  <si>
    <t>uchwała XV/146/20 Rady Gminy Trzciana z dn.30.09.2020r w sprawie wyznaczenia obszaru i granic aglomeracji Gminy Trzciana Dz.Urz.Woj.Malop.  2020.6186</t>
  </si>
  <si>
    <t>PLMP1000</t>
  </si>
  <si>
    <t>Jagodne</t>
  </si>
  <si>
    <t>PLSW005</t>
  </si>
  <si>
    <t>Uchwała Nr X/74/24 Rady Miejskiej w Jędrzejowie z dnia 24 października 2024 r. zmieniająca uchwałę nr XXXI/270/21 Rady Miejskiej w Jędrzejowiez dnia 21 stycznia 2021r. w sprawie wyznaczenia obszaru i granic aglomeracji</t>
  </si>
  <si>
    <t>PLSW0050</t>
  </si>
  <si>
    <t xml:space="preserve">UCHWAŁA NR XXIX/264/20 RADY MIEJSKIEJ W SZCZUCINIE z dnia 30 grudnia 2020 roku w sprawie wyznaczenia obszaru i granic aglomeracji Szczucin. (DZ. URZ. WOJ. MAŁ. Rok 2020, poz. 8852) Ogłoszony: 31.12.2020 </t>
  </si>
  <si>
    <t>PLMP0610</t>
  </si>
  <si>
    <t>PLLO002</t>
  </si>
  <si>
    <t>Piotrków Trybunalski</t>
  </si>
  <si>
    <t>Żegocina</t>
  </si>
  <si>
    <t>Uchwała Nr XXIV/184/2020 Rady Gminy Żegocina z dnia 29 grudnia 2020 r. w sprawie wyznaczenia obszaru i granic aglomeracji Gminy Żegocina (DZ. URZ. WOJ. Małopolskiego rok 2020, poz. 8783)</t>
  </si>
  <si>
    <t>PLMP0800</t>
  </si>
  <si>
    <t>PLMP108</t>
  </si>
  <si>
    <t>Męcina</t>
  </si>
  <si>
    <t>Uchwała NR XVII/185/2021 Rady Gminy Limanowa z dnia 25 marca 2021 roku w sprawie wyznaczenia aglomeracji Męcina Dziennik Urzędowy Województwa Małopolskiego poz. 1978, 2021.</t>
  </si>
  <si>
    <t>PLMP1080</t>
  </si>
  <si>
    <t>PLMZ031</t>
  </si>
  <si>
    <t>Oczyszczalnia Ścieków Januszno</t>
  </si>
  <si>
    <t>Pionki</t>
  </si>
  <si>
    <t>PLMP170</t>
  </si>
  <si>
    <t>Mordarka</t>
  </si>
  <si>
    <t>Uchwała Nr XVII/184/2021 Rady Gminy Limanowa z dnia 25 marca 2021 r. w sprawie wyznaczenia aglomeracji Mordarka (DZ. URZ. WOJ. Małopolskiego rok 2021 poz. 1979)</t>
  </si>
  <si>
    <t>PLMP1700</t>
  </si>
  <si>
    <t>PLSW022</t>
  </si>
  <si>
    <t>Piekoszów</t>
  </si>
  <si>
    <t>Uchwała Nr XXVIII/265/2020 Rady Gminy Piekoszów z dnia 30 grudnia 2020r. w sprawie wyznaczenia obszaru i granic aglomeracji Piekoszów (Dz. Urz. Woj.. Świętokrzyskiego z 2021r., poz. 328)</t>
  </si>
  <si>
    <t>PLSW0220</t>
  </si>
  <si>
    <t>Gwda</t>
  </si>
  <si>
    <t>Uchwała Nr XXVI/299/2020 Rady Gminy Wielka Wieś z dnia 26 listopada 2020r.Uchwała w sprawie w sprawie wyznaczenia obszaru i granic aglomeracji Wielka Wieś; Dziennik Urzędowy Województwa Małopolskiego (DZ. URZ. WOJ. 2020.7772)</t>
  </si>
  <si>
    <t>PLMP1470</t>
  </si>
  <si>
    <t>PLPK099</t>
  </si>
  <si>
    <t>PILZNO</t>
  </si>
  <si>
    <t>PLMP106</t>
  </si>
  <si>
    <t>Korzenna</t>
  </si>
  <si>
    <t xml:space="preserve">Uchwała nr XXV/307/2020  Rady Gminy Korzenna z dnia 17 grudnia 2020 r. w sprawie wyznaczenia obszaru i granic aglomeracji Korzenna, D. U. Woj. Mał. z 2020 r., poz. 8404 </t>
  </si>
  <si>
    <t>PLMP1060</t>
  </si>
  <si>
    <t>PLSL074</t>
  </si>
  <si>
    <t>oczyszczalnia ścieków Pilica</t>
  </si>
  <si>
    <t>Pilica</t>
  </si>
  <si>
    <t>PLMP516</t>
  </si>
  <si>
    <t>Czernichów</t>
  </si>
  <si>
    <t xml:space="preserve">uchwała nr XXXV.331.2021 Rady Gminy Czernichów z dnia 22.03.2021 r. w sprawie wyznaczenia obszaru i granic aglomeracji Czernichów, DZ. URZ. WOJ. Małop. 2021.1708 </t>
  </si>
  <si>
    <t>PLMP5161</t>
  </si>
  <si>
    <t>PLMP5162</t>
  </si>
  <si>
    <t>Oczyszczalnia ścieków Pilchowice "Piaski"</t>
  </si>
  <si>
    <t>Sucha Beskidzka, Stryszawa</t>
  </si>
  <si>
    <t>Uchwała nr XXIII/193/2020 Rady Miasta Sucha Beskidzka z dnia 14 grudnia 2020 r. w sprawie wyznaczenia obszaru i granicy aglomeracji Sucha Beskidzka (DZ. URZ. WOJ. 2020.8297)</t>
  </si>
  <si>
    <t>PLMP0150</t>
  </si>
  <si>
    <t>PLMZ079</t>
  </si>
  <si>
    <t>Pilawa</t>
  </si>
  <si>
    <t>Żywiec, Radziechowy Wieprz, Lipowa, Gilowice, Jeleśnia, Koszarawa, Łodygowice, Świnna</t>
  </si>
  <si>
    <t xml:space="preserve">Uchwała nr XLIII/318/2021 Rady Miejskiej w Żywcu z dn. 30.06.2021r. w sprawie wyznaczenia aglomeracji Żywiec. Opublikowana w Dzienniku Urzędowym Województwa Śląskiego w dniu 19.08.2021r. Pod poz. 5338 </t>
  </si>
  <si>
    <t>PLSL0070</t>
  </si>
  <si>
    <t>Gocław</t>
  </si>
  <si>
    <t>podkarpackie</t>
  </si>
  <si>
    <t>mielecki</t>
  </si>
  <si>
    <t>Uchwała nr XX/139/2020 Rady Gminy Wadowice Górne z dnia 29 grudnia 2020 r. w sprawie wyznaczenia obszaru i granic aglomeracji Wadowice Górne (Dz. Urzędowy Woj. Podkarpackiego z 18.01.2021, poz. 237)</t>
  </si>
  <si>
    <t>PLPK0430</t>
  </si>
  <si>
    <t>Oczyszczalnia ścieków w Pieniężnie. Nazwa: Oczyszczalnia "Biogradex"</t>
  </si>
  <si>
    <t>PLSW600</t>
  </si>
  <si>
    <t>Rytwiany</t>
  </si>
  <si>
    <t>uchwała Rady Gminy Rytwiany nr XVI/77/19 z dnia 16.10.2019 w sprawie wyznaczenia obszaru igranic aglomeracji Rytwiany (Dz.Urz.Woj.Świet. z 2019r. poz.4052)</t>
  </si>
  <si>
    <t>PLSW025</t>
  </si>
  <si>
    <t>Chmielnik</t>
  </si>
  <si>
    <t>uchwała nr LXI/597/2023 Rady Miejskiej w Chmielniku z dnia 28 grudnia 2023r. W sprawie wyznaczenie obszaru i granic aglomeracji Chmielnik</t>
  </si>
  <si>
    <t>PLSW0250</t>
  </si>
  <si>
    <t>OŚK PÓŁNOC</t>
  </si>
  <si>
    <t>PLMP077</t>
  </si>
  <si>
    <t>Ochotnica Dolna</t>
  </si>
  <si>
    <t>Uchwała Rady Gminy Ochotnica Dolna nr XXX/273/20 z dnia 14 grudnia 2020 roku</t>
  </si>
  <si>
    <t>PLMP0770</t>
  </si>
  <si>
    <t>OŚK Południe</t>
  </si>
  <si>
    <t>PLSW033</t>
  </si>
  <si>
    <t>Chęciny</t>
  </si>
  <si>
    <t>Uchwała nr 286/XXXV/20 Rady Miejskiej w Chęcinach z dnia 30 grudnia 2020r. W sprawie wyznaczenia obszaru i granic Aglomeracji Chęciny (Dz. U. Woj. Świętokrzyskiego z 2021, poz. 242)</t>
  </si>
  <si>
    <t>PLSW0330</t>
  </si>
  <si>
    <t>PIECKI</t>
  </si>
  <si>
    <t>Zabierzów</t>
  </si>
  <si>
    <t>Uchwała nr XLVI/507/22 Rady Gminy Zabierzów</t>
  </si>
  <si>
    <t>PLMP1200</t>
  </si>
  <si>
    <t>PLDO048</t>
  </si>
  <si>
    <t xml:space="preserve">Oczyszczalnia ścieków  w Piechowicach </t>
  </si>
  <si>
    <t>Piechowice</t>
  </si>
  <si>
    <t xml:space="preserve">Uchwała nr XLVI/508/22 Rady Gminy Zabierzów </t>
  </si>
  <si>
    <t>PLMP0941</t>
  </si>
  <si>
    <t>PLMP0942</t>
  </si>
  <si>
    <t>PLLE063</t>
  </si>
  <si>
    <t>Oczyszczalnia ścieków w Piaskach</t>
  </si>
  <si>
    <t>Piaski</t>
  </si>
  <si>
    <t>Sędziszów ,Słupia</t>
  </si>
  <si>
    <t>UCHWAŁA Nr LVIII/490/2023 RADY MIEJSKIEJ SĘDZISZÓW w sprawie zmiany Uchwały Nr XXX/259/2020 Rady Miejskiej Sędziszów z dnia 29 grudnia 2020 r. w sprawie wyznaczenia obszaru i granic aglomeracji Sędziszów z dnia 29 maja 2023 r.</t>
  </si>
  <si>
    <t>PLSW0150</t>
  </si>
  <si>
    <t>Piaseczno</t>
  </si>
  <si>
    <t>PLMP081</t>
  </si>
  <si>
    <t>Uchwała Rady Gminy  Dobra Nr XXIII/168/20 z dnia 27 listopada 2020 roku. Publikacja Du woj.. Małopolskiego poz.7968 z 2020 roku</t>
  </si>
  <si>
    <t>PLMP0811</t>
  </si>
  <si>
    <t>PLMP0812</t>
  </si>
  <si>
    <t>Wólka Kozodawska</t>
  </si>
  <si>
    <t>PLMP048</t>
  </si>
  <si>
    <t>Ciężkowice</t>
  </si>
  <si>
    <t>Uchwała Rady Miejskiej nr. XXII/191/20 z 30.11.2020</t>
  </si>
  <si>
    <t>PLMP0481</t>
  </si>
  <si>
    <t>PLMP0482</t>
  </si>
  <si>
    <t>PLWL073</t>
  </si>
  <si>
    <t>Pępowo</t>
  </si>
  <si>
    <t>PLMP017</t>
  </si>
  <si>
    <t>Krynica-Zdrój</t>
  </si>
  <si>
    <t>Uchwała NR XXVI.2018.2020 Rady Miejskiej w Krynicy-Zdroju z dnia 28 września 2020 roku w sprawie wyznaczenia obszaru i granic aglomeracji Krynica-Zdrój - Dziennik Urzędowy Województwa Małopolskiego  z dnia 14.10.2020r Poz.6380.</t>
  </si>
  <si>
    <t>PLMP0171</t>
  </si>
  <si>
    <t>PLMP0172</t>
  </si>
  <si>
    <t>PLWL194N</t>
  </si>
  <si>
    <t>Perzów</t>
  </si>
  <si>
    <t>PLMP236N</t>
  </si>
  <si>
    <t>Bochnia - Siedlec</t>
  </si>
  <si>
    <t>Bochnia</t>
  </si>
  <si>
    <t>Uchwała Rady Gminy Bochnia nr XXIV/180/20 z 27.11.2020 r. (DZ. URZ. WOJ. 2020.8167 z dnia 15.12.2020)</t>
  </si>
  <si>
    <t>PLMP2360N</t>
  </si>
  <si>
    <t>PLMP600</t>
  </si>
  <si>
    <t>Bochnia - Damienice - Proszówki</t>
  </si>
  <si>
    <t>Uchwała Rady Gminy Bochnia nr XXIV/181/20 z 27.11.2020 r. (DZ. URZ. WOJ. 2020.8168 z dnia 15.12.2020)</t>
  </si>
  <si>
    <t>PLMP2450N</t>
  </si>
  <si>
    <t>PLMP2380N</t>
  </si>
  <si>
    <t>Jarosławsko</t>
  </si>
  <si>
    <t>PLSW054N</t>
  </si>
  <si>
    <t>Barcza</t>
  </si>
  <si>
    <t>Uchwała nr 108/VIII/2020 z 22.12.2020r. Rady Gminy Zagnańsk</t>
  </si>
  <si>
    <t>PLSW0540N</t>
  </si>
  <si>
    <t>Oczyszczalnia Pelplin</t>
  </si>
  <si>
    <t>Uchwała Nr 54/IX/2024 Rady Gminy Zagnańsk z dnia 27.09.2024r.</t>
  </si>
  <si>
    <t>PLSW0190</t>
  </si>
  <si>
    <t>PLSW032</t>
  </si>
  <si>
    <t>Godów</t>
  </si>
  <si>
    <t>Pawłów</t>
  </si>
  <si>
    <t>UCHWAŁA  NR XXIV/342/20 RADY MIEJSKIEJ  W  SKAWINIE z dnia 28 października 2020 r.</t>
  </si>
  <si>
    <t>PLMP0090</t>
  </si>
  <si>
    <t>Tarczek</t>
  </si>
  <si>
    <t>PLSL504</t>
  </si>
  <si>
    <t>Międzybrodzie Bialskie</t>
  </si>
  <si>
    <t xml:space="preserve">Uchwała Nr XXIV/206/2020 Rady Gminy Czernichów z dnia 14 grudnia 2020r. </t>
  </si>
  <si>
    <t>PLSL5040</t>
  </si>
  <si>
    <t>PLSW505</t>
  </si>
  <si>
    <t>Korczyn</t>
  </si>
  <si>
    <t>nr LVI/459/2023, Wójt Gminy Strawczyn, 31.01.2023r.,  sprawie zmiany uchwały Nr XXIX/255/2020 Rady Gminy w Strawczynie z dnia 30 grudnia 2020 r.
w sprawie wyznaczenia obszaru i granic aglomeracji Korczyn,884</t>
  </si>
  <si>
    <t>PLSW0210</t>
  </si>
  <si>
    <t>nr LVI/460/2023, Wójt Gminy Strawczyn, 31.01.2023r. , w sprawie zmiany uchwały nr XXVIII/239/2020 Rady Gminy w Strawczynie z dnia 09 grudnia 2020 r.
w sprawie wyznaczenia obszaru i granic aglomeracji Strawczyn, 885</t>
  </si>
  <si>
    <t>Mechaniczno-biologiczna</t>
  </si>
  <si>
    <t>Miasto Tarnobrzeg</t>
  </si>
  <si>
    <t>Uchwała Nr LXVII/727/2022 Rady Miasta Tarnobrzega z 28.12.2022r. Dziennik Urzędowy Województwa Podkarpackiego</t>
  </si>
  <si>
    <t>PLPK0100</t>
  </si>
  <si>
    <t>PLMP164</t>
  </si>
  <si>
    <t>Łabowa</t>
  </si>
  <si>
    <t>Uchwała Nr XXXIV/222/2020 z dnia 21 grudnia 2020r.</t>
  </si>
  <si>
    <t>PLMP1641</t>
  </si>
  <si>
    <t>PLMP1642</t>
  </si>
  <si>
    <t>PLSW024</t>
  </si>
  <si>
    <t>Ożarów</t>
  </si>
  <si>
    <t>Uchwała Nr LXIII/431/2023 Rady Miejskiej w Ożarowie z dnia 29 marca 2023 r. w sprawie zmiany uchwały Nr XXXII/212/2020 Rady Miejskiej w Ożarowie z dnia 30 grudnia 2020 r. w sprawie wyznaczenia obszaru i granic aglomeracji Ożarów na terenie gm. Ożarów</t>
  </si>
  <si>
    <t>PLSW0240</t>
  </si>
  <si>
    <t>PLLE023</t>
  </si>
  <si>
    <t>Oczyszczalnia Ścieków w Parczewie</t>
  </si>
  <si>
    <t>Parczew</t>
  </si>
  <si>
    <t>PLSL108</t>
  </si>
  <si>
    <t>Łękawica</t>
  </si>
  <si>
    <t>Uchwała nr XXIX/162/2020 Rady Gminy Łękawica z dnia 18.11.2020 r. w sprawie wyznaczenia obszaru, wielkości i granic Aglomeracji Łękawica, opublikowana w Dzienniku Urzędowym Województwa Śląskiego</t>
  </si>
  <si>
    <t>PLSL1080</t>
  </si>
  <si>
    <t>PLLO087Na</t>
  </si>
  <si>
    <t>Oczyszczalnia Ścieków w Paradyżu</t>
  </si>
  <si>
    <t>Paradyż</t>
  </si>
  <si>
    <t>PLMP239N</t>
  </si>
  <si>
    <t>Lipnica Murowana</t>
  </si>
  <si>
    <t>Uchwała Nr XLV.437.2023 z dnia 04.10.2023r.</t>
  </si>
  <si>
    <t>PLMP2390N</t>
  </si>
  <si>
    <t>PLMZ145N</t>
  </si>
  <si>
    <t xml:space="preserve">Hołubla </t>
  </si>
  <si>
    <t>Paprotnia</t>
  </si>
  <si>
    <t>PLSW037</t>
  </si>
  <si>
    <t>Oleśnica</t>
  </si>
  <si>
    <t>uchwała nr XXXI/163/20 Rady Miejskiej Oleśnica z dnia 29.XII.2020r. w sprawie wyznaczenia obszaru i granic aglomeracji Oleśnica</t>
  </si>
  <si>
    <t>PLSW0370</t>
  </si>
  <si>
    <t>Zegartowice</t>
  </si>
  <si>
    <t>PLMP065</t>
  </si>
  <si>
    <t>Jabłonka</t>
  </si>
  <si>
    <t>JABŁONKA</t>
  </si>
  <si>
    <t>UCHWAŁA NR LXX/482/2023 RADY GMINY JABŁONKA Z DNIA 14.11.2023R. DZ. U. WOJ. MAŁOPOLSKIEGO</t>
  </si>
  <si>
    <t>PLMP0650</t>
  </si>
  <si>
    <t>PLSL103</t>
  </si>
  <si>
    <t>OŚ Panki</t>
  </si>
  <si>
    <t>Panki</t>
  </si>
  <si>
    <t>PLMP167</t>
  </si>
  <si>
    <t>Jabłonka - Lipnica Mała</t>
  </si>
  <si>
    <t>UCHWAŁA NR LXX/483/2023 RADY GMINY JABŁONKA Z DNIA 14.11.2023R. DZ. U. WOJ. MAŁOPOLSKIEGO</t>
  </si>
  <si>
    <t>PLMP1670</t>
  </si>
  <si>
    <t>PLWL193N</t>
  </si>
  <si>
    <t>Pakosław</t>
  </si>
  <si>
    <t>PLMP215N</t>
  </si>
  <si>
    <t>Jabłonka - Podwilk</t>
  </si>
  <si>
    <t>UCHWAŁA NR LXX/484/2023 RADY GMINY JABŁONKA Z DNIA 14.11.2023R. DZ. U. WOJ. MAŁOPOLSKIEGO</t>
  </si>
  <si>
    <t>PLMP2150N</t>
  </si>
  <si>
    <t>Chojno</t>
  </si>
  <si>
    <t>PLMP088</t>
  </si>
  <si>
    <t>Jabłonka - Zubrzyca Dolna</t>
  </si>
  <si>
    <t>UCHWAŁA NR LXX/485/2023 RADY GMINY JABŁONKA Z DNIA 14.11.2023R. DZ. U. WOJ. MAŁOPOLSKIEGO</t>
  </si>
  <si>
    <t>PLMP0880</t>
  </si>
  <si>
    <t>PLLO043</t>
  </si>
  <si>
    <t>Pajęczno</t>
  </si>
  <si>
    <t>PLMP237N</t>
  </si>
  <si>
    <t>Nowy Targ - Krempachy</t>
  </si>
  <si>
    <t>Uchwała Nr XX/197/2020 Rady Gminy Nowy Targ z dnia 22 grudnia 2020 roku</t>
  </si>
  <si>
    <t>PLMP2370N</t>
  </si>
  <si>
    <t>PLPK125</t>
  </si>
  <si>
    <t>Padew Narodowa</t>
  </si>
  <si>
    <t>PLMP513</t>
  </si>
  <si>
    <t>Nowy Targ - Łopuszna</t>
  </si>
  <si>
    <t>Nowy Targ, Bukowina Tatrzańska</t>
  </si>
  <si>
    <t>Uchwała Nr XX/198/2020 Rady Gminy Nowy Targ z dnia 22 grudnia 2020 roku</t>
  </si>
  <si>
    <t>PLMP5130</t>
  </si>
  <si>
    <t>PLOP021</t>
  </si>
  <si>
    <t>Oczyszczalnia ścieków w Paczkowie</t>
  </si>
  <si>
    <t xml:space="preserve">Paczków </t>
  </si>
  <si>
    <t>PLMP228N</t>
  </si>
  <si>
    <t>Nowy Targ - Trute</t>
  </si>
  <si>
    <t>Uchwała Nr XX/199/2020 Rady Gminy Nowy Targ z dnia 22 grudnia 2020 roku</t>
  </si>
  <si>
    <t>PLMP2280N</t>
  </si>
  <si>
    <t>Oczyszczalnia ścieków Ożarów, 27-530 Ożarów, ul. Partyzantów 13</t>
  </si>
  <si>
    <t>Tuchów, Ryglice, Rzepiennik Strzyżewski</t>
  </si>
  <si>
    <t>Uchwała Rady Miejskiej w Tuchowie nr XXVI/244/2020 z dnia 25-11-2020 r. Dziennik Urzędowy Województwa Małopolskiego z dnia 3-12-2020 r.  poz. 7509</t>
  </si>
  <si>
    <t>PLMP0580</t>
  </si>
  <si>
    <t>Oczyszczalnia Ścieków Ożarowice</t>
  </si>
  <si>
    <t>PLMP225N</t>
  </si>
  <si>
    <t>Krościenko nad Dunajcem</t>
  </si>
  <si>
    <t>Uchwała Nr XXI/186/2020 Rady Gminy Krościenko nad Dunajcem z dnia 30 grudnia 2020 roku</t>
  </si>
  <si>
    <t>PLMP2250N</t>
  </si>
  <si>
    <t>PLLO016</t>
  </si>
  <si>
    <t>Oczyszczalnia Ścieków w Cedrowicach</t>
  </si>
  <si>
    <t>Ozorków</t>
  </si>
  <si>
    <t>PLMP044</t>
  </si>
  <si>
    <t>Mszana Dolna</t>
  </si>
  <si>
    <t xml:space="preserve">Aglomeracja z OŚ </t>
  </si>
  <si>
    <t>Raby</t>
  </si>
  <si>
    <t>Gmina Mszana Dolna</t>
  </si>
  <si>
    <t>Gmina Mszana Dolna Gmina Lubień, Gmina Węglówka</t>
  </si>
  <si>
    <t>XXIX/304/20 RADY GMINY MSZANA DOLNA z dnia 29 grudnia 2020 roku w sprawie wyznaczenia obszaru i granic aglomeracji Mszana Dolna, Uz.U. Województwa Małopolskiego</t>
  </si>
  <si>
    <t>PLMP0440</t>
  </si>
  <si>
    <t>Mechaniczno-biologiczna oczyszczalnia ścieków w Antoniowie</t>
  </si>
  <si>
    <t>Uchwała nr XXXII/201/2020 Rady Miejskiej w Sułkowicach z dnia 30 grudnia 2020r.</t>
  </si>
  <si>
    <t>PLMP0330</t>
  </si>
  <si>
    <t>PLMZ008</t>
  </si>
  <si>
    <t>Oczyszczalnia ścieków w Otwocku</t>
  </si>
  <si>
    <t>Otwock</t>
  </si>
  <si>
    <t>uchwała Nr XX/194/20 Rady Gminy Pleśna z dnia 27.11.2020 r. (Dz. U. Woj.. Mał. Z 2020 r. poz. 7502)</t>
  </si>
  <si>
    <t>PLMP0840</t>
  </si>
  <si>
    <t>PLWL192N</t>
  </si>
  <si>
    <t>Otorowo</t>
  </si>
  <si>
    <t>PLMP518</t>
  </si>
  <si>
    <t>Igołomia</t>
  </si>
  <si>
    <t>Gmina Igołomia-Wawrzeńczyce</t>
  </si>
  <si>
    <t>UCHWAŁA NR XL/285/2023 RADY GMINY IGOŁOMIA-WAWRZEŃCZYCE z dnia 23 marca 2023 roku w sprawie zmiany uchwały Nr XXIV/172/2020 Rady gminy Igołomia-Wawrzeńczyce z dnia 22 grudnia 2020 r. w sprawie obszaru i granic aglomeracji Igołomia,  (DZ. URZ. WOJ. 2023.2621)</t>
  </si>
  <si>
    <t xml:space="preserve">Miejsko-Przemysłowa Oczyszczalnia Ścieków Sp.z o. o. </t>
  </si>
  <si>
    <t>PLSW056N</t>
  </si>
  <si>
    <t xml:space="preserve">Działoszyce </t>
  </si>
  <si>
    <t xml:space="preserve">UCHWAŁA NR LXXIII/381/2022
RADY MIEJSKIEJ W DZIAŁOSZYCACH
z dnia 13.09.2022
w sprawie wyznaczenia obszaru i granic aglomeracji Działoszyce
</t>
  </si>
  <si>
    <t>PLSW0560N</t>
  </si>
  <si>
    <t>PLLU038</t>
  </si>
  <si>
    <t>Ośno Lubuskie</t>
  </si>
  <si>
    <t>PLMP021</t>
  </si>
  <si>
    <t>Miechów</t>
  </si>
  <si>
    <t>Michów</t>
  </si>
  <si>
    <t>Uchwała nr XXI/325/2020 Rady Miejskiej w Miechowie</t>
  </si>
  <si>
    <t>PLMP0210</t>
  </si>
  <si>
    <t>PLWL018</t>
  </si>
  <si>
    <t>"STRZEGOWA"</t>
  </si>
  <si>
    <t>Ostrzeszów</t>
  </si>
  <si>
    <t>Uchwała Nr XXXIV/306/2020 Rady Miejskiej w Staszowie z dnia 10.12.2020r.</t>
  </si>
  <si>
    <t>PLSW0071</t>
  </si>
  <si>
    <t>PLSW0072</t>
  </si>
  <si>
    <t>PLWL002</t>
  </si>
  <si>
    <t xml:space="preserve"> Rąbczyn</t>
  </si>
  <si>
    <t>Ostrów Wielkopolski</t>
  </si>
  <si>
    <t>PLSW506</t>
  </si>
  <si>
    <t>Gnieździska</t>
  </si>
  <si>
    <t>Świętokrzyskie</t>
  </si>
  <si>
    <t>Łopuszno</t>
  </si>
  <si>
    <t>Uchwała nr XXVI/215/2020Rady Gminy Dz. Urzęd. Województwa Świętokrzyskiego z , poz. 385</t>
  </si>
  <si>
    <t>PLSW5060</t>
  </si>
  <si>
    <t>PLSW5062</t>
  </si>
  <si>
    <t>PLMZ014</t>
  </si>
  <si>
    <t>Miesjka Oczyszczalnia Ścieków</t>
  </si>
  <si>
    <t>Ostrów Mazowiecka</t>
  </si>
  <si>
    <t>PLSW063N</t>
  </si>
  <si>
    <t>Kielce/Piotrków Trybunalski</t>
  </si>
  <si>
    <t>Uchwała nr XXVI/216/2020 Rady Gminy w Łopusznie Dz.U.Woj. świętokrzyskiego z 2021 poz. 2057</t>
  </si>
  <si>
    <t>PLSW0630N</t>
  </si>
  <si>
    <t>PLLE055</t>
  </si>
  <si>
    <t xml:space="preserve">Otrów Lubelski </t>
  </si>
  <si>
    <t xml:space="preserve">Ostrów Lubelski </t>
  </si>
  <si>
    <t>PLMP520</t>
  </si>
  <si>
    <t>Makowsko-Zawojska</t>
  </si>
  <si>
    <t>Maków Podhalański</t>
  </si>
  <si>
    <t>Maków Podhalański, Zawoja</t>
  </si>
  <si>
    <t>Uchwała Nr XXIV.224.2020. Rady Miejskiej w Makowie Podhalańskim z dnia 16 grudnia 2020 r. w sprawie wyznaczenia obszaru i granic aglomeracji Makowsko-Zawojskiej (Dz.U. Woj. Małopolskiego z dnia 16 grudnia 2020r. poz. 8327)</t>
  </si>
  <si>
    <t>PLMP5204</t>
  </si>
  <si>
    <t>PLMP5201</t>
  </si>
  <si>
    <t>PLMP5205</t>
  </si>
  <si>
    <t>PLPK115</t>
  </si>
  <si>
    <t>Gminna Oczyszczalnia ścieków w Skrzyszowie</t>
  </si>
  <si>
    <t>Ostrów</t>
  </si>
  <si>
    <t>PLMP013</t>
  </si>
  <si>
    <t>Miasto Bochnia</t>
  </si>
  <si>
    <t>Bochnia
Rzezawa</t>
  </si>
  <si>
    <t>UCHWAŁA Nr XXVII/256/20
Rady Miasta Bochnia
z dnia 28 grudnia 2020 r. w sprawie:  w sprawie wyznaczenia obszaru i granic aglomeracji Miasto Bochnia</t>
  </si>
  <si>
    <t>PLMP0130</t>
  </si>
  <si>
    <t>Tyrowo</t>
  </si>
  <si>
    <t>PLMP055</t>
  </si>
  <si>
    <t>Gdów</t>
  </si>
  <si>
    <t>UCHWAŁA NR XXXIV/228/2020 RADY GMINY GDÓW z dnia 29.12.2020 r.</t>
  </si>
  <si>
    <t>PLMP0551</t>
  </si>
  <si>
    <t>PLMP0552</t>
  </si>
  <si>
    <t>PLWL105</t>
  </si>
  <si>
    <t>Gostuń</t>
  </si>
  <si>
    <t>Ostrowite</t>
  </si>
  <si>
    <t>PLSW062N</t>
  </si>
  <si>
    <t>Lipnik</t>
  </si>
  <si>
    <t xml:space="preserve">Lipnik </t>
  </si>
  <si>
    <t>Uchwała nr XXV/185/2021 Rady Gminy w Lipniku z dnia 29 marca 2021 w sprawie wyznaczania obszaru i granic aglomeracji Lipnik. Dziennik Urzędowy Województwa Świętokrztyskiego  z dnia 6 kwietnia 2021 r poz 1369</t>
  </si>
  <si>
    <t>PLSW0620N</t>
  </si>
  <si>
    <t>PLSW002</t>
  </si>
  <si>
    <t>Ostrowiec Świętokrzyski</t>
  </si>
  <si>
    <t>PLMP018</t>
  </si>
  <si>
    <t>Bukowina Tatrzańska</t>
  </si>
  <si>
    <t>XXVI/228/2020, Rada Gminy Bukowina Tatrzańska, w sprawie wyznaczenia obszaru i granic aglomeracji Bukowina Tatrzańska z dnia 16.12.2020 r.,
Dziennik Urzędowy Województwa Małopolskiego, rok 2020, poz. 8371</t>
  </si>
  <si>
    <t>PLMP0182</t>
  </si>
  <si>
    <t>PLMP0181</t>
  </si>
  <si>
    <t>PLWL168</t>
  </si>
  <si>
    <t>Oczyszczalnia mechaniczno-biologiczna Ostroróg</t>
  </si>
  <si>
    <t>Ostroróg</t>
  </si>
  <si>
    <t>PLLE001</t>
  </si>
  <si>
    <t>lubelskie</t>
  </si>
  <si>
    <t>Miasto Lublin, lubelski, świdnicki</t>
  </si>
  <si>
    <t>Lublin, Głusk, Jastków, Konopnica, Niemce, Świdnik, Wólka</t>
  </si>
  <si>
    <t>Uchwała nr 1504/LI/2023 Rady Miasta Lublin
z dnia 22 czerwca 2023 r.
w sprawie zmiany uchwały Rady Miasta Lublin nr 758/XXIII/2020 z dnia 19 listopada 2020 r. w sprawie zmiany obszaru i granic aglomeracji Lublin, Dz. Urz. Woj. Lub. 2023.4247</t>
  </si>
  <si>
    <t>PLLE0010</t>
  </si>
  <si>
    <t>zamojski</t>
  </si>
  <si>
    <t>Miasto Zamość</t>
  </si>
  <si>
    <t>M. Zamość, GM. Zamość, GM. Łabunie, GM. Sitno.</t>
  </si>
  <si>
    <t>Uchawła Nr LXVIII/881/2023 Rady Miasta Zamość z dnia 27 listopada 2023 r. w sprawie zmiany uchwały Nr XXVII/439/2020 Rady Miasta Zamość z dnia 29 grudnia 2020 r. w sprawie wyznaczenia obszaru i granicy aglomeracji Zamość</t>
  </si>
  <si>
    <t>PLLE0020</t>
  </si>
  <si>
    <t>PLKP032</t>
  </si>
  <si>
    <t>Oczyszczalnia Ścieków Komunalnych w Osięcinach</t>
  </si>
  <si>
    <t>Osięciny</t>
  </si>
  <si>
    <t>PLLE003</t>
  </si>
  <si>
    <t>Chełm</t>
  </si>
  <si>
    <t>chełmski</t>
  </si>
  <si>
    <t>Biała Podlaska</t>
  </si>
  <si>
    <t>Miasto Chełm</t>
  </si>
  <si>
    <t>Miasto Chełm, Gmina Chełm</t>
  </si>
  <si>
    <t>Uchwała Nr XXXVII/307/20 Rada Miasta Chełm z dnia 30.12.2020 r. Dziennik Urzędowy Województwa Lubelskiego z dnia 4 stycznia 2021 poz. 33</t>
  </si>
  <si>
    <t>PLLE0030</t>
  </si>
  <si>
    <t>PLWL160</t>
  </si>
  <si>
    <t>Oczyszczalnia mechaniczno-biologiczna SBR</t>
  </si>
  <si>
    <t>Osiek Mały</t>
  </si>
  <si>
    <t>PLLE004</t>
  </si>
  <si>
    <t xml:space="preserve">Biała Podlaska </t>
  </si>
  <si>
    <t>Miasto Biała Podlaska</t>
  </si>
  <si>
    <t>Uchwała Nr LIV/61/23 z dnia 29.06.2023 r.</t>
  </si>
  <si>
    <t>PLLE0040</t>
  </si>
  <si>
    <t>OSIEK</t>
  </si>
  <si>
    <t>rycki</t>
  </si>
  <si>
    <t>m. Ryki</t>
  </si>
  <si>
    <t>m. Ryki, gm. Ryki</t>
  </si>
  <si>
    <t>UCHWAŁA NR LXXVI/486/2022
RADY MIEJSKIEJ W RYKACH
z dnia 29 grudnia 2022 r.
zmieniająca uchwałę w sprawie wyznaczenia obszaru i granic Aglomeracji Ryki, DZIENNIK URZĘDOWY
WOJEWÓDZTWA LUBELSKIEGO
Lublin, dnia 9 stycznia 2023 r.
Poz. 143</t>
  </si>
  <si>
    <t>PLLE0050</t>
  </si>
  <si>
    <t>PLLE007</t>
  </si>
  <si>
    <t>Łuków</t>
  </si>
  <si>
    <t>łukowski</t>
  </si>
  <si>
    <t>Miasto Łuków</t>
  </si>
  <si>
    <t>Uchwała Nr XXVII/210/2020 z dnia 31.08.2020 (Dz. Urz. Woj. Lubelskiego z 2020 r. poz. 4428)</t>
  </si>
  <si>
    <t>PLLE0070</t>
  </si>
  <si>
    <t>PLLE008</t>
  </si>
  <si>
    <t>Lubartów</t>
  </si>
  <si>
    <t>lubartowski</t>
  </si>
  <si>
    <t>Miasto Lubartów</t>
  </si>
  <si>
    <t>Uchwała Nr XXIX/208/2021 Rady Miasta Lubartów z dnia 30 marca 2021 r.</t>
  </si>
  <si>
    <t>PLLE0080</t>
  </si>
  <si>
    <t>PLMZ171N</t>
  </si>
  <si>
    <t>OŚ POGORZEL</t>
  </si>
  <si>
    <t>Osieck</t>
  </si>
  <si>
    <t>PLLE011</t>
  </si>
  <si>
    <t>Międzyrzec Podlaski</t>
  </si>
  <si>
    <t>bialski</t>
  </si>
  <si>
    <t>Międzyrzec Podlaski - Miasto</t>
  </si>
  <si>
    <t>Uchwała Nr XXVII/248/20 Rady Miasta Międzyrzec Podlaski z dnia 29 grudnia 2020 r. w sprawie wyznaczenia obszaru i granic aglomeracji gminy miejskiej Międzyrzec Podlaski, Dziennik Urzędowy Województwa Lubelskiego z 2021 r. poz. 112</t>
  </si>
  <si>
    <t>PLLE0110</t>
  </si>
  <si>
    <t>Gminna Oczyszczalnia Ścieków w Osiu</t>
  </si>
  <si>
    <t>PLLE012</t>
  </si>
  <si>
    <t>Łęczna</t>
  </si>
  <si>
    <t>łęczyński</t>
  </si>
  <si>
    <t>UCHWAŁA NR XXIX/174/2021 RADY MIEJSKIEJ W ŁĘCZNEJ  Dz. Urz. Woj. Lubel.poz. 636 z dnia 04.02.2021</t>
  </si>
  <si>
    <t>PLLE0120</t>
  </si>
  <si>
    <t>tomaszowski</t>
  </si>
  <si>
    <t>Miasto Tomaszów Lubelski</t>
  </si>
  <si>
    <t>Uchwała nr LIII/570/2022 Rady Miasta Tomaszów Lubelski z dnia 16 grudnia 2022 r.</t>
  </si>
  <si>
    <t>PLLE0140</t>
  </si>
  <si>
    <t>Orzesze Gardawice</t>
  </si>
  <si>
    <t>PLLE016</t>
  </si>
  <si>
    <t>Krasnystaw</t>
  </si>
  <si>
    <t>krasnostawski</t>
  </si>
  <si>
    <t>Krasnystaw Miasto</t>
  </si>
  <si>
    <t>Uchwała nr XXIV/182/2020 Rady Miasta Krasnystaw z dnia 30 grudnia 2020 r. w sprawie wyznaczenia aglomeracji Krasnystaw (Dz. Urz. Woj. Lub. z 2021 r. poz 93)</t>
  </si>
  <si>
    <t>PLLE0160</t>
  </si>
  <si>
    <t>PLWL102</t>
  </si>
  <si>
    <t>Orzechowo</t>
  </si>
  <si>
    <t>PLLE017</t>
  </si>
  <si>
    <t>Hrubieszów</t>
  </si>
  <si>
    <t>hrubieszowski</t>
  </si>
  <si>
    <t>Gmina Miejska Hrubieszów</t>
  </si>
  <si>
    <t>Gmina Hrubieszów</t>
  </si>
  <si>
    <t xml:space="preserve">Uchwała Nr XXIX/236/2020 Rady Miejskiej w Hrubieszowie z dnia 30 grudnia 2020 r. (Dz. Urz. Woj. Lub. Z 2021, poz.184) </t>
  </si>
  <si>
    <t>PLLE0170</t>
  </si>
  <si>
    <t>PLPK188N</t>
  </si>
  <si>
    <t>Oczyszczalnia Ścieków w miejscowości Orzechowce</t>
  </si>
  <si>
    <t>Orzechowce</t>
  </si>
  <si>
    <t>włodawski</t>
  </si>
  <si>
    <t>Gmina Miejska Włodawa</t>
  </si>
  <si>
    <t>Uchwała XXXV/161/20 Rady Miejskiej we Włodawie z 18 grudnia 2020 r. publikator DZ. Urz. Woj. Lub. z 2021 poz. 244</t>
  </si>
  <si>
    <t>PLLE0190</t>
  </si>
  <si>
    <t>Bio – Blok 1000</t>
  </si>
  <si>
    <t>radzyński</t>
  </si>
  <si>
    <t>UCHWAŁA NR XXII/136/2020 RADZY MIASTA RADZYŃ PODLASKI  z dnia 27 listopada 2020 r. Dz. U. woj.. Lubelskiego z dnia 16 grudnia 2020 r. poz. 6724</t>
  </si>
  <si>
    <t>PLLE0220</t>
  </si>
  <si>
    <t>Parczew, Siemień</t>
  </si>
  <si>
    <t>Uchwała Nr XXVIII/174/2020 Rady miejskiej w Parczewie z dnia 30 listopada 2020 r. w sprawie wyznaczenia obszaru i granic aglomeracji Parczew</t>
  </si>
  <si>
    <t>PLLE0230</t>
  </si>
  <si>
    <t>Osówiec</t>
  </si>
  <si>
    <t>PLLE024</t>
  </si>
  <si>
    <t>Bychawa</t>
  </si>
  <si>
    <t>lubelski</t>
  </si>
  <si>
    <t>Uchwała Rady Miejskiej nr XXVII/203/2021 z dnia 24 marca 2021r.</t>
  </si>
  <si>
    <t>PLLE0240</t>
  </si>
  <si>
    <t>PLLE015</t>
  </si>
  <si>
    <t xml:space="preserve">Miejska oczyszczalnia ścieków Opole Lubelskie </t>
  </si>
  <si>
    <t>Opole Lubelskie</t>
  </si>
  <si>
    <t>PLLE025</t>
  </si>
  <si>
    <t>Jastków</t>
  </si>
  <si>
    <t>Uchwała nr XXV/191/2020 Rady Gminy Jastków (opub. w Dz.Urz.Woj. Lub. Z dn. 9.12.2020r., poz. 6323)</t>
  </si>
  <si>
    <t>PLLE0250</t>
  </si>
  <si>
    <t>Uchwała Nr XIX/132/20 Rady Miasta Terespol z dnia 10.09.2020 r., Dziennik Urzędowy Województwa Lubelskiego z 18.09.2020 r.,poz. 4622</t>
  </si>
  <si>
    <t>PLLE0260</t>
  </si>
  <si>
    <t>PLLO015</t>
  </si>
  <si>
    <t>Opoczno</t>
  </si>
  <si>
    <t>Gmina Terespol</t>
  </si>
  <si>
    <t>Gmina Terespol        Gmina Zalesie</t>
  </si>
  <si>
    <t xml:space="preserve">Uchwała nr XIV/156/21 Rada Gminy Terespol       z dnia 29 czerwca 2021 r.  </t>
  </si>
  <si>
    <t>PLLE0290</t>
  </si>
  <si>
    <t>PLWL043</t>
  </si>
  <si>
    <t>Gminna Oczyszczalnia Ścieków w Opatówku</t>
  </si>
  <si>
    <t>Opatówek</t>
  </si>
  <si>
    <t>PLLE030</t>
  </si>
  <si>
    <t>Bełżyce</t>
  </si>
  <si>
    <t>Gmina Bełżyce (w tym miasto Bełżyce i miejscowość Krężnica Okrągła)</t>
  </si>
  <si>
    <t>Uchwała Nr XXX/289/2020 Rady Miejskiej w Bełżycach z dnia 30 września 2020 r. w sprawie wyznaczenia obszaru i granic aglomeracji gminy Bełżyce, Dz. Urz. Województwa Lubelskiego z 2020 r. poz. 4985</t>
  </si>
  <si>
    <t>PLLE0300</t>
  </si>
  <si>
    <t>OPATÓW</t>
  </si>
  <si>
    <t>Gmina Zwierzyniec</t>
  </si>
  <si>
    <t>Uchwała nr XIX/159/20 Rady Miejskiej w Zwierzyńcu z dnia 13 sierpnia 2020r. W sprawie wyznaczenia aglomeracji Zwierzyniec. DZ.URZ.WOJ.LUB.2020.4368 Ogłoszony: 02.09.2020</t>
  </si>
  <si>
    <t>PLLE0310</t>
  </si>
  <si>
    <t>PLSL148N</t>
  </si>
  <si>
    <t>Coma-TEC 20/250-2/P</t>
  </si>
  <si>
    <t>PLLE032</t>
  </si>
  <si>
    <t>Milejów</t>
  </si>
  <si>
    <t>Uchwała nr XXVII/166/20 Rady Gminy Milejów z dnia 30 grudnia 2020 r. w sprawie wyznaczenia obszaru i granic aglomeracji Milejów (Dz. U. Woj.. Lub. z 2021 r. poz. 24</t>
  </si>
  <si>
    <t>PLLE0320</t>
  </si>
  <si>
    <t>Oczyszczalnia Ścieków w Złochowicach</t>
  </si>
  <si>
    <t>Uchwała Nr XVI/220/2020 Rady Miejskiej w Szczebrzeszynie z dnia 23 grudnia 2020 r. Dz. U. Woj. Lub. poz. 398 z dnia 19 stycznia 2021 r.</t>
  </si>
  <si>
    <t>PLLE0330</t>
  </si>
  <si>
    <t>PLWL054</t>
  </si>
  <si>
    <t>Troszczyn</t>
  </si>
  <si>
    <t>Opalenica</t>
  </si>
  <si>
    <t>Miasto Rejowiec Fabryczny</t>
  </si>
  <si>
    <t>Uchwała Rady Miasta Rejowiec Fabryczny nr XXIX/149/20 z dn.09.12.2020 r.</t>
  </si>
  <si>
    <t>PLLE0340</t>
  </si>
  <si>
    <t>PLDO095</t>
  </si>
  <si>
    <t>Oczyszczalnia ścieków w Ołdrzychowicach Kłodzkich</t>
  </si>
  <si>
    <t>Ołdrzychowice Kłodzkie</t>
  </si>
  <si>
    <t>PLLE040</t>
  </si>
  <si>
    <t>Niemce</t>
  </si>
  <si>
    <t>NIEMCE</t>
  </si>
  <si>
    <t xml:space="preserve">UCHWAŁA XXI/212/2020 RADY GMINY NIEMCE Z DNIA 22GRUDNIA 2020R. </t>
  </si>
  <si>
    <t>PLLE0400</t>
  </si>
  <si>
    <t>PLDO017</t>
  </si>
  <si>
    <t>Oczyszczalnia ścieków w Oławie</t>
  </si>
  <si>
    <t>Oława</t>
  </si>
  <si>
    <t>Uchwała Nr XXII/142/2020 Rady Gminy Werbkowice (Dz.Urz.Woj. Lubelskiego z 2020 r. poz. 5869)</t>
  </si>
  <si>
    <t>PLLE0410</t>
  </si>
  <si>
    <t>PLDO055</t>
  </si>
  <si>
    <t>Olszyna</t>
  </si>
  <si>
    <t>Horodło</t>
  </si>
  <si>
    <t>Uchwała Nr XV/105/20, Rada Gminy Horodło, Dziennik Urzędowy Województwa Lubelskiego (poz. 6609, 2020 r.)</t>
  </si>
  <si>
    <t>PLLE0440</t>
  </si>
  <si>
    <t>Oczyszczalnia ścieków w Wilkowie</t>
  </si>
  <si>
    <t>PLLE045</t>
  </si>
  <si>
    <t xml:space="preserve">Niedrzwica Duża
</t>
  </si>
  <si>
    <t>Niedrzwica Duża</t>
  </si>
  <si>
    <t>Uchwała nr XXVII/148/20 Rady Gminy Niedrzwica Duża z dnia 29 grudnia 2020 r. w sprawiewyznaczenia obszaru i granicy Aglomeracji Niedrzwica Duża (Dz. U. Woj. Lubels. z 2021 poz. 92)</t>
  </si>
  <si>
    <t>PLLE0450</t>
  </si>
  <si>
    <t>Łyna</t>
  </si>
  <si>
    <t>XXII/169/2021, Rada Gminy Wisznice, 26.01.2021, Dz.Urz.Woj.Lubelskiego z dnia 29.01.2021, poz.548</t>
  </si>
  <si>
    <t>PLLE0480</t>
  </si>
  <si>
    <t>PLSL138N</t>
  </si>
  <si>
    <t>Oczyszczalnia ścieków w Olsztynie</t>
  </si>
  <si>
    <t>PLLE052</t>
  </si>
  <si>
    <t>Kock</t>
  </si>
  <si>
    <t>Uchwała Nr 0007.XVII.122.2020 Rady Miejskiej w Kocku z dnia 29 grudnia 2020 r. w sprawie wyznaczenia obszaru i granic aglomeracji Kock ( dz. Urz. Woj. Lub. 2021 r. poz. 99)</t>
  </si>
  <si>
    <t>PLLE0520</t>
  </si>
  <si>
    <t>Oczyszczalnia Ścieków w Olkuszu</t>
  </si>
  <si>
    <t>PLLE054</t>
  </si>
  <si>
    <t>Bełżec</t>
  </si>
  <si>
    <t>Uchwała Nr XXII/145/2020 RADY GMINY BEŁŻEC z dnia 29 grudnia 2020 r. ( Dz. Urz. Woj.. Lub. z 2021 r., poz. 90)</t>
  </si>
  <si>
    <t>PLLE0540</t>
  </si>
  <si>
    <t>Numer: XLI/255/22, Organ: Rada Miejska w Ostrowie Lubelskim, Data: 29.12.2022r., Nazwa: zmieniająca uchwałę w sprawie wyznaczenia obszaru i granic aglomeracji Ostrów Lubelski. Publikator: LUW Dz. U. z dnia 11 stycznia 2023r., poz. 210)</t>
  </si>
  <si>
    <t>PLLE0550</t>
  </si>
  <si>
    <t>PLDO015</t>
  </si>
  <si>
    <t>Komunalna Oczyszczalnia Ścieków w Oleśnicy</t>
  </si>
  <si>
    <t>PLLE056</t>
  </si>
  <si>
    <t>Adamów</t>
  </si>
  <si>
    <t>Uchwała Nr XXIX/212/21 Rady Gminy Adamów z dnia 30 marca 2021r. w sprawie wyznaczenia obszaru i granic Aglomeracji Adamów</t>
  </si>
  <si>
    <t>PLLE0560</t>
  </si>
  <si>
    <t>PLPK087</t>
  </si>
  <si>
    <t>Oleszyce, ul. Zamkowa</t>
  </si>
  <si>
    <t>Oleszyce</t>
  </si>
  <si>
    <t>PLLE057</t>
  </si>
  <si>
    <t>Krasnobród</t>
  </si>
  <si>
    <t>Uchwała nr XVIII/158/2020 Rady Miejskiej w Krasnobrodzie, D.U W.Lubelskiego</t>
  </si>
  <si>
    <t>PLLE0570</t>
  </si>
  <si>
    <t>Oczyszczalnia ścieków w Oleśnie</t>
  </si>
  <si>
    <t>PLLE059</t>
  </si>
  <si>
    <t>Janów Podlaski</t>
  </si>
  <si>
    <t>Uchwała Nr XXI/198/21 Rady Gminy Janów Podlaski z dnia 15 lipca 2021 r.</t>
  </si>
  <si>
    <t>PLLE0590</t>
  </si>
  <si>
    <t>świdnicki</t>
  </si>
  <si>
    <t>Uchwała Nr XXVIII/248/2020 Rady Miejskiej w Piaskach z dnia 30 grudnia 2020 r. (Dz.Urz.Woj.Lub. 2021.384)</t>
  </si>
  <si>
    <t>PLLE0630</t>
  </si>
  <si>
    <t>UCHWAŁA NR XVII/135/2020 RADY GMINY TRAWNIKI z dnia 30 listopada 2020 r. (Dz. U. Woj.. Lubelskiego 2020 r. Poz 6361)</t>
  </si>
  <si>
    <t>PLLE0650</t>
  </si>
  <si>
    <t>Oczyszczalnia Okonek</t>
  </si>
  <si>
    <t>PLLE067</t>
  </si>
  <si>
    <t xml:space="preserve">lubartowski </t>
  </si>
  <si>
    <t>Uchwała nr XXXII/185/2021 Rady Gminy Michów z dnia 14.09.2021r. w sprawie wyznaczenia obszaru i granic Aglomeracji Michów (Dz.Urz.Woj.Lub z 2021r. poz.3867</t>
  </si>
  <si>
    <t>PLLE6030</t>
  </si>
  <si>
    <t>PLWL068</t>
  </si>
  <si>
    <t>Oieczna</t>
  </si>
  <si>
    <t>Uchwała Nr XXI/155/220 Rasdy Miejskiej w Tyszowcach z dnia 8 grudnia 2020 r. w sprawie wyznaczenia obszaru i granicy aglomeracji Tyszowce (Dz. Urz. Woj.. Lubelskiego z 2020 r., poz.6738)</t>
  </si>
  <si>
    <t>PLLE0680</t>
  </si>
  <si>
    <t>Oczyszczalnia ścieków w Ogrodzieńcu</t>
  </si>
  <si>
    <t>Lubelskie</t>
  </si>
  <si>
    <t xml:space="preserve">Uchwała nr XXXVI/250/21 Rady Gminy Puchaczów z dnia 25 sierpnia 2021r. w sprawie  wyznaczenia obszaru i granic aglomeracji Puchaczów (Dz. Urz. Woj. Lub. Z dnia 30.08.2021r., poz. 3615)  </t>
  </si>
  <si>
    <t>PLLE0690</t>
  </si>
  <si>
    <t>PLMZ170N</t>
  </si>
  <si>
    <t>Odrzywół</t>
  </si>
  <si>
    <t>Nr XIX/135/2020 Rady Miejskiej w Rejowcu z dnia 30 grudnia 2020 r. Dz. Urz. Woj.. Lub. 2021.252 z dnia 12.01.2021 r.</t>
  </si>
  <si>
    <t>PLLE0700</t>
  </si>
  <si>
    <t>PLWL052</t>
  </si>
  <si>
    <t>Odolanów</t>
  </si>
  <si>
    <t>PLLE071</t>
  </si>
  <si>
    <t>Niedźwiada</t>
  </si>
  <si>
    <t>Gmina Niedźwiada</t>
  </si>
  <si>
    <t>Uchwała nr XLII/280/22 Rady Gminy Niedźwiada zmianiająca uchwałę w sprawie wyznaczania obszaru i granic aglomeracji Niedźwiada (Dz. U. Woj. Lubelskiego, poz. 147)</t>
  </si>
  <si>
    <t>PLLE0710</t>
  </si>
  <si>
    <t>oczyszczalnia ścieków w Tylmanowej</t>
  </si>
  <si>
    <t>PLLE073</t>
  </si>
  <si>
    <t xml:space="preserve">Lubycza Królewska </t>
  </si>
  <si>
    <t>Lubycza Królewska</t>
  </si>
  <si>
    <t>Lubycza Królewwska</t>
  </si>
  <si>
    <t>Uchwała Nr LIX/333/2024 Rady Miejskiej w Lubyczy Królewskiej z dnia 24 stycznia 2024 r.</t>
  </si>
  <si>
    <t>PLLE0730</t>
  </si>
  <si>
    <t>PLLE121N</t>
  </si>
  <si>
    <t>Zamch</t>
  </si>
  <si>
    <t>Obsza</t>
  </si>
  <si>
    <t>Uchwała XX/137/2020 Rady Gminy Piszczac z dnia 29 grudnia 2020 r. (Dz.Urz.Woj. Lubelskiego z 2021 r., poz.159)</t>
  </si>
  <si>
    <t>PLLE0750</t>
  </si>
  <si>
    <t>Oczyszczalnia Ścieków w Dobrzejewicach</t>
  </si>
  <si>
    <t>Trzebieszów</t>
  </si>
  <si>
    <t>Uchwała Rady Gminy Trzebieszów  Nr LXIV/361/2023 z dnia 25 lipca 2023 roku, Dziennik Urzędowy Województwa Lubelskiego. Dnia 1 sierpnia 2023 roku poz. 4852</t>
  </si>
  <si>
    <t>PLLE0780</t>
  </si>
  <si>
    <t>PLDO063</t>
  </si>
  <si>
    <t xml:space="preserve">ul. Grunwladzka 41, Oborniki Śląskie </t>
  </si>
  <si>
    <t>Oborniki Śląskie</t>
  </si>
  <si>
    <t>Uchwała Nr XXII-127/2020 Rady Gminy Wierzbica z dnia 29 grudnia 2020 r w sprawie wyznaczenia obszaru i granic aglomeracji Wierzbica (Dz. Urz. Woj. Lubelskiego z 2021 r. poz 126)</t>
  </si>
  <si>
    <t>PLLE0840N</t>
  </si>
  <si>
    <t>ul. Gen. S. Maczka, Oborniki Śląskie</t>
  </si>
  <si>
    <t>PLLE091N</t>
  </si>
  <si>
    <t>Czemierniki</t>
  </si>
  <si>
    <t xml:space="preserve"> Nr XXV/135/2020 r. Rady Gminy Czemierniki, z dnia 7 grudnia 2020 r. Dz. Urzędowy Woj. Lub z 2020 r. poz. 6536</t>
  </si>
  <si>
    <t>PLLE0910N</t>
  </si>
  <si>
    <t>PLWL024</t>
  </si>
  <si>
    <t>Oczyszczalnia ścieków w Obornikach</t>
  </si>
  <si>
    <t>Oborniki</t>
  </si>
  <si>
    <t>Uchwała nr XXIV/132/2020 Rady Gminy Wohyń z dnia 30.11.2020r. (Dz.U.WL z 8.12.2020r. poz. 6266)</t>
  </si>
  <si>
    <t>PLLE0930N</t>
  </si>
  <si>
    <t>PLOP002</t>
  </si>
  <si>
    <t>Nysa</t>
  </si>
  <si>
    <t xml:space="preserve">Uchwała nr XIX/135/2021, Rada Gminy Tarnawatka, 26 marca 2021 Dziennik Urzędowy Województwa  Lubelskiego </t>
  </si>
  <si>
    <t>PLLE0941N</t>
  </si>
  <si>
    <t>PLPK034</t>
  </si>
  <si>
    <t>Nozdrzec</t>
  </si>
  <si>
    <t xml:space="preserve">Nozdrzec
</t>
  </si>
  <si>
    <t>Dziennik Urzędowy Województwa Lubelskiego z dnia 16 grudnia 2020 r., poz. 6737 UCHWAŁA NR XXIV/138/2020 RADY GMINY URSZULIN z dnia 30 listopada 2020 r.</t>
  </si>
  <si>
    <t>PLLE0950N</t>
  </si>
  <si>
    <t>PLLE100N</t>
  </si>
  <si>
    <t>Orchówek-Okuninka</t>
  </si>
  <si>
    <t>Uchwała Nr XXVII/190/20 Rady Gminy Włodawa z dn. 7 grudnia 2020r. (Dz. urz. Woj.. Lubelskiego z 2020 r. poz. 6727)</t>
  </si>
  <si>
    <t>PLPK079</t>
  </si>
  <si>
    <t>Oczyszczalnia ścieków w Nowym Żmigrodzie</t>
  </si>
  <si>
    <t>Nowy Żmigród</t>
  </si>
  <si>
    <t>PLLE111N</t>
  </si>
  <si>
    <t>Firlej</t>
  </si>
  <si>
    <t>Uchwała nr XXVIII/144/2021 Rady Gminy Firlej z dnia 12.02.2021 r.</t>
  </si>
  <si>
    <t>PLLE1110N</t>
  </si>
  <si>
    <t>Stary Wiśnicz typ BIO-PAKT KBA-120-1500</t>
  </si>
  <si>
    <t>PLLE112N</t>
  </si>
  <si>
    <t>Jeziorzany</t>
  </si>
  <si>
    <t>Uchwała Nr XLIX/236/2023 Rady Gminy Jeziorzany z dnia 9 sierpnia 2023 r. Dz.Urz.Woj. Lubelskiego</t>
  </si>
  <si>
    <t>PLLE1120N</t>
  </si>
  <si>
    <t>Nowy Wiśnicz KBA-80-600</t>
  </si>
  <si>
    <t>PLLE120N</t>
  </si>
  <si>
    <t>Konstantynów</t>
  </si>
  <si>
    <t>Uchwała nr XL/284/22 Rady Gminy Konstantynów z dnia 14 grudnia 2022 roku zmieniająca uchwałę w sprawie wyznaczenia obszaru i granic aglomeracji Konstantynów (Dz. Urz. Woj. Lub. z dnia 15 grudnia 2022 roku poz. 6785)</t>
  </si>
  <si>
    <t>PLLE1200N</t>
  </si>
  <si>
    <t>PLWL028</t>
  </si>
  <si>
    <t>Oczyszczalnia ścieków w Nowym Tomyślu</t>
  </si>
  <si>
    <t>Nowy Tomyśl</t>
  </si>
  <si>
    <t>Uchwała nr XXV/150/2020 Rady Gminy Wola Uhruska z dnia 29 grudnia 2020 r. w sprawie wyznaczenia obszaru i granic aglomeracji, opublikowany pod adresem:
http://edziennik.lublin.uw.gov.pl/WDU_L/2021/39/akt.pdf</t>
  </si>
  <si>
    <t>PLLE1220N</t>
  </si>
  <si>
    <t>Trute</t>
  </si>
  <si>
    <t>PLLE125N</t>
  </si>
  <si>
    <t>Bystrzyca</t>
  </si>
  <si>
    <t>Kraśnik</t>
  </si>
  <si>
    <t>Zakrzówek</t>
  </si>
  <si>
    <t>Uchwała Nr XXIV/159/2020 Rady Gminy Zakrzówek z dnia 10 listopada 2020 r. w sprawie wyznaczenia aglomeracji Bystrzyca (Dz. Urz. Woj. Lubelskiego z 2020 r. poz. 5722)</t>
  </si>
  <si>
    <t>PLLE1250N</t>
  </si>
  <si>
    <t>Łopuszna</t>
  </si>
  <si>
    <t>PLLE130N</t>
  </si>
  <si>
    <t>Jedlanka</t>
  </si>
  <si>
    <t>Uścimów</t>
  </si>
  <si>
    <t>Uchwała Nr XXVII/164/2021 Rady Gminy Uścimów z dnia 29.03.2021 r. (Dz. Urz. Woj. Lub. z 2021 r. poz. 1751)</t>
  </si>
  <si>
    <t>PLLE1300N</t>
  </si>
  <si>
    <t>Krempachy</t>
  </si>
  <si>
    <t>siedlecki, Miasto Siedlce</t>
  </si>
  <si>
    <t>Siedlce-gmina miejska, Siedlce-gmina wiejska</t>
  </si>
  <si>
    <t>uchwała nr XXX/329/2020 Rady Miasta Siedlce z dnia 22 grudnia 2020 r.</t>
  </si>
  <si>
    <t>ostrowski</t>
  </si>
  <si>
    <t>Uchwała Nr XXIV/20/2021 z dnia 26 maja 2021r.(Dz,U. z 2021 r. Woj..Mazowieckiego, poz. 5000)</t>
  </si>
  <si>
    <t>PLMZ0140</t>
  </si>
  <si>
    <t>Komunalna Oczyszczalnia Ścieków w Nowym Sączu</t>
  </si>
  <si>
    <t>węgrowski</t>
  </si>
  <si>
    <t>Węgrów, Liw</t>
  </si>
  <si>
    <t>Uchwała Nr LXVIII/435/2023 Rady Miejskiej Węgrowa z dnia 26.10.2023 r. ( Dz. U. Woj. Maz. z roku 2023 poz. 13393</t>
  </si>
  <si>
    <t>PLMZ0270</t>
  </si>
  <si>
    <t>PLPK161N</t>
  </si>
  <si>
    <t>Nowy Kamień</t>
  </si>
  <si>
    <t xml:space="preserve">Nowy Kamień
</t>
  </si>
  <si>
    <t>sokołów podlaski</t>
  </si>
  <si>
    <t>Miasto Sokołów Podlaski</t>
  </si>
  <si>
    <t>Miasto Sokołów Podlaski, Gmina Sokołów Podlaski</t>
  </si>
  <si>
    <t>Uchwała Rady Miejskiej w Sokołowie Podlaskim z dnia 22.12.2020 r. Nr XIX/122/2020 w sprawie wyznaczenia Aglomeracji Sokołów Podlaski (Dz. U. Woj. Maz. Z 2021 r. poz. 888)</t>
  </si>
  <si>
    <t>PLMZ0370</t>
  </si>
  <si>
    <t>PLMZ024</t>
  </si>
  <si>
    <t>Południe</t>
  </si>
  <si>
    <t>Nowy Dwór Mazowiecki</t>
  </si>
  <si>
    <t>PLMZ045</t>
  </si>
  <si>
    <t>Łochów</t>
  </si>
  <si>
    <t>Uchwała z 30.10.2019 r. Nr XIV/113/2019 RM w Łochowie w sprawie wyznaczenia aglomeracji Łochów (Dz.U.Woj.Maz.z 8.11.2019 poz.12718) zmieniona Uchwałą z 25.11.2020 Nr XXXI/212/2020</t>
  </si>
  <si>
    <t>PLMZ0450</t>
  </si>
  <si>
    <t>NOWY DWÓR GDAŃSKI</t>
  </si>
  <si>
    <t>PLMZ062</t>
  </si>
  <si>
    <t>Małkinia Górna</t>
  </si>
  <si>
    <t>Uchwała nr 206/XXVI/2020 Rady Gminy Małkinia Górna z dnia 15 grudnia 2020 r  (Dziennik Urzedowy Województwa Mazowieckiego 2020, poz. 13237</t>
  </si>
  <si>
    <t>PLMZ0620</t>
  </si>
  <si>
    <t>PLLU028</t>
  </si>
  <si>
    <t>OCZYSZCZALNIA ŚCIEKÓW W NOWOGRODZIE BOBRZAŃSKIM</t>
  </si>
  <si>
    <t>Nowogród Bobrzański</t>
  </si>
  <si>
    <t>PLMZ066</t>
  </si>
  <si>
    <t>Łosice</t>
  </si>
  <si>
    <t>łosicki</t>
  </si>
  <si>
    <t xml:space="preserve">uchwała nr XXXIII/198/20 Rady Miasta i Gminy Łosice z dnia 9 grudnia 2020 r. w sprawie wyznaczenia aglomeracji Łosice (Dz. Urz. Woj. Maz. z 2020 r. poz. 12711) </t>
  </si>
  <si>
    <t>PLMZ0660</t>
  </si>
  <si>
    <t>PLDO039</t>
  </si>
  <si>
    <t>Oczyszczalnia ścieków w Nowogrodźcu</t>
  </si>
  <si>
    <t>Nowogrodziec</t>
  </si>
  <si>
    <t>PLMZ097</t>
  </si>
  <si>
    <t>Mrozy</t>
  </si>
  <si>
    <t>miński</t>
  </si>
  <si>
    <t>Uchwała nr XXIV/225/2020 Rady Miejskiej w Mrozach z dnia 29.12.2020 r. w sprawie wyznaczenia aglomeracji Mrozy</t>
  </si>
  <si>
    <t>PLMZ108</t>
  </si>
  <si>
    <t>Kałuszyn</t>
  </si>
  <si>
    <t>Uchwała nr XIX/177/2020 Rady Miejskiej w
Kałuszynie z dnia 29.12.2020 r.
w sprawie wyznaczenia obszaru
i granic aglomeracji Kałuszyn
(Dz. Urz. Woj. Maz. z 2021 r.,
poz. 246)</t>
  </si>
  <si>
    <t>PLMZ1080</t>
  </si>
  <si>
    <t>Oczyszczalnia ścieków w Trylu</t>
  </si>
  <si>
    <t>Uchwała Nr XXXIII/211/2020 Rady Gminy Stara Kornica z dnia 22 grudnia 2020 r. w sprawie wyznaczenia obszarów i granic aglomeracji Stara Kornica                                               Dz.U. Woj. Mazowieckoego z 04.02.2021 r. poz. 878</t>
  </si>
  <si>
    <t>PLMZ1140</t>
  </si>
  <si>
    <t>PLMZ146N</t>
  </si>
  <si>
    <t>BIO-PAK</t>
  </si>
  <si>
    <t xml:space="preserve">Nowe Miasto
</t>
  </si>
  <si>
    <t>PLMZ122</t>
  </si>
  <si>
    <t>Kotuń</t>
  </si>
  <si>
    <t>siedlecki</t>
  </si>
  <si>
    <t>Uchwała nr XXX.201.2021 Rady Gminy Kotuń z dnia 10 maja 2021 r. w sprawie wyznaczenia obszaru i granic Aglomeracji Kotuń (Dz. Urz. Woj. Maz. z 2021 r. poz. 7258)</t>
  </si>
  <si>
    <t>PLMZ1221</t>
  </si>
  <si>
    <t>PLMZ063</t>
  </si>
  <si>
    <t>Nowe Miasto nad Pilicą</t>
  </si>
  <si>
    <t>Uchwała Nr XXVII/225/20 Rady Gminy Skórzec z dnia 21.12.2020 r. w sprawie wyznaczenia obszaru granic aglomeracji Skórzec (Dz. Urz. Woj. Maz. z 2020 r. Poz. 13476)</t>
  </si>
  <si>
    <t>PLMZ1401</t>
  </si>
  <si>
    <t>PLMZ1402</t>
  </si>
  <si>
    <t>PLMZ1403</t>
  </si>
  <si>
    <t>oczyszczalnia mechaniczno-biologiczna Nowe Miasto Lubawskie</t>
  </si>
  <si>
    <t>Uchwała nr XXXIII/263/2020 Rady Gminy Zbuczyn z dnia 21.12.2020 r. Dziennik Urzędowy Województwa Mazowieckiego z dnia 07.01.2021 r.</t>
  </si>
  <si>
    <t>PLMZ1430N</t>
  </si>
  <si>
    <t>PLLU024</t>
  </si>
  <si>
    <t>Nowe Miasteczko</t>
  </si>
  <si>
    <t>Uchwała Nr XXV/136/20 Rady Gminy Paprotnia z dnia 30-12-2020r. ( Dz.Urz.Woj.Maz. Z 2021r. Poz. 860)</t>
  </si>
  <si>
    <t>PLMZ1450N</t>
  </si>
  <si>
    <t>Oczyszczalnia ścieków w Nowym Brzesku</t>
  </si>
  <si>
    <t xml:space="preserve">Suchożebry </t>
  </si>
  <si>
    <t>Uchwała Nr XXVI/186/2021 RadyGminy Suchożebry z dnia 25 lutego 2021 r. w sprawie wyznaczenia obszaru i granic  aglomeracji Suchożebry - Dziennik Urzędowy Województwa Mazowieckiego z dnia 15 marca 2021 r. Poz. 2224</t>
  </si>
  <si>
    <t>PLMZ1490N</t>
  </si>
  <si>
    <t>Brzoza</t>
  </si>
  <si>
    <t>PLMZ158N</t>
  </si>
  <si>
    <t>Mokobody</t>
  </si>
  <si>
    <t>nr VI.53.2024 Rady Gminy Mokobody z dnia 18 listopada 2024 r.w sprawie zmiany uchwały Nr XXXIII.255.2022 Rady Gminy Mokobody z dnia 31 marca 2022 r. w sprawie wyznaczenia obszaru i granic aglomeracji Mokobody (Dz.u. Woj.. Maz. z 2024 r. poz. 11589)</t>
  </si>
  <si>
    <t>PLMZ1581N</t>
  </si>
  <si>
    <t>PLPK178N</t>
  </si>
  <si>
    <t>Nowa Wieś</t>
  </si>
  <si>
    <t>PLMZ163N</t>
  </si>
  <si>
    <t>Kosów Lacki</t>
  </si>
  <si>
    <t>sokołowski</t>
  </si>
  <si>
    <t>Uchwała Nr XI/71/2019 Rady Miasta i Gminy Kosów Lacki z dnia 25 października 2019r. (Dz.Urz.Woj.Maz.z 2019 poz.13774), zmieniona Uchwałą Nr XXI/125/2020 Rady Miasta i Gminy Kosów Lacki z dnia 29 grudnia 2020r. (Dz.Urz.Woj.Maz.z 2021r.,poz.528)</t>
  </si>
  <si>
    <t>PLMZ1631N</t>
  </si>
  <si>
    <t>PLMZ1630N</t>
  </si>
  <si>
    <t>PLMZ083</t>
  </si>
  <si>
    <t>KOZIENICE</t>
  </si>
  <si>
    <t>Brańszczyk</t>
  </si>
  <si>
    <t>9.12.2020r.; uchwała nr XXIX.185.2020 Rady Gminy Brańszczyk w sprawie wyznaczenia aglomeracji Trzcianka; Dz. U. z 11.12.2020r. Poz. 12729</t>
  </si>
  <si>
    <t>PLMZ1660N</t>
  </si>
  <si>
    <t>PLLU006</t>
  </si>
  <si>
    <t>Nowa Sól</t>
  </si>
  <si>
    <t>PLMZ501</t>
  </si>
  <si>
    <t>Jadów</t>
  </si>
  <si>
    <t>wołomiński</t>
  </si>
  <si>
    <t>Uchwała Nr XXVIII/222/21 z dnia 19 maja 2021r. Rady Gminy Jadów (DZ. URZ. WOJ. 2021.4979)</t>
  </si>
  <si>
    <t>PLMZ5010</t>
  </si>
  <si>
    <t>PLSW050N</t>
  </si>
  <si>
    <t xml:space="preserve">Oczyszaczalnia ścieków Nowa Słupia na gruntach Starej Słupi </t>
  </si>
  <si>
    <t xml:space="preserve">Nowa Słupia
</t>
  </si>
  <si>
    <t>PLPL004</t>
  </si>
  <si>
    <t>Miasto Siemiatycze</t>
  </si>
  <si>
    <t>siemiatycki</t>
  </si>
  <si>
    <t>Siemiatycze</t>
  </si>
  <si>
    <t>Uchwała Rady Miasta Siemiatycze nr XXIII/154/20 z dnia 30.12.2020 roku (Dz. Urz. Woj.. Podl. z 2021r., poz. 59)</t>
  </si>
  <si>
    <t>PLPL0040</t>
  </si>
  <si>
    <t>Oczyszczalnia Mirocice</t>
  </si>
  <si>
    <t>PLPL007</t>
  </si>
  <si>
    <t>Hajnówka</t>
  </si>
  <si>
    <t>Gmina Miejska Hajnówka</t>
  </si>
  <si>
    <t>Gmina Miejska Hajnówka                  Gmina Wiejsa Hajnówka</t>
  </si>
  <si>
    <t>Uchwała Nr XXIII/176/20 z dn. 30 grudnia 2020r. RadyMiasta Hajnówka</t>
  </si>
  <si>
    <t>PLPL0070</t>
  </si>
  <si>
    <t>PLPK008</t>
  </si>
  <si>
    <t>Komunalna Biologiczna Oczyszczalnia Ścieków sp.z o.o.</t>
  </si>
  <si>
    <t xml:space="preserve">Nowa Sarzyna
</t>
  </si>
  <si>
    <t>PLPL016</t>
  </si>
  <si>
    <t>Miasto Wysokie Mazowieckie</t>
  </si>
  <si>
    <t>wysokomazowiecki</t>
  </si>
  <si>
    <t>Wysokie Mazowieckie</t>
  </si>
  <si>
    <t>Uchwała Nr XXI/118/2020 Rady Miasta Wysokie Mazowieckie z dnia 27 listopada 2020 r. Dz.U.Województwa Podlaskiego z 02.12.2020r. Poz. 5040</t>
  </si>
  <si>
    <t>PLPL0160</t>
  </si>
  <si>
    <t>PLDO018</t>
  </si>
  <si>
    <t>Międzygminna Oczyszczalnia Ścieków w Ścinawce Dolnej</t>
  </si>
  <si>
    <t>Nowa Ruda</t>
  </si>
  <si>
    <t>PLPL022</t>
  </si>
  <si>
    <t>Ciechanowiec</t>
  </si>
  <si>
    <t>Gmina Ciechanowiec</t>
  </si>
  <si>
    <t>UCHWAŁA NR 179/XXIV/20 RADY MIEJSKIEJ W CIECHANOWU z dnia 26 listopada 2020 r. Dz. Urz. Woj.. Podl. Z 2020 r. poz. 5114</t>
  </si>
  <si>
    <t>PLPL0220</t>
  </si>
  <si>
    <t>Rekownica</t>
  </si>
  <si>
    <t>PLPL026</t>
  </si>
  <si>
    <t xml:space="preserve">Brańsk </t>
  </si>
  <si>
    <t>Uchwała NR XV/96/2020 Rady Miasta Brańsk z dnia 30 grudnia 2020r.</t>
  </si>
  <si>
    <t>PLPL0260</t>
  </si>
  <si>
    <t>Lubań</t>
  </si>
  <si>
    <t>PLPL032</t>
  </si>
  <si>
    <t>Czeremcha</t>
  </si>
  <si>
    <t>Uchwała Rady Gminy z dnia 27 lipca 2022  Nr XXXIII/200/22</t>
  </si>
  <si>
    <t>PLPL0322</t>
  </si>
  <si>
    <t>PLPK018</t>
  </si>
  <si>
    <t>Miejska Oczyszczalnia w Nowej Dębie</t>
  </si>
  <si>
    <t xml:space="preserve">Nowa Dęba
</t>
  </si>
  <si>
    <t>Uchwała Nr XXI/171/20 Rady Miejskiej  w Szepietowie z dnia 29 grudnia 2020 r. w sprawie wyznaczenia aglomeracji Szepietowo (Dz.U. Woj.. Podl. Z dnia 31.12.2020 r. poz. 5577)</t>
  </si>
  <si>
    <t>PLPL0390</t>
  </si>
  <si>
    <t>PLPK077</t>
  </si>
  <si>
    <t>Trześń</t>
  </si>
  <si>
    <t>Niwiska</t>
  </si>
  <si>
    <t>kłobucki</t>
  </si>
  <si>
    <t>Sieradz</t>
  </si>
  <si>
    <t>Uchwała nr VII/76/24 Rady Gminy Wręczyca Wielka z dnia 30 września 2024 r. w sprawie zmiany uchwały Nr XII/118/19 Rady Gminy Wręczyca Wielka z dnia 25 października 2019 r. w sprawie wyznaczenia obszaru i granic aglomeracji Truskolasy, Dziennik Urzędowy Województwa Śląskiego Katowice, dnia 14 paździenika 2024 r. poz. 6859</t>
  </si>
  <si>
    <t>PLSL5070</t>
  </si>
  <si>
    <t>PLPK016</t>
  </si>
  <si>
    <t>Oczyszczalnia ścieków komunalnych w Nisku</t>
  </si>
  <si>
    <t>Nisko</t>
  </si>
  <si>
    <t>PLWL181N</t>
  </si>
  <si>
    <t>Godziesze Małe</t>
  </si>
  <si>
    <t>kaliski</t>
  </si>
  <si>
    <t>Kalisz</t>
  </si>
  <si>
    <t>Godziesze Wielkie</t>
  </si>
  <si>
    <t>Uchwała nr XXX/206/2021 Rady Gminy Godziesze Wielkie z dnia 25 czerwca 2021 r. w sprawie wyznaczenia obszaru i granic aglomeracji Godziesze Małe</t>
  </si>
  <si>
    <t>PLWL1810N</t>
  </si>
  <si>
    <t>PLWL213N</t>
  </si>
  <si>
    <t>Niepruszewo</t>
  </si>
  <si>
    <t>Uchwała Nr XXV/196/2020 Rady Gminy Żelazków z dnia 16.12.2020 r. w sprawie wyznaczenia obszaru i granic aglomeracji Żelazków</t>
  </si>
  <si>
    <t>PLWL5050</t>
  </si>
  <si>
    <t>Oczyszczalnia ścieków Niepołomice</t>
  </si>
  <si>
    <t>PLLO027</t>
  </si>
  <si>
    <t>Błaszki</t>
  </si>
  <si>
    <t>łódzkie</t>
  </si>
  <si>
    <t>sieradzki</t>
  </si>
  <si>
    <t>Uchwała Nr XXXIII/207/20 Rady Miejskiej w Błaszkach z dnia 31.12.2020 r. ( Dz. Urz. Woj. Łódzkiego z 2021 r. poz. 697)</t>
  </si>
  <si>
    <t>PLLO0270</t>
  </si>
  <si>
    <t>Oczyszczalnia ścieków Podłęże</t>
  </si>
  <si>
    <t>jarociński</t>
  </si>
  <si>
    <t>Żerków</t>
  </si>
  <si>
    <t>UCHWAŁA NR XXIII/151/2020 RADY MIEJSKIEJ ŻERKOWA                                  z 24 listopada 2020 r.    Dziennik Urzędowy Województwa Wielkopolskiego                                                 rok 2020 poz. 9146</t>
  </si>
  <si>
    <t>PLWL0830</t>
  </si>
  <si>
    <t>Oczyszczalnia ścieków Zabierzów Bocheński</t>
  </si>
  <si>
    <t>UCHWAŁA NR XXIII/150/2020 RADY MIEJSKIEJ ŻERKOWA                                       z 24 listopada 2020 r.    Dziennik Urzędowy Województwa Wielkopolskiego                                            rok 2020 poz. 9133</t>
  </si>
  <si>
    <t>PLWl1880N</t>
  </si>
  <si>
    <t>PLPK040</t>
  </si>
  <si>
    <t>Nienadowa</t>
  </si>
  <si>
    <t>nr 461/23 z dnia 22 sierpnia 2023r.</t>
  </si>
  <si>
    <t>PLWL0430</t>
  </si>
  <si>
    <t>PLOP018</t>
  </si>
  <si>
    <t>Oczyszczalnia ścieków Niemodlin w Gościejowicach Małych</t>
  </si>
  <si>
    <t>Niemodlin</t>
  </si>
  <si>
    <t>PLWL130</t>
  </si>
  <si>
    <t>Grabów nad Prosną</t>
  </si>
  <si>
    <t>ostrzeszowski</t>
  </si>
  <si>
    <t>Dziennik Urzędowy Województwa Wielkopolskiego Uchwała nr XXIII/163/2020</t>
  </si>
  <si>
    <t>PLWL1300</t>
  </si>
  <si>
    <t>PLDO138N</t>
  </si>
  <si>
    <t>Niemcza</t>
  </si>
  <si>
    <t>LXI/416/2023</t>
  </si>
  <si>
    <t>PLLO0230</t>
  </si>
  <si>
    <t>PLWL104</t>
  </si>
  <si>
    <t>Kaźmierz</t>
  </si>
  <si>
    <t>szamotulski</t>
  </si>
  <si>
    <t>XX/169/2020 Rada Gminy Kaźmierz, 28.09.2020r. Dz.Urz. Woj. Wielk. 2020 poz. 7457</t>
  </si>
  <si>
    <t>PLWL1400</t>
  </si>
  <si>
    <t>PLLU055</t>
  </si>
  <si>
    <t>Oczyszczalnia ścieków w Niegosławicach</t>
  </si>
  <si>
    <t>Niegosławice</t>
  </si>
  <si>
    <t>PLWL159</t>
  </si>
  <si>
    <t>Aglomeracja Połajewo</t>
  </si>
  <si>
    <t>Połajewo</t>
  </si>
  <si>
    <t>XV/153/2020</t>
  </si>
  <si>
    <t>PLWL1590</t>
  </si>
  <si>
    <t>Oczyszczalnia ścieków w Mycielinie</t>
  </si>
  <si>
    <t>PLSL102</t>
  </si>
  <si>
    <t>Kamienica Polska</t>
  </si>
  <si>
    <t>częstochowski</t>
  </si>
  <si>
    <t>uchwała nr 138/XIX/2020 Rady Gminy Kamienica Polska z dnia 30 grudnia 2020</t>
  </si>
  <si>
    <t>PLSL1020</t>
  </si>
  <si>
    <t>Oczyszczalnia Ścieków w Tarle</t>
  </si>
  <si>
    <t>wągrowiecki</t>
  </si>
  <si>
    <t>Gmina Miejska Wągrowiec</t>
  </si>
  <si>
    <t>Gmina Miejska Wągrowiec, Gmina Wągrowiec</t>
  </si>
  <si>
    <t>UCHWAŁA NR XXIX/214/2020 RADY MIEJSKIEJ W WĄGROWCU
z dnia 15 grudnia 2020 r.</t>
  </si>
  <si>
    <t>PLWL0250</t>
  </si>
  <si>
    <t>Niedrzwica</t>
  </si>
  <si>
    <t>myszkowski</t>
  </si>
  <si>
    <t>Uchwała  nr 182(XXIII)20 Rady Gminy Poraj z dnia 22.12.2020r.</t>
  </si>
  <si>
    <t>PLSL5020</t>
  </si>
  <si>
    <t>PLPK502</t>
  </si>
  <si>
    <t>Niebylec-Małówka</t>
  </si>
  <si>
    <t>Niebylec</t>
  </si>
  <si>
    <t>Uchwała nr 181(XXIII)20Rady Gminy Poraj z dnia 22.12.2020r.</t>
  </si>
  <si>
    <t>PLSL5170</t>
  </si>
  <si>
    <t>PLWM020</t>
  </si>
  <si>
    <t>Oczyszczalnia ścieków w Tatarach</t>
  </si>
  <si>
    <t xml:space="preserve">Nidzica
</t>
  </si>
  <si>
    <t>PLWL082</t>
  </si>
  <si>
    <t>Koźminek</t>
  </si>
  <si>
    <t>Uchwała nr VIII/49/2024 z Rady Miejskiej Gminy Koźminek z dnia 30 października 2024 r. opublikowana w Dzienniku Urzędowym Woj. Wielkopolskiego poz. 9009</t>
  </si>
  <si>
    <t>PLWL0820</t>
  </si>
  <si>
    <t>Oczyszczalnia ścieków CIECHOWICE</t>
  </si>
  <si>
    <t>poznański</t>
  </si>
  <si>
    <t>Uchwała Rady Miejskiej Gminy Stęszew nr LXXI/489/2023 z dnia 31 sierpnia 2023 r. w sprawie zmiany uchwały nr XXXI/237/2021 Rady Miejskiej Gminy Stęszew z dnia 18 lutego 2021 r. w sprawie wyznaczenia obszaru, wielkości i granic Aglomeracji Strykowo</t>
  </si>
  <si>
    <t>PLWL1470</t>
  </si>
  <si>
    <t>PLWL112</t>
  </si>
  <si>
    <t>Oczyszczalnia ścieków w Nekli</t>
  </si>
  <si>
    <t>Nekla</t>
  </si>
  <si>
    <t>UCHWAŁA NR LXXI/488/2023 RADY MIEJSKIEJ GMINY STĘSZEW z dnia 31 sierpnia 2023 r. w sprawie likwidacji dotychczasowej aglomeracji Stęszew i wyznaczenia nowej aglomeracji Stęszew</t>
  </si>
  <si>
    <t>PLWL0810</t>
  </si>
  <si>
    <t>PLMZ067</t>
  </si>
  <si>
    <t>Oczyszczalnia Ścieków w Nasielsku</t>
  </si>
  <si>
    <t xml:space="preserve">Nasielsk
</t>
  </si>
  <si>
    <t>PLWL165</t>
  </si>
  <si>
    <t>Mieścisko</t>
  </si>
  <si>
    <t xml:space="preserve">Uchwała Rady Gminy Mieścisko nr XIII/99/19 z dnia 24.10.2019r. </t>
  </si>
  <si>
    <t>PLWL1650</t>
  </si>
  <si>
    <t>PLPK061</t>
  </si>
  <si>
    <t>Oczyszczalnia Narol</t>
  </si>
  <si>
    <t xml:space="preserve">Narol
</t>
  </si>
  <si>
    <t>PLLU050</t>
  </si>
  <si>
    <t>Górzyca</t>
  </si>
  <si>
    <t xml:space="preserve">Słubicki </t>
  </si>
  <si>
    <t>Gorzów Wielkopolski</t>
  </si>
  <si>
    <t xml:space="preserve">Górzyca </t>
  </si>
  <si>
    <t>Uchwała Rady Gminy Gorzyca XXII.126.2020 r. z dnia 15.12.2020</t>
  </si>
  <si>
    <t>PLLU0500</t>
  </si>
  <si>
    <t>Napęków</t>
  </si>
  <si>
    <t>PLWL150</t>
  </si>
  <si>
    <t>Kramsk</t>
  </si>
  <si>
    <t>Koło</t>
  </si>
  <si>
    <t>UCHWAŁA NR XXV/204/2020 RADY GMINY KRAMSK z dnia 14 grudnia 2020 r. Dz. Urz. Woj.. Wielkpl.z 16 grudnia 2020 r. poz. 9862</t>
  </si>
  <si>
    <t>PLWL1500</t>
  </si>
  <si>
    <t>PLOP008</t>
  </si>
  <si>
    <t>Oczyszczalnia Ścieków w Namysłowie</t>
  </si>
  <si>
    <t>Namysłów</t>
  </si>
  <si>
    <t>PLSL146N</t>
  </si>
  <si>
    <t>Lisów</t>
  </si>
  <si>
    <t>Herby</t>
  </si>
  <si>
    <t>Herby, Kochanowice</t>
  </si>
  <si>
    <t>Uchała nr XIX/161/20
Rada Gminy Herby
29.12.2020r. 
DZ. URZ. WOJ. SLA 2021.281</t>
  </si>
  <si>
    <t>PLSL1460N</t>
  </si>
  <si>
    <t>Oczyszczalnia Ścieków w Pokoju</t>
  </si>
  <si>
    <t>PLSL142N</t>
  </si>
  <si>
    <t>Uchała nr XIX/160/20
Rada Gminy Herby
29.12.2020r. 
DZ. URZ. WOJ. SLA 2021.280</t>
  </si>
  <si>
    <t>PLSL1420N</t>
  </si>
  <si>
    <t>PLLE037</t>
  </si>
  <si>
    <t>Oczyszczalnia Ścieków w Nałęczowie</t>
  </si>
  <si>
    <t>Nałęczów</t>
  </si>
  <si>
    <t>Uchwała Nr XVII/113/2020 Rady Gminy Przyrów z dnia 14 grudnia 2020 r.Dz.U.Woj.Śl. 2020 poz.9104</t>
  </si>
  <si>
    <t>PLSL5100</t>
  </si>
  <si>
    <t>Oczyszczalnia Lubasz Nakło nad Notecią</t>
  </si>
  <si>
    <t>kościański</t>
  </si>
  <si>
    <t>Gmina Kościan</t>
  </si>
  <si>
    <t>Uchwała nr XXII/252/20 Rada Gminy Kościan z 16.12.2020 r. Dziennik Urzędowy Województwa Wielkopolskiego z 22 grudnia 2020 r. poz. 9991</t>
  </si>
  <si>
    <t>PLWL2020N</t>
  </si>
  <si>
    <t>PLWL199N</t>
  </si>
  <si>
    <t>Nagradowice</t>
  </si>
  <si>
    <t xml:space="preserve">Nagradowice
</t>
  </si>
  <si>
    <t>Gmina wiejska Kościan</t>
  </si>
  <si>
    <t>Uchwała nr XXI/236/20 Rada Gminy Kościan z 25.11.2020 r., Dziennik Urzędowy Województwa Wielkopolskiego z 9 grudnia 2020 r. poz. 9454</t>
  </si>
  <si>
    <t>PLWL2010N</t>
  </si>
  <si>
    <t>PLMZ099</t>
  </si>
  <si>
    <t>NADARZYN</t>
  </si>
  <si>
    <t>PLWL116</t>
  </si>
  <si>
    <t>Kwilcz</t>
  </si>
  <si>
    <t>Wielkopolskie</t>
  </si>
  <si>
    <t>Międzychodzki</t>
  </si>
  <si>
    <t>Uchwała nr XXIII/189/2020 Rady Gminy Kwilcz z dnia 15 gtrudnia 2020 r. w sprawie wyznaczenia aglomeracji Kwilcz</t>
  </si>
  <si>
    <t>PLWL1160</t>
  </si>
  <si>
    <t>PLWL029</t>
  </si>
  <si>
    <t>Międzychód</t>
  </si>
  <si>
    <t>międzychodzki</t>
  </si>
  <si>
    <t>Międztychód</t>
  </si>
  <si>
    <t>uchwała nr LXV/563/2023 Rady Miejskiej Międzychodu z dnia 24 stycznia 2023 r. zmieniająca uchwałę nr XXII/199/2020 Rady Miejskiej Międzychodu z dnia 30 marca 2020 r. w sprawie
wyznaczenia aglomeracji Międzychód.</t>
  </si>
  <si>
    <t>PLWL0290</t>
  </si>
  <si>
    <t>pajęczański</t>
  </si>
  <si>
    <t>UCHWAŁA NR 225/XXIV/21 RADY MIEJSKIEJ W PAJĘCZNIE z dnia 30 marca 2021 r. w sprawie wyznaczenia obszaru i granic aglomeracji Pajęczno</t>
  </si>
  <si>
    <t>PLLO0430</t>
  </si>
  <si>
    <t>Krzyszkowice</t>
  </si>
  <si>
    <t>PLWL125</t>
  </si>
  <si>
    <t>Budzyń</t>
  </si>
  <si>
    <t xml:space="preserve">Uchwałą Rady Gminyxx/215/2020 z dnia 29 grudnia 2020 roku </t>
  </si>
  <si>
    <t>PLWL1250</t>
  </si>
  <si>
    <t>BIONIP</t>
  </si>
  <si>
    <t>Czerwonak
Dopiewo
Luboń
Mosina
Pobiedziska
Poznań
Suchy Las
Swarzędz
Tarnowo Podgórne</t>
  </si>
  <si>
    <t>Uchwała Nr LXIX/1251/VIII/2022 Rady Miasta Poznania z dnia 12-07-2022 w sprawie wyznaczenia obszaru i granic aglomeracji Poznań opublikowana w Dzienniku Urzędowym Województwa Wielkopolskiego</t>
  </si>
  <si>
    <t>PLWL0011</t>
  </si>
  <si>
    <t>PLWL0012</t>
  </si>
  <si>
    <t>PLSL033</t>
  </si>
  <si>
    <t>MOŚ Myszków</t>
  </si>
  <si>
    <t>Myszków</t>
  </si>
  <si>
    <t>turecki</t>
  </si>
  <si>
    <t xml:space="preserve">Uchwała nr 0007.68.2022 Rady Miejskiej w Tuliszkowie z dnia 19.12.2022 r. w sprawie zmiany uchwały nr  0007.64.2019 Rady Miejskiej w Tuliszkowie z dnia 30 października 2019 r. w sprawie wyznaczenia obszaru i granic aglomeracji Tuliszków </t>
  </si>
  <si>
    <t>PLWL1240</t>
  </si>
  <si>
    <t>PLDO038</t>
  </si>
  <si>
    <t xml:space="preserve">Oczyszczalnia ścieków  ORZEŁ w Myslakowicach </t>
  </si>
  <si>
    <t>Mysłakowice</t>
  </si>
  <si>
    <t>PLWL191N</t>
  </si>
  <si>
    <t>Nowe Miasto nad Wartą</t>
  </si>
  <si>
    <t>średzki</t>
  </si>
  <si>
    <t>Uchwała Rady Gminy Nowe Miasto nad Wartą                                                     Nr XXIII/174/2020                                                 z dnia 31.12.2020 r.</t>
  </si>
  <si>
    <t>PLWL011</t>
  </si>
  <si>
    <t>PLSL047</t>
  </si>
  <si>
    <t>Mechaniczno-biologiczna oczyszczalnia ścieków w Rybnej</t>
  </si>
  <si>
    <t>Mykanów</t>
  </si>
  <si>
    <t>PLWL145</t>
  </si>
  <si>
    <t>Chocicza</t>
  </si>
  <si>
    <t>Uchwała Rady Gminy Nowe Miasto nad Wartą                                                     Nr XXIII/173/2020                                                 z dnia 31.12.2020 r.</t>
  </si>
  <si>
    <t>PLWL1450</t>
  </si>
  <si>
    <t>PLPK151</t>
  </si>
  <si>
    <t>Oczyszczalnia ścieków w Myczkowcach</t>
  </si>
  <si>
    <t>Myczkowce</t>
  </si>
  <si>
    <t>PLWL027</t>
  </si>
  <si>
    <t>Kościan</t>
  </si>
  <si>
    <t>Gmina Miejska Kościan</t>
  </si>
  <si>
    <t>Gmina Miejska Kościan, Gmina Kościan</t>
  </si>
  <si>
    <t xml:space="preserve">Uchwała Nr XIX/239/20 Rady Miejskiej Kościana z dnia 3 grudnia 2020 r. w sprawie wyznaczenia obszaru i granic Aglomeracji Kościan </t>
  </si>
  <si>
    <t>PLWL0270</t>
  </si>
  <si>
    <t>Oczyszczalnia ścieków Muszyna</t>
  </si>
  <si>
    <t>PLLU015</t>
  </si>
  <si>
    <t>Międzyrzecz</t>
  </si>
  <si>
    <t>międzyrzecki</t>
  </si>
  <si>
    <t>Uchwała NrXXVII/250/20 Rady miejskiej w Międzyrzeczu z dnia 24 listopada 2020 r. w sprawie wyznaczenia obszaru i granic aglomeracji Międzyrzecz</t>
  </si>
  <si>
    <t>PLLU0150</t>
  </si>
  <si>
    <t>PLWL019</t>
  </si>
  <si>
    <t>Oczyszczalnia Ścieków w Szlachęcinie</t>
  </si>
  <si>
    <t>Murowana Goślina</t>
  </si>
  <si>
    <t>sulęciński</t>
  </si>
  <si>
    <t>Uchwała nr 
XXXIII/264/20 Rady 
miejskiej w Sulęcinie 
z dn. 30.11.2020</t>
  </si>
  <si>
    <t>PLLU0670N</t>
  </si>
  <si>
    <t>Jaszczurowa</t>
  </si>
  <si>
    <t>Uchwała nr XXXIII/263/20 Rady Miejskiej w Sulęcinie z dnia 30.11.2020</t>
  </si>
  <si>
    <t>PLLU0200</t>
  </si>
  <si>
    <t>PLDO087</t>
  </si>
  <si>
    <t>Oczyszczalnia ścieków w Mściwojowie</t>
  </si>
  <si>
    <t>Mściwojów</t>
  </si>
  <si>
    <t xml:space="preserve"> Uchwała nr LXII/565/2023 Rady Miejskiej w Pleszewie z dnia 23 lutego 2023 r. w sprawie zmiany uchwały nr XXVII/248/2020 Rady Miejskiej w Pleszewie z dnia 17 grudnia 2020 r. w sprawie wyznaczenia obszaru i granic </t>
  </si>
  <si>
    <t>PLWL0310</t>
  </si>
  <si>
    <t>PLMZ049</t>
  </si>
  <si>
    <t>Oczyszczalnia ścieków w Grabcach Józefpolskich</t>
  </si>
  <si>
    <t>Mszczonów</t>
  </si>
  <si>
    <t>125/XXIII/2020</t>
  </si>
  <si>
    <t>PLSL1480N</t>
  </si>
  <si>
    <t>Oczyszczalni ścieków w Mszanie Dolnej</t>
  </si>
  <si>
    <t>PLSL104</t>
  </si>
  <si>
    <t>Kruszyna</t>
  </si>
  <si>
    <t>Uchwała Nr XXII/160/2020 Rady Gminy Kruszyna z dnia 16.12.2020 r. (Dz. Urz. Woj. Śl. z dnia 23 grudnia 2020 poz. 9387) zmieniona Uchwałą Nr XXIII/173/2021 Rady Gminy Kruszyna z dnia 03.02.2021 r. (Dz. Urz. Woj. Śl. z dnia 05 lutego 2021 r. poz. 993)</t>
  </si>
  <si>
    <t xml:space="preserve">PLSL1040 </t>
  </si>
  <si>
    <t>Kasinka Mała</t>
  </si>
  <si>
    <t>PLSL070</t>
  </si>
  <si>
    <t>Mstów</t>
  </si>
  <si>
    <t>XXV/215/2020</t>
  </si>
  <si>
    <t>PLSL0700</t>
  </si>
  <si>
    <t>Jaskrów</t>
  </si>
  <si>
    <t>Uchwała nr XXX/307/2021 Rady Miejskiej Zagórowa</t>
  </si>
  <si>
    <t>PLLU033</t>
  </si>
  <si>
    <t>Lubniewice</t>
  </si>
  <si>
    <t>UCHWAŁA NR LII/344/2024
RADY MIEJSKIEJ W LUBNIEWICACH
z dnia 8 lutego 2024 r.
w sprawie zmiany uchwały nr XLI/301/2018 Rady Miejskiej w Lubniewicach z dnia 21 czerwca 2018 r.
w sprawie wyznaczenia aglomeracji Lubniewice</t>
  </si>
  <si>
    <t>PLLU0330</t>
  </si>
  <si>
    <t>PLWL017</t>
  </si>
  <si>
    <t>Kępno</t>
  </si>
  <si>
    <t>kępiński</t>
  </si>
  <si>
    <t>Kępno, Baranów, Bralin</t>
  </si>
  <si>
    <t>Uchwała Rady Miejskiej w Kępnie nr XXV/180/2020 z dnia 30 listopada 2020 roku, Dz. Urz. Woj. Wielkopolskiego z 11 grudnia 2020 roku, poz. 9640</t>
  </si>
  <si>
    <t>PLWL0170</t>
  </si>
  <si>
    <t>Oczyszczalnia Ścieków w miejscowości Polska Wieś</t>
  </si>
  <si>
    <t>Gmina Słońsk</t>
  </si>
  <si>
    <t>uchwała nr XVIII/135 Rady Gminy Słońsk z dnia 30 listopada 2020 r.</t>
  </si>
  <si>
    <t>PLLU0450</t>
  </si>
  <si>
    <t>PLDO109</t>
  </si>
  <si>
    <t>Mościsko</t>
  </si>
  <si>
    <t>obornicki</t>
  </si>
  <si>
    <t>Uchwała XLII/410/2021 Rady Miejskiej w Rogoźnie z dnia 20.01.2021r. (Dz. Urz. Woj. Wlkp.)</t>
  </si>
  <si>
    <t>PLWL0590</t>
  </si>
  <si>
    <t>PLMP109</t>
  </si>
  <si>
    <t>Moszczenica</t>
  </si>
  <si>
    <t>nowotomyski</t>
  </si>
  <si>
    <t>Uchwała rady Miejskiej Zbąszynia XX/234/2020 z dnia 30 listopada 202r.</t>
  </si>
  <si>
    <t>PLWL0510</t>
  </si>
  <si>
    <t>PLLO033</t>
  </si>
  <si>
    <t>uchwała Rady Gminy Pszczew z dnia 17.12.2020 XXIX.221.2020</t>
  </si>
  <si>
    <t>PLLU0310</t>
  </si>
  <si>
    <t>PLWL012</t>
  </si>
  <si>
    <t>Oczyszczalnia Ścieków Mosina</t>
  </si>
  <si>
    <t>Mosina-Puszczykowo</t>
  </si>
  <si>
    <t>PLWL119</t>
  </si>
  <si>
    <t>Kotlin</t>
  </si>
  <si>
    <t>Uchwała nr LVI/357/2023 Rady Gminy Kotlin z dnia 28 czerwca 2023 r. w sprawie wyznaczenia obszaru i granic aglomeracji Kotlin</t>
  </si>
  <si>
    <t>PLWL1190</t>
  </si>
  <si>
    <t>Oczyszczalnia ścieków komunalnych w Moryniu</t>
  </si>
  <si>
    <t xml:space="preserve">Uchwała Nr XXVII/217/20 Rady Miejskiej w Skwierzynie  z dnia 17.12.2020; Dz. U. Woj. Lub z 2021 r., poz.196  </t>
  </si>
  <si>
    <t>PLLU0220</t>
  </si>
  <si>
    <t>wrzesiński</t>
  </si>
  <si>
    <t>Miłosław</t>
  </si>
  <si>
    <t>Miłosław                           Krzykosy</t>
  </si>
  <si>
    <t>Uchwała Nr LXI/523/23 Rady Miejskiej w Miłosławiu  z dnia 27 wrzesnia 2023r.</t>
  </si>
  <si>
    <t>PLWL1020</t>
  </si>
  <si>
    <t>Jędrychówko</t>
  </si>
  <si>
    <t>PLWL078</t>
  </si>
  <si>
    <t>Uchwała Nr XXIX/214/20 Rady Miejskiej w Miłosławiu z dnia 27 listopada 2020r</t>
  </si>
  <si>
    <t>PLWL0780</t>
  </si>
  <si>
    <t>Brzeziny</t>
  </si>
  <si>
    <t>Uchwała nr XXVIII/248/2021 Rady Miejskiej Gminy Nekla z dnia 1 czerwca 2021 r.</t>
  </si>
  <si>
    <t>PLWL1120</t>
  </si>
  <si>
    <t>Oczyszczalnia Ścieków w Mońkach</t>
  </si>
  <si>
    <t>V/65/24</t>
  </si>
  <si>
    <t>PLSL1380N</t>
  </si>
  <si>
    <t>PLLO084N</t>
  </si>
  <si>
    <t>Mokrsko</t>
  </si>
  <si>
    <t>PLWL120</t>
  </si>
  <si>
    <t>Kleczew</t>
  </si>
  <si>
    <t xml:space="preserve">Uchwała Nr XXXIV/279/2020 </t>
  </si>
  <si>
    <t>PLWL1200</t>
  </si>
  <si>
    <t>PLSL143N</t>
  </si>
  <si>
    <t>Kochcice</t>
  </si>
  <si>
    <t xml:space="preserve">Kochanowice </t>
  </si>
  <si>
    <t>Kochanowice</t>
  </si>
  <si>
    <t>uchwała nr XXII/206/20 Rady Gminy Kochanowice z dnia 18.12.2020r.</t>
  </si>
  <si>
    <t>PLSL1430N</t>
  </si>
  <si>
    <t>PLWL183N</t>
  </si>
  <si>
    <t>Uchwała Rady Gminy Brzeziny nr XXII/209/2020 z dnia 21 grudnia 2020 roku (Wielk. poz 10144)</t>
  </si>
  <si>
    <t>plwl1830N</t>
  </si>
  <si>
    <t>Oczyszczalnia Lusina</t>
  </si>
  <si>
    <t>PLWL179N</t>
  </si>
  <si>
    <t>Łęka Opatowska</t>
  </si>
  <si>
    <t>18.12.2020 r., XXX/184/2020, Rada Gminy Łęka Opatowska, (Dz. U. Woj.. Wielkopolskiego z dnia 29 grudnia 2020 r., poz. 10188)</t>
  </si>
  <si>
    <t>PLWL1790N</t>
  </si>
  <si>
    <t>Włosań</t>
  </si>
  <si>
    <t>Uchwała nr XXV/206/20 Rady Miejskiej Pniewy z dnia 17 grudnia 2020 r. w sprawie wyznaczenia aglomeracji Pniewy</t>
  </si>
  <si>
    <t>PLWL0440</t>
  </si>
  <si>
    <t>PLMZ113</t>
  </si>
  <si>
    <t>Mogielnica</t>
  </si>
  <si>
    <t>Uchwała nr XCIII/1364/24 Rady Miejskiej w Zawierciu z dnia 31.01.2024 r. w sprawie zmiany uchwały nr XXXVIII/437/20 Rady Miejskiej w Zawierciu z dnia 30.12.2020 r. w sprawie wyznaczenia obszaru i granic aglomeracji Zawiercie</t>
  </si>
  <si>
    <t>PLSL0230</t>
  </si>
  <si>
    <t>PLSW066N</t>
  </si>
  <si>
    <t>COMA-TEC</t>
  </si>
  <si>
    <t>Mniów</t>
  </si>
  <si>
    <t>Uchwała nr XLII/304/2022 Rady Miejskiej w Stawiszyniez dnia 13 kwietnia 2022 r. w sprawie wyznaczenia obszaru i granic aglomeracji, opublikowana w Dzienniku Urzedowym Województwa Wielkopolskiego</t>
  </si>
  <si>
    <t>PLWL0920</t>
  </si>
  <si>
    <t>grodziski</t>
  </si>
  <si>
    <t xml:space="preserve">Uchwała nr XII/94/2019 Rady Miejskiej Rakoniewic z dnia 20.12.2019 opublikowana w Dz. U. Woj. Wlkp. w dniu 24.12.2019 poz. 11295 </t>
  </si>
  <si>
    <t>PLWL0930</t>
  </si>
  <si>
    <t>PLMZ015</t>
  </si>
  <si>
    <t>mechaniczno-biologiczna oczyszczalnia  scieków</t>
  </si>
  <si>
    <t>Mława</t>
  </si>
  <si>
    <t>PLLO063</t>
  </si>
  <si>
    <t>Aglomeracja Lgota Wielka</t>
  </si>
  <si>
    <t>radomszczański</t>
  </si>
  <si>
    <t>Lgota Wielka</t>
  </si>
  <si>
    <t>30.12.2020 XXXIII/159/202</t>
  </si>
  <si>
    <t>PLLO0630</t>
  </si>
  <si>
    <t>PLDO058</t>
  </si>
  <si>
    <t>Mirsk SBR</t>
  </si>
  <si>
    <t>Mirsk</t>
  </si>
  <si>
    <t>PLWL132</t>
  </si>
  <si>
    <t>Kołaczkowo</t>
  </si>
  <si>
    <t>UCHWAŁA Nr XXII/156/2020 z dnia 9.11.2020 r. w sprawie wyznaczenia obszaru i granic aglomeracji Kołaczkowo (Dz. Urz. Woj. Wlkp. Poz. 8843)</t>
  </si>
  <si>
    <t>PLWL1320</t>
  </si>
  <si>
    <t>MIROSŁAWIEC</t>
  </si>
  <si>
    <t>Środa Wlkp.</t>
  </si>
  <si>
    <t>Krzykosy</t>
  </si>
  <si>
    <t>Uchwała Rdy Gminy Krzykosy nr XXI/203/2020 z dnia 16 grudnia 2020</t>
  </si>
  <si>
    <t>PLWL1690</t>
  </si>
  <si>
    <t>PLMZ019</t>
  </si>
  <si>
    <t>Mińsk Mazowiecki</t>
  </si>
  <si>
    <t>UCHWAŁA NR XXXII/214/2020 RADY GMINY STARE MIASTO z dnia 30 grudnia 2020 r. w sprawie wyznaczenia obszaru i granic Aglomeracji Stare Miasto</t>
  </si>
  <si>
    <t>PLWL0980</t>
  </si>
  <si>
    <t>Milosław</t>
  </si>
  <si>
    <t>PLLO087N</t>
  </si>
  <si>
    <t>Gomunice</t>
  </si>
  <si>
    <t>XXX/176/20 z dnia 21.12.2020 Dz.U.Woj.Łódz.poz.189</t>
  </si>
  <si>
    <t>PLL0870N</t>
  </si>
  <si>
    <t>PLWL003</t>
  </si>
  <si>
    <t>Miasto Kalisz, Kalisz, Ostrów Wlkp., Pleszew</t>
  </si>
  <si>
    <t>Miasto Kalisz, część gmin: Nowe Skalmierzyce, Opatówek, Godziesze Wielkie, Gołuchów</t>
  </si>
  <si>
    <t>UCHWAŁA R XXXIV/495/2020                                             z d                       (Dz. Urz. Woj. Wielkopolskiego z 2020 r. poz. 10251</t>
  </si>
  <si>
    <t>PLWL0030</t>
  </si>
  <si>
    <t>PLDO148N</t>
  </si>
  <si>
    <t>Miłkowice</t>
  </si>
  <si>
    <t>PLWL223N</t>
  </si>
  <si>
    <t>Chludowo</t>
  </si>
  <si>
    <t>Suchy Las</t>
  </si>
  <si>
    <t>Uchwała nr VII/76/24 Rady Gminy Suchy Las z dnia 28 listopada 2024 r. zmieniająca uchwałę w sprawie likwidacji dotychczasowej aglomeracji Chludowo oraz wyznaczenia nowej aglomeracji Chludowo opublikowana w Dzienniku Urzędowym Województwa Wielkopolskiego</t>
  </si>
  <si>
    <t>PLWL2230N</t>
  </si>
  <si>
    <t>Oczyszczalnia ścieków w Miłakowie</t>
  </si>
  <si>
    <t>wieluński</t>
  </si>
  <si>
    <t>LXIV/325/23, Rada Gminy Mokrsko, 29.06.2023 r., Dz. Urz. Woj. Łódz. z  2023 r. poz. 6058</t>
  </si>
  <si>
    <t>PLLO0840N</t>
  </si>
  <si>
    <t>PLDO035</t>
  </si>
  <si>
    <t>Oczyszczalnia Ścieków w Miliczu</t>
  </si>
  <si>
    <t>Milicz</t>
  </si>
  <si>
    <t>uchwała Nr XLVII/359/2022 Rady Miejskiej w Witkowie z dnia 29.12.2022 r.</t>
  </si>
  <si>
    <t>PLWL0460</t>
  </si>
  <si>
    <t>Mechaniczno-Biologiczna Oczyszczalnia Ścieków w Milejowie</t>
  </si>
  <si>
    <t>PLLU014</t>
  </si>
  <si>
    <t>Kostrzyn nad Odrą</t>
  </si>
  <si>
    <t>gorzowski</t>
  </si>
  <si>
    <t>Uchwała Nr V/30/24 Rady Miasta Kostrzyn nad Odrą z dnia 17 października 2024r.  w sprawie wyznaczenia obszaru i granic aglomeracji Miasta Kostrzyn nad Odrą (Dz.U.Woj.Lub. Z 2024 r. poz.2515)</t>
  </si>
  <si>
    <t>PLLU0140</t>
  </si>
  <si>
    <t>CENTRUM</t>
  </si>
  <si>
    <t>PLWL072</t>
  </si>
  <si>
    <t>Dobrzyca</t>
  </si>
  <si>
    <t>pleszewski</t>
  </si>
  <si>
    <t>Uchwała NR XX/190/2020 Rady Miejskiej Gminy Dobrzyca z dnia 29 grudnia 2020 (Dz. U. z 2021 poz.. 324)</t>
  </si>
  <si>
    <t>PLWL0720</t>
  </si>
  <si>
    <t>Oczyszczalnia ścieków w Mikołajkach</t>
  </si>
  <si>
    <t>uchwała nr 117/XXIII/20 Rady Gminy Poczesna dnia 22 grudnia 2020r. Dz.U. Woj. Śląskiego z dnia 30 grudnia 2020r. Poz.9573</t>
  </si>
  <si>
    <t>PLSL0651</t>
  </si>
  <si>
    <t>PLSL0652</t>
  </si>
  <si>
    <t>PLSL0653</t>
  </si>
  <si>
    <t>Uchwała XXIV/202/2020 Rady Miejskiej w Sompolnie z dnia 23.11.2020 r. Dziennik Urzędowy Woj. Wlkp z dnia 12.01.2021 r. poz 428</t>
  </si>
  <si>
    <t>PLWL1341</t>
  </si>
  <si>
    <t>Obra</t>
  </si>
  <si>
    <t xml:space="preserve">DZ. URZ. WOJ. SLA 2020.9632 z dnia 30.12.2020                     Uchwała nr 183/XXXI/2020 Rady Gminy Rędziny z dnia 22 grudnia 2020 r. w sprawie wyznaczenie obszaru i granic Aglomeracji Gminy Rędziny </t>
  </si>
  <si>
    <t>PLSL0690</t>
  </si>
  <si>
    <t>PLKP041</t>
  </si>
  <si>
    <t>Janowiec Wielkopolski</t>
  </si>
  <si>
    <t>Uchwała nr XXII/178/20 Rady Miejskiej w Janowcu Wielkopolskim  Dz. U. Woj. Kuj-Pom z 2020 r. poz. 6748</t>
  </si>
  <si>
    <t>PLKP0410</t>
  </si>
  <si>
    <t>PLDO103</t>
  </si>
  <si>
    <t>Miejska oczyszczalnia ścieków w Międzylesiu</t>
  </si>
  <si>
    <t>Międzylesie</t>
  </si>
  <si>
    <t>Uchwała nr XXVII/256/2020 RADY MIASTA I GMINY WRONKI z dnia 30 grudnia 2020 r. w sprawie wyznaczenia obszaru i granic aglomeracji Wronki. Dz. urz. woj. wielkopolskiego 2021.481</t>
  </si>
  <si>
    <t>PLWL0381</t>
  </si>
  <si>
    <t>Oczyszczalnia ścieków Międzychód</t>
  </si>
  <si>
    <t>PLLO007</t>
  </si>
  <si>
    <t>Bełchatów</t>
  </si>
  <si>
    <t>bełchatowski</t>
  </si>
  <si>
    <t xml:space="preserve">Bełchatów, gmina miejska ; Bełchatów gmina wiejska </t>
  </si>
  <si>
    <t>XXIX/214/20 Rady Miejskiej w Bełchatowie z dnia 17 grudnia 2020</t>
  </si>
  <si>
    <t>PLLO0070</t>
  </si>
  <si>
    <t>Międzybrodzie Bialskie ul. Ekologiczna</t>
  </si>
  <si>
    <t>PLWL126</t>
  </si>
  <si>
    <t>Damasławek</t>
  </si>
  <si>
    <t>Uchwała nr XXVI/177/20 Rady Gminy Damasławek z dnia 3 grudnia 2020 roku, miejsce ogłoszenia Dziennik Urzędowy Województwa Wielkopolskiego z 2020 r. poz. 9629 z dnia 11.12.2020 r.</t>
  </si>
  <si>
    <t>PLWL1260</t>
  </si>
  <si>
    <t>PLDO096</t>
  </si>
  <si>
    <t>Międzybórz</t>
  </si>
  <si>
    <t>Uchwała Rady Gminy Ryczywół Nr XLIX/452/2023 z dnia 20 października 2023 r.</t>
  </si>
  <si>
    <t>PLWL1130</t>
  </si>
  <si>
    <t>Oczyszczalnia ścieków w Mieścisku</t>
  </si>
  <si>
    <t>Uchwała nr VII/77/24 Rady Gminy Wręczyca Wielka z dnia 30 września 2024 r. w sprawie zmiany uchwały Nr XII/225/20 Rady Gminy Wręczyca Wielka z dnia 30 grudnia 2020 r. w sprawie wyznaczenia aglomeracji Wręczyca Wielka, Dziennik Urzędowy Województwa Śląskiego Katowice, dnia 14 paździenika 2024 r. poz. 6860</t>
  </si>
  <si>
    <t>PLWL014</t>
  </si>
  <si>
    <t>Gostyń</t>
  </si>
  <si>
    <t>gostyński</t>
  </si>
  <si>
    <t>Gostyń, Piaski</t>
  </si>
  <si>
    <t>Uchwała XXIV/288/21</t>
  </si>
  <si>
    <t>PLWL0140</t>
  </si>
  <si>
    <t>PLDO078</t>
  </si>
  <si>
    <t>oczyszczalnia ścieków Golińsk</t>
  </si>
  <si>
    <t>Mieroszów</t>
  </si>
  <si>
    <t>PLWL088</t>
  </si>
  <si>
    <t>Gołuchów</t>
  </si>
  <si>
    <t>Uchwała nr XX/188/2020 Rady Gminy Gołuchów z dnia 25 listopada 2020</t>
  </si>
  <si>
    <t>PLWL0880</t>
  </si>
  <si>
    <t>oczyszczalnia ścieków Sokołowsko</t>
  </si>
  <si>
    <t>PLWL036</t>
  </si>
  <si>
    <t>Kuślin</t>
  </si>
  <si>
    <t>Nr XIX/137/202 Rady Gminy Kuślin z dnia 17 grudnia 2020r.</t>
  </si>
  <si>
    <t>PLWL0360</t>
  </si>
  <si>
    <t>Unieście</t>
  </si>
  <si>
    <t>PLSL511</t>
  </si>
  <si>
    <t>Konopiska</t>
  </si>
  <si>
    <t>Uchwała Nr 172/XIX/2020 Rady Gminy Konopiska</t>
  </si>
  <si>
    <t>PLSL5110</t>
  </si>
  <si>
    <t>Kiszkowo</t>
  </si>
  <si>
    <t>XXV.133.2020 z dnia 29 grudnia 2020 r.</t>
  </si>
  <si>
    <t>PLLU0480</t>
  </si>
  <si>
    <t>PLPK005</t>
  </si>
  <si>
    <t>Oczyszczalnia Ścieków w Mielcu</t>
  </si>
  <si>
    <t>Mielec</t>
  </si>
  <si>
    <t>PLSL153N</t>
  </si>
  <si>
    <t>Boronów</t>
  </si>
  <si>
    <t>Uchwała nr 36/IV/2024 Rady Gminy Boronów z dnia 3 września 2024r. w w sprawie zmiany uchwały nr 52/XXII/2020 Rady Gminy Boronów 
z dnia 29 grudnia 2020 r. w sprawie wyznaczenia obszaru i granic aglomeracji Boronów (Dziennik Urzędowy Województwa Śląskiego  2024, poz. 6007)</t>
  </si>
  <si>
    <t>PLSL1530N</t>
  </si>
  <si>
    <t>PLWL064</t>
  </si>
  <si>
    <t xml:space="preserve">Karolinki </t>
  </si>
  <si>
    <t xml:space="preserve">Miejska Górka </t>
  </si>
  <si>
    <t>Rzgów 
Stare Miasto</t>
  </si>
  <si>
    <t>uchwała nr 101/2020 Rady Gminy Rzgówz dnia 14.02.2020 r. 
Opublikowano w Dzienniku Urzędomym Województwa Wielkopolskiego poz. 1876</t>
  </si>
  <si>
    <t>PLWL1720N</t>
  </si>
  <si>
    <t>PLSL137N</t>
  </si>
  <si>
    <t>Miedźno</t>
  </si>
  <si>
    <t>PLLO501</t>
  </si>
  <si>
    <t>BIAŁA</t>
  </si>
  <si>
    <t>UCHWAŁA NR V/26/19 RADY GMINY BIAŁA z dnia 19 lutego 2019 r. http://dziennik.lodzkie.eu/legalact/2019/1150/</t>
  </si>
  <si>
    <t>PLLO5010</t>
  </si>
  <si>
    <t>Oś Promlecz</t>
  </si>
  <si>
    <t>Uchwała Nr XL/368/22 Rady Miejskiej we Wrześni z dnia 20 grudnia 2022 r. w sprawie aktualizacji obszarów i granic aglomeracji Września</t>
  </si>
  <si>
    <t>PLWL0160</t>
  </si>
  <si>
    <t>OŚ Lemna</t>
  </si>
  <si>
    <t>PLWL033</t>
  </si>
  <si>
    <t>Kórnik</t>
  </si>
  <si>
    <t>Kórnik
Mosina
Poznań</t>
  </si>
  <si>
    <t>Uchwała nr XLVI/647/2022 Rady Miasta i Gminy Kórnik z dnia 29 czerwca 2022 r. w sprawie wyznaczenia obszaru i granic aglomeracji Kórnik opublikowana w Dzienniku Urzędowym Województwa Wielkopolskiego</t>
  </si>
  <si>
    <t>PLWL0331</t>
  </si>
  <si>
    <t>Oczyszczalnia ścieków Laskowa</t>
  </si>
  <si>
    <t>PLWL131</t>
  </si>
  <si>
    <t>Chocz</t>
  </si>
  <si>
    <t>Uchwała Rady Miejskiej Gminy Chocz XXX/179/2020 z dnia 16.11.2020r. (Dz. U. Woj.. Wlkp z2020 r. poz. 9673)</t>
  </si>
  <si>
    <t>PLWL1310</t>
  </si>
  <si>
    <t>Oczyszczalnia ścieków Komorów</t>
  </si>
  <si>
    <t>PLSL044</t>
  </si>
  <si>
    <t>Kłobuck</t>
  </si>
  <si>
    <t>Uchwała nr 256/XXVII/2020 Rady Miejskiej w Kłobucku z dn. 29.12.2020</t>
  </si>
  <si>
    <t>PLSL0440</t>
  </si>
  <si>
    <t>słubicki</t>
  </si>
  <si>
    <t>Uchwała Nr VII/146/2020 Rady Miejskiej w Ośnie Lubuskim z dnia 15.12.2020</t>
  </si>
  <si>
    <t>PLLU0381</t>
  </si>
  <si>
    <t>Miejska Oczyszczalnia Ścieków Komunalnych</t>
  </si>
  <si>
    <t>PLWL063</t>
  </si>
  <si>
    <t>Kazimierz Biskupi</t>
  </si>
  <si>
    <t>XXXIII/289/2020</t>
  </si>
  <si>
    <t>PLWL0630</t>
  </si>
  <si>
    <t>PLWL042</t>
  </si>
  <si>
    <t>Oczyszczalnia ścieków w Słupcy</t>
  </si>
  <si>
    <t>Miasto Słupca</t>
  </si>
  <si>
    <t xml:space="preserve">Uchwała nr 165/XX/2020 z 15.12.2020 r. </t>
  </si>
  <si>
    <t>PLSL1370N</t>
  </si>
  <si>
    <t>OCZYSZCZALNIA MIEJSKA</t>
  </si>
  <si>
    <t>XXXIX/363/2021 Rady Gminy Ostrowite z dnia 29 czerwca 2021 r.</t>
  </si>
  <si>
    <t>PLWL1050</t>
  </si>
  <si>
    <t>Szczerców</t>
  </si>
  <si>
    <t>UCHWAŁA NR XXII/258/20RGS Z DN 30.12.2020</t>
  </si>
  <si>
    <t>PLLO0490</t>
  </si>
  <si>
    <t>PLLO025</t>
  </si>
  <si>
    <t>Miejska Oczyszczalnia Ścieków, ul. Piaskowa 39, 95-015 Głowno</t>
  </si>
  <si>
    <t>Miasto Głowno</t>
  </si>
  <si>
    <t>poznański, wągrowiecki</t>
  </si>
  <si>
    <t>Czerwonak
Murowana Goślina
Skoki
Suchy Las</t>
  </si>
  <si>
    <t>UCHWAŁA NR LV/525/2023 RADY MIEJSKIEJ W MUROWANEJ GOŚLINIE
z dnia 14 lutego 2023 r.
w sprawie zmiany uchwały Nr XXV/255/2020 Rady Miejskiej w Murowanej Goślinie z dnia 20 października 2020 r. w sprawie wyznaczenia aglomeracji Murowana Goślina opublikowana w Dzienniku Urzędowym Województwa Wielkopolskiego</t>
  </si>
  <si>
    <t>PLWL0191</t>
  </si>
  <si>
    <t>Oczyszczalnia Ścieków Żukowo Morskie</t>
  </si>
  <si>
    <t>PLLO081N</t>
  </si>
  <si>
    <t>Bolesławiec</t>
  </si>
  <si>
    <t>wieruszowski</t>
  </si>
  <si>
    <t>UCHWAŁA NR XVIII/169/2020 RADY GMINY W BOLESŁAWCU Z DNIA 29.12.2020 R. (DZ.URZ.WOJ ŁÓDZKIEGO Z 2021 POZ. 384</t>
  </si>
  <si>
    <t>PLLO0810N</t>
  </si>
  <si>
    <t>Oczyszczalnia ścieków w Bochni</t>
  </si>
  <si>
    <t>2019.10.03.Uchwała Rady Miasta w Myszkowie Nr XVIII/97/19</t>
  </si>
  <si>
    <t>PLSL0330</t>
  </si>
  <si>
    <t>PLMZ105</t>
  </si>
  <si>
    <t>Gminna Oczyszczalnia Ścieków w Miastkowie Kościelnym</t>
  </si>
  <si>
    <t>Miastków Kościelny</t>
  </si>
  <si>
    <t>łódzki wschodni</t>
  </si>
  <si>
    <t xml:space="preserve">UCHWAŁA nr LXVIII/666/2023 RADY MIEJSKIEJ W RZGOWIE z dnia 29 listopada 2023 </t>
  </si>
  <si>
    <t>PLLO0420</t>
  </si>
  <si>
    <t xml:space="preserve">oczyszczalnia ścieków w Węgorzynku </t>
  </si>
  <si>
    <t>PLWL090</t>
  </si>
  <si>
    <t>Lwówek</t>
  </si>
  <si>
    <t xml:space="preserve">Uchwała nr XXVII / 164 / 2020 Rady Miejskiej w Lwówku z dnia 29 grudnia 2020r. </t>
  </si>
  <si>
    <t>PLWL0900</t>
  </si>
  <si>
    <t>poddębicki</t>
  </si>
  <si>
    <t>LXXIII/515/23 Rada Miejska w Poddębicach Dz.U. Woj.Łódzkiego poz.7621</t>
  </si>
  <si>
    <t>PLLO0190</t>
  </si>
  <si>
    <t>Oczyszczalnia ścieków w Brzostowie</t>
  </si>
  <si>
    <t>Mosina</t>
  </si>
  <si>
    <t>Mosina
Puszczykowo</t>
  </si>
  <si>
    <t>Uchwała nr LXVIII/573/22 Rady Miejskiej w Mosinie z dnia 23 czerwca 2022 r. w sprawie wyznaczenia obszaru i granic aglomeracji Mosina - Puszczykowo opublikowana w Dzienniku Urzędowym Województwa Wielkopolskiego</t>
  </si>
  <si>
    <t>PLWL0120</t>
  </si>
  <si>
    <t>Uchwała Nr  XXV/165/2021 Rady Miejskiej w Żarkach z dnia 20 stycznia 2021 r. w sprawie wyznaczenia obszaru i granic aglomeracji Żarki, Dziennik Urzędowy Województwa Śląskiego</t>
  </si>
  <si>
    <t>PLSL0800</t>
  </si>
  <si>
    <t>PLPK042</t>
  </si>
  <si>
    <t>Medyka</t>
  </si>
  <si>
    <t>PLSL052</t>
  </si>
  <si>
    <t>Blachownia</t>
  </si>
  <si>
    <t>Blachownia/Częstochowa</t>
  </si>
  <si>
    <t>Uchwała nr 92/XIV/2019</t>
  </si>
  <si>
    <t>PLSL0520</t>
  </si>
  <si>
    <t>Oczyszczalnia Ścieków Maszewo</t>
  </si>
  <si>
    <t>Gmina Miejska Turek</t>
  </si>
  <si>
    <t>Gmina Wiejska Turek</t>
  </si>
  <si>
    <t>Uchwała nr XXVIII/213/20 Rady Miejskiej Turku z dn. 17.12.2020 r.</t>
  </si>
  <si>
    <t>PLWL0100</t>
  </si>
  <si>
    <t>PLLU001</t>
  </si>
  <si>
    <t>gorzowski, Miasto Gorzów Wielkopolski</t>
  </si>
  <si>
    <t>Gorzów Wielkopolski, Bogdaniec, Deszczno, Kłodawa, Lubiszyn, Santok</t>
  </si>
  <si>
    <t>Uchwała nr LXVI/1137/2023 Rady Miasta Gorzowa Wielkopolskiego z dnia 30 sierpnia 2023 r. zmieniająca uchwałę w sprawie wyznaczenia obszaru i granic aglomeracji Gorzów Wielkopolski</t>
  </si>
  <si>
    <t>PLLU0010</t>
  </si>
  <si>
    <t>PLPK104</t>
  </si>
  <si>
    <t>Oczyszczalnia ścieków w Markowej</t>
  </si>
  <si>
    <t>Markowa</t>
  </si>
  <si>
    <t>leszczyński</t>
  </si>
  <si>
    <t>XXII.167.2020, Rada Miejska Gminy Osieczna, 22.12.2020, Dz. U. Woj.. Wlkp. z 2020 r. poz. 10242</t>
  </si>
  <si>
    <t>PLWL0680</t>
  </si>
  <si>
    <t>PLWL097</t>
  </si>
  <si>
    <t>Książ Wielkopolski</t>
  </si>
  <si>
    <t>śremski</t>
  </si>
  <si>
    <t>Książ Wlkp.</t>
  </si>
  <si>
    <t>Uchwała nr XXVII/175/2020 Rady Miejskiej w Książu Wlkp z dnia 30 grudnia 2020 r.</t>
  </si>
  <si>
    <t>PLWL0970</t>
  </si>
  <si>
    <t>PLDO090</t>
  </si>
  <si>
    <t>Marciszów</t>
  </si>
  <si>
    <t>PLWL037</t>
  </si>
  <si>
    <t>Borek Wielkopolski</t>
  </si>
  <si>
    <t>Borek Wlkp.</t>
  </si>
  <si>
    <t>Uchwała nr XXIV/219/2020 Rady Miejskiej Borku Wlkp. z dnia 16 grudnia 2020 r.(Dz. Urz. Województwa Wielkopolskiego z 2020 r., poz. 9903)</t>
  </si>
  <si>
    <t>PLWL0370</t>
  </si>
  <si>
    <t>OCZYSZCZALNIA ŚCIEKÓW BONIN</t>
  </si>
  <si>
    <t>Gmina Miasto Ostrów Wielkopolski</t>
  </si>
  <si>
    <t>Gmina Miasto Ostrów Wielkopolski, Gmina Przygodzice, Miasto i Gmina Raszków, Gmina Ostrów Wielkopolski</t>
  </si>
  <si>
    <t>UCHWAŁA NR X/99/2024 RADY MIEJSKIEJ OSTROWA WIELKOPOLSKIEGO
z dnia 17 grudnia 2024 r.
w sprawie wyznaczenia obszaru i granic aglomeracji Ostrów Wielkopolski (DZ. URZ. Województwa Wielkopolskiego z dnia 30 grudnia 2024 r.
Poz. 11045</t>
  </si>
  <si>
    <t>PLWL0020</t>
  </si>
  <si>
    <t>Uchwała nr XIX/151/2020 Rady Miejskiej w Trzcielu z dnia 17.12.2020r. DZ. U. Województwa Lubuskiego z dnia 31.12.2020r. poz. 3144</t>
  </si>
  <si>
    <t>PLLU0600</t>
  </si>
  <si>
    <t>PLPK180N</t>
  </si>
  <si>
    <t>Oczyszczalnia ścieków w Manasterzu</t>
  </si>
  <si>
    <t>Manasterz</t>
  </si>
  <si>
    <t>PLWL062</t>
  </si>
  <si>
    <t>Buk</t>
  </si>
  <si>
    <t>Uchwała nr VII/59/2024 Rady Miasta i Gminy Buk z dnia 27 listopada 2024 r. w sprawie zmiany uchwały Rady Miasta i Gminy Buk w sprawie wyznaczenia granic aglomeracji Buk</t>
  </si>
  <si>
    <t>PLWL0620</t>
  </si>
  <si>
    <t>PLLU035</t>
  </si>
  <si>
    <t>Małomice</t>
  </si>
  <si>
    <t>Uchwała Nr XXIV/217/2020 Rady Miasta i Gminy Buk z dnia 29 grudnia 2020 r. w  sprawie wyznaczenia Aglomeracji Niepruszewo</t>
  </si>
  <si>
    <t>PLWL2130N</t>
  </si>
  <si>
    <t>PLSL004</t>
  </si>
  <si>
    <t>Częstochowa</t>
  </si>
  <si>
    <t>Częstochowa, Mykanów, Rędziny, Poczesna, Konopiska</t>
  </si>
  <si>
    <t xml:space="preserve">1008.LXXVI.2023 Rady Miasta Częstochowy z dnia 23.03.2023 Dziennik Urzędowy Województwa Śląskiego </t>
  </si>
  <si>
    <t>PLSL0041</t>
  </si>
  <si>
    <t>PLSL0042</t>
  </si>
  <si>
    <t>Oczyszczalnia ścieków Małkinia Górna</t>
  </si>
  <si>
    <t>uchwały nr XXV/179/2020 Rady Miejskiej w Sierakowie z dnia 26 listopada 2020 r. w sprawie wyznaczenia obszaru i granic aglomeracji Sieraków</t>
  </si>
  <si>
    <t>PLWL0655</t>
  </si>
  <si>
    <t>PLDO101</t>
  </si>
  <si>
    <t>MALCZYCE</t>
  </si>
  <si>
    <t>Malczyce</t>
  </si>
  <si>
    <t>PLLU008</t>
  </si>
  <si>
    <t>Kargowa</t>
  </si>
  <si>
    <t>zielonogórski</t>
  </si>
  <si>
    <t xml:space="preserve">Uchwała Nr 0007.149.2020 Rady Miejskiej w Kargowej z dnia 21 grudnia 2020 r. </t>
  </si>
  <si>
    <t>PLLU0080</t>
  </si>
  <si>
    <t>Oczyszczalnia ścieków w Kałdowie Wsi</t>
  </si>
  <si>
    <t xml:space="preserve">Ślesin </t>
  </si>
  <si>
    <t>Uchwała nr 279/XXIX/21
Rady Miejskiej Gminy Ślesin
z dnia 29 stycznia 2021 r.</t>
  </si>
  <si>
    <t>PLWL0710</t>
  </si>
  <si>
    <t>PLMZ028</t>
  </si>
  <si>
    <t>Maków Mazowiecki</t>
  </si>
  <si>
    <t>PLWL008</t>
  </si>
  <si>
    <t>Gmina Miejska Koło</t>
  </si>
  <si>
    <t>Gmina Miejska Koło, Gmina Kościelec</t>
  </si>
  <si>
    <t>Uchwała Nr XXXI/302/2020 Rady Miejskiej Koło z dnia 25 listopada 2020r. W sprawie wyznaczenia obszaru i granic aglomeracji Koło ( Dz. Urz. Woj.. Wlkp. z 03.12.2020r., poz. 9172)</t>
  </si>
  <si>
    <t>PLWL0080</t>
  </si>
  <si>
    <t>OCZYSZCZALNIA ŚCIEKÓW W MAKOWIE PODHALAŃSKIM - PROJEKTOWANA</t>
  </si>
  <si>
    <t>PLWL050</t>
  </si>
  <si>
    <t>Kłodawa</t>
  </si>
  <si>
    <t>Uchwała Nr XXXIV/239/2020 Rady Miejskiej w Kłodawie z dnia 29 grudnia 2020 r. w sprawie wyznaczenia obszaru i granic aglomeracji Kłodawa. Dziennik Urzędowy Województwa Wielkopolskiego – 12 stycznia 2021 r.poz.395</t>
  </si>
  <si>
    <t>PLWL0500</t>
  </si>
  <si>
    <t>OCZYSZCZALNIA ŚCIEKÓW SKAWICA CENTRUM - PROJEKTOWANA</t>
  </si>
  <si>
    <t>PLLO029</t>
  </si>
  <si>
    <t>Działoszyn</t>
  </si>
  <si>
    <t>Uchwała nr LXIII/422/22 Rady Miejskiej w Działoszynie z dnia 28 grudnia 2022 r. w sprawie zmiany uchwały Nr XXXIII/216/20 Rady Miejskiej w Działoszynie z dnia 23 grudnia 2020 r. w sprawie wyznaczenia obszaru i granic aglomeracji Działoszyn Dz. Urz. Woj. Łódz. 2023.515</t>
  </si>
  <si>
    <t>PLLO0291</t>
  </si>
  <si>
    <t>PLLO0292</t>
  </si>
  <si>
    <t>Oczyszczalnia ścieków w Grzechyni</t>
  </si>
  <si>
    <t>Panki, Przystajń</t>
  </si>
  <si>
    <t>30.12.2020, uchwała nr 22.162.2020 Rady Gminy Panki, w sprawie wyznaczenia obszaru  granic aglomeracji Panki, Dziennik Urzędowy Woj.. Śląskiego</t>
  </si>
  <si>
    <t>PLSL1030</t>
  </si>
  <si>
    <t>PLPK050</t>
  </si>
  <si>
    <t>Majdan Królewski</t>
  </si>
  <si>
    <t>PLWL076</t>
  </si>
  <si>
    <t>Golina</t>
  </si>
  <si>
    <t>Uchwała nr XXII/119/2020</t>
  </si>
  <si>
    <t>PLWL0760</t>
  </si>
  <si>
    <t>Praszka, Gorzów Śląski, Rudniki</t>
  </si>
  <si>
    <t>Uchwała nr 212/XXVIII/2021 Rady Miejskiej w Praszce z dnia 26.03.2021r. w sprawie wyznaczenia aglomeracji Praszka (Dz. Urz. Woj. Opol. z 2021r., poz. 856); Uchwała  nr 215/XXIX/2021 Rady Miejskiej w Praszce z dnia 13.04.2021r. w sprawie zmiany uchwały  w sprawie wyznaczenia aglomeracji Praszka (Dz. Urz. Woj. Opol. z 2021r., poz. 1096)</t>
  </si>
  <si>
    <t>PLOP0120</t>
  </si>
  <si>
    <t>oczyszczalnia ścieków w Łukcie</t>
  </si>
  <si>
    <t>PLSL092</t>
  </si>
  <si>
    <t>Lipie</t>
  </si>
  <si>
    <t>Gmina Lipie</t>
  </si>
  <si>
    <t>Uchwała nr XXVII/166/2020 Rady Gminy Lipie z dnia 10 grudnia 2020 r. (DZ. URZ. WOJ. SLA 2020.9033)</t>
  </si>
  <si>
    <t>PLSL0920</t>
  </si>
  <si>
    <t>Zakład kanalziacji i oczyszczania ścieków</t>
  </si>
  <si>
    <t>Uchwała nr XXIX/177/2020 Rady Miejskiej w Opalenicy z dnia 23.09.2020 r. w sprawie wyznaczenia obszaru i granic aglomeracji Opalenica (Dz.Urz. z  2020 r. poz. 7537)</t>
  </si>
  <si>
    <t>PLWL0540</t>
  </si>
  <si>
    <t>MBR</t>
  </si>
  <si>
    <t>PLWL502</t>
  </si>
  <si>
    <t>Jaraczewo</t>
  </si>
  <si>
    <t>uchwała nr XLIV/234/2022 z dnia 13 grudnia 2022 roku (Dz. Urz. Woj. WLkp. z 2022 r., poz. 9709)</t>
  </si>
  <si>
    <t>PLLE601</t>
  </si>
  <si>
    <t>Oczyszczalnia ścieków w Łukowej</t>
  </si>
  <si>
    <t>Łukowa</t>
  </si>
  <si>
    <t>26.11.2020, XXVI/272/2020, Rada Miejska w Słubicach, Dz.U. WOJ. LUB. 2020.2873</t>
  </si>
  <si>
    <t>PLLU0160</t>
  </si>
  <si>
    <t>Uchwała nr 230/XXIX/2021 Rady Gminy Mykanów z dnia 7 maja 2021 r. w sprawie wyznaczenia Aglomeracji Mykanów https://dzienniki.slask.eu/WDU_S/2021/3474/akt.pdf</t>
  </si>
  <si>
    <t>PLSL0470</t>
  </si>
  <si>
    <t>PLLO005</t>
  </si>
  <si>
    <t>Miejska Oczyszczalnia Ścieków w Łowiczu</t>
  </si>
  <si>
    <t>Łowicz</t>
  </si>
  <si>
    <t>PLWL152</t>
  </si>
  <si>
    <t>Kłecko</t>
  </si>
  <si>
    <t>Uchwała nr LXXXIII/588/24 Rady Miejskiej Gminy Kłeck z  dnia 27 marca 2024 r. w sprawie wyznaczenia obszaru i granic aglomracji</t>
  </si>
  <si>
    <t>PLWL1520</t>
  </si>
  <si>
    <t>Śrem, Brodnica, Dolsk, Książ Wielkopolski</t>
  </si>
  <si>
    <t>uchwała Nr 86/IX/2024 Rady Miejskiej w Śremie z dnia 17 grudnia 2024 r. zmieniająca uchwałę w sprawie wyznaczenia obszaru i granic aglomeracji Śrem (Dz. Urz. Woj. Wielk. poz. 10982)</t>
  </si>
  <si>
    <t>PLWL0090</t>
  </si>
  <si>
    <t>Tęgoborze</t>
  </si>
  <si>
    <t>UCHWAŁA NR XVII/180/2020 RADY GMINY STRZAŁKOWO z dnia 26 listopada 2020 r. (Dz. Urz. Woj.. Wielkopolskiego z 2020 r., poz. 9214)</t>
  </si>
  <si>
    <t>PLWL0560</t>
  </si>
  <si>
    <t>Uchwała arady Gminy XXVIII/411/2020</t>
  </si>
  <si>
    <t>PLWL0210</t>
  </si>
  <si>
    <t>Uchwała nr XXV/347/20 Rady Miejskiej w Obornikach z dnia 25.11.2020r.</t>
  </si>
  <si>
    <t>PLWL0241</t>
  </si>
  <si>
    <t>Świniary Nowe</t>
  </si>
  <si>
    <t>PLSL156N</t>
  </si>
  <si>
    <t>Ciasna</t>
  </si>
  <si>
    <t>Gmina Ciasna</t>
  </si>
  <si>
    <t>XXVI/156/2020, Rada Gminy Ciasna, 30.12.2020r., W sprawie wyznaczenia obszaru i granic Aglomeracji Sieraków Śląski, DZ. U. Woj. Śląskiego poz. 338\7</t>
  </si>
  <si>
    <t>PLSL1560N</t>
  </si>
  <si>
    <t xml:space="preserve"> Ciasna</t>
  </si>
  <si>
    <t>XXVI/157/2020, Rada Gminy Ciasna, 30.12.2020r., W sprawie wyznaczenia obszaru i granic Aglomeracji Sieraków Śląski, DZ. U. Woj. Śląskiego poz. 338</t>
  </si>
  <si>
    <t>PLSL0850</t>
  </si>
  <si>
    <t>PLMZ035</t>
  </si>
  <si>
    <t>Łomianki</t>
  </si>
  <si>
    <t>PLSL136N</t>
  </si>
  <si>
    <t>Koziegłowy</t>
  </si>
  <si>
    <t>Uchwała Nr 203/XXII /2020 Sejmiku Województwa Śląskiego z dnia 29 grudnia 2020 roku</t>
  </si>
  <si>
    <t>PLSL1360N</t>
  </si>
  <si>
    <t>Oczyszczalnia Łochów</t>
  </si>
  <si>
    <t>wolsztyński</t>
  </si>
  <si>
    <t>Wolsztyn</t>
  </si>
  <si>
    <t>Wolsztyn, Siedlec</t>
  </si>
  <si>
    <t>Uchwała nr XXV/282/2020 Rady Miejskiej w Wolsztynie z dnia 25.11.2020r., w sprawie wyznaczenia obszaru i granicy aglomeracji Wolsztyn-Siedlec</t>
  </si>
  <si>
    <t>PLWL0131</t>
  </si>
  <si>
    <t>PLWL0132</t>
  </si>
  <si>
    <t>Liszkowo</t>
  </si>
  <si>
    <t>Świebodzin</t>
  </si>
  <si>
    <t>Uchwała Nr XXVI/91/2020 Rady Miejskiej w Zbąszynku z dnia 28 grudnia 2020 r. Publikacja w Dz. Urz. Woj. z roku: 2021 nr pozycja 62, opublikowano dnia: 2021-01-08</t>
  </si>
  <si>
    <t>PLLU0260</t>
  </si>
  <si>
    <t>PLLU039</t>
  </si>
  <si>
    <t>Oczyszczalnia Ścieków w Łęknicy</t>
  </si>
  <si>
    <t>Łęknica</t>
  </si>
  <si>
    <t>Uchwała nr LXI/424/2023 Rady Gminy Wierzchlas z dnia 8 listopada 2023 r. zmieniająca uchwałę nr XXIX/197/2020 Rady Gminy Wierzchlas z dnia 16  grudnia 2020 r. w sprawie wyznaczenia obszaru i granic Aglomeracji Wierzchlas</t>
  </si>
  <si>
    <t>PLLO0790N</t>
  </si>
  <si>
    <t>Oczyszczalnia ścieków w Łękawicy</t>
  </si>
  <si>
    <t>PLLO014</t>
  </si>
  <si>
    <t>Łask</t>
  </si>
  <si>
    <t>łaski, pabianicki</t>
  </si>
  <si>
    <t>Gm. Łask,  Gm. Dobroń</t>
  </si>
  <si>
    <t>Uchwała nr XXVI/336/2020 Rady Miejskiej w Łasku                                     z dn. 03.12.2020 r.</t>
  </si>
  <si>
    <t>PLLO0140</t>
  </si>
  <si>
    <t>XIX/167/2020 z dn. 29/12/2020</t>
  </si>
  <si>
    <t>PLWL1100</t>
  </si>
  <si>
    <t>Gmina Rogowo</t>
  </si>
  <si>
    <t xml:space="preserve">UCHWAŁA NR III/17/2024 RADY GMINY ROGOWO z dnia 28 maja 2024 r. </t>
  </si>
  <si>
    <t>PLKP0710</t>
  </si>
  <si>
    <t>PLLO021</t>
  </si>
  <si>
    <t>Łęczyca</t>
  </si>
  <si>
    <t>XXIV/205/21 z dnia. 21.01.2021r.</t>
  </si>
  <si>
    <t>PLWL1430</t>
  </si>
  <si>
    <t>PLWL1431</t>
  </si>
  <si>
    <t xml:space="preserve">Łęczna </t>
  </si>
  <si>
    <t>Kleszczewo</t>
  </si>
  <si>
    <t>XIII/89/2019</t>
  </si>
  <si>
    <t>PLWL1990N</t>
  </si>
  <si>
    <t>PLWL144</t>
  </si>
  <si>
    <t>Gmina Dobra</t>
  </si>
  <si>
    <t>Uchwała Rady Miejskiej w Dobrej Nr XXIX/200/20 z dnia 29 grudnia 2020 r. Dz. Urz. Woj.. WLKP. Z dnia 13.01.2021 r. poz. 448</t>
  </si>
  <si>
    <t>PLWL1440</t>
  </si>
  <si>
    <t>PLPK049</t>
  </si>
  <si>
    <t>Łąka</t>
  </si>
  <si>
    <t>PLLO054</t>
  </si>
  <si>
    <t>Gidle</t>
  </si>
  <si>
    <t>Uchwała  Rady Gminy w Gidlach  Nr XXXVI/194/2020</t>
  </si>
  <si>
    <t>PLLO0540</t>
  </si>
  <si>
    <t xml:space="preserve">warszawa </t>
  </si>
  <si>
    <t>PLSW034</t>
  </si>
  <si>
    <t>Kamionki</t>
  </si>
  <si>
    <t>Łączna</t>
  </si>
  <si>
    <t xml:space="preserve">30.12.2020 r., nr: XXII/256/2020, Rada Miejska w Zelowie, Dz. Urz. Woj.. Łódzkiego z dnia 10 lutego 2021 r. </t>
  </si>
  <si>
    <t>PLLO0280</t>
  </si>
  <si>
    <t>Oczyszczalnia Jazowsko</t>
  </si>
  <si>
    <t>ŁĄCKO-JAZOWSKO</t>
  </si>
  <si>
    <t>PLWL047</t>
  </si>
  <si>
    <t>Kostrzyn</t>
  </si>
  <si>
    <t>LXVI/603/2023 Uchwała Rady Miejskiej Gminy Kostrzyn z dnia 04.09.2023r,  poz. 7999, Dziennik Urzędowy Województwa Wielkopolskiego</t>
  </si>
  <si>
    <t>PLWL0470</t>
  </si>
  <si>
    <t>Oczyszczalnia Kadcza</t>
  </si>
  <si>
    <t>PLSL057</t>
  </si>
  <si>
    <t>Krzepice</t>
  </si>
  <si>
    <t>Krzepice, Rudniki</t>
  </si>
  <si>
    <t>uchwała Nr 22.185.2020 Rady Miejskiej w Krzepicach z dnia 7 grudnia 2020 r. w sprawie wyznaczenia Aglomeracji Krzepice (Dz. U. Woj.. Śląskiego z 2020 r. poz. 8937)</t>
  </si>
  <si>
    <t>PLSL0570</t>
  </si>
  <si>
    <t>Oczyszczalnia Łącko</t>
  </si>
  <si>
    <t>PLWL005</t>
  </si>
  <si>
    <t>Konin</t>
  </si>
  <si>
    <t>Konin (z wyłączeniem części terenów przy ulicy Janowskiej i Beniowskiej) 
część gminy Krzymów obejmujacą ul. Miodową w miejscowości Brzeźno</t>
  </si>
  <si>
    <t>Uchwała nr 454 Rady Miasta Konina z dnia 9.12.2020r.  w sprawie wyznaczenia obszaru i granic aglomeracji Konin (Dz. Urz. Woj. Wlkp. z dnia 14.12.2020r.   poz. 9669).</t>
  </si>
  <si>
    <t>PLWL0051</t>
  </si>
  <si>
    <t>PLWL0052</t>
  </si>
  <si>
    <t>Oczyszczalnia ścieków w Łazach</t>
  </si>
  <si>
    <t>PLWL135</t>
  </si>
  <si>
    <t>Krzymów</t>
  </si>
  <si>
    <t>Uchwała nr LXXIV/432/2023 Rady Gminy Krzymów z dnia 26 lipca 2023 r. zmieniająca uchwałe w sprawie wyznaczania obszaru i granic Aglomeracji Krzymów</t>
  </si>
  <si>
    <t>PLWL1350</t>
  </si>
  <si>
    <t>Oczyszczalnia ścieków "Wschód"</t>
  </si>
  <si>
    <t>PLWL067</t>
  </si>
  <si>
    <t>Krzywiń</t>
  </si>
  <si>
    <t>XII/96/2019</t>
  </si>
  <si>
    <t>PLWL0671N</t>
  </si>
  <si>
    <t>PLWL0672N</t>
  </si>
  <si>
    <t>PLMZ076</t>
  </si>
  <si>
    <t>Łaskarzew</t>
  </si>
  <si>
    <t>PLWL506</t>
  </si>
  <si>
    <t xml:space="preserve">Blizanów </t>
  </si>
  <si>
    <t>Zagorzyn</t>
  </si>
  <si>
    <t>Blizanów</t>
  </si>
  <si>
    <t xml:space="preserve">Uchwała Nr XL/356/2022 Rady gminy blizanów  z dnia  12.06.2022r. </t>
  </si>
  <si>
    <t>PLWL5060</t>
  </si>
  <si>
    <t>Uchwała XXIV/183/2020 Rady Gminy Trzcinica ws. Wyznaczenia obszaru i granic aglomeracji Trzcinica, publikacja: Dz.U. poz. 9623 z dnia 11.12.2020r.</t>
  </si>
  <si>
    <t>PLWL1290</t>
  </si>
  <si>
    <t xml:space="preserve">Grupowa Oczyszczalnia Ścieków Łasin </t>
  </si>
  <si>
    <t xml:space="preserve">Uchwała Nr XXVII/188/2020 Rady Gminy Zaniemysl z dnia 30 listopada 2020 r. </t>
  </si>
  <si>
    <t>PLWL1480</t>
  </si>
  <si>
    <t>Miejska oczyszczalnia Ścieków w Łapach</t>
  </si>
  <si>
    <t>PLWL215N</t>
  </si>
  <si>
    <t>Uchwała nr XX/139/20 Rady Gminy Kiszkowo z dnia 7 września 2020 r. w sprawie wyznaczenia obszaru i granic aglomeracji Kiszkowo Dziennik Urzędowy Województwa Wielkopolskiego z dnia 16 września 2020 r. poz. 6985</t>
  </si>
  <si>
    <t>PLWL2151N</t>
  </si>
  <si>
    <t>PLWL2152N</t>
  </si>
  <si>
    <t>Niedzica</t>
  </si>
  <si>
    <t>Uchwała Rady Miejskiej w Ostrorogu Nr XXIII/211/2020 z dnia 22.12.2020</t>
  </si>
  <si>
    <t>PLWL1680</t>
  </si>
  <si>
    <t>PLPK010a</t>
  </si>
  <si>
    <t>Wola Dalsza</t>
  </si>
  <si>
    <t>Łańcut</t>
  </si>
  <si>
    <t>Uchwała nr XXIV/136/2021 z dnia 20 stycznia mn2021r. W sprawie wyznaczenia obszaru i granic aglomeracji Wielichowo, Dziennik Urzędowy Województwa Wielkopolskiego poz. 1077</t>
  </si>
  <si>
    <t>PLWL0870</t>
  </si>
  <si>
    <t>Oczyszczalnia Ścieków ECOLO-CHIEF w Łagowie</t>
  </si>
  <si>
    <t>Uchwała Nr LXXIII/793/2023 Rady Miejskiej w Nowym Tomyślu z dnia 30 sierpnia 2023 r. w sprawie zmiany uchwały Nr XXIX/359/2020 Rady Miejskiej w Nowym Tomyślu z dnia 29 grudnia 2020 r. w sprawie wyznaczenia obszaru i granic aglomeracji Nowy Tomyśl, Dz. U. Woj. Wlkp. z 2023 r. poz. 8271</t>
  </si>
  <si>
    <t>PLWL0280</t>
  </si>
  <si>
    <t>PLLU058</t>
  </si>
  <si>
    <t xml:space="preserve">Gronów </t>
  </si>
  <si>
    <t>Gmina Wieruszów</t>
  </si>
  <si>
    <t>Uchwała nr XXX/240/2020</t>
  </si>
  <si>
    <t>PLLO0300</t>
  </si>
  <si>
    <t>PLDO070</t>
  </si>
  <si>
    <t>Sokolniki</t>
  </si>
  <si>
    <t>Łagiewniki</t>
  </si>
  <si>
    <t>PLLU063</t>
  </si>
  <si>
    <t>Lubrza</t>
  </si>
  <si>
    <t>Uchwała XV/131/20           z dnia  28.04.2020</t>
  </si>
  <si>
    <t>PLLU0630</t>
  </si>
  <si>
    <t>171/20 Rada Gminy Osiek Mały 11.12.2020 r. Dziennik Urzędowy Województwa Wielkopolskiego poz. 9658</t>
  </si>
  <si>
    <t>PLWL1600</t>
  </si>
  <si>
    <t>OCZYSZCZALNIA ŚCIEKÓW MACIEJÓWKA</t>
  </si>
  <si>
    <t xml:space="preserve">LXVII/562/2022 </t>
  </si>
  <si>
    <t>PLLO0910N</t>
  </si>
  <si>
    <t xml:space="preserve">OCZYSZCZALNIA ŚCIEKÓW W KAMIANNEJ </t>
  </si>
  <si>
    <t>Gmina Witnica</t>
  </si>
  <si>
    <t>UCHWAŁA NR XXXII/415/2020 RADY MIEJSKIEJ W WITNICY z dnia 17 grudnia 2020 r. w sprawie wyznaczenia obszaru i granic aglomeracji Witnica</t>
  </si>
  <si>
    <t>PLLU0180</t>
  </si>
  <si>
    <t>Oczyszczalnia ścieków w Łabiszynie</t>
  </si>
  <si>
    <t>Jarocin</t>
  </si>
  <si>
    <t>Uchwała nr XXXVII/360/2020 Rady Miejskiej w Jarocinie z dnia 16 grudnia 2020 roku (Dziennik Urzędowy Województwa Wielkopolskiego z 2020 roku poz. 9897)</t>
  </si>
  <si>
    <t>PLWL0110</t>
  </si>
  <si>
    <t>Oczyszczalnia Ścieków w Suminie</t>
  </si>
  <si>
    <t>UCHWAŁA NR XXV/263/2020 RADY MIASTA I GMINY SZAMOTUŁY Z DNIA 30 GRUDNIA 2020 R.</t>
  </si>
  <si>
    <t>PLWL1920N</t>
  </si>
  <si>
    <t>PLDO037</t>
  </si>
  <si>
    <t>Oczyszczalnia ścieków w Lwówku Śląskim</t>
  </si>
  <si>
    <t>Lwówek Śląski</t>
  </si>
  <si>
    <t>UCHWAŁA NR XXV/262/2020 RADY MIASTA I GMINY SZAMOTUŁY Z DNIA 30 GRUDNIA 2020 R.</t>
  </si>
  <si>
    <t>PLWL0300</t>
  </si>
  <si>
    <t>PLSL091</t>
  </si>
  <si>
    <t>Kłomnice</t>
  </si>
  <si>
    <t>UCHWAŁA NR 210/XXV/2020 RADY GMINY KŁOMNICE z dnia 30 grudnia 2020r. Opublikowana w Dzienniku Urzędowym Województwa Ślaskiego w dniu 31 grudnia 2020r. Poz. 9655</t>
  </si>
  <si>
    <t>PLSL0910</t>
  </si>
  <si>
    <t>Oczyszczalnia Ścieków w Luzinie</t>
  </si>
  <si>
    <t>PLSL128N</t>
  </si>
  <si>
    <t>Huby</t>
  </si>
  <si>
    <t>UCHWAŁA NR 209/XXV/2020 RADY GMINY KŁOMNICE z dnia 30 grudnia 2020r. Opublikowana w Dzienniku Urzędowym Województwa Sląskiego w dniu 31 grudnia 2020r. Poz. 9655</t>
  </si>
  <si>
    <t>Mechaniczno-biologiczna oczyszczalnia ścieków w Lubyczy Królewskiej</t>
  </si>
  <si>
    <t>PLWL040</t>
  </si>
  <si>
    <t>Komorniki</t>
  </si>
  <si>
    <t>Komorniki, Luboń , Stęszew</t>
  </si>
  <si>
    <t>Uchwała nr XXXI/285/2020 Rada Gminy Komorniki z dnia 17.12.2020, Dziennik Urzędowy Województwa Wielkopolskiego 2021-01-12</t>
  </si>
  <si>
    <t>PLWL0400</t>
  </si>
  <si>
    <t>PLLU017</t>
  </si>
  <si>
    <t>Miejska Oczyszczalnia Ścieków w Lubsku</t>
  </si>
  <si>
    <t>Lubsko</t>
  </si>
  <si>
    <t>PLWL007</t>
  </si>
  <si>
    <t>Gniezno</t>
  </si>
  <si>
    <t>Miasto Gniezno</t>
  </si>
  <si>
    <t>Miasto Gniezno, Gmina Gniezno, Czerniejewo, Niechanowo</t>
  </si>
  <si>
    <t>Uchwała Nr XXXI/423/2021 Rady Miasta Gniezna z dnia 27 stycznia 2021 r. Dz.U.Woj.Wlkp. Z 2021r. poz. 1021</t>
  </si>
  <si>
    <t>PLWL0070</t>
  </si>
  <si>
    <t>PLWL146</t>
  </si>
  <si>
    <t>Czerniejewo</t>
  </si>
  <si>
    <t>Uchwała Nr XXIV/189/20Rady Miasta i Gminy Czerniejewo z dnie 30.12.2020 r.</t>
  </si>
  <si>
    <t>PLWL1460</t>
  </si>
  <si>
    <t>PLKP070</t>
  </si>
  <si>
    <t>Lubraniec Marysin</t>
  </si>
  <si>
    <t>Lubraniec</t>
  </si>
  <si>
    <t>PLWL133</t>
  </si>
  <si>
    <t>Dopiewo</t>
  </si>
  <si>
    <t>Uchwała nr LVIII/773/23 Rady Gminy Dopiewo</t>
  </si>
  <si>
    <t>PLWL1330</t>
  </si>
  <si>
    <t>PLDO081</t>
  </si>
  <si>
    <t>Oczyszczalnia ścieków w Lubomierzu</t>
  </si>
  <si>
    <t>Lubomierz</t>
  </si>
  <si>
    <t>Uchwała nr LVIII/774/23 Rady Gminy Dopiewo</t>
  </si>
  <si>
    <t>PLWL1631</t>
  </si>
  <si>
    <t>PLWL1632</t>
  </si>
  <si>
    <t xml:space="preserve">Oczyszczalnoa ścieków w Janicach </t>
  </si>
  <si>
    <t>UCHWAŁA NR 170/XXVII/2020 RADY GMINY POPÓW z dnia 9 grudnia 2020 r. w sprawie wyznaczenia Aglomeracji Popów; Dzięnnik Urzędowy Województwa Śląskiego z dnia 14 grudnia 2020 r., poz. 9052</t>
  </si>
  <si>
    <t>PLSL1490N</t>
  </si>
  <si>
    <t>PLLO047</t>
  </si>
  <si>
    <t>Lubochnia</t>
  </si>
  <si>
    <t>PLWL055</t>
  </si>
  <si>
    <t xml:space="preserve">Czempiń </t>
  </si>
  <si>
    <t xml:space="preserve">CZEMPIŃ </t>
  </si>
  <si>
    <t>CZEMPIŃ, BRODNICA</t>
  </si>
  <si>
    <t>UCHWAŁA XXIX/263/20, RADY MIEJSKIEJ W CZEMPINIU Z DNIA 29 GRUDNIA 2020 R, DZIENNIK URZ EDOWY WOJEWÓDZTWA WIELKOPOLSKIEGO POZ 431</t>
  </si>
  <si>
    <t>PLWL0550</t>
  </si>
  <si>
    <t>UCHWAŁA NR III/27/2024 RADY GMINY ROKIETNICA z dnia 24 czerwca 2024 r. zmieniająca uchwałę Rady Gminy Rokietnica nr XLVII/398/2021 z dnia 21.12.2021 r. (DZ. URZ. WOJ. z 2021 r. poz. 10170) w sprawie zmiany obszaru i granic aglomeracji Rokietnica</t>
  </si>
  <si>
    <t>PLWL0740</t>
  </si>
  <si>
    <t>Oczyszczalnia Ścieków Lubliniec</t>
  </si>
  <si>
    <t>Sieroszewice</t>
  </si>
  <si>
    <t>XVIII/181/2020</t>
  </si>
  <si>
    <t>PLWL2160N</t>
  </si>
  <si>
    <t>Hajdów</t>
  </si>
  <si>
    <t>zduńskowolski</t>
  </si>
  <si>
    <t>Miasto Zduńska Wola</t>
  </si>
  <si>
    <t>Miasto Zduńska Wola Gmina Zduńska Wola</t>
  </si>
  <si>
    <t>nr XXiX/513/20 Rada Miasta z dina 18 grudnia 2020 r. Dziennik Urzędowy Województwa Łódzkiego poz. 7207</t>
  </si>
  <si>
    <t>PLLO0090</t>
  </si>
  <si>
    <t>PLDO003</t>
  </si>
  <si>
    <t>Oczyszczalnia Ścieków w Lubinie</t>
  </si>
  <si>
    <t>Lubin</t>
  </si>
  <si>
    <t>Uchwała nr XX/153/2020 z dnia 17.12.2020r.</t>
  </si>
  <si>
    <t>PLWL0950</t>
  </si>
  <si>
    <t>Biologiczna oczyszczalnia ścieków w Bysławiu</t>
  </si>
  <si>
    <t>PLWL108</t>
  </si>
  <si>
    <t>Gołańcz</t>
  </si>
  <si>
    <t>Uchwała nr XXIV/230/20 Rady Miasta i Gminy Gołańcz z dnia 22 grudnia 2020 r. w sprawie wyznaczenia obszaru i granic</t>
  </si>
  <si>
    <t>PLWL1080</t>
  </si>
  <si>
    <t>mechaniczno-biologiczno-chemiczna oczyszczalnia scieków w Lubichowie</t>
  </si>
  <si>
    <t>PLLO001</t>
  </si>
  <si>
    <t>Aglomeracja Łódź</t>
  </si>
  <si>
    <t>Miasto Łódź, pabianicki</t>
  </si>
  <si>
    <t>Łódź</t>
  </si>
  <si>
    <t>m. Łódź, m. Pabianice, gm. Konstantynów Łódzki, gm. Ksawerów</t>
  </si>
  <si>
    <t>Uchwała Nr XXXIV/1131/20 Rady Miejskiej w Łodzi z dn. 24 grudnia 2020 r. (Dziennik Urzędowy Województwa Łódzkiego poz. 7240)</t>
  </si>
  <si>
    <t>PLLO0010</t>
  </si>
  <si>
    <t>PLDO134N</t>
  </si>
  <si>
    <t>Lubiąż</t>
  </si>
  <si>
    <t>PLWL094</t>
  </si>
  <si>
    <t>Granowo</t>
  </si>
  <si>
    <t>Uchwała nr XX/150/2020 Rady Gminy Granowo</t>
  </si>
  <si>
    <t>PLWL0940</t>
  </si>
  <si>
    <t>PLPK064</t>
  </si>
  <si>
    <t>Lubenia</t>
  </si>
  <si>
    <t>Uchwała NR XXXIV/199/2020
Rady Gminy Wartkowice
z dnia 22 grudnia 2020 r. w sprawie wyznaczenia obszaru i granic aglomeracji Wartkowice (Dziennik Urzędowy Województwa Łódzkiego z 2021 r. poz. 260)</t>
  </si>
  <si>
    <t>PLLO0370</t>
  </si>
  <si>
    <t>PLDO050</t>
  </si>
  <si>
    <t>Lubawka</t>
  </si>
  <si>
    <t>Słupca</t>
  </si>
  <si>
    <t>Gmina Miejska Słupca</t>
  </si>
  <si>
    <t xml:space="preserve">Dziennik Urzędowy woj. Wielkopolskiego z dnia 11 października 2023 r., poz. 8949/ Uchwała nr XLIX/346/2023 Rady Miasta Słupca z dnia 28 września 2023 r. </t>
  </si>
  <si>
    <t>PLWL0420</t>
  </si>
  <si>
    <t>PLWL142</t>
  </si>
  <si>
    <t>Aglomeracja Władysławów</t>
  </si>
  <si>
    <t>Władysławów</t>
  </si>
  <si>
    <t>Uchwała NR 162/20    Rady Gminy Władysławów z dnia 28 grudnia 2020 r. w sprawie wyznaczenia obszaru i granic Aglomeracji Władysławów</t>
  </si>
  <si>
    <t>PLWL1420</t>
  </si>
  <si>
    <t>Stajkowo</t>
  </si>
  <si>
    <t>PLWL032</t>
  </si>
  <si>
    <t>Grodzisk Wielkopolski</t>
  </si>
  <si>
    <t>uchwała nr XXVI/214/2020 Rady Miejskiej w Grodzisku Wielkopolskim dnia 17.12.2020 r. w sprawie wyznaczenia obszaru i granic aglomeracji Grodzisk Wielkopolski</t>
  </si>
  <si>
    <t>PLWL0320</t>
  </si>
  <si>
    <t>Oczyszczalnia ścieków w Lubartowie</t>
  </si>
  <si>
    <t>LXIV/1090/2023</t>
  </si>
  <si>
    <t>PLWL0480</t>
  </si>
  <si>
    <t>PLDO012</t>
  </si>
  <si>
    <t>PLWL503</t>
  </si>
  <si>
    <t>Tuchorza</t>
  </si>
  <si>
    <t>Siedlec</t>
  </si>
  <si>
    <t>Uchwała nr LXII/350/2024 Rady Gminy Siedlec z dnia 23 stycznia 2024r.</t>
  </si>
  <si>
    <t>PLPK028</t>
  </si>
  <si>
    <t>Oczyszczalnia Ścieków w Lubaczowie</t>
  </si>
  <si>
    <t>Lubaczów</t>
  </si>
  <si>
    <t>przeworski</t>
  </si>
  <si>
    <t>Krosno</t>
  </si>
  <si>
    <t>PRZEWORSK</t>
  </si>
  <si>
    <t>GMINA MIEJSKA PRZEWORSK, GMINA PRZEWORSK, GMINA</t>
  </si>
  <si>
    <t>Uchwała Nr LXIV/778/2024 Rady Miasta Przeworska z dnia 28 lutego 2024 r. zmieniająca Uchwałe Nr XXVIII/407/2020 Rady Miasta Przeworska z dnia 29 grudnia 2020 r. w sprawie wyznaczenia aglomeracji Przeworsk  ( Dziennik Urzędowy Województwa Podkarpackiego z dnia 26 marca 2024 r. poz. 1679).</t>
  </si>
  <si>
    <t>PLPK0130</t>
  </si>
  <si>
    <t>Gminna Oczyszczalnia Ścieków Komunalnych w Lnianku</t>
  </si>
  <si>
    <t>LNIANO</t>
  </si>
  <si>
    <t>dębicki</t>
  </si>
  <si>
    <t>Jasło</t>
  </si>
  <si>
    <t>Gmina Dębica</t>
  </si>
  <si>
    <t>Gmina Debica</t>
  </si>
  <si>
    <t>Uchwała nr XXVI/297/2021
Rady Gminy Dębica z dnia 23
lutego 2021 r. w sprawie
wyznaczenia aglomeracji
ZAWADA</t>
  </si>
  <si>
    <t>PLPK1540</t>
  </si>
  <si>
    <t>biłgorajski</t>
  </si>
  <si>
    <t>Uchwała nr XVIII/111/20 Rady Gminy Obsza z dnia 30 września 2020 r. w sprawie wyznaczenia aglomeracji Obsza (Dz.Urz.Woj. Lub. Z 2020 r. poz. 5097)</t>
  </si>
  <si>
    <t>PLLE1210N</t>
  </si>
  <si>
    <t>OŚ w Lisowie</t>
  </si>
  <si>
    <t>ropczycko-sędziszowski</t>
  </si>
  <si>
    <t>uchwała nr LXIX/724/23 Rady Miejskiej w Ropczycach z dnia 19 grudnia 2023 r. w sprawie zmiany uchwały Nr XXVIII/285/20 Rady Miejskiej w Ropczycach z dnia 30 listopada 2020 r. w sprawie wyznaczenia aglomeracji Ropczyce (Dz. Urz. Woj. Podk. z 2024 r., poz 554)</t>
  </si>
  <si>
    <t>PLPK0211</t>
  </si>
  <si>
    <t>PLPK0212</t>
  </si>
  <si>
    <t>PLMP514</t>
  </si>
  <si>
    <t>SBR Lisia Góra</t>
  </si>
  <si>
    <t>Lisia Góra-Wschód</t>
  </si>
  <si>
    <t>PLPK508</t>
  </si>
  <si>
    <t>Gnojnica</t>
  </si>
  <si>
    <t>Uchwała nr LXIX/723/23 Rady Miejskiej w Ropczycach z dnia 19 grudnia 2023 r. w sprawie zmiany uchwały Nr XXVIII/286/20 Rady Miejskiej w Ropczycach z dnia 30 listopada 2020 r. w sprawie wyznczenia aglomeracji Gnojnica (Dz. U. Woj. Podk. z  2024 r., poz 553)</t>
  </si>
  <si>
    <t>SBR Stare Żukowice</t>
  </si>
  <si>
    <t>PLPK167N</t>
  </si>
  <si>
    <t>Adamówka</t>
  </si>
  <si>
    <t>Uchwała nr V/54/2020 Rady Gminy Adamówka z dnia 16.12.2020 r. w sprawie wyznaczenia aglomeracji Adamówka  (Dz.Urz.Woj.Podk.z 2021 r. poz. 318</t>
  </si>
  <si>
    <t>PLPK1670N</t>
  </si>
  <si>
    <t>Oczyszczalnia Ścieków Lipusz</t>
  </si>
  <si>
    <t>PLPK131</t>
  </si>
  <si>
    <t>Bojanów</t>
  </si>
  <si>
    <t>stalowowolski</t>
  </si>
  <si>
    <t>Uchwała nr XXIII/164/2020 Rady Gminy Bojanów z dnia 11 grudnia 2020 r. w sprawie wyznaczenia aglomeracji Bojanów (Dz. Urz. Z 2020 r. poz. 5331).</t>
  </si>
  <si>
    <t>PLPK1310</t>
  </si>
  <si>
    <t>PLMZ054</t>
  </si>
  <si>
    <t>Lipsko</t>
  </si>
  <si>
    <t>PLPK023</t>
  </si>
  <si>
    <t>Brzeźnica</t>
  </si>
  <si>
    <t>Uchwała nr XXVI/296/2021 Rady Gminy Dębica z dnia 23 lutego 2021 r. w sprawie wyznaczenia aglomeracji BRZEŹNICA (Dz.Urz.Woj. Podk. z 2021 r., poz. 867)</t>
  </si>
  <si>
    <t>PLPK0230</t>
  </si>
  <si>
    <t>OCZYSZCZALNIA ŚCIEKÓW  W LIPNIE</t>
  </si>
  <si>
    <t>PLPK509</t>
  </si>
  <si>
    <t>Brzóza Królewska</t>
  </si>
  <si>
    <t>leżajski</t>
  </si>
  <si>
    <t>Leżajsk</t>
  </si>
  <si>
    <t>Uchwała Nr 93/2020 Rady Gminy Leżajsk z dnia 28 października 2020 r. w sprawie wyznaczenia aglomeracji Brzóza Królewska (Dziennik Urzędowy Województwa Podkarpackiego z 2020 r. poz. 4616)</t>
  </si>
  <si>
    <t>jarosławski</t>
  </si>
  <si>
    <t>Chłopice</t>
  </si>
  <si>
    <t>Uchwała nr. XIX/156/2020 Rady Gmieny Chłopice z dnia 29.12.2020r. w sprawie wyznaczenia aglomeracji Zamiechów (Dz. U. Woj. Podk. z 2021. poz 707)</t>
  </si>
  <si>
    <t>PLPK1580N</t>
  </si>
  <si>
    <t>PLPK066</t>
  </si>
  <si>
    <t>Cieszanów</t>
  </si>
  <si>
    <t>lubaczowski</t>
  </si>
  <si>
    <t xml:space="preserve">Uchwała Nr XXXI/250/2020 Rady Miejskiej w Cieszanowie z dn. 27.11.2020 w sprawie wyznaczenia aglomeracji Cieszanów (Dz. Urz. Woj. Podk. z 2020 r.,  poz. 4943) </t>
  </si>
  <si>
    <t>PLPK0660</t>
  </si>
  <si>
    <t>Kiczory</t>
  </si>
  <si>
    <t>PLPK120</t>
  </si>
  <si>
    <t>Czarna</t>
  </si>
  <si>
    <t>CZARNA</t>
  </si>
  <si>
    <t>Uchwała nr LI/472/2022 z dnia 29 listopada 2022 r. w sprawie zmiany uchwały Nr XXVIII/254/2020 Rady Gminy Czarna z dnia 23 grudnia 2020 r. w sprawie wyznaczenia obszaru i granic aglomeracji Głowaczowa (Dz. Urz. Z 2022 r. poz. 5024)</t>
  </si>
  <si>
    <t>PLPK1200</t>
  </si>
  <si>
    <t>Oczyszczalnia Ścieków w Lipnicy Dolnej</t>
  </si>
  <si>
    <t>PLPK036</t>
  </si>
  <si>
    <t>Dynów</t>
  </si>
  <si>
    <t>rzeszowski</t>
  </si>
  <si>
    <t>Gmina Miejska Dynów</t>
  </si>
  <si>
    <t>Uchwała nr XLVII/303/23 Rady Miasta Dynów z dnia 20 lutego 2023 r. w sprawie zmiany uchwały nr XXI/146/20 Rady Miasta Dynów z dnia 26 listopada 2020 r. w sprawie wyznaczenia aglomeracji Dynów (Dz. Urz. Woj. Podk., poz 1242).</t>
  </si>
  <si>
    <t>PLPK0360</t>
  </si>
  <si>
    <t>Upiłka - ELA MAX 7</t>
  </si>
  <si>
    <t>PLLE064</t>
  </si>
  <si>
    <t>Frampol</t>
  </si>
  <si>
    <t xml:space="preserve">Uchwała XXV/163/2020 Rady Miejskiej we Frampolu z dnia 30 grudnia 2020 r. w sprawie wyznaczenia aglomeracji Frampol (Dz. Urz. Woj. Lubel. z 2021 r. , poz. 250) </t>
  </si>
  <si>
    <t>PLLE0640</t>
  </si>
  <si>
    <t>PLLE081N</t>
  </si>
  <si>
    <t>Lipiny Dolne</t>
  </si>
  <si>
    <t>strzyżowski</t>
  </si>
  <si>
    <t xml:space="preserve">Uchwała Nr  XXIV/190/20 Rady Miejskiej w Strzyżowie z dnia 30 grudnia 2020 r. w sprawie wyznaczenia aglomeracji (Dz. Urz. Woj. Podk. z 2021 r. poz. 58). </t>
  </si>
  <si>
    <t>PLPK0320</t>
  </si>
  <si>
    <t>PLMP158</t>
  </si>
  <si>
    <t>Oczyszczalnia ścieków Wójtowa</t>
  </si>
  <si>
    <t>Lipinki</t>
  </si>
  <si>
    <t>PLLE018</t>
  </si>
  <si>
    <t>Janów Lubelski</t>
  </si>
  <si>
    <t>janowski</t>
  </si>
  <si>
    <t>Uchwała nr LXI/538/23 Rady Miejskiej w Janowie Lubelskim z dnia 20 czerwca 2023 r. zmieniająca uchwałę Nr XXVI/228/20 Rady Miejskiej z dnia 11 grudnia 2020 r. w sprawie wyznaczenia aglomeracji Janów Lubelski (Dz. Urz. Woj. Lub. z 2023 r., poz. 4086)</t>
  </si>
  <si>
    <t>PLLE0180</t>
  </si>
  <si>
    <t>Oczyszczalnia ścieków Lipinki</t>
  </si>
  <si>
    <t>PLPK003</t>
  </si>
  <si>
    <t>jasielski</t>
  </si>
  <si>
    <t>miasto Jasło, gmina Jasło, gmina Dębowiec, miasto Kołaczyce</t>
  </si>
  <si>
    <t>LXXX/671/2023 Rady Miejskiej Jasła z dnia  17.04.2023 r. zmieniajaca uchwałę w sprawie wyznaczenia aglomeracji Jasło (Dz. Urz. Woj. Podk.z dnia 25.04.2023 r. poz. 2335)</t>
  </si>
  <si>
    <t>PLPK0030</t>
  </si>
  <si>
    <t>Gminna Oczyszczalnia Ścieków w Lipiu</t>
  </si>
  <si>
    <t>PLPK062</t>
  </si>
  <si>
    <t>Laszki</t>
  </si>
  <si>
    <t>Uchwała nr XX/171/20 Rady Gminy Laszki z dnia 29 grudnia 2020 r. w sprawie wyznaczenia aglomeracji Laszki (Dz.Urz.Woj.Podka.2021.288)</t>
  </si>
  <si>
    <t>PLPK0620</t>
  </si>
  <si>
    <t>Oczyszczalnia ścieków w Lipianach</t>
  </si>
  <si>
    <t>Uchwała nr XXVIII/191/2020 Rady Miejskiej w Zaklikowie z dnia 17.11.2020r. w sprawie wyznaczenia aglomeracji Zaklików (Dz. Urz. Woj. Podk. z 2020 r., poz. 4591)</t>
  </si>
  <si>
    <t>PLPK0910</t>
  </si>
  <si>
    <t>PLLO083N</t>
  </si>
  <si>
    <t>Lipce Reymontowskie</t>
  </si>
  <si>
    <t>Uchwała Nr XIX/182/20 Rady Gminy Moszczenica z dnia 28.12.2020r. W sprawie wyznaczania aglomeracji Moszczenica (Dz. Urz. Woj.Mał., z 2021 r, poz. 282)</t>
  </si>
  <si>
    <t>PLMP1090</t>
  </si>
  <si>
    <t>PLPK091A</t>
  </si>
  <si>
    <t>Lipa</t>
  </si>
  <si>
    <t>przemyski</t>
  </si>
  <si>
    <t>Dubiecko</t>
  </si>
  <si>
    <t>Uchwała nr 162/XXXIII/2020 Rady Gminy w Dubiecku z dnia 9.12.2020 r. w sprawie wyznaczenia aglomeracji "NIENADOWA" (Dziennik Urzędowy Województwa Podkarpackiego z dnia 16. 02.2021, poz. 623)</t>
  </si>
  <si>
    <t>PLPK0400</t>
  </si>
  <si>
    <t>Tłuczewo</t>
  </si>
  <si>
    <t>kolbuszowski</t>
  </si>
  <si>
    <t>Uchwała Nr XXVII/165/2020 Rady Gminy Niwiska z dnia 9 grudnia 2020 r. opublikowana w Dzienniku Urzędowym Województwa Podkarpackiego dnia 14 grudnia 2020 r poz. 4970</t>
  </si>
  <si>
    <t>PLPK0770</t>
  </si>
  <si>
    <t>Orle</t>
  </si>
  <si>
    <t>Gmina Oleszyce, Gmina Lubaczów</t>
  </si>
  <si>
    <t>Uchwała nr XXXIII/214/2021 Rady Miejskiej w Oleszycach  z dnia  29.01.2021 w sprawie wyznaczenia aglomeracji Oleszyce (Dz.Urz.Woj. Pod. z dnia 18.02.2021. poz. 677)</t>
  </si>
  <si>
    <t>PLPK0870</t>
  </si>
  <si>
    <t>Pilzno</t>
  </si>
  <si>
    <t>Uchwała Nr XXIX/228/2020 Rady Miejskiej w Pilźnie z dnia 29 grudnia 2020 r.w sprawie wyznaczenia aglomeracji Pilzno (Dziennik Urzędowy Województwa Podkarpackiego z dnia 8 stycznia 2021 r. poz.102).</t>
  </si>
  <si>
    <t>PLPK0990</t>
  </si>
  <si>
    <t>OSM Limanowa</t>
  </si>
  <si>
    <t>PLPK163N</t>
  </si>
  <si>
    <t>Jaworze-Bielowy</t>
  </si>
  <si>
    <t>Uchwała Nr XXIX/229/2020 Rady Miejskiej w Pilźnie z dnia 29 grudnia 2020 z sprawie wyznaczenia aglomeracji Jaworze-Bielowy (Dziennik Urzędowy Województwa Podkarpackiego z dnia 8 stycznia 2021 r., poz.103).</t>
  </si>
  <si>
    <t>PLPK1630N</t>
  </si>
  <si>
    <t>jarosławski, przemyski</t>
  </si>
  <si>
    <t>Rokietnica, Żurawica</t>
  </si>
  <si>
    <t>Uchwała nr XX/150/2020 Rady Gminy Rokietnica z dnia 29.12.2020 r., w sprawie wyznaczenia obszaru i granic aglomeracji Rokietnica; Dz.Urz.Woj. Podkarpackiego z 2021 r. poz.267.</t>
  </si>
  <si>
    <t>PLPK0980</t>
  </si>
  <si>
    <t xml:space="preserve">Oczyszczalnia Ścieków w Lidzbarku </t>
  </si>
  <si>
    <t>Gmina Skołyszyn</t>
  </si>
  <si>
    <t>Uchwała nr LXXXIV/539/24 Rady Gminy Skołyszyn w sprawie zmiany uchwały nr XVII/93/19 Rady Gminy Skołyszyn z dnia 28 października 2019 r. w sprawie wyznaczenia aglomeracji Skołyszyn (Dz. Urz. Z 2024 r. poz. 1796).</t>
  </si>
  <si>
    <t>PLPK6000</t>
  </si>
  <si>
    <t>OŚ LIBIĄŻ B</t>
  </si>
  <si>
    <t>Uchwała nr XI/115/2019 Rady Miejskiej w Sokołowie Małopolskim z dnia 29.10.2019 r. w sprawie wyznaczenia aglomeracji Sokołow Małopolski (Dz. Urz. Woj. Podk. Z 2019 r., poz 5431)</t>
  </si>
  <si>
    <t>PLPK0200</t>
  </si>
  <si>
    <t>OŚ LIBIĄŻ A</t>
  </si>
  <si>
    <t>leski</t>
  </si>
  <si>
    <t>Solina, Olszanica</t>
  </si>
  <si>
    <t>Uchwała Nr LXXIII/702/23 Rady Gminy Solina z dnia 28.11.2023 r.,w sprawie zmiany uchwały nr XXX/317/20 Rady Gminy Solina z dnia 30.11.2020 r. w sprawie wyznaczenia aglomeracji Myczkowce (Dz. Urz. Woj.. Podkarpackiego z 2023 r. poz. 6134)</t>
  </si>
  <si>
    <t>PLPK1510</t>
  </si>
  <si>
    <t>Oczyszczalnia Hołdunów</t>
  </si>
  <si>
    <t>Uchwała Nr LXXIV/722/23 Rady Gminy Solina z dnia 29.12.2023 r. w sprawie zmiany uchwały nr XXX/318/20 Rady Gminy Solina z dnia 30.11.2020 r. w sprawie wyznaczenia aglomeracji Polańczyk (Dz. Urz. Woj. Podkarpackiego z 2024 r. poz.  529)</t>
  </si>
  <si>
    <t>PLPK5012</t>
  </si>
  <si>
    <t>Oczyszczalnia Ziemowit</t>
  </si>
  <si>
    <t>Uchwała nr 160/XXXIII/2022 Rady Gminy w Starym Dzikowie z dnia 28.10.2020 r. w sprawie wyznaczenia aglomeracji Stary Dzików (Dz. Urz. Woj. Podk. z 2020 r., poz. 4618)</t>
  </si>
  <si>
    <t>PLPK1620N</t>
  </si>
  <si>
    <t>Uchwała nr XXVI/66/2020 Rady Gminy Radymno z dnia 11 grudnia 2020 r. w sprawie wyznaczenia aglomeracji Święte (Dz.Urz. Woj. Podk. z 2020 r. poz. 5101)</t>
  </si>
  <si>
    <t>PLPK0750</t>
  </si>
  <si>
    <t>PLPK011</t>
  </si>
  <si>
    <t>Miejska Oczyszczalnia Ścieków w Leżajsku</t>
  </si>
  <si>
    <t>Gmina Tryńcza</t>
  </si>
  <si>
    <t>uchwała nr XXI/219/2020 Rady Gminy Tryńcza z dnia 15.12.2020r w sprawie wyznaczenia aglomeracji Tryńcza (Dziennik Urz. Województwa Podkarpackiego poz. 5168 rok 2020 r.).</t>
  </si>
  <si>
    <t>PLPK0410</t>
  </si>
  <si>
    <t>PLOP019</t>
  </si>
  <si>
    <t>Lewin Brzeski</t>
  </si>
  <si>
    <t>Uchwała nr XVI.139.2020 z dnia 30 października 2020 r. w sprawie wyznaczenia obszaru i granic aglomeracji Wielopole Skrzyńskie (Dz. Urz. Woj. Podk. z 2020 r. poz. 4233)</t>
  </si>
  <si>
    <t>PLPK0650</t>
  </si>
  <si>
    <t>PLMZ068</t>
  </si>
  <si>
    <t>Zamienie</t>
  </si>
  <si>
    <t xml:space="preserve">Lesznowola </t>
  </si>
  <si>
    <t>Uchwała Nr 101/2020 Rady Gminy Leżajsk z dnia 30 listopada 2020 r. w sprawie wyznaczenia aglomeracji Wierzawice (Publ. Dziennik Urzędowy Województwa Podkarpackiego z 2020 poz.4952)</t>
  </si>
  <si>
    <t>PLPK0140</t>
  </si>
  <si>
    <t>Uchwała nr XXVIII/343/2021 Rady Gminy Zaleszany z dnia 22.01.2021 r. w sprawie wyznaczenia aglomeracji Zaleszany (Dz. Urz. Woj. Podk. z 2021 r., poz.506)</t>
  </si>
  <si>
    <t>PLPK0350</t>
  </si>
  <si>
    <t>Kosów</t>
  </si>
  <si>
    <t>sanocki</t>
  </si>
  <si>
    <t>Gmina Miasta Sanoka</t>
  </si>
  <si>
    <t>Gmina Miasta Sanoka, Gmina Sanok</t>
  </si>
  <si>
    <t>Uchwała Nr XXXVII/293/20 Rady Miasta Sanoka z dnia 17 grudnia 2020 r. w sprawie wyznaczenia aglomeracji Sanok (Dz. Urz. Woj. Podkarpackiego z dnia 30 grudnia 2020 r. poz. 5377).</t>
  </si>
  <si>
    <t>PLPK0090</t>
  </si>
  <si>
    <t>PLWL006</t>
  </si>
  <si>
    <t>Oczyszczalnia ścieków dla miasta Leszna w Henrykowie</t>
  </si>
  <si>
    <t>Leszno</t>
  </si>
  <si>
    <t>Uchwała nr XXVI/175/2020 Rady Gminy Pysznica z dnia 16 grudnia 2020 r. w sprawie wyznaczenia aglomeracji Pysznica, Dz.U. Woj. Podkarpackiego z dnia 22 grudnia 2020 r. poz.5276</t>
  </si>
  <si>
    <t>PLPK0390</t>
  </si>
  <si>
    <t>PLPK030</t>
  </si>
  <si>
    <t>Gminna oczyszczalnia ścieków 
w Lesku</t>
  </si>
  <si>
    <t>Lesko</t>
  </si>
  <si>
    <t>PLPK117</t>
  </si>
  <si>
    <t>Iwierzyce</t>
  </si>
  <si>
    <t>ropczycko sędziszowski</t>
  </si>
  <si>
    <t>Uchwała nr XXV/173/2020 Rady Gminy Iwierzyce z dnia 9 grudnia 2020 roku w sprawie wyznaczenia aglomeracji (Dz. Urz. Woj..podkarpackiego z 2020 r poz.4968)</t>
  </si>
  <si>
    <t>PLPK1170</t>
  </si>
  <si>
    <t>PLMZ161N</t>
  </si>
  <si>
    <t>Oczyszczalnia Ścieków Michałów</t>
  </si>
  <si>
    <t>Leoncin</t>
  </si>
  <si>
    <t>Narol</t>
  </si>
  <si>
    <t>Uchwała nr 252/XXVI/2021 Rady Miejskiej w Narolu z dnia 26 stycznia 2021 r. w sprawie wyznaczenia aglomeracji Narol (Dz. Urz. Woj.Podk. z 2021 r., 528)</t>
  </si>
  <si>
    <t>PLPK0610</t>
  </si>
  <si>
    <t>Gminna Oczyszczalnia Ścieków w Lelisie</t>
  </si>
  <si>
    <t>PLPK102</t>
  </si>
  <si>
    <t>Baligród</t>
  </si>
  <si>
    <t>Uchwała Nr XXVI.129.2020 Rady Gminy Baligród z dnia 28 grudnia 2020 r. w sprawie wyznaczenia aglomeracji Baligród (Dz.Urz. Woj. Podk. z 2020 r. poz. 5360)</t>
  </si>
  <si>
    <t>PLPK1020</t>
  </si>
  <si>
    <t>PLDO146N</t>
  </si>
  <si>
    <t>GMINNA OCZYSZCZALNIA ŚCIEKÓW W BISKUPICACH</t>
  </si>
  <si>
    <t>Legnickie Pole</t>
  </si>
  <si>
    <t>PLPK045</t>
  </si>
  <si>
    <t>Baranów Sandomierski</t>
  </si>
  <si>
    <t>tarnobrzeski</t>
  </si>
  <si>
    <t>Uchwała nr XLIII/359/22 Rady Miejskiej w Baranowie Sandomierskim z dnia 26 kwietnia 2022 r. (DZ.URZ.WOJ.PODK. Z 2022 r. oz. 1976) w sprawie zmiany uchwały nr XVIII/227/20 Rady Miejskiej w Baranowie Sandomierskim z dnia 29 grudnia 2020 roku w sprawie wyznaczenia aglomeracji Baranów Sandomierski</t>
  </si>
  <si>
    <t>PLPK0450</t>
  </si>
  <si>
    <t>PLDO009</t>
  </si>
  <si>
    <t>Legnica</t>
  </si>
  <si>
    <t>PLPK101</t>
  </si>
  <si>
    <t>Besko</t>
  </si>
  <si>
    <t>UCHWAŁA NR XXVII/204/2020 RADY GMINY W BESKU Z DNIA 13 LISTOPADA 2020 R. Dz. Urzędowy Województwa Podkarpackiego z dnia 14 grudnia 2020 nr 4931</t>
  </si>
  <si>
    <t>PLPK1010</t>
  </si>
  <si>
    <t>PLDO073</t>
  </si>
  <si>
    <t>Lądek-Zdrój</t>
  </si>
  <si>
    <t>PLMP075</t>
  </si>
  <si>
    <t>Biecz</t>
  </si>
  <si>
    <t>Uchwała nr LXV/463/2023  Rady Miejskiej w Bieczu z dnia 31 stycznia 2023 r. w sprawie zmiany uchwały nr XXXII/241/2020 Rady Miejskiej w Bieczu z dnia 27 listopada 2020 roku w sprawie wyznaczenia aglomeracji Biecz (Dz. Urz. Woj. Mał. Z 2023 r., poz. 1252)</t>
  </si>
  <si>
    <t>PLMP0750</t>
  </si>
  <si>
    <t>PLMZ503</t>
  </si>
  <si>
    <t>Gminna Oczyszczalnia Ścieków Komunalnych</t>
  </si>
  <si>
    <t>Latowicz</t>
  </si>
  <si>
    <t>PLLE010</t>
  </si>
  <si>
    <t>Biłgoraj</t>
  </si>
  <si>
    <t>Gmina Miasto Bilgoraj</t>
  </si>
  <si>
    <t>Gmina Miasto Biłgoraj; Gmina Biłgoraj</t>
  </si>
  <si>
    <t>Uchwała Nr XXIV/252/2020 Rady Miasta Biłgoraja z dnia 21 grudnia 2020 r. w sprawie wyznaczenia aglomeracji Biłgoraj (Dz.Urz. Woj. Lub. z 2020 r., poz.6945) zmieniona Uchwałą Nr XXVI/272/2021  Rady Miasta Biłgoraja z dnia 29 kwietnia 2021 r. zmienająca uchwałą w sprawie wyznaczenia aglomeracji Biłgoraj (Dz.Urz. Woj. Lub. z 2021 r., poz. 2139)</t>
  </si>
  <si>
    <t>PLLE0100</t>
  </si>
  <si>
    <t>PLPK147</t>
  </si>
  <si>
    <t>Bircza</t>
  </si>
  <si>
    <t>BIRCZA</t>
  </si>
  <si>
    <t>Uchwała nr XLI/53/2020 Rady Gminy Bircza z dnia 7 grudnia 2020 r. w sprawie wyznaczenia obszaru i granic aglomeracji Bircza (Dz.Urz.Woj. Podkarp. z 2020 r., poz. 5187)</t>
  </si>
  <si>
    <t>PLPK1470</t>
  </si>
  <si>
    <t>Ujanowice</t>
  </si>
  <si>
    <t>PLLE104N</t>
  </si>
  <si>
    <t>Biszcza</t>
  </si>
  <si>
    <t xml:space="preserve">Uchwała NR XXXVI/280/2023 Rady Gminy Biszcza z dnia 7 marca 2023 roku w sprawie zmiany uchwały nr XI/81/2019 Rady Gminy Biszcza z dnia 31 października 2019 r. w sprawie wyznaczenia obszaru i granic aglomeracji Biszcza.(Dz. Urz. Woj. Lubelskiego z dnia 16 stycznia 2020 r. poz. 515) </t>
  </si>
  <si>
    <t>PLLE1040N</t>
  </si>
  <si>
    <t>Oczyszczalnia ścieków w Kwilczu</t>
  </si>
  <si>
    <t>PLPK108</t>
  </si>
  <si>
    <t>Błażowa</t>
  </si>
  <si>
    <t>Uchwała nr XXVIII/145/2020 Rady Miejskiej w Błażowej z dnia 19.11.2020 r. w sprawie wyznaczenia aglomeracji Błażowa (Dz. Urz. Woj. Podk. z dnia 15.12.2020 r., poz. 4984)</t>
  </si>
  <si>
    <t>PLPK1080</t>
  </si>
  <si>
    <t>MM Kwidzyn sp. z o.o.</t>
  </si>
  <si>
    <t>PLPK038</t>
  </si>
  <si>
    <t>Boguchwała</t>
  </si>
  <si>
    <t xml:space="preserve">Uchwała Nr XXVII.328.2020 Rady Miejskiej w Boguchwale z dnia 03.12.2020 r.  w sprawie wyznaczenia Aglomereacji Boguchwała, opublikowana w Dzienniku Urzedowym Województwa Podkarpackiego dnia 15.12.2020 r. </t>
  </si>
  <si>
    <t>oczyszczalnia ścieków w Kuźni Raciborskiej</t>
  </si>
  <si>
    <t>PLPK601</t>
  </si>
  <si>
    <t>Pustynia-Podgrodzie</t>
  </si>
  <si>
    <t>Gmiona Debica</t>
  </si>
  <si>
    <t>Uchwała nr XXXIV/361/2021 Rady Gminy Dębica z dn. 29 września 2021r., poz. 3328, Dziennik urzędowy województwa podkarpackiego</t>
  </si>
  <si>
    <t>PLPK004</t>
  </si>
  <si>
    <t xml:space="preserve">Zakład Obsługi Komunalnej </t>
  </si>
  <si>
    <t>PLPK128</t>
  </si>
  <si>
    <t>Brzostek</t>
  </si>
  <si>
    <t>Uchwała nr XXVI/239/20 Rady Miejskiej w Brzostku z dnia 15 grudnia 2020 roku w sprawie wyznaczenia Aglomeracji Brzostek, Opublikowana w Dzienniku Urzędowym Województwa Podkarpackiego z 18 grudnia 2020 roku poz. 5169</t>
  </si>
  <si>
    <t>PLPK1280</t>
  </si>
  <si>
    <t>Gminna oczyszczalnia ścieków</t>
  </si>
  <si>
    <t>PLPK047</t>
  </si>
  <si>
    <t>Brzozów</t>
  </si>
  <si>
    <t>brzozowski</t>
  </si>
  <si>
    <t>Brzozów, Dydnia</t>
  </si>
  <si>
    <t>Uchwała nr LXXV/784/2024 Rady Miejskiej w Brzozowie z dnia 29 kwietnia 2024 rw sprawie likwidacji aglomeracji Grabownica Starzeńska wyznaczonej uchwałą nr XXXIII/303/2020 Rady Miejskiej w Brzozowie z dnia 29 grudnia 2020 r. w sprawie wyznaczenia aglomeracji Grabownica Starzeńska oraz w sprawie zmiany uchwały nr XXXV/324/2021 Rady Miejskiej w Brzozowie z dnia 22 lutego 2021 r. w sprawie wyznaczenia aglomeracji Brzozów (Dz. Urz. Woj. Podk. z 2024 r. poz. 2687)</t>
  </si>
  <si>
    <t>PLPK0470</t>
  </si>
  <si>
    <t>PLPK1290</t>
  </si>
  <si>
    <t>PLLE060</t>
  </si>
  <si>
    <t>oczyszczalnia ścieków w Kurowie</t>
  </si>
  <si>
    <t>Kurów</t>
  </si>
  <si>
    <t>Uchwała nr LXXIII/742/2024 Rady Miejskiej w Brzozowie z dnia 29 stycznia 2024</t>
  </si>
  <si>
    <t>PLPK1550</t>
  </si>
  <si>
    <t>PLSW048N</t>
  </si>
  <si>
    <t>Kunów</t>
  </si>
  <si>
    <t>PLPK157N</t>
  </si>
  <si>
    <t>Uchwała nr  XIX/155/2020 Rady Gminy w Chłopicach z dnia 29.12.2020 w sprawie wyznaczenia Aglomeracji Chłopice (Dz. U. Woj.. Podk. z 2021 poz. 706)</t>
  </si>
  <si>
    <t>PLPK1570N</t>
  </si>
  <si>
    <t>PLDO046</t>
  </si>
  <si>
    <t>Oczyszczalnia Ścieków w Kudowie Zdrój</t>
  </si>
  <si>
    <t>Kudowa-Zdrój</t>
  </si>
  <si>
    <t>PLPK504</t>
  </si>
  <si>
    <t>Uchwała nr XVII/138/2020 Rady Gminy Chmielnik z dnia 30 grudnia 2020 r. (Dz. Urz. Woj. Podkarpackiego z 2021 r., poz. 19)</t>
  </si>
  <si>
    <t>PLPK5040</t>
  </si>
  <si>
    <t>Oczyszczalnia ścieków w Kiełczynku</t>
  </si>
  <si>
    <t>PLPK068</t>
  </si>
  <si>
    <t>Cmolas</t>
  </si>
  <si>
    <t>Uchwała nr XXI/152/20 Rady Gminy w Cmolasie z dnia 12 listopada 2020 r. w sprawie wyznaczenia aglomeracji Cmolas (DZ.U. Województwa Podkarpackiego z 2020 r. Poz. 4737)</t>
  </si>
  <si>
    <t>PLPK0680</t>
  </si>
  <si>
    <t>Oczyszczalnia Ścieków w Tworkowie</t>
  </si>
  <si>
    <t>PLPK072</t>
  </si>
  <si>
    <t>łańcucki</t>
  </si>
  <si>
    <t>Uchwała Nr XVIII/195/2020 Rady Gminy z dn. 25.11.2020 r. w sprawie wyznaczenia obszaru i granic aglomeracji Czarna: Dz. Urz. Woj.. Podkarpackiego z 08.12.2020r., poz. 4803</t>
  </si>
  <si>
    <t>PLPK0720</t>
  </si>
  <si>
    <t>PLPK109</t>
  </si>
  <si>
    <t>Głowaczowa</t>
  </si>
  <si>
    <t>PLPK1090</t>
  </si>
  <si>
    <t>PLPK082</t>
  </si>
  <si>
    <t>Czermin</t>
  </si>
  <si>
    <t>Czermin, Borowa</t>
  </si>
  <si>
    <t xml:space="preserve"> Uchwała nr XXII/158/2020 Rady Gminy w Czerminie z dnia 27.11.2020 w sprawie wyznaczenia aglomeracji Czermin (Dz. Urz. Woj. Podk. z  2020 r. poz. 4946).</t>
  </si>
  <si>
    <t>PLKP0821</t>
  </si>
  <si>
    <t>PLKP0822</t>
  </si>
  <si>
    <t>Jerka</t>
  </si>
  <si>
    <t>PLPK070</t>
  </si>
  <si>
    <t>Czudec</t>
  </si>
  <si>
    <t>Uchwała nr XXIV/188/2020 Rady Gminy Czudec z dnia 30 października 2020 r. w sprawie wyznaczenia aglomeracji Czudec (DZ. URZ. WOJ. 2020.4400)
Ogłoszony: 24.11.2020</t>
  </si>
  <si>
    <t>PLPK0700</t>
  </si>
  <si>
    <t>PLPK144</t>
  </si>
  <si>
    <t>Krzywcza</t>
  </si>
  <si>
    <t>Dębica</t>
  </si>
  <si>
    <t>Gmina Miasta Dębica</t>
  </si>
  <si>
    <t>Gmina Miasto Dębica</t>
  </si>
  <si>
    <t xml:space="preserve"> Uchwała nr XXXII/260/2020 Rady Miejskiej w Dębicy z dnia 14 grudnia 2020 r. w sprawie wyznaczenia Aglomeracji Dębica (Dz.Urz.Woj.Podk. z 2020 r., poz. 5063)</t>
  </si>
  <si>
    <t>PLPK0040</t>
  </si>
  <si>
    <t>Brzezińskie Holendry</t>
  </si>
  <si>
    <t>PLPK083</t>
  </si>
  <si>
    <t>Domaradz</t>
  </si>
  <si>
    <t>Uchwała Nr XLVIII.301.2023 Rady Gminy Domaradz z dnia 22 marca 2023r. w sprawie zmieniająca uchwałę w sprawie wyznaczenia aglomeracji Domaradz (Dz. Urz. Woj.. Podk., poz 1914)</t>
  </si>
  <si>
    <t>PLPK0830</t>
  </si>
  <si>
    <t>PLPK112</t>
  </si>
  <si>
    <t>Krzeszów</t>
  </si>
  <si>
    <t>PLPK063</t>
  </si>
  <si>
    <t>Dukla</t>
  </si>
  <si>
    <t>krośnieński</t>
  </si>
  <si>
    <t xml:space="preserve">Uchwała nr LXV/453/22  Rady Miejskiej w Dukli z dnia 22 grudnia 2022 r. w sprawie zmiany uchwały własnej dotyczącej wyznaczenia aglomeracji Dukla (Dziennik Urzędowy Województwa Podkaprackiego poz. 5564)  </t>
  </si>
  <si>
    <t>PLPK0630</t>
  </si>
  <si>
    <t>Oczyszczalnia ścieków w Krzepicach</t>
  </si>
  <si>
    <t>PLPK025</t>
  </si>
  <si>
    <t>Głogów Małopolski</t>
  </si>
  <si>
    <t>Uchwała Nr LXXII/862/2023 z dnia 28.09.2023 r. w sprawie zmiany uchwały Nr XXXII/422/2020 Rady Miejskiej Gminy Głogow Małopolski z dnia 16.12.2020 r. w sprawie wyznaczenia agloemaracji Głogów Młp. (Dz. Urz. Woj. Podk. z 2023 r., poz. 4614)</t>
  </si>
  <si>
    <t>PLPK0250</t>
  </si>
  <si>
    <t>PLPK119</t>
  </si>
  <si>
    <t>Krzemienna</t>
  </si>
  <si>
    <t>Uchwała Nr XXXII/421/2020 Rady Miejskiej w Głogowie Małopolskim z dnia 16 grudnia 2020 r. w sprawie wyznaczenia aglomeracji Przewrotne (Dz. Urz. Woj. Podkarp. z 2020 r., poz. 5172)</t>
  </si>
  <si>
    <t>PLPK5050</t>
  </si>
  <si>
    <t>PLWL211N</t>
  </si>
  <si>
    <t>Oczyszczalnia Lubonia</t>
  </si>
  <si>
    <t>Krzemieniewo</t>
  </si>
  <si>
    <t>PLPK602</t>
  </si>
  <si>
    <t>Gmina Mielec</t>
  </si>
  <si>
    <t>UCHWAŁA NR XXV/192/2021 RADY GMINY MIELEC z dnia 29 września 2021 r. w sprawie wyzanczenia obszaru i granic aglomeracji Gminy Mielec (Dz. U. Woj. Podk. z 2021r., poz. 3454)</t>
  </si>
  <si>
    <t>PLPK051</t>
  </si>
  <si>
    <t>Ruinów</t>
  </si>
  <si>
    <t>Krzątka</t>
  </si>
  <si>
    <t>PLPK150</t>
  </si>
  <si>
    <t>Godowa</t>
  </si>
  <si>
    <t>Uchwała Nr XXIV/191/20 Rady Miejskiej w Strzyżowie z dnia 30 grudnia 2020 r. w sprawie wyznaczania aglomeracji Godowa (opublikowana w Dz. Urz. Woj. Podkarpackiego z dnia 05.01.2021 r. poz. 59)</t>
  </si>
  <si>
    <t>PLPK1500</t>
  </si>
  <si>
    <t>PLMP011</t>
  </si>
  <si>
    <t>Gorlice</t>
  </si>
  <si>
    <t>Gorlice miasto</t>
  </si>
  <si>
    <t>Uchwała Rady Miasta Gorlice Nr 370/XXVII/2020 z dnia 17.12.2020  w sprawie wyznaczenia aglomeracji Gorlice (Dz.Urz.Woj.z 2020 poz. 8622).</t>
  </si>
  <si>
    <t>PLMP0110</t>
  </si>
  <si>
    <t>Krypno Wielkie</t>
  </si>
  <si>
    <t>PLPK022</t>
  </si>
  <si>
    <t>Gorzyce</t>
  </si>
  <si>
    <t>Uchwała nr XXX/190/20 Rady Gminy Gorzyce z dnia 30.12.2020 r.  w sprawie wyznaczenia obszaru i granic aglomeracji Gorzyce (Dz. Urz. Woj. 2021. 277)</t>
  </si>
  <si>
    <t>PLPK0220</t>
  </si>
  <si>
    <t>Kruszyn</t>
  </si>
  <si>
    <t>PLPK055</t>
  </si>
  <si>
    <t xml:space="preserve">Grębów </t>
  </si>
  <si>
    <t>Grębów</t>
  </si>
  <si>
    <t xml:space="preserve">Gmina Grębów </t>
  </si>
  <si>
    <t>Uchwała nr XXVII.164.2020 Rady Gminy Grębów z dnia 14 grudnia 2020 r. w sprawie wyznaczenia Aglomeracji Grębów  Dziennik Urzędowy Województwa Podkarpackiego z dnia 16 grudnia 2020 r., poz. 5108</t>
  </si>
  <si>
    <t>PLPK0550</t>
  </si>
  <si>
    <t xml:space="preserve">Powroźnik </t>
  </si>
  <si>
    <t>PLPK080</t>
  </si>
  <si>
    <t>Grodzisko Dolne</t>
  </si>
  <si>
    <t>Grodzisko Dolne, Leżajsk</t>
  </si>
  <si>
    <t>Uchwała Nr XXIII/149/2020 Rady Gminy Grodzisko Dolne z dnia 20 lisopada 2020r. w sprawie wyznaczenia aglomeracji Grodzisko Dolne (Dz.Urz. Woj.Podkarpackiego poz. 4985)</t>
  </si>
  <si>
    <t>PLPK0801</t>
  </si>
  <si>
    <t>PLPK0802</t>
  </si>
  <si>
    <t>Polany</t>
  </si>
  <si>
    <t>PLPK081</t>
  </si>
  <si>
    <t>Haczów</t>
  </si>
  <si>
    <t>Haczów, Korczyna</t>
  </si>
  <si>
    <t xml:space="preserve">Uchwała  nr XLII/331/2022 Rady Gminy Haczów  z dnia 28 grudnia 2022 r.  w sprawie zmiany uchwały nr XVIII/146/2020 Rady Gminy Haczów  z dnia 20 listopada 2020 r. w sprawie  wyznaczenia  obszaru i granic aglomeracji Haczów (Dz.Urz.Woj.Podk. z 2023 r., poz. 124) </t>
  </si>
  <si>
    <t>PLPK0810</t>
  </si>
  <si>
    <t>PLPK133</t>
  </si>
  <si>
    <t>Horyniec-Zdrój</t>
  </si>
  <si>
    <t>UCHWAŁA NR II.9.2024
RADY GMINY HORYNIEC-ZDRÓJ
z dnia 29 maja 2024 r.
zmieniająca Uchwałę nr XXV.216.2020 Rady Gminy Horyniec-Zdrój z dnia 30 grudnia 2020 r.
w sprawie wyznaczenia aglomeracji Horyniec-Zdró</t>
  </si>
  <si>
    <t>PLPK1330</t>
  </si>
  <si>
    <t>Gminna Oczyszczalnia Ścieków w Widzowie</t>
  </si>
  <si>
    <t>PLPK057</t>
  </si>
  <si>
    <t>Hyżne</t>
  </si>
  <si>
    <t>Uchwała Nr XLVIII/374/22 Rady Gminy Hyżne z dnia 25 listopada 2022 r. zmieniająca uchwałę nr XXIII/188/20 Rady Gminy Hyżne z dnia 1 grudnia 2020 r. (Dz.Urz.Woj. Podk. z 2022 r. poz. 4816 z dnia 2022.12.06)</t>
  </si>
  <si>
    <t>PLPK0570</t>
  </si>
  <si>
    <t>Oczyszczalnia SWŚ w Kuszwicy</t>
  </si>
  <si>
    <t>PLPK107</t>
  </si>
  <si>
    <t>niżański</t>
  </si>
  <si>
    <t>JAROCIN</t>
  </si>
  <si>
    <t>Uchwała nr XX.141.2020 Rady Gminy Jarocin z dnia 30 grudnia 2020 r. w sprawie wyznaczenia aglomeracji Jarocin , DZ. URZ. WOJ. PODK. 2021.328</t>
  </si>
  <si>
    <t>PLPK1070</t>
  </si>
  <si>
    <t>PLPK012</t>
  </si>
  <si>
    <t>Jarosław</t>
  </si>
  <si>
    <t>Jarosław, Pawłosiów</t>
  </si>
  <si>
    <t>Uchwała Nr 360/XXVIII/2020 Rady Miasta Jarosławia z dnia 28 grudnia 2020 r.w sprawie wyznaczenia (obszaru i granic) aglomeracji Jarosław (Dziennik Urzędowy Woj. Podkarpackiego z 18 stycznia 2021 r; poz. 231)</t>
  </si>
  <si>
    <t>PLPK0120</t>
  </si>
  <si>
    <t>PLWL015</t>
  </si>
  <si>
    <t>Krotoszyn</t>
  </si>
  <si>
    <t>PLPK067</t>
  </si>
  <si>
    <t>Jasienica Rosielna</t>
  </si>
  <si>
    <t>Gmina Jasienica Rosielna i częściowo Gmina Brzozów</t>
  </si>
  <si>
    <t>Uchwała Nr XXII/146/2020 Rady Gminy w Jasienicy Rosielnej z dnia 14 grudnia 2020 r. w sprawie wyznaczenia aglomeracji Jasienica Rosielna. (Dz. Urz. Woj. Podk. z 2020r ., poz. 5055).</t>
  </si>
  <si>
    <t>PLPK0670</t>
  </si>
  <si>
    <t>PLLO026</t>
  </si>
  <si>
    <t>Pawlikowice</t>
  </si>
  <si>
    <t>Krośniewice</t>
  </si>
  <si>
    <t>PLPK017</t>
  </si>
  <si>
    <t>Jedlicze</t>
  </si>
  <si>
    <t>Uchwała LXX/472/2023 Rady Miejskiej w Jedliczu z dnia 27 lutego 2023 r. w sprawie zmiany uchwały Nr XXXVIII/255/2020 Rady Miejskiej w Jedliczu z dnia 17 grudnia 2020 r. w sprawie wyznaczenia aglomeracji Jedlicze (Dz. Urz. Woj. Podk., poz. 1462)</t>
  </si>
  <si>
    <t>PLPK0170</t>
  </si>
  <si>
    <t>PLDO111</t>
  </si>
  <si>
    <t>KROŚNICE</t>
  </si>
  <si>
    <t>Krośnice</t>
  </si>
  <si>
    <t>PLPK103</t>
  </si>
  <si>
    <t>Jeżowe</t>
  </si>
  <si>
    <t>Uchwała Nr XXXIV/227/20 Rady Gminy Jeżowe z dnia 18.12.2020r. w sprawie wyznaczenia aglomeracji Jeżowe (Dz. Urz. Woj.Podk. Z dn. 21 grudnia 2020r.poz. 5197, Dz.Urz. Woj. Podk. Z dn. 11 stycznia 2021r. Poz. 132)</t>
  </si>
  <si>
    <t>PLPK1030</t>
  </si>
  <si>
    <t>PLPK507</t>
  </si>
  <si>
    <t xml:space="preserve">Jodłowa </t>
  </si>
  <si>
    <t>Jodłowa</t>
  </si>
  <si>
    <t>UchwałaNr XXV/68/20 z dn. 27.11.2020 r.w sprawie wyznaczenia obszaru i granic aglomeracji Jodłowa (Dz. Urz. Woj.. Podkrp. Z 2020 r. poz. 4906 z późn. zm.) Uchwała Nr LXV/2/24 Rady Gminy Jodłowa z dnia 19 stycznia 2024 r. zmieniająca uchwałę w sprawie wyznaczenia obszaru i granic aglomeracji Jodłowa (Dz. Urz. Woj.. Podkrp. Z 2024 r. poz. 835)</t>
  </si>
  <si>
    <t>PLPK5070</t>
  </si>
  <si>
    <t>PLDO089</t>
  </si>
  <si>
    <t>Oczyszczalnia ścieków w Krosnowicach</t>
  </si>
  <si>
    <t>Krosnowice</t>
  </si>
  <si>
    <t>PLLE080</t>
  </si>
  <si>
    <t>Józefów</t>
  </si>
  <si>
    <t>Uchwała Nr XXIII/187/2020 Rady Miejskiej w Józefowie z dnia 17 grudnia 2020 r. w sprawie wyznaczenia aglomeracji Józefów (Dz. Urz. Woj.. Lub 2020 poz. 6827)</t>
  </si>
  <si>
    <t>PLLE0800</t>
  </si>
  <si>
    <t>PLLU010</t>
  </si>
  <si>
    <t>Krosno Odrzańskie</t>
  </si>
  <si>
    <t>PLPK093</t>
  </si>
  <si>
    <t>Kańczuga</t>
  </si>
  <si>
    <t>Uchwała nr XLVII/506/2023 Rady Miejksiej w Kańczudze z dnia 28.02.2023 r. w sprawie zmiany uchwały XXII/271/2020 Rady Miejskej w Kańczudze z dnia 29.12.2020 r. w sprawie wyznaczenia obszaru i granic aglomeracji Kańczuga (Dz. Urz. Woj. Podk. z 2023 r., poz. 1678)</t>
  </si>
  <si>
    <t>PLPK0930</t>
  </si>
  <si>
    <t>PLPK002</t>
  </si>
  <si>
    <t>Oczyszczalnia ścieków w Krośnie</t>
  </si>
  <si>
    <t>PLPK033</t>
  </si>
  <si>
    <t>Kolbuszowa</t>
  </si>
  <si>
    <t>Gmina Kolbuzowa</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</si>
  <si>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</si>
  <si>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PLPK0330</t>
  </si>
  <si>
    <t>Oczyszczalnia Kłanino</t>
  </si>
  <si>
    <t>PLPK073</t>
  </si>
  <si>
    <t>Kołaczyce</t>
  </si>
  <si>
    <t>Uchwała nr XXVI/183/2020 rady Miejskiej w Kołaczycach z dnia 4 grudnia 2020 r. w sprawie wyznaczenia aglomeracji Kołaczyce (Dz. Urz. Woj. PODK. z 2021 r., poz. 224)</t>
  </si>
  <si>
    <t>PLPK0730</t>
  </si>
  <si>
    <t>PLSL501</t>
  </si>
  <si>
    <t>Oczyszczalnia ścieków w Kostkowicach</t>
  </si>
  <si>
    <t>Kroczyce</t>
  </si>
  <si>
    <t>PLPK169N</t>
  </si>
  <si>
    <t>Kostków</t>
  </si>
  <si>
    <t>Jarosław, Miasto Jarosław</t>
  </si>
  <si>
    <t>Uchwała Nr IX/149/2020 Rady Gminy Jarosław z dnia 8 grudnia 2020 r. w sprawie wyznaczenia aglomeracji Kostków ( Dz.Urz. Woj. Podk. z 2020r. poz. 5032)</t>
  </si>
  <si>
    <t>PLPK1690N</t>
  </si>
  <si>
    <t>PLLE009</t>
  </si>
  <si>
    <t>Oczyszczalnia miejska Kraśnik</t>
  </si>
  <si>
    <t xml:space="preserve">Uchwała Nr IX/150/2020 Rady Gminy Jarosław z dnia 8grudnia 2020 r.w sprawie wyznaczenia aglomeracji Tuczempy (Dz.Urz.Woj.Podk. Z 2020 r. poz. 4965) </t>
  </si>
  <si>
    <t>PLSW073N</t>
  </si>
  <si>
    <t>PLPK116</t>
  </si>
  <si>
    <t>Krasne</t>
  </si>
  <si>
    <t>Uchwała nr XXXI/243/2020 Rady Gminy Krasne z dnia 21.12.2020r. W sprawie wyznaczenia aglomeracji Krasne
(Dz. U. Woj.. Podk. Z 2020 poz. 5336)</t>
  </si>
  <si>
    <t>PLPK1160</t>
  </si>
  <si>
    <t>Chorkówka, Iwonicz-Zdrój, Jedlicze, Korczyna, Krosno, Krościenko Wyżne, Miejsce Piastowe, Wojaszówka</t>
  </si>
  <si>
    <t>Uchwała nr LIX/1635/2023 Rady Miasta Krosna z dnia 27 kwietnia 2023 r. zmieniająca uchwałę ws. wyznaczenia aglomeracji Krosno (Dziennik Urzędowy Województwa Podkarpackiego z 2023r. Poz. 2715)</t>
  </si>
  <si>
    <t>PLPK0020</t>
  </si>
  <si>
    <t>Oczyszczalnia ścieków w Hutkach</t>
  </si>
  <si>
    <t>Dydnia</t>
  </si>
  <si>
    <t>UCHWAŁA NR XXX/252/2020 RADY GMINY DYDNIA z dnia 4 grudnia 2020 r. w sprawie wyznaczenia Aglomeracji Krzemienna (Dz. Urz. Woj. Podk. z 2020 r., poz. 5026)</t>
  </si>
  <si>
    <t>PLPK1190</t>
  </si>
  <si>
    <t>Uchwała Nr XVII/128/20 Rady Gminy Krzeszów z dnia 16.11.2020 r. w sprawie wyznaczenia obszaru i granic aglomeracji Krzeszów  (Dz. U. Woj. Podkarpackiego poz. 4862 z dnia 10.12.2020 r.)</t>
  </si>
  <si>
    <t>PLPK1120</t>
  </si>
  <si>
    <t>Komunalna Oczyszczalnia Ścieków BIOKRAP Sp.z o.o</t>
  </si>
  <si>
    <t>Uchwała Nr XXV/143/2020 Rady Gminy Krzywcza w sprawie wyznaczenia aglomeracji Krzywcza z dnia 29.12.2020r (Dz. Urz. Woj. Podk. z 2020 r., 5393)</t>
  </si>
  <si>
    <t>PLPK1440</t>
  </si>
  <si>
    <t>Dębicz</t>
  </si>
  <si>
    <t>Uchwała nr XXIX/245/20 Rady Miejskiej w Lesku z dnia 2.12.2020 r. w sprawie wyznaczenia aglomeracji Lesko (Dz. Urz. Woj. Podk. z 2020 r., poz. 5088)</t>
  </si>
  <si>
    <t>PLPK0300</t>
  </si>
  <si>
    <t>Sidzina</t>
  </si>
  <si>
    <t>Leżajsk-miasto</t>
  </si>
  <si>
    <t>Miasto Leżajsk, Gmina Leżajsk, Gmina Kuryłówka</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</si>
  <si>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</si>
  <si>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PLPK0110</t>
  </si>
  <si>
    <t>Kraków-Płaszów</t>
  </si>
  <si>
    <t>Uchwała nr XXVIII/192/2020 z dnia 17 listopada 2020 r. w sprawie wyznaczenia aglomeracji Lipa (Dz.U.Woj.Podk.z 2020 r., poz. 4592)</t>
  </si>
  <si>
    <t>PLPK0910A</t>
  </si>
  <si>
    <t>Kraków-Kujawy</t>
  </si>
  <si>
    <t>Uchwała Nr XLIV/350/2022 Rady Gminy Lipinki z dnia 28 grudnia 2022 r. zmieniająca uchwałę w sprawie wyznaczenia aglomeracji (Dz.Urz.Wok.Małopol. Z 2023 r.poz. 412)</t>
  </si>
  <si>
    <t>PLMP1581</t>
  </si>
  <si>
    <t>Wadów</t>
  </si>
  <si>
    <t>Potok Górny</t>
  </si>
  <si>
    <t xml:space="preserve">Uchwała Nr LV/353/2023 Rady Gminy Potok Górny z dnia 30 maja 2023 r. w sprawie zmiany uchwały Nr XXIV/160/2020 Rady Gminy Potok Górny z Dnia 5 listopada 2020 r. w sprawie wyznaczenia aglomeracji Lipiny Dolne (Dziennik Urzędowy Województwa Lubelskiego z 2020 r., poz. 5576, Dziennik Urzędowy Województwa Lubelskiego z 2023 r., poz. 3884) </t>
  </si>
  <si>
    <t>PLLE0810N</t>
  </si>
  <si>
    <t>Uchwała nr XX/259/2020 Rady Gminy Lisia Góra z 29.12.2020 r. w sprawie wyznaczenia aglomeracji LISIA GÓRA - WSCHÓD  (Dz.U.Woj.Mał. z 2021 r., poz. 30)</t>
  </si>
  <si>
    <t>PLMP5141</t>
  </si>
  <si>
    <t>PLMP5142</t>
  </si>
  <si>
    <t>Oczyszczalnia ścieków w Borówcu</t>
  </si>
  <si>
    <t>Lubaczów gmina wiejska</t>
  </si>
  <si>
    <t>Uchwała nr 148/XIII/2019 Rady Miejskiej w Lubaczowie z dnia 24 października 2019 r. w sprawie wyznaczenia obszaru i granic aglomeracji Lubaczów (Dz.Urz. Woj. Podk. z 2019 r., poz. 5479)</t>
  </si>
  <si>
    <t>PLPK0280</t>
  </si>
  <si>
    <t>PLLU021</t>
  </si>
  <si>
    <t>OCZYSZCZALNIA ŚCIEKÓW PODBRZEZIE DOLNE</t>
  </si>
  <si>
    <t>Kożuchów</t>
  </si>
  <si>
    <t xml:space="preserve"> Uchwała Nr XXIV/129/2020 Rady Gminy Lubenia z dnia 30.11.2020 r. zmieniająca uchwałę Nr XXIV/125/2020 Rady Gminy Lubenia z dnia 16.11.2020r w sprawie wyznaczenia aglomeracji Lubenia (Dz.Urz.Woj.Podk. z 2020 r., poz.4957) </t>
  </si>
  <si>
    <t>PLPK0640</t>
  </si>
  <si>
    <t>Gmina Miasto Łańcut</t>
  </si>
  <si>
    <t>Gmina Białobrzegi; Gmina Czarna(część); Gmina Łańcut(część); Gmina Miasto Łańcut; Gmina Rakszawa(część)</t>
  </si>
  <si>
    <t>Uchwała Nr XXXIII/215/2020 Rady Miasta Łańcuta z dnia 18.12.2020 r. w sprawie wyznaczenia aglomeracji Łańcut; Dz. Urz. Woj. Podkarpackiego z dnia 05.01.2021 r.</t>
  </si>
  <si>
    <t>PLPK0100a</t>
  </si>
  <si>
    <t>PLWL089</t>
  </si>
  <si>
    <t>Koźmin Wielkopolski</t>
  </si>
  <si>
    <t>Trzebownisko</t>
  </si>
  <si>
    <t>Uchwała NR XXIV/253/2020  Rady Gminy Trzebownisko z dnia 25 listopada 2020 r.  w sprawie wyznaczenia aglomeracji Łąka  opublikowana w  Dzienniku Urzędowym Województwa Podkarpackiego w dn. 10 grudnia 2020r w poz. 4866</t>
  </si>
  <si>
    <t>PLPK0490</t>
  </si>
  <si>
    <t>PLMZ020</t>
  </si>
  <si>
    <t>Kozienice</t>
  </si>
  <si>
    <t>Uchwała Nr XIII/76/20 Rada Gminy Łukowa z dnia 12 lutego 2020 r. w sprawie wyznaczenia aglomeracji Łukowa</t>
  </si>
  <si>
    <t>PLLE6010</t>
  </si>
  <si>
    <t>Uchwała Nr XVI.163.2020 Rady Gminy Majdan Królewski z dnia 24.11.2020 r. w sprawie wyznaczenia aglomeracji Majdan Królewski (Dz. Urz. Woj. Podk. z 2020 , poz.4991)</t>
  </si>
  <si>
    <t>PLPK0510</t>
  </si>
  <si>
    <t>PLDO023</t>
  </si>
  <si>
    <t xml:space="preserve">Oczyszczalnia ścieków w Kowarach </t>
  </si>
  <si>
    <t>Kowary</t>
  </si>
  <si>
    <t>Uchwała Nr XVI.164.2020 Rady Gminy Majdan Królewski w sprawie wyznaczenia aglomeracji Krzątka z dnia 24.11.2020 r. (Dz. Urz. Woj. Podk. z 2020 , poz. 4864)</t>
  </si>
  <si>
    <t>Jawornik Polski</t>
  </si>
  <si>
    <t>Uchwała Nr 562/LXII/2023 Rady Gminy Jawornik Polski z dnia 5 kwietnia 2023 roku w sprawie zmiany Uchwały 261/XXX/2020 Rady Gminy Jawornik Polski z dnia 30 listopada 2020 r. w sprawie wyznaczenia aglomeracji Manasterz.</t>
  </si>
  <si>
    <t>PLPK1800N</t>
  </si>
  <si>
    <t>PLKP072</t>
  </si>
  <si>
    <t>Miejska Oczyszczalnia Ścieków w Kowalu</t>
  </si>
  <si>
    <t>KOWAL</t>
  </si>
  <si>
    <t>Markowa, Łańcut</t>
  </si>
  <si>
    <t>Uchwała nr XXV/125/20 Rady Gminy Markowa z dnia 12 listopada 2020 r. w sprawie wyznaczenia obszaru i granic aglomeracji Markowa(Dz. Urz. Woj. Podk., poz 4404)</t>
  </si>
  <si>
    <t>PLPK1040</t>
  </si>
  <si>
    <t>UCHWAŁA NR XXXVII/230/2020 RADY GMINY MEDYKA z dnia 23 grudnia 2020 r. w sprawie wyznaczenia aglomeracji Medyka (Dz. Urz. Woj. Podk. z 2021 r., poz. 229</t>
  </si>
  <si>
    <t>PLPK0420</t>
  </si>
  <si>
    <t>Wyszki</t>
  </si>
  <si>
    <t>Gmina Miejska Mielec</t>
  </si>
  <si>
    <t>Gmina Miejska Mielec, Gmina Przecław</t>
  </si>
  <si>
    <t>Uchwała Rady Miejskiej w Mielcu nr LX/596/2023 z dnia 2023-03-30 o zmianie uchwały w sprawie wyznaczenia aglomeracji Mielec (Dz. Urz. Woj. Podka. 2023, poz. 2328 z dnia 2023-04-25)</t>
  </si>
  <si>
    <t>PLPK0050</t>
  </si>
  <si>
    <t>PLDO135N</t>
  </si>
  <si>
    <t>Kotla</t>
  </si>
  <si>
    <t>Uchwała nr 253/XXVI/2021 Rady Miejskiej w Narolu z dnia 26 stycznia 2021 r. w sprawie wyznaczenia aglomeracji Ruda Różaniecka (Dz.Urz.Woj.Podk.z 2021 r., poz. 529).</t>
  </si>
  <si>
    <t>PLPK1560N</t>
  </si>
  <si>
    <t xml:space="preserve">Oczyszczalnia ścieków w Kościerzynie </t>
  </si>
  <si>
    <t>Uchwała NR XXII/172/2020 RADY GMINY NIEBYLEC z dnia 11 grudnia 2020 r. w sprawie wyznaczenia obszaru i granic Aglomeracji Niebylec (Dziennik Urzędowy Województwa Podkarpackiego, poz. 4977 z dnia 14 grudnia 2020 r.)</t>
  </si>
  <si>
    <t>PLPK5020</t>
  </si>
  <si>
    <t>Oczyszczalnia Ścieków w Kościanie</t>
  </si>
  <si>
    <t>Gmina i Miasto Nisko</t>
  </si>
  <si>
    <t xml:space="preserve">"Uchwała Nr XXIX/251/2020 Rady Miejskiej w Nisku z dn. 9.12.2020r. w sprawie wyznaczenia aglomeracji Nisko, Dziennik Urzędowy Województwa Podkarpackiego z dn. 22.12.2020 poz. 5241 
"
</t>
  </si>
  <si>
    <t>PLPK0160</t>
  </si>
  <si>
    <t>WŁOSTOWICE</t>
  </si>
  <si>
    <t>Gmina Nowa Dęba</t>
  </si>
  <si>
    <t>Nowa Dęba</t>
  </si>
  <si>
    <t>Uchwała Nr XXIX/254/2020 Rady Miejskiej w Nowej Dębie z dnia 25. 11. 2020 r. w sprawie wyznaczenia aglomeracji Nowa Dęba (Dz. Urz. Woj. Podk. z  dnia 08.12.2020 r. poz. 4801)</t>
  </si>
  <si>
    <t>PLPK0180</t>
  </si>
  <si>
    <t>Jamno</t>
  </si>
  <si>
    <t>Nowa Sarzyna</t>
  </si>
  <si>
    <t>Now Sarzyna</t>
  </si>
  <si>
    <t>Uchwała Nr XXX/301/2020 Rady Miejskiej w Nowej Sarzynie z dnia 28 grudnia 2020 r. w sprawie wyznaczenia obszaru i granic aglomeracji Nowa Sarzyna (Dz. Urz. Woj. Podkarpackiego poz. 5366)</t>
  </si>
  <si>
    <t>PLPK0080</t>
  </si>
  <si>
    <t>Oczyszczalnia ścieków Kostrzyn nad Odrą</t>
  </si>
  <si>
    <t>PLPK510</t>
  </si>
  <si>
    <t>Wola Zarczycka</t>
  </si>
  <si>
    <t>Uchwała Nr VIII/42/2024 Rady Miejskiej w Nowej Sarzynie z dnia 26 sierpnia 2024 r. zmieniająca uchwałę Nr XXX/302/2020 Rady Miejskiej w Nowej Sarzynie z dnia 28 grudnia 2020 r. w sprawie wyznaczenia obszaru i granic aglomeracji Wola Zarczycka (Dz. Urz. Woj. Podkarpackiego poz. 3890)</t>
  </si>
  <si>
    <t>Skałowo</t>
  </si>
  <si>
    <t>Uchwała NR XXIV/252/2020  Rady Gminy Trzebownisko z dnia 25 listopada 2020 r.  w sprawie wyznaczenia aglomeracji Nowa Wieś  opublikowana w  Dzienniku Urzędowym Województwa Podkarpackiego w dn. 10 grudnia 2020r w poz. 4865</t>
  </si>
  <si>
    <t>PLPK1780N</t>
  </si>
  <si>
    <t>PLDO125</t>
  </si>
  <si>
    <t>Piotrowice</t>
  </si>
  <si>
    <t>Kostomłoty</t>
  </si>
  <si>
    <t>Kamień</t>
  </si>
  <si>
    <t>Uchwała NR XXI/130/2020 Rady Gminy Kamień z dnia 30 grudnia 2020 r. W sprawie wyznaczenia aglomeracji Nowy Kamień (Dz. Uz=rz. Woj.. Podk. Z 2021 r. poz. 200)</t>
  </si>
  <si>
    <t>PLPK1610N</t>
  </si>
  <si>
    <t>Uchwała Nr XXVII/163 Rady Gminy Nowy Żmigród z dnia 15 grudnia 2020 r. w sprawie wyznaczenia obszaru i granic aglomeracji Nowy Żmigród opublikowana w Dzienniku Urzędowym Województwa Podkarpackiego dnia 17 grudnia 2020 r. (Dz. Urz. Woj.. Podkarpackiego z 2020 r. poz. 5132)</t>
  </si>
  <si>
    <t>PLPK0790</t>
  </si>
  <si>
    <t>Oczyszczalnia ścieków komunalnych w Kosowie Lackim</t>
  </si>
  <si>
    <t>Nozdrzec, Dynów, Domaradz</t>
  </si>
  <si>
    <t>Uchwała Nr XXII/225/2020 Rady Gminy Nozzdrzec z 4 grudnia 2020 r. w sprawie wyznaczenia aglomeracji Nozdrzec (Dz.Urz.Woj.Pod. z 15.12.2020, poz..5027</t>
  </si>
  <si>
    <t>PLPK0341</t>
  </si>
  <si>
    <t>PLPK0343</t>
  </si>
  <si>
    <t>Zakładowa Oczyszczalnia ścieków OSM w Kosowie Lackim</t>
  </si>
  <si>
    <t>Uchwała nr XXIV/193/20 Rady Gminy w Ostrowie z dnia 30 grudnia 2020 r. w sprawie wyznaczenia obszaru i granic aglomeracji gminy Ostrów, (Dz.U.Woj.Podk. z 2021, poz. 85)</t>
  </si>
  <si>
    <t>PLPK1150</t>
  </si>
  <si>
    <t>Oczyszczalnia ścieków w Wojnarowej</t>
  </si>
  <si>
    <t>Padew Narodowa, Tuszów Narodowy</t>
  </si>
  <si>
    <t>Uchwała nr XXXII/280/23 Rady Gminy Padew Narodowa  z dnia 31 marca 2023 r. w sprawie zmiany uchwały nr XVI/145/20 Rady Gminy Padew Narodowa z dnia 30 grudnia 2020 roku w sprawie wyznaczenia aglomeracji Padew Narodowa (Dz.U. Woj.. Podk. Z 2023 r. poz. 2704)</t>
  </si>
  <si>
    <t>PLPK1250</t>
  </si>
  <si>
    <t>Oczyszczalnia Korsze</t>
  </si>
  <si>
    <t>Uchwała nr XXII/150/2021 Rady Miejskiej w Pruchniku z dnia 29 stycznia 2021 r. w sprawie wyznaczenia obszaru i granic aglomeracji Pruchnik. Dziennik Urzedowy Województwa Podkarpackiego; Rzeszów, dnia 12 lutego 2021 r. Poz. 602</t>
  </si>
  <si>
    <t>PLPK0880</t>
  </si>
  <si>
    <t>UCHWAŁA NR XXVII/232/2020
RADY MIEJSKIEJ W PRZECŁAWIU
z dnia 27 listopada 2020 r.
w sprawie wyznaczenia aglomeracji Przecław (Dz.U. Woj. Podk.2020.4944)</t>
  </si>
  <si>
    <t>PLPK1060</t>
  </si>
  <si>
    <t>PLOP025</t>
  </si>
  <si>
    <t>Korfantów</t>
  </si>
  <si>
    <t>PRZEMYŚL</t>
  </si>
  <si>
    <t>GMINA MIEJSKA PRZEMYSL, GMINA WIEJSKA PRZEMYSL, GMINA KRASICZYN</t>
  </si>
  <si>
    <t xml:space="preserve">Uchwała Nr 150/2020 Rady Miejskiej w Przemyślu z dnia 10.12.2020 r. w sprawie likwidacji dotychczasowej aglomeracji Przemyśl i wyznaczania nowej aglomeracji Przemyśl (DZ. URZ. WOJ. PODK. z 2020 r., 5045) </t>
  </si>
  <si>
    <t>PLPK0060</t>
  </si>
  <si>
    <t>KORCZYN</t>
  </si>
  <si>
    <t>Frysztak</t>
  </si>
  <si>
    <t xml:space="preserve">Uchwała Rady Gminy Frysztak  Nr XXII/192/2020  z dnia 30.10.2020  w sprawie wyznaczenia obszaru i granic Aglomeracji Pułanki  , opublikowana w Dzienniku Urzędowym Województwa Podkarpackiego z 2020 roku numer 4434  z dnia 25.11.2020 roku  </t>
  </si>
  <si>
    <t>PLPK0860</t>
  </si>
  <si>
    <t>Oczyszczalnia Kończyce Małe</t>
  </si>
  <si>
    <t>Uchwała Nr XXVII/187/2020 Rady Miasta Radymna z dnia 16 grudnia 2020 r. w sprawie wyznaczenia aglomeracji Radymno (Dz.Urz. Woj. Podkarpackiego z 18.12.2020 r. poz. 5170)</t>
  </si>
  <si>
    <t>PLPK0740</t>
  </si>
  <si>
    <t>Gminna Oczyszczalnia Ścieków w Konstantynowie</t>
  </si>
  <si>
    <t>Uchwała nr XXVII/159/20 Rady Gminy Raniżów z dnia 29 grudnia 2020 r. w sprawie wyznaczenia aglomeracji Raniżów (Dz.Urz. Woj. Podk. z 2021 r., poz.51)</t>
  </si>
  <si>
    <t>PLPK0600</t>
  </si>
  <si>
    <t>PLMZ030</t>
  </si>
  <si>
    <t>SAUR KONSTANCJA</t>
  </si>
  <si>
    <t>Konstancin-Jeziorna</t>
  </si>
  <si>
    <t>Gorlicki</t>
  </si>
  <si>
    <t>Uchwala nr XXIII/168/20 Rady Gminy Ropa z dnia 30 listopada 2020r. W sprawie wyznaczenia aglomeracji Ropa (Dziennik Urzedowy Wojewodztwa Malopolskiego, poz. 8036)</t>
  </si>
  <si>
    <t>PLMP1011</t>
  </si>
  <si>
    <t>Uchwała nr XX/149/2020 Rady Miejskiej w Rudniku nad Sanem z dnia 4 grudnia 2020 r. w sprawie wyznaczenia aglomeracji Rudnik nad Sanem (Dz. Urz. Woj. Podk. z 2020 r. poz. 5025)</t>
  </si>
  <si>
    <t>PLPK0580</t>
  </si>
  <si>
    <t>Konin Prawy Brzeg</t>
  </si>
  <si>
    <t>PLMP524</t>
  </si>
  <si>
    <t>Ryglice: Lubcza-Wola Lubecka</t>
  </si>
  <si>
    <t>Ryglice</t>
  </si>
  <si>
    <t>Uchwała nr XLVII/366/22 Rady Miejskiej w Ryglicach z dnia 22.09.2022 r. w sprawie zmiany uchwały o wyznaczeniu aglomeracji Ryglice: Lubcza - Wola Lubecka (Dz.Urz.Woj.Małp. z 2022 roku.pPoz. 6361).</t>
  </si>
  <si>
    <t>Konin Lewy Brzeg</t>
  </si>
  <si>
    <t>PODKARPACKIE</t>
  </si>
  <si>
    <t>Krośnieński</t>
  </si>
  <si>
    <t>Gmina Rymanów</t>
  </si>
  <si>
    <t>UCHWAŁA NR LXXIII/642/2022
RADY MIEJSKIEJ W RYMANOWIE
z dnia 25 listopada 2022 r. Dziennik Urzędowy Województwa Podkarpackiego poz.4938 z dnia 07.12.2022</t>
  </si>
  <si>
    <t>PLPK0190</t>
  </si>
  <si>
    <t>PLSL037</t>
  </si>
  <si>
    <t>Mechaniczno-Biologiczna Oczyszczalnia Ścieków Komunalnych</t>
  </si>
  <si>
    <t>Koniecpol</t>
  </si>
  <si>
    <t>Gmina Miasto Rzeszów, rzeszowski</t>
  </si>
  <si>
    <t>miasto Rzeszów</t>
  </si>
  <si>
    <t xml:space="preserve">GMINA MIASTO RZESZÓW, GMINA KRASNE, GMINA TRZEBOWNISKO, GMINA TYCZYN </t>
  </si>
  <si>
    <t>Uchwała nr LXXXIII/1798/2023 Rady Miasta Rzeszowa z dnia 11 lipca 2023r.zmieniająca uchwałę w sprawie wyznaczenia aglomeracji Rzeszów (Dz. Urz. Woj. Podk. Z 2023 r. poz. 3629)</t>
  </si>
  <si>
    <t>PLPK0010</t>
  </si>
  <si>
    <t>PLDO124</t>
  </si>
  <si>
    <t>OCZYSZCZALNIA ŚCIEKÓW W KONDRATOWICACH</t>
  </si>
  <si>
    <t>Kondratowice</t>
  </si>
  <si>
    <t>Uchwała Nr XXVI/259/20 Rady Miejskiej w Sędziszowie Małopolskim z dnia 24 listopada 2020 r. w sprawie wyznaczenia aglomeracji Sędziszów Małopolski (Dz. Urz. Woj. Podk. z 2020 r. poz. 4988)</t>
  </si>
  <si>
    <t>PLPK0150</t>
  </si>
  <si>
    <t>Sękowa</t>
  </si>
  <si>
    <t>Uchwała Nr XXII/235/2020 Rady Gminy Sękowa  z dnia 21 grudnia  2020 r.  w sprawie wyznaczenia aglomeracji Sękowa-Wapienne (Dz.Urz. Woj. Mał.  Z 2020 r., poz 8489)</t>
  </si>
  <si>
    <t>PLMP2202N</t>
  </si>
  <si>
    <t>Oczyszczalnia Ścieków w Łęczycy</t>
  </si>
  <si>
    <t>PLMP605</t>
  </si>
  <si>
    <t>Sękowa - Siary - Małastów</t>
  </si>
  <si>
    <t>Sekowa</t>
  </si>
  <si>
    <t>Uchwała Nr XXII/236/2020 Rady Gminy Sękowa  z dnia  21 grudnia 2020 r.w sprawie wyznaczenia aglomeracji Sękowa-Siary Małastów    (Dz.Urz. Woj. Mał.  z 2020 r. poz 8490)</t>
  </si>
  <si>
    <t>Oczyszczalnia ścieków w Komarowie</t>
  </si>
  <si>
    <t>Uchwała nr XIX/181/2020 rady Miejskiej w Sieniawie z dnia 16 listopada 2020</t>
  </si>
  <si>
    <t>PLPK0540</t>
  </si>
  <si>
    <t>FREDROPOL</t>
  </si>
  <si>
    <t>Uchwała Rady Gminy XXXIV/250/2021 z dnia 11 lutego 2021 w sprawie wyznaczenia obszaru i granic Aglomeracji Sierakośce</t>
  </si>
  <si>
    <t>PLPK1730N</t>
  </si>
  <si>
    <t>PLMZ133N</t>
  </si>
  <si>
    <t>Gminna Oczyszczalnia Ścieków w Kołbieli</t>
  </si>
  <si>
    <t>Kołbiel</t>
  </si>
  <si>
    <t>Uchwała Nr LXXIV/723/23 Rady Gminy Solina z dnia 29.12.2023 r. w w sprawie zmiany uchwały nr XXX/319/20 Rady Gminy Solina z dnia 30.11.2020 r. w sprawie
wyznaczenia aglomeracji Solina (Dz. Urz. Woj.. Podkarpackiego z 2024 r. poz. 502)</t>
  </si>
  <si>
    <t>PLPK1211</t>
  </si>
  <si>
    <t>PLPK1212</t>
  </si>
  <si>
    <t>Uchwała nr XXX/320/20 Rady Gminy Solina z dnia 30 listopada 2020 r.,  w sprawie wyznaczenia aglomeracji Wołkowyja (Dz. Urz. Woj. Podkarpackiego z dn. 15 grudnia 2020 r. poz. 5008)</t>
  </si>
  <si>
    <t>PLPK1530</t>
  </si>
  <si>
    <t>Oczyszczalnia Ścieków w Kołaczycach</t>
  </si>
  <si>
    <t>Uchwała nr XXXV/346/2020 Rady Miejskiej w Stalowej Woli z dnia 30 listopada 2020 r. w sprawie wyznaczenia aglomeracji Stalowa Wola (Dz. Urz. Woj. Podk. z 2020 r. poz. 4951)</t>
  </si>
  <si>
    <t>PLPK0070</t>
  </si>
  <si>
    <t>Oczyszczalnia ścieków Kołaczkowo</t>
  </si>
  <si>
    <t>Żyraków</t>
  </si>
  <si>
    <t>Uchwała nr XXI/236/20 Rady Gminy Żyraków z dnia 2 grudnia 2020 r. w sprawie wyznaczenia aglomeracji Straszęcin (Dz. Urz. Woj. Podk. z 2020 r. poz 5015)</t>
  </si>
  <si>
    <t>PLPK1720N</t>
  </si>
  <si>
    <t>PLLO031</t>
  </si>
  <si>
    <t>Koluszki</t>
  </si>
  <si>
    <t>Uchwała nr XXII/242/20 Rady Gminy Żyraków z dnia 23 grudnia 2020r. W sprawie wyznaczenia aglomeracji Wola Żyrakowska (Dz. Urz. Woj.. Podk. Z 2020r. Poz 5358)</t>
  </si>
  <si>
    <t>PLPK1640N</t>
  </si>
  <si>
    <t>Oczyszczalnia ścieków Staniszcze Małe</t>
  </si>
  <si>
    <t>Uchwała nr XXV/154/2020 Rady Gminy w Stubnie z dnia 21 grudnia 2020r. w sprawie wyznaczenia aglomeracji Stubno (Dz.Urz.Woj. Podk. z 2020 r., poz. 5380)</t>
  </si>
  <si>
    <t>PLPK1590N</t>
  </si>
  <si>
    <t>tarnowski, jasielski</t>
  </si>
  <si>
    <t>Szerzyny, Rzepiennik Strzyżewski</t>
  </si>
  <si>
    <t>UCHWAŁA NR LXXVII.455.2023 RADY GMINY SZERZYNY  z dnia 28 lutego 2023 r. o zmianie uchwały w sprawie wyznaczenia aglomeracji Szerzyny (Dz. Urz. Woj.. Małop. Z 09.03.2023 r., poz.1919)</t>
  </si>
  <si>
    <t>PLMP0510</t>
  </si>
  <si>
    <t>Uchwała nr XXX/246/2020 Rady Gminy Świlcza z dnia 27.11.2020 r. (Dz.Urz.Woj.Podk. z 2020r. poz.5001)</t>
  </si>
  <si>
    <t>PLPK0240</t>
  </si>
  <si>
    <t>Oczyszczalnia ścieków Kock</t>
  </si>
  <si>
    <t>Uchwała Nr XXX/203/2020 Rady Miejskiej w Tarnogrodzie z dnia 22 grudnia 2020 r. w sprawie wyznaczenia aglomeracji Tarnogród (Dz. U. Woj.. Lubelskiego z dn. 28.12.2020 r. poz. 6929</t>
  </si>
  <si>
    <t>PLLE0470</t>
  </si>
  <si>
    <t>Uchwała Nr XXX/203/2020 Rady Miejskiej w Tarnogrodzie z dnia 22 grudnia 2020 r. w sprawie wyznaczenia aglomeracji Różaniec Pierwszy (Dz. U. Woj. Lubelskiego z dn. 28.12.2020 r. poz. 6930)</t>
  </si>
  <si>
    <t>PLLE1060N</t>
  </si>
  <si>
    <t>PLWL066</t>
  </si>
  <si>
    <t>DŁUGOŁĘKA</t>
  </si>
  <si>
    <t>Kobylin</t>
  </si>
  <si>
    <t>Gmina Tarnowiec</t>
  </si>
  <si>
    <t>Uchwała nr XXIX/200/2020 Rady Gminy Tarnowiec z dnia 18 grudnia 2020 r w sprawie wyznaczenia aglomeracji Tarnowiec, Podka.2020.5417</t>
  </si>
  <si>
    <t>PLPK1490</t>
  </si>
  <si>
    <t>PLWL128</t>
  </si>
  <si>
    <t>Przedsiębiorstwo Komunalne PK Ligota Sp. z o.o. Gminy Kobyla Góra PLWL1280</t>
  </si>
  <si>
    <t>Kobyla Góra</t>
  </si>
  <si>
    <t>Uchwała Nr XXIII/139/20 Rady Gminy Tereszpol  z dnia 27 listopada 2020 r. w sprawie wyznaczenia aglomeracji Tereszpol (Dz. Urz. Woj. Lubelskiego z dnia 11.12.2020 r. poz. 6466)</t>
  </si>
  <si>
    <t>PLLE0820N</t>
  </si>
  <si>
    <t>Wschód</t>
  </si>
  <si>
    <t>Orły</t>
  </si>
  <si>
    <t xml:space="preserve">Uchwała nr XXXVI/208/2020 Rady Gminy Orły z dnia 21 grudnia 2020 r. w sprawie wyznaczenia aglomeracji Trójczyce (Dz. Urz. Woj. Podk. z  2020 r., poz. 5282) 
</t>
  </si>
  <si>
    <t>PLPK1791N</t>
  </si>
  <si>
    <t>PLPK1792N</t>
  </si>
  <si>
    <t>PLDO100</t>
  </si>
  <si>
    <t>Oczyszczalnia ścieków w Kobierzycach</t>
  </si>
  <si>
    <t>Kobierzyce</t>
  </si>
  <si>
    <t xml:space="preserve">Uchwała Nr XXXV/259/2020 z dnia 29.12.2020 r. RADY GMINY JASŁO w sprawie wyznaczenia aglomeracji Trzcinica  (Dz. Urz. Woj. Podk.  z 2020 r., poz.5431) </t>
  </si>
  <si>
    <t>PLPK0690</t>
  </si>
  <si>
    <t>Oczyszczalnia ścieków w Knyszynie</t>
  </si>
  <si>
    <t xml:space="preserve">Uchwała Nr XXXV/260/2020 z dnia 29.12.2020 r. RADY GMINY JASŁO w sprawie wyznaczenia aglomeracji Szebnie (Dz. Urz. Woj. Podk.  z 2020 r., poz. 5432) </t>
  </si>
  <si>
    <t>PLPK1260</t>
  </si>
  <si>
    <t>Oczyszczalnia Szczygłowice</t>
  </si>
  <si>
    <t>Olszanica</t>
  </si>
  <si>
    <t>Uchwała Rady Gminy Olszanica nr XXV/209/2020 z dnia 29.12.2020r.w sprawie wyznaczenia aglomeracji Uherce Mineralne. Publikator: Dziennik Urzędowy Województwa Podkarpackiego z dnia 21.01.2021r. poz. 286</t>
  </si>
  <si>
    <t>PLPK5060</t>
  </si>
  <si>
    <t>OŚ FOCH III</t>
  </si>
  <si>
    <t>Gmina i Miasto Ulanów</t>
  </si>
  <si>
    <t>Uchwała Nr XVIII/136/2020 Rada Miejskiej w Ulanowie z dnia 03.12.2020 r.  w sprawie wyznaczenia aglomeracji Ulanów (Dziennik Urzędowy Województwa Podkarpackiego z 2021 r., poz. 4)</t>
  </si>
  <si>
    <t>PLPK0370</t>
  </si>
  <si>
    <t>Uchwała nr XXII/176/2020 z dnia 30.12.2020 Rady Gminy Wojaszówka; w sprawie wyznaczenia aglomeracji Ustrobna (Dziennik Urzędowy Województwa Podkarpackiego z 2021 poz. 87)</t>
  </si>
  <si>
    <t>PLPK1390</t>
  </si>
  <si>
    <t>PLDO008</t>
  </si>
  <si>
    <t>Oczyszczalnia Ścieków Kłodzko</t>
  </si>
  <si>
    <t>Kłodzko</t>
  </si>
  <si>
    <t>bieszczadzki</t>
  </si>
  <si>
    <t>Dniestr</t>
  </si>
  <si>
    <t>Uchwała Nr VIII/74/2024 Rady Miejskiej w Ustrzykach Dolnych z dnia 23 października 2024 r. w sprawie wyznaczenia obszaru i granic aglomeracji Ustrzyki Dolne(Dz.Urz.Woj.Podk.z 2024 r.poz.4591)</t>
  </si>
  <si>
    <t>PLPK0290</t>
  </si>
  <si>
    <t>Pomarzany Fabryczne - działki ewid. nr 37/1, 38/1, 38/2, 39/1, 42/5, 40, 108</t>
  </si>
  <si>
    <t>Uchwała Nr XVIII/186/20 RADY GMINY UŚCIE GORLICKIE z dnia 30.12.2020 r. w sprawie wyznaczenia aglomeracji Uście Gorlickie (Dz.Urz. Woj. Małopol. z  07.01.2021, poz.184).</t>
  </si>
  <si>
    <t>PLMP2320N</t>
  </si>
  <si>
    <t>PLMP2350N</t>
  </si>
  <si>
    <t>OŚ Kłobuck – Zagórze</t>
  </si>
  <si>
    <t>Uchwała nr XXVI/199/2020
Rada Gminy Wiązownica
z dnia 29 grudnia 2020r.
w sprawie wyznaczenia aglomeracji Wiązownica
(Dziennik Urzędowy Województwa Podkarpackiego poz. 5368 z dnia 29 grudnia 2020 r.)</t>
  </si>
  <si>
    <t>PLPK0440</t>
  </si>
  <si>
    <t>Pawłosiów</t>
  </si>
  <si>
    <t>Uchwała Nr XXIII/155/2020 Rady Gminy Pawłosiów z 30 grudnia 2020 r. w sprawie wyznaczenia obszaru i granic Aglomeracji Wierzbna  Dz. Urz. Woj. Podkarpackiego           z 30.12.2020 r. poz. 5452</t>
  </si>
  <si>
    <t>PLPK1770N</t>
  </si>
  <si>
    <t>Oczyszczalnia ścieków w Targowisku</t>
  </si>
  <si>
    <t>Dzikowiec</t>
  </si>
  <si>
    <t>Uchwała nr XXIV/167/2020 Rady Gminy Dzikowiec z dnia 01 grudnia 2020 r. w sprawie wyznaczenia aglomeracji Wilcza Wola (Dz. Urz. Woj. Podk. z  2020 r., poz.4884)</t>
  </si>
  <si>
    <t>PLPK1321</t>
  </si>
  <si>
    <t>PLPK1322</t>
  </si>
  <si>
    <t>Oczyszczalnia ścieków w Kłaju</t>
  </si>
  <si>
    <t>Wojazólwka</t>
  </si>
  <si>
    <t>Uchwała nr XXVI/228/2021 Rady Gminy Wojaszówka z dnia 30.06.2021 zmieniająca uchwałę Nr   XXII/177/2020 Rady Gminy Wojaszówka z dnia 30 grudnia 2020 roku w sprawie wyznaczenia aglomeracji Wojaszówka (Dziennik Urzędowy Województwa Podkarpackiego z 2021. poz. 2610).</t>
  </si>
  <si>
    <t>PLPK1910N</t>
  </si>
  <si>
    <t>Roźwienica</t>
  </si>
  <si>
    <t>284/XXXIV/2022</t>
  </si>
  <si>
    <t>PLPK1850N</t>
  </si>
  <si>
    <t>Velvet CARE sp. z o.o.</t>
  </si>
  <si>
    <t>Gmina Zagórz</t>
  </si>
  <si>
    <t>Uchwała nr LIV/425/2023 Rady Miejskiej w Zagórzu zmieniająca uchwałę w sprawie wyznaczenia aglomeracji Zagórz (Dz. Urz.Woj. Podk. z 2023 r., poz. 5029)</t>
  </si>
  <si>
    <t>PLPK0310</t>
  </si>
  <si>
    <t>Oczyszczalnia ścieków w Ligocie Dolnej</t>
  </si>
  <si>
    <t xml:space="preserve">Uchwała XXVI/262/2020 z dnia 10 grudnia 2020r. W sprawie wyznaczenia aglomeracji Załuże </t>
  </si>
  <si>
    <t>PLPK0920</t>
  </si>
  <si>
    <t>Uchwała nr XXIX/229/2020 Rady Gminy Zarszyn z dnia 30 grudnia 2020 r. w sprawie wyznaczenia aglomeracji Zarszyn (Dz.Urz.Woj. Podk. z 2021 r., poz. 309)</t>
  </si>
  <si>
    <t>PLPK0590</t>
  </si>
  <si>
    <t>Kaczochy</t>
  </si>
  <si>
    <t>Uchwała z dnia 30 grudnia 2020 r. Nr XXIV/172/2020 Rady Gminy Zarzecze, Dziennik Urzędowy Województwa Podkarpackiego z dnia 2 lutego 2021 r. poz 440</t>
  </si>
  <si>
    <t>PLPK0970</t>
  </si>
  <si>
    <t>PLMZ075</t>
  </si>
  <si>
    <t>Klembów</t>
  </si>
  <si>
    <t>Uchwała NR XVIII/163/2020 RADA GMINY ŻOŁYNIA z dnia 21 grudnia 2020 r. w sprawie wyznaczenia aglomeracji Żołynia (Dz. Urz. Woj.. Podk. Z 2020 r. poz. 5350)</t>
  </si>
  <si>
    <t>PLPK0891</t>
  </si>
  <si>
    <t>PLPK0892</t>
  </si>
  <si>
    <t>Uchwała Nr XXXI/251/20 Rady Gminy Żurawica z dnia 21-12-2020 r. w sprawie wyznaczenia aglomeracji Żurawica (Dziennik Urzędowy Województwa Podkarpackiego poz. 5318 z dnia 23-12-2020)</t>
  </si>
  <si>
    <t>PLPK0460A</t>
  </si>
  <si>
    <t>Uchwała Nr XXXI/250/20 Rady Gminy Żurawica z dnia 21-12-2020 r. w sprawie wyznaczenia aglomeracji Wyszatyce (Dziennik Urzędowy Województwa Podkarpackiego Poz. 5317 z dnia 23-12-2020)</t>
  </si>
  <si>
    <t>PLPK1890N</t>
  </si>
  <si>
    <t>Uchwała Nr XXXI/249/20 Rady Gminy Żurawica z dnia 21-12-2020 r.w sprawie wyznaczenia aglomeracji Orzechowce (Dziennik Urzędowy Województwa Podkarpackiego Poz. 5316 z dnia 23-12-2020)</t>
  </si>
  <si>
    <t>PLPK1880N</t>
  </si>
  <si>
    <t>KISIELICE</t>
  </si>
  <si>
    <t>PLDO097</t>
  </si>
  <si>
    <t>Aglomeracja Bardo</t>
  </si>
  <si>
    <t>dolnośląskie</t>
  </si>
  <si>
    <t>ząbkowicki</t>
  </si>
  <si>
    <t>Bardo</t>
  </si>
  <si>
    <t>Uchwała nr XXI/169/2020 Rady Miejskiej w Bardzie z dnia 17grudnia 2020 roku w sprawie wyznaczenia obszaru i granic Aglomeracji Bardo. DZ. U. W. D. poz 7319 z dnia 29.12.2020r.</t>
  </si>
  <si>
    <t>PLDO0971</t>
  </si>
  <si>
    <t>PLDO0972</t>
  </si>
  <si>
    <t>PLLU040</t>
  </si>
  <si>
    <t>Babimost</t>
  </si>
  <si>
    <t>Uchwała nr XVIII/157/20 Rady Miejskiej w Babimoście z dnia 9 grudnia 2020 r. w sprawie wyznaczenia obszaru i granic aglomeracji Babimost</t>
  </si>
  <si>
    <t>PLLU0400</t>
  </si>
  <si>
    <t>Umianowice</t>
  </si>
  <si>
    <t>PLDO006</t>
  </si>
  <si>
    <t>Bielawa</t>
  </si>
  <si>
    <t>dzierżoniowski</t>
  </si>
  <si>
    <t>Bielawa, Gmina Dzierżoniów</t>
  </si>
  <si>
    <t>UCHWAŁA NR XXXIII/307/2020RADY MIEJSKIEJ BIELAWY  z dnia 16 grudnia 2020</t>
  </si>
  <si>
    <t>PLDO0061</t>
  </si>
  <si>
    <t>Oczyszczalnia ścieków w Kietrz</t>
  </si>
  <si>
    <t>PLDO147N</t>
  </si>
  <si>
    <t>Bierutów</t>
  </si>
  <si>
    <t>oleśnicki</t>
  </si>
  <si>
    <t xml:space="preserve">Uchwała Nr XXVII/329/20 Rady Miejskiej w Bierutowie z dnia 30 grudnia 2020 r. w sprawie wyznaczenia obszaru i granic Aglomeracji Bierutów. (Dz.U.Woj. Dol. z 2021r. poz. 64, z dnia 7 stycznia 2021r.) </t>
  </si>
  <si>
    <t>PLDO1470N</t>
  </si>
  <si>
    <t>Oczyszczalnia Kielno</t>
  </si>
  <si>
    <t>PLDO033</t>
  </si>
  <si>
    <t>Bogatynia</t>
  </si>
  <si>
    <t>zgorzelecki</t>
  </si>
  <si>
    <t>Zgorzelec</t>
  </si>
  <si>
    <t>Uchwała Rady Miejskiej w Bogatyni L/329/20</t>
  </si>
  <si>
    <t>PLDO0330</t>
  </si>
  <si>
    <t>Sitkówka</t>
  </si>
  <si>
    <t>PLWL060</t>
  </si>
  <si>
    <t>Bojanowo</t>
  </si>
  <si>
    <t>rawicki</t>
  </si>
  <si>
    <t>XXII/160/20 z 25 września 2020 r. Rady Miejskiej w Bojanowie (Dz.U.Woj.Wlkp, Poz. 7433)</t>
  </si>
  <si>
    <t>PLWL0660</t>
  </si>
  <si>
    <t>Oczyszczalnia ścieków Kęty</t>
  </si>
  <si>
    <t>PLDO031</t>
  </si>
  <si>
    <t>Bolków</t>
  </si>
  <si>
    <t>jaworski</t>
  </si>
  <si>
    <t>Uchwała Nr XXV/158/20 Rady Miejskiej w Bolkowie z dnia 30 listopada 2020 r.</t>
  </si>
  <si>
    <t>PLDO0310</t>
  </si>
  <si>
    <t>Oczyszczalnia ścieków Łęki</t>
  </si>
  <si>
    <t>PLDO029</t>
  </si>
  <si>
    <t>Brzeg Dolny</t>
  </si>
  <si>
    <t>wołowski</t>
  </si>
  <si>
    <t>UCHWAŁA NR XXX/193/20       RADY MIEJSKIEJ                                   W BRZEGU DOLNYM                                                  z dnia 30 grudnia 2020 r.                        w sprawie wyznaczania obszaru i granic Aglomeracji Brzeg Dolny</t>
  </si>
  <si>
    <t>PLDO0290</t>
  </si>
  <si>
    <t>Trzy Lipy</t>
  </si>
  <si>
    <t>PLDO143N</t>
  </si>
  <si>
    <t>Chocianów</t>
  </si>
  <si>
    <t>polkowicki</t>
  </si>
  <si>
    <t>Uchwała nr XXXV.229.2020 Rady Miejskiej w Chocianowie z dnia 22.12.2020 r.</t>
  </si>
  <si>
    <t>PLDO1430N</t>
  </si>
  <si>
    <t>Oczyszczalnia Ścieków w Baranowie</t>
  </si>
  <si>
    <t>PLDO045</t>
  </si>
  <si>
    <t>Długołęka</t>
  </si>
  <si>
    <t>wrocławski</t>
  </si>
  <si>
    <t>XIII/140/19, Rada Gminy Długołęka, 30.10.2019, w sprawie wyznaczenia granic Aglomeracji Długołęka, Dz. U. Wojewody Dolnośląskiego z 19.11.2019r. Poz. 6570</t>
  </si>
  <si>
    <t>PLDO0451</t>
  </si>
  <si>
    <t>Oczyszczalnia Kępice</t>
  </si>
  <si>
    <t>PLDO098</t>
  </si>
  <si>
    <t>Gaworzyce</t>
  </si>
  <si>
    <t>Uchwała nr XV/91/2019 Rady Gminy Gaworzyce z dnia 28 października 2019</t>
  </si>
  <si>
    <t>PLDO0980</t>
  </si>
  <si>
    <t>Mechaniczno-biologiczna oczyszczalnia ścieków</t>
  </si>
  <si>
    <t>PLLU053</t>
  </si>
  <si>
    <t>Gozdnica</t>
  </si>
  <si>
    <t>żagański</t>
  </si>
  <si>
    <t>uchwała NrXXII/128/20 Rady miasta Gozdnica z dnia 10 grudnia 2020r.</t>
  </si>
  <si>
    <t>PLLU0530</t>
  </si>
  <si>
    <t>Centralna oczyszczalnia ścieków (COŚ)</t>
  </si>
  <si>
    <t>PLOP023</t>
  </si>
  <si>
    <t>Grodków</t>
  </si>
  <si>
    <t>Brzeg</t>
  </si>
  <si>
    <t>Uchwała Nr XXII/196/20 Rady Miejskiej w Grodkowie z dnia 16.12.2020</t>
  </si>
  <si>
    <t>PLOP0230</t>
  </si>
  <si>
    <t>Oczyszczalnia ścieków w Kcyni</t>
  </si>
  <si>
    <t>PLDO077</t>
  </si>
  <si>
    <t xml:space="preserve">Gromadka </t>
  </si>
  <si>
    <t>bolesławiecki</t>
  </si>
  <si>
    <t xml:space="preserve">Uchwała Nr XXV/202/20 Rady Gminy Gromadka z dnia 28 października 2020 r. w sprawie wyznaczenia obszaru i granic Aglomeracji Gromadka </t>
  </si>
  <si>
    <t>PLDO0770</t>
  </si>
  <si>
    <t>PLDO022</t>
  </si>
  <si>
    <t>Oczyszczalnia Jurczyce</t>
  </si>
  <si>
    <t>Kąty Wrocłwskie</t>
  </si>
  <si>
    <t>PLLU025</t>
  </si>
  <si>
    <t>Iłowa</t>
  </si>
  <si>
    <t>202/8/XXVI/20</t>
  </si>
  <si>
    <t>PLLU0250</t>
  </si>
  <si>
    <t>Kiączyn</t>
  </si>
  <si>
    <t>PLDO114</t>
  </si>
  <si>
    <t>Janowice Wielkie</t>
  </si>
  <si>
    <t>karkonoski</t>
  </si>
  <si>
    <t>Uchwała Nr LXI/285/2023 Rady Gminy Janowice Wielkie z dnia 30 listopada 2023 r. w sprawie zmiany uchwały Nr XXII/123/2020 Rady Gminy Janowice Wielkie z dnia 30 listopada 2020 r. w sprawie wyznaczenia obszaru i granic aglomeracji Janowice Wielkie (Dz. Urz. Woj. Dolnośl. z dnia 19.12.2023 r. poz. 7018)</t>
  </si>
  <si>
    <t>PLDO1140</t>
  </si>
  <si>
    <t xml:space="preserve">Kazimierza  Wielka </t>
  </si>
  <si>
    <t>PLDO019</t>
  </si>
  <si>
    <t>Jawor</t>
  </si>
  <si>
    <t>Jawor, Męcinka, Paszowice, Mściwojów</t>
  </si>
  <si>
    <t>uchwała Rady Miejskiej w Jaworze nr XXI/185/20 z dnia 23 grudnia 2020 r.</t>
  </si>
  <si>
    <t>PLDO0190</t>
  </si>
  <si>
    <t>PLLE049</t>
  </si>
  <si>
    <t>Oczyszczalnia ścieków w Bochotnicy</t>
  </si>
  <si>
    <t>Kazimierz Dolny</t>
  </si>
  <si>
    <t>PLDO043</t>
  </si>
  <si>
    <t>Jelcz-Laskowice</t>
  </si>
  <si>
    <t>oławski</t>
  </si>
  <si>
    <t>UCHWAŁA NR LXVI.572.2023 RADY MIEJSKIEJ W JELCZU - LASKOWICACH z dnia 28 lipca 2023 r. w sprawie zmiany uchwały nr XXIX.252.2020 Rady Miejskiej w Jelczu – Laskowicach z dnia 30 grudnia 2020 r. w sprawie wyznaczenia obszaru, wielkości i granic Aglomeracji Jelcz - Laskowice (Dz. U. Woj. Doln. z 2023 r. poz. 4608)</t>
  </si>
  <si>
    <t>PLDO0430</t>
  </si>
  <si>
    <t>PLWL085</t>
  </si>
  <si>
    <t>Jutrosin</t>
  </si>
  <si>
    <t>Uchwała nr XXIX/194/2021 http://edziennik.poznan.uw.gov.pl/legalact/2021/5110/</t>
  </si>
  <si>
    <t>PLWL0850</t>
  </si>
  <si>
    <t>Gigablok</t>
  </si>
  <si>
    <t>PLDO061</t>
  </si>
  <si>
    <t>Kamieniec Ząbkowicki</t>
  </si>
  <si>
    <t>UchwałaNr XXX/232/2021 Rady Miejskiej w Kamieńcu Ząbkowickim z dnia 26 lutego 2021 roku w sprawie wyznaczenia obszaru i granic aglomeracji Kamieniec Ząbkowicki (Dz. Urz. Woj.. Doln. Z 2021 r. Poz. 1175).</t>
  </si>
  <si>
    <t>PLDO0610</t>
  </si>
  <si>
    <t>Panewniki</t>
  </si>
  <si>
    <t>PLDO030</t>
  </si>
  <si>
    <t>Kamienna Góra</t>
  </si>
  <si>
    <t>kamiennogórski</t>
  </si>
  <si>
    <t>Uchwała nr XXXII/198/20 Rady Miasta Kamienna Góra z dnia 25 listopada 2020 r. w sprawie wyznaczenia obszaru i granic aglomeracji Kamienna Góra</t>
  </si>
  <si>
    <t>PLDO0300</t>
  </si>
  <si>
    <t>Podlesie</t>
  </si>
  <si>
    <t>Uchwała nr XXI/160/20 Rady Gminy Kobyla Góra z dnia 13 maja 2020 r. w sprawie wyznaczenia obszaru i granic aglomeracji Kobyla Góra.</t>
  </si>
  <si>
    <t>PLWL1280</t>
  </si>
  <si>
    <t>Dąbrówka Mała</t>
  </si>
  <si>
    <t>krotoszyński</t>
  </si>
  <si>
    <t>Uchwała nr XXII/148/20 Rady Miejskiej w Kobylinie z dnia 22 grudnia 2020 r.</t>
  </si>
  <si>
    <t>Oczyszczalnia ścieków Siemianowice Śląskie</t>
  </si>
  <si>
    <t>strzeliński</t>
  </si>
  <si>
    <t>KONDRATOWICE</t>
  </si>
  <si>
    <t>UCHWAŁA NR XXVIII/189/2020 RADY GMINY KONDRATOWICE z dnia 23 grudnia 2020 r. w sprawie wyznaczenia aglomeracji Kondratowice (Dz. U. Doln.z 2021 r. poz. 291)</t>
  </si>
  <si>
    <t>PLDO1240</t>
  </si>
  <si>
    <t>Oczyszczalnia Ścieków w Kartuzach</t>
  </si>
  <si>
    <t>głogowski</t>
  </si>
  <si>
    <t>Uchwała Nr XXXIV/185/20 Rady Gminy Kotla z dnia 08.12.2020 w sprawie wznaczenia obszaru aglomeracji</t>
  </si>
  <si>
    <t>PLDO1350N</t>
  </si>
  <si>
    <t>Oczyszczalnia ścieków Cisewie</t>
  </si>
  <si>
    <t>Gmina Koźmin Wlkp.</t>
  </si>
  <si>
    <t>Gmina Koźmin Wielkopolski</t>
  </si>
  <si>
    <t xml:space="preserve">Uchwała nr XXV.171.2020 Rady Miejskiej w Koźminie Wielkopolskim </t>
  </si>
  <si>
    <t>PLWL0890</t>
  </si>
  <si>
    <t>nowosolski</t>
  </si>
  <si>
    <t>Uchwała nr XXVIII/241/20 Rady Miejskiej z dnia 26 listopada 2020 r.</t>
  </si>
  <si>
    <t>PLLU0210</t>
  </si>
  <si>
    <t>Lemna</t>
  </si>
  <si>
    <t>PLWL045</t>
  </si>
  <si>
    <t>Krobia</t>
  </si>
  <si>
    <t>Uchwała rn XXIX/238/2021 Rady Miejskiej w Krobi z dnia 29 stycznia 2021 r.</t>
  </si>
  <si>
    <t>PLLE097N</t>
  </si>
  <si>
    <t>Oczyszczalnia ścieków w Karczmiskach</t>
  </si>
  <si>
    <t>Karczmiska</t>
  </si>
  <si>
    <t>UCHWAŁA NR XXVII/229/20 RADY MIEJSKIEJ W KROŚNIE ODRZAŃSKIM Z DNIA 17 GRUGNIA 2020 r. w sprawie wyznaczenia obszaru i granic aglomeracji Krosno Odrzańskie (DZ. U. Woj. Lubus. Z 23.02.2021 r. poz. 492)</t>
  </si>
  <si>
    <t>PLLU0100</t>
  </si>
  <si>
    <t>Kańczuga AXTONE</t>
  </si>
  <si>
    <t>Uchwała nr XXVI/256/2020 Rady Miejskiej w Krotoszynie z dnia 29 grudnia 2020 r. opublikowana w Dzienniku Urzędowym Województwa Wielkopolskiego 13 stycznia 2021 r. poz. 485</t>
  </si>
  <si>
    <t>PLWL0150</t>
  </si>
  <si>
    <t>Mokrawica</t>
  </si>
  <si>
    <t>Uchwała nr XXII.174.2020 Rady Gminy Krzemieniewo z dn. 18.12.2020 r. w sprawie wyznaczenia obszaru i granic aglomeracji Krzemieniewo (Dz. Urz. Województwa Wielkopolskiego z 2020 r., poz. 10022)</t>
  </si>
  <si>
    <t>PLWL2110N</t>
  </si>
  <si>
    <t>legnicki</t>
  </si>
  <si>
    <t>Legnica , Kunice, Krotoszyce, Ruja, Legnickie Pole</t>
  </si>
  <si>
    <t>UCHWAŁA Nr XXV/325/20
 RADY MIEJSKIEJ LEGNICY
 z dnia 30 listopada 2020 r.
w sprawie wyznaczenia obszaru i granic aglomeracji Legnica</t>
  </si>
  <si>
    <t>PLDO0090</t>
  </si>
  <si>
    <t>Leszno,Lipno,Święciechowa</t>
  </si>
  <si>
    <t>XXX/408/2020 Rady Miejskiej Leszna z dnia 30 listopada 2020 r. w sprawie wyznaczenia obszaru i granic aglomeracji Leszno (Dz. Urz. Woj.Wlkp. z dnia 15 grudnia 2020 r, poz. 9756)</t>
  </si>
  <si>
    <t>PLWL0060</t>
  </si>
  <si>
    <t>Oczyszczalnia Ścieków w Kamieńcu Ząbkowickim</t>
  </si>
  <si>
    <t>Gmina Miejska Lubin</t>
  </si>
  <si>
    <t>Uchwała nr XXII/162/20 Rady Miejskiej w Lubinie z dnia 22 grudnia 2020 r. w sprawie wyznaczania obszaru i granic Aglomeracji Lubin</t>
  </si>
  <si>
    <t>PLDO0030</t>
  </si>
  <si>
    <t>Oczyszczalnia ścieków w Kamienicy Polskiej</t>
  </si>
  <si>
    <t>żarski</t>
  </si>
  <si>
    <t xml:space="preserve">Lubsko </t>
  </si>
  <si>
    <t xml:space="preserve">Lubsko, Jasień </t>
  </si>
  <si>
    <t>Uchwała Nr XXVI/202/20 Rady Miejskiej w Lubsku z dnia 22 grudnia 2020 r. w sprawie wyznaczenia obszaru i granic aglomeracji; publ. Diennik Urzęowy Województwa Lubsukiego</t>
  </si>
  <si>
    <t>PLLU0170</t>
  </si>
  <si>
    <t>Oczyszczalnia ścieków w Kałuszynie</t>
  </si>
  <si>
    <t>lwówecki</t>
  </si>
  <si>
    <t>Gmina i Miasto Lwówek Śląski</t>
  </si>
  <si>
    <t>NR XXVII/203/20 z dn. 23.11.2020r. Dz. Urz. Woj. Doln. Poz 6317</t>
  </si>
  <si>
    <t>PLDO0370</t>
  </si>
  <si>
    <t>PS-600</t>
  </si>
  <si>
    <t>Uchwała Nr XXXII/201/21 RADA GMINY Łagiewniki Z DNIA 28 STYCZNIA 2021R.</t>
  </si>
  <si>
    <t>PLDO0702</t>
  </si>
  <si>
    <t>PLDO0701</t>
  </si>
  <si>
    <t>gminna oczyszczalnia ścieków</t>
  </si>
  <si>
    <t>świebodziński</t>
  </si>
  <si>
    <t xml:space="preserve">Uchwała Nr XIV.110.2020 z dnia 21.02.2020r. </t>
  </si>
  <si>
    <t>PLLU0580</t>
  </si>
  <si>
    <t>Grupowa Oczyszczalnia Ścieków w Kucharach</t>
  </si>
  <si>
    <t>30.12.2020r. XXIV.152.2020; Rada Miejska w Łęknicy; Dz.Urz. Woj. Lubuskiego 2021.222 z dn. 22.01.2021r.</t>
  </si>
  <si>
    <t>PLLU0390</t>
  </si>
  <si>
    <t>Oczyszczalnia ścieków w Kaliskach</t>
  </si>
  <si>
    <t>uchwała nr XXV/163/2020 Rady Gminy Malczyce</t>
  </si>
  <si>
    <t>PLDO1010</t>
  </si>
  <si>
    <t>MIEJSKA OCZYSZCZALNIA ŚCIEKÓW W Kaletach</t>
  </si>
  <si>
    <t>UCHWAŁA NR XXV/146/2020 RADY MIEJSKIEJ W MAŁOMICACH z dnia 17 grudnia 2020 r. http://dzienniki.luw.pl/WDU_F/2021/33/akt.pdf</t>
  </si>
  <si>
    <t>PLLU0350</t>
  </si>
  <si>
    <t>Miejska Górka</t>
  </si>
  <si>
    <t>30.11.2020 r. XXII/135/20, uchwała Rady Miejskiej w sprawie wyznaczenia aglomeracji Miejska Górka, Dziennik Urzędowy Województwa Wielkopolskiego poz. 9468</t>
  </si>
  <si>
    <t>PLWL0640</t>
  </si>
  <si>
    <t>OCZYSZCZALNIA ŚCIEKÓW</t>
  </si>
  <si>
    <t>wałbrzyski</t>
  </si>
  <si>
    <t>Uchwała nr. XXX/185/2021 Rady Miejskiej Mieroszowa</t>
  </si>
  <si>
    <t>PLDO0781</t>
  </si>
  <si>
    <t>PLDO0782</t>
  </si>
  <si>
    <t>Nowy Sielec</t>
  </si>
  <si>
    <t>kłodzki</t>
  </si>
  <si>
    <t>Uchwała nr XXXVIII/154/2020 Rady Miejskiej w Międzylesiu z dnia 18 grudnia 2020 r.</t>
  </si>
  <si>
    <t>PLDO1030</t>
  </si>
  <si>
    <t>milicki</t>
  </si>
  <si>
    <t>Uchwała nr LVII/298/2021 Rady Miejskiej w Miliczu z dnia 25 listopada 2021</t>
  </si>
  <si>
    <t>PLDO0350</t>
  </si>
  <si>
    <t>PLMZ600</t>
  </si>
  <si>
    <t>Uchwała Nr XXV/327/20 Rady Miejskiej Gminy Mirsk z dnia 26. 11. 2020 r. Dz. Urz. Woj. Doln. Z 2020, poz. 6963</t>
  </si>
  <si>
    <t>PLDO0580</t>
  </si>
  <si>
    <t xml:space="preserve">Oczyszczalnia Ścieków Wrzosy </t>
  </si>
  <si>
    <t>Dzierżoniów w.</t>
  </si>
  <si>
    <t>Dzierżoniów</t>
  </si>
  <si>
    <t>DZ.U. Woj. Doln. Poz. 7265 Uchwała Nr XXVII/189/20 Rady Gminy Dzierżoniów z dnia 17 grudnia 2020 w sprawie wyznaczenia obszaru i granic aglomeracji Mościsko</t>
  </si>
  <si>
    <t>PLDO1090</t>
  </si>
  <si>
    <t>28.12.2020, XXV.165.2020 Rady Gminy Niegsławice, Dziennik Urzędowy Wojeództwa Lubuskiego poz. 158 rocznik 2021</t>
  </si>
  <si>
    <t>PLLU0551</t>
  </si>
  <si>
    <t>PLLU0552</t>
  </si>
  <si>
    <t>UCHWAŁA NR XXXI/168/20 RADY MIEJSKIEJ W NIEMODLINIE z dnia 9 listopada 2020 r. w sprawie wyznaczenia obszaru i granic aglomeracji „Niemodlin” na obszarze gminy Niemodlin</t>
  </si>
  <si>
    <t>PLOP0180</t>
  </si>
  <si>
    <t>Szczyrzyc</t>
  </si>
  <si>
    <t>Nowa Sól - Miasto</t>
  </si>
  <si>
    <t>Nowa Sól - Miasto             Gmina Otyń                          Gmina Nowa Sól</t>
  </si>
  <si>
    <t>Uchwała nr XXXV/295/20  z dnia 03.12.2020 r. Rady Miejskiej w Nowej Soli opublikowana w Dzienniku Urzędowym Województwa Lubuskiego z 2020 r., nr 2986</t>
  </si>
  <si>
    <t>PLLU0060</t>
  </si>
  <si>
    <t>Oczyszczalnia ścieków Kobylec</t>
  </si>
  <si>
    <t>UCHWAŁA NR XXX/276/2020</t>
  </si>
  <si>
    <t>PLLU0280</t>
  </si>
  <si>
    <t>Raciechowice</t>
  </si>
  <si>
    <t>trzebnicki</t>
  </si>
  <si>
    <t xml:space="preserve">Oborniki Śląskie </t>
  </si>
  <si>
    <t xml:space="preserve">Uchwała Nr XXXI/259/21 Rady Miejskiej w Obornikach Śląskich </t>
  </si>
  <si>
    <t>PLDO0631</t>
  </si>
  <si>
    <t>PLDO0632</t>
  </si>
  <si>
    <t>Słupia</t>
  </si>
  <si>
    <t>Uchwała Nr XIX/168/20 Rady Gminy i Miasta Odolanów z dnia 25.06.2020r. (Dz. Urz. Woj. Wielkopolskiego z dnia 08.07.2020r., poz. 5710</t>
  </si>
  <si>
    <t>PLWL0520</t>
  </si>
  <si>
    <t>Oczyszczalnia ścieków w jodłowej</t>
  </si>
  <si>
    <t>lubański</t>
  </si>
  <si>
    <t>Gmina Olszyna Gmina Gryfów Śląski</t>
  </si>
  <si>
    <t>Uchwała Nr IV/29/2024 Rady Miejskiej w Olszynie  z dnia 8lipca 2024r. W sprawie wyznczenia Aglomeracji Olszyna</t>
  </si>
  <si>
    <t>PLDO0550</t>
  </si>
  <si>
    <t>Oczyszczalnia ścieków w Jędrzejowie</t>
  </si>
  <si>
    <t>Ostrzeszów, Mikstat</t>
  </si>
  <si>
    <t>Uchwała NR LXV/620/2023 Rady Miejskiej Ostrzeszów (Dz. Urz. Woj. Wielkopolskiego z 2023 r. poz. 9828)</t>
  </si>
  <si>
    <t>PLWL0180</t>
  </si>
  <si>
    <t>Gminna Oczyszczalnia Ścieków w Jeżowem</t>
  </si>
  <si>
    <t>Paczków</t>
  </si>
  <si>
    <t xml:space="preserve">Uchwała nr XXVIII/218/2020 Rady Miejskiej w Paczkowie z dnia 22.12.2020 r. Dziennik Urzędowy Województwa Opolskiego </t>
  </si>
  <si>
    <t>PLOP0210</t>
  </si>
  <si>
    <t>Pakosław, Miejska Górka</t>
  </si>
  <si>
    <t>Uchwała Nr XVIII/153/2020 Rady Gminy Pakosław z dnia 27 listpada 2020 r.</t>
  </si>
  <si>
    <t>PLWL1931N</t>
  </si>
  <si>
    <t>PLWL1932N</t>
  </si>
  <si>
    <t>UCHWAŁA NR XXIII/175/2020 RADY GMINY PĘPOWO z dnia 29 grudnia 2020 r.
w sprawie wyznaczenia obszarów i granic aglomeracji Pępowo [DZ. URZ. WOJ. 2020.10259]</t>
  </si>
  <si>
    <t>PLWL0730</t>
  </si>
  <si>
    <t>Prochowice</t>
  </si>
  <si>
    <t>Nr XXXI/165/2020</t>
  </si>
  <si>
    <t>PLDO0640</t>
  </si>
  <si>
    <t>Oczyszczalnia Ścieków w Żarach</t>
  </si>
  <si>
    <t>nr XXX/172/20 z 25.11.2020 r (Dz.U.Woj.Dol. z 17.12.2020 r. poz.7090)</t>
  </si>
  <si>
    <t>PLDO1130</t>
  </si>
  <si>
    <t>Oczyszczalnia ścieków w Szklarach</t>
  </si>
  <si>
    <t>Rudna</t>
  </si>
  <si>
    <t>lubiński</t>
  </si>
  <si>
    <t>UCHWAŁA NR XXVI/181/2020 RADY GMINY RUDNA Z DNIA 17 grudnia 2020r.</t>
  </si>
  <si>
    <t>PLDO5020</t>
  </si>
  <si>
    <t>PLDO004</t>
  </si>
  <si>
    <t>Jelenia Góra</t>
  </si>
  <si>
    <t>UCHWAŁA NR XXXV/213/2020 RADY MIEJSKIEJ W RZEPINIE</t>
  </si>
  <si>
    <t>PLLU0271</t>
  </si>
  <si>
    <t>PLLU0273</t>
  </si>
  <si>
    <t xml:space="preserve">Oczyszczalnia Ścieków w Jelczu-Laskowicach </t>
  </si>
  <si>
    <t>Uchwała Rady MiejskiejLIII/359/21</t>
  </si>
  <si>
    <t>PLDO1080</t>
  </si>
  <si>
    <t>Oczyszczalnia ścieków w Jedwabnie</t>
  </si>
  <si>
    <t>nyski</t>
  </si>
  <si>
    <t>Uchwała Nr XIX/161/2020 Rady Gminy Skoroszyce z dnia 20 grudnia 2020 r.                              ( Dziennik Urzędowy Woj. Opolskiego  z 2021 r. Poz. 136) https://duwo.opole.uw.gov.pl/WDU_O/2021/136/akt.pdf</t>
  </si>
  <si>
    <t>PLOP0440</t>
  </si>
  <si>
    <t>Oczyszczalnia ścieków w Bałdach</t>
  </si>
  <si>
    <t>wschowski</t>
  </si>
  <si>
    <t>Sława, Kolsko</t>
  </si>
  <si>
    <t>Uchwała nr XXVII/213/20 Rady Miejskiej w Sławie z dn. 26.11.2020r. Dz. U. Woj. Lub. Poz. 2828 z dn. 8.12.2020</t>
  </si>
  <si>
    <t>PLLU0231</t>
  </si>
  <si>
    <t>PLLU0232</t>
  </si>
  <si>
    <t>PLMZ096</t>
  </si>
  <si>
    <t>Oczyszczalnia Ścieków w Jednorożcu</t>
  </si>
  <si>
    <t>Jednorożec</t>
  </si>
  <si>
    <t>UCHWAŁA Nr XXV/265/20 RADY MIEJSKIEJ W SOBÓTCE z dnia 27 listopada 2020 r.</t>
  </si>
  <si>
    <t>PLDO0590</t>
  </si>
  <si>
    <t>PLMZ093</t>
  </si>
  <si>
    <t>Gminna Oczyszczalnia Ścieków w Jedlni-Letnisku</t>
  </si>
  <si>
    <t>Jedlnia-Letnisko</t>
  </si>
  <si>
    <t>Gmina Oława - wiejska</t>
  </si>
  <si>
    <t>DZ.U.WD z 19 stycznia 2021r poz.288/Uchwała nr XXXIX/224/2020 Rady Gminy  Oława z 31.12.2020r</t>
  </si>
  <si>
    <t>PLDO0740</t>
  </si>
  <si>
    <t>PLMZ069</t>
  </si>
  <si>
    <t>Jedlińsk</t>
  </si>
  <si>
    <t>Uchwała nr XXVI.148.2020 Rady Gminy Stara Kamienica z dnia 30 listopada 2020r. W sprawie wyznaczenia obszaru i granic aglomeracji Stara Kamienica w Gminie Stara Kamienica</t>
  </si>
  <si>
    <t>PLDO1120</t>
  </si>
  <si>
    <t xml:space="preserve">Uchwała  Nr 96/20 Rady Miejskiej w Strzegomiu z dnia 22.12.2020r. </t>
  </si>
  <si>
    <t>PLDO0130</t>
  </si>
  <si>
    <t>Uchwała nr 0007.299.2020 Rady Miejskiej w Sulechowie z dnia 15 grudnia 2020 r. w sprawie wyznaczenia obszaru i granic aglomeracji Sulechów (Dz. Urz. Woj. Lubuskiego z 2021 r. poz. 243)</t>
  </si>
  <si>
    <t>PLLU0120</t>
  </si>
  <si>
    <t>Oczyszczalnia Dąb</t>
  </si>
  <si>
    <t xml:space="preserve">uchwała  Rady Miejskiej w Sulmierzycach nr XIX/134/2020 z dnia 30 listopada 2020 </t>
  </si>
  <si>
    <t>PLWL1530</t>
  </si>
  <si>
    <t>Jaworze -Bielowy</t>
  </si>
  <si>
    <t>Uchwała nr XCI/438/2023</t>
  </si>
  <si>
    <t>PLDO1190</t>
  </si>
  <si>
    <t>Małuszów</t>
  </si>
  <si>
    <t>Uchwała nr LXV/525/2023 Rady Miejskiej w Sycowie z dnia 28.06.2023 r. opublikowana w Dzienniku Urzędowym Województwa Dolnośląskiego w dniu 13.07.2023 r. poz. 4267</t>
  </si>
  <si>
    <t>PLDO0470</t>
  </si>
  <si>
    <t>Ruptawa</t>
  </si>
  <si>
    <t>Uchwała nr XXVI/191/2020 Rady miejskiej w Szprotawie z dnia 11.12.2020 r</t>
  </si>
  <si>
    <t>PLLU0090</t>
  </si>
  <si>
    <t>Dolna</t>
  </si>
  <si>
    <t>Dziennik Urzędowy Województwa Dolnośląskiego, z dnia 3.08.2021, Poz. 3709; Uchwała Nr XLII/270/21 Rady Miejskiej w Ścinawie z dn. 29.07.2021 w sprawie wyznaczania obszaru i granic aglomeracji Ścinawa</t>
  </si>
  <si>
    <t>PLDO0540</t>
  </si>
  <si>
    <t>OŚ w Jastrowiu</t>
  </si>
  <si>
    <t>Gmina Śmigiel</t>
  </si>
  <si>
    <t>Gmina Śmigiel, Gmina Kościan</t>
  </si>
  <si>
    <t>Uchwała nr XLIV/347/2022 Rady Miejskiej Śmigla z dnia 24 lutego 2022 r. w sprawie wyznaczenia obszaru i granic aglomeracji Śmigiel (Dziennik Urzędowy Województwa Wielkopolskiego z 2022 r. poz. 1779, data ogłoszenia 07.03.2022 r.)</t>
  </si>
  <si>
    <t>PLWL0340</t>
  </si>
  <si>
    <t>SNOPKÓW</t>
  </si>
  <si>
    <t>JASTKÓW</t>
  </si>
  <si>
    <t>Uchwała nr XXIV/174/2020 z dnia 16.12.2020 r.</t>
  </si>
  <si>
    <t>PLLU0651N</t>
  </si>
  <si>
    <t>Jurata</t>
  </si>
  <si>
    <t>Trebiechów</t>
  </si>
  <si>
    <t>XXXIX/301/2023  sprawie zmieniająca uchwałę w sprawie wyznaczenia obszaru i granic Aglomeracji Trzebiechów z dnia 30 czerwca 2023 Dz. U. Woj. Lubuskiego</t>
  </si>
  <si>
    <t>PLLU0340</t>
  </si>
  <si>
    <t>oczyszczalnia ścieków dla miasta Jasła</t>
  </si>
  <si>
    <t>Uchwała Nr XXII/249/20 Rady Miejskiej w Trzebnicy z dnia 30.12.2020 r.  (Dz. Urz. Woj.. Doln. z 2021 r. poz.321)</t>
  </si>
  <si>
    <t>PLDO0280</t>
  </si>
  <si>
    <t>PLLU047</t>
  </si>
  <si>
    <t>Oczyszczalnia ścieków w Jasieniu</t>
  </si>
  <si>
    <t>Jasień</t>
  </si>
  <si>
    <t xml:space="preserve">Uchwała nr XXXI.250.2020 Rady Miejskiej w Twardogórze z dnia 21 grudnia 2020 r. w sprawie wyznaczenia obszaru i granic aglomeracji Twardogóra  DZ. URZ. WOJ. 2020.7251, Ogłoszony: 23.12.2020 </t>
  </si>
  <si>
    <t>PLDO0600</t>
  </si>
  <si>
    <t>Gminna Oczyszczalnia Ścieków w Bliznem</t>
  </si>
  <si>
    <t>Uchwała nr XXIX.113.2020 Rady Gminy z dnia 29 grudnia 2020 w sprawie wyznaczenia obszaru i granic Aglomeracji Udanin</t>
  </si>
  <si>
    <t>PLDO1390N</t>
  </si>
  <si>
    <t>Oczyszczalnia ścieków Jarosławiec</t>
  </si>
  <si>
    <t>wałbrzyski, świdnicki, Wałbrzych</t>
  </si>
  <si>
    <t>Wałbrzych, Szczawno-Zdrój, Świebodzice, Boguszów-Gorce, Stare Bogaczowice</t>
  </si>
  <si>
    <t>nr XXXI/332/21 Rady Miejskiej Wałbrzycha z dnia 28 stycznia 2021 r. w sprawie wyznaczenia obszaru i granic aglomeracji Wałbrzych (Dz. U. Woj. Dol. Z 2021 r. poz. 671)</t>
  </si>
  <si>
    <t>PLDO0020</t>
  </si>
  <si>
    <t>Warta Bolesławiecka, Pielgrzymka i Gromadka</t>
  </si>
  <si>
    <t>UCHWAŁA NR XXIII/225/20
RADY GMINY WARTA BOLESŁAWIECKA
z dnia 22 grudnia 2020 r. (Dz. Urz. Woj. Doln. z 2020 r. poz. 7216)</t>
  </si>
  <si>
    <t>PLDO0661</t>
  </si>
  <si>
    <t>PLDO0662</t>
  </si>
  <si>
    <t>Oczyszczalnia ścieków w Cielczy</t>
  </si>
  <si>
    <t>Wądroże Wielkie</t>
  </si>
  <si>
    <t xml:space="preserve">Uchwała Rady Gminy Wądroże Wielkie nr XXV/137/21 z dnia 12.01.2021r. W sprawie wyznaczania obszaru i granic aglomeracji Wądroże Wielkie. </t>
  </si>
  <si>
    <t>PLDO1321N</t>
  </si>
  <si>
    <t>PLDO1322N</t>
  </si>
  <si>
    <t>górowski</t>
  </si>
  <si>
    <t>uchwała nr XXVIII/191/20 Rady Mieskiej Wasosdza z dnia 30 grudnia 2020 r. publikacja  w dzienniku Urzędowym Województwa  Dolnośląskiego 11.01.2021</t>
  </si>
  <si>
    <t>PLDO0670</t>
  </si>
  <si>
    <t>Gminna Oczyszczalnia w Starym Pawłowie Ecolo - Chief</t>
  </si>
  <si>
    <t xml:space="preserve">Uchwała XXV/197/2020 RMiG Wiązów </t>
  </si>
  <si>
    <t>PLDO1260N</t>
  </si>
  <si>
    <t>Przedsiębiorstwo Gospodarki Komunalnej i Mieszkaniowej Sp. z o.o. Oczyszczalnia Ścieków</t>
  </si>
  <si>
    <t>Wisznnia Mała</t>
  </si>
  <si>
    <t>UCHWAŁA NR VIII/XXVI/278/20
RADY GMINY WISZNIA MAŁA
z dnia 30 listopada 2020 r. (Dz. Urz. Woj. Doln. z 2020r poz. 6904)</t>
  </si>
  <si>
    <t>PLDO0800</t>
  </si>
  <si>
    <t>Flantrowo</t>
  </si>
  <si>
    <t>XXI/162/Rada Gminy Włoszakowice, 05.10.2020r. W sprawie wyznaczenia aglomeracji Włoszakowice, Dziennik Urzędowy Województwa Wielkopolskiego</t>
  </si>
  <si>
    <t>PLWL1540</t>
  </si>
  <si>
    <t>złotoryjski</t>
  </si>
  <si>
    <t>Uchwała nr XXXV.219.2022 Rady Miasta Wojcieszów z dnia 12 grudnia 2022 zmieniająca uchwałę w sprawie wyznaczenia obszaru i granic aglomeracji g. Wojcieszów</t>
  </si>
  <si>
    <t>PLDO0620</t>
  </si>
  <si>
    <t>Qemetica Soda Polska S. A. Zakład produkcyjny JANIKOSODA w Janikowie</t>
  </si>
  <si>
    <t>Uchwała Nr XXIV/153/2020 Rady gminy Zawonia z dnia 17 grudnia 2020 r.</t>
  </si>
  <si>
    <t>PLDO6000</t>
  </si>
  <si>
    <t>Nowy Jadów</t>
  </si>
  <si>
    <t>Ząbkowice Śląskie i Stoszowice</t>
  </si>
  <si>
    <t>Uchwała nr XL/264/2021 Rady Miejskiej Ząbkowic Śląskich z dnia 28 stycznia 2021 r. w sprawie wyznaczenia obszaru i granic aglomeracji Ząbkowice Śląskie (Dz. Urz. Woj. Dolnośląskiego 2021.528)</t>
  </si>
  <si>
    <t>PLDO0211</t>
  </si>
  <si>
    <t>PLDO0212</t>
  </si>
  <si>
    <t>GMINA MIEJSKA ZGORZELEC</t>
  </si>
  <si>
    <t>Gmina Mieiska Zgorzelec, Gmina Zgorzelec</t>
  </si>
  <si>
    <t>Uchwała nr  228/2020 z 29.12.2020 Dz.U.W.Do poz.344 z 21.01.2021</t>
  </si>
  <si>
    <t>PLDO0140</t>
  </si>
  <si>
    <t>m Zielona Góra
gm. Świdnica</t>
  </si>
  <si>
    <t>Uchwała nr XXXIV.598.2020 Rady Miasta Zielona Góra z dnia 22 grudnia 2020 r. w sprawie wyznaczenia obszaru i granic aglomeracji Zielona Góra 
http://dzienniki.luw.pl/legalact/2021/391/</t>
  </si>
  <si>
    <t>PLLU0020</t>
  </si>
  <si>
    <t>ZUBRZYCA DOLNA</t>
  </si>
  <si>
    <t>Gmina Miejska Złotoryja, Gmina Złotoryja</t>
  </si>
  <si>
    <t>UCHWAŁA NR 0007/XXIV.205.2020 RADY MIEJSKIEJ</t>
  </si>
  <si>
    <t>PLDO0260</t>
  </si>
  <si>
    <t>PODWILK</t>
  </si>
  <si>
    <t>JABŁONKA - PODWILK</t>
  </si>
  <si>
    <t>Gmina Żagań o statusie miejskim</t>
  </si>
  <si>
    <t>Gmina Żagań o statusie miejskim, Gmina Żagań</t>
  </si>
  <si>
    <t>uchwała nr XXXIV/170/2021 Rady Miasta Żagań z dnia 27.08.2021 r. w sprawie wyznaczenia obszaru i granic aglomeracji Żagań</t>
  </si>
  <si>
    <t>PLLU0050</t>
  </si>
  <si>
    <t>LIPNICA MAŁA</t>
  </si>
  <si>
    <t>Gmina Żary o statusie miesjkim</t>
  </si>
  <si>
    <t>Gmina Żary o statusie miejskim, Gmina Żary</t>
  </si>
  <si>
    <t>Uchwała Nr XXIX/35/21 Rady Miejskie w Żarach z dnia 28.05.2021r. (Dziennik Urzędowy Województwa Lubuskiego)</t>
  </si>
  <si>
    <t>PLLU0040</t>
  </si>
  <si>
    <t>26.11.2020r,0007.XXI.294.2020,  Rada Miejskia w Żmigrodzie,  (DZ. URZ. WOJ. 2020 poz. 6934)</t>
  </si>
  <si>
    <t>PLDO0790</t>
  </si>
  <si>
    <t>Uchwała nr XXII/187/20 Rady Gminy Żórawina z dnia 29 grudnia 2020 r. w sprawie wyznaczenia obszaru i granic aglomeracji Żórawina. DZ. URZ. WOJ. DOL. 2021.222
Ogłoszony: 14.01.2021</t>
  </si>
  <si>
    <t>PLDO1050</t>
  </si>
  <si>
    <t>PLMZ065</t>
  </si>
  <si>
    <t>Oczyszczalnia Ścieków "Mokre Łąki" w Truskawiu</t>
  </si>
  <si>
    <t>Izabelin</t>
  </si>
  <si>
    <t>PLDO025</t>
  </si>
  <si>
    <t>Boguszów-Gorce</t>
  </si>
  <si>
    <t>Boguszów-Gorce, Czarny Bór</t>
  </si>
  <si>
    <t>Uchwała nr XXXI/166/20 Rady Miejskiej w Boguszowie-Gorcach z dnia 28 grudnia 2020 r. w sprawie wyznaczenia obszaru i granic aglomeracji Boguszów-Gorce</t>
  </si>
  <si>
    <t>PLDO0250</t>
  </si>
  <si>
    <t>Oczyszczalnia ścieków w Kątach</t>
  </si>
  <si>
    <t>PLDO010</t>
  </si>
  <si>
    <t>Gmina Miejska Bolesławiec</t>
  </si>
  <si>
    <t>Gmina Miejska Bolesławiec i Gmina Bolesławiec (wiejska)</t>
  </si>
  <si>
    <t>NR XXV/290/2020 z dn. 30.12.2020r. Dz. Urz. Woj. Doln. Poz. 263</t>
  </si>
  <si>
    <t>PLDO0100</t>
  </si>
  <si>
    <t xml:space="preserve">Rzeszów
</t>
  </si>
  <si>
    <t>ZWK Oczyszczalnia w Iwierzycach</t>
  </si>
  <si>
    <t>PLDO121</t>
  </si>
  <si>
    <t>Borek Strzeliński</t>
  </si>
  <si>
    <t>Borów</t>
  </si>
  <si>
    <t>XXII/157/2020 Uchwała Rady Gminy Borów</t>
  </si>
  <si>
    <t>PLDO1210</t>
  </si>
  <si>
    <t>ECOLO-CHIEF</t>
  </si>
  <si>
    <t>PLOP006</t>
  </si>
  <si>
    <t>Brzeg, Oława</t>
  </si>
  <si>
    <t>Brzeg, Lubsza, Olszanka, Oława, Skarbimierz, Lewin Brzeski</t>
  </si>
  <si>
    <t>uchwała nr XXIII/287/20 z dnia 17.12.2020 r. Rady Miejskiej w Brzegu Dz. Urz. Woj. Opolskiego z dnia 28.12.2020 r poz. 3631</t>
  </si>
  <si>
    <t>PLOP0060</t>
  </si>
  <si>
    <t>Istebna Gliniane</t>
  </si>
  <si>
    <t>PLDO049</t>
  </si>
  <si>
    <t>Bystrzyca Kłodzka</t>
  </si>
  <si>
    <t xml:space="preserve">uchwała XXXIII /227/2020 Rady Miejskiej z dn. 20 listopad 2020 </t>
  </si>
  <si>
    <t>PLDO0490</t>
  </si>
  <si>
    <t>Jaworzynka Czadeczka</t>
  </si>
  <si>
    <t>PLLU041</t>
  </si>
  <si>
    <t>Bytom Odrzański</t>
  </si>
  <si>
    <t>uchwała nr XIV/111/2020 Rady Miejskiej w Bytomiu Odrzańskim z dnia 11.12.2020 r. w sprawie wyznaczenia obszaru i granic aglomeracji Bytom Odrzański (D.U.W.L. z 2020 r., poz. 2991)</t>
  </si>
  <si>
    <t>PLLU0410</t>
  </si>
  <si>
    <t>Koniaków Pustki</t>
  </si>
  <si>
    <t>PLDO032</t>
  </si>
  <si>
    <t>Chojnów</t>
  </si>
  <si>
    <t>Legnicki</t>
  </si>
  <si>
    <t>Gmina Miejska Chojnów</t>
  </si>
  <si>
    <t>Gmina Miejska Chojnów                                   Gmina Wiejska Chojnów</t>
  </si>
  <si>
    <t>Uchwała XXXIV/160/20Rady Miejskiej Chojnow z dnia 29.12.2020r.</t>
  </si>
  <si>
    <t>PLDO0320</t>
  </si>
  <si>
    <t>Istebna Tartak</t>
  </si>
  <si>
    <t>PLLU043</t>
  </si>
  <si>
    <t>Cybinka</t>
  </si>
  <si>
    <t>UCHAWAŁA NR XXVII/136/20 Rady miejskiej w Cybince z dnia 16.12.2020r.</t>
  </si>
  <si>
    <t>PLLU0430</t>
  </si>
  <si>
    <t>przewidziana do wybudowania</t>
  </si>
  <si>
    <t>PLLU036</t>
  </si>
  <si>
    <t>Czerwieńsk</t>
  </si>
  <si>
    <t xml:space="preserve"> Uchwała nr 0007.174.2020 Rady Miejskiej w Czerwieńsku z dnia 30 grudnia 2020 r. w  sprawie wyznaczenia obszaru i granic aglomeracji Czerwieńsk (Dz. Woj. Lubuskiego z 2021 r., poz. 65)</t>
  </si>
  <si>
    <t>PLLU0360</t>
  </si>
  <si>
    <t>PLLO080N</t>
  </si>
  <si>
    <t>Spała</t>
  </si>
  <si>
    <t>Inowłódz</t>
  </si>
  <si>
    <t>PLDO102</t>
  </si>
  <si>
    <t>Dobroszyce</t>
  </si>
  <si>
    <t>DOBROSZYCE</t>
  </si>
  <si>
    <t>UCHWAŁA NR LVIII-479/2023 RADY GMINY DOBROSZYCE z dnia 28 grudnia 2023r. ( DZ. URZ. WOJ. 2024.161
Ogłoszony: 08.01.2024)</t>
  </si>
  <si>
    <t>PLDO1020</t>
  </si>
  <si>
    <t>Zakościele</t>
  </si>
  <si>
    <t>PLDO016</t>
  </si>
  <si>
    <t>Gmina Miejska Dzierżoni ów</t>
  </si>
  <si>
    <t>Gmina Miejska Dzierżoniów, Gmina Pieszyce</t>
  </si>
  <si>
    <t>Uchwała nr XXV/242/20 Rady Miejskiej Dzierżoniowa z dnia 28 grudnia 2020 r. w sprawie wyznaczenia obszaru i granic aglomeracji Dzierżoniów (Dz.U.Woj.Dol. z dnia 4.01.2021, poz. 10)</t>
  </si>
  <si>
    <t>PLDO0160</t>
  </si>
  <si>
    <t>IMIELIN</t>
  </si>
  <si>
    <t>PLDO504</t>
  </si>
  <si>
    <t>Duszniki-Zdrój</t>
  </si>
  <si>
    <t>IV/24/24</t>
  </si>
  <si>
    <t>PLMZ073</t>
  </si>
  <si>
    <t>Iłża</t>
  </si>
  <si>
    <t>PLDO151N</t>
  </si>
  <si>
    <t>Gniewków</t>
  </si>
  <si>
    <t>Dobromierz</t>
  </si>
  <si>
    <t>Uchwała nr XXIX/170/21 Rady Gminy Dobromierz z dnia 26 stycznia 2021 r.</t>
  </si>
  <si>
    <t>PLDO1510N</t>
  </si>
  <si>
    <t>PLWM029</t>
  </si>
  <si>
    <t>Oczyszczalnia ścieków w Iłowie-Osadzie</t>
  </si>
  <si>
    <t>Iłowo-Osada</t>
  </si>
  <si>
    <t>PLDO083</t>
  </si>
  <si>
    <t>Grębocice</t>
  </si>
  <si>
    <t>UCHWAŁA NR LXIV/410/2022 RADY GMINY GRĘBOCICE
z dnia 28 grudnia 2022 r.
zmieniająca uchwałę w sprawie wyznaczenia obszaru i granic aglomeracji Grębocice</t>
  </si>
  <si>
    <t>PLDO0830</t>
  </si>
  <si>
    <t>PLDO501</t>
  </si>
  <si>
    <t>Gryfów Śląski</t>
  </si>
  <si>
    <t>DOLNOŚLĄSKIE</t>
  </si>
  <si>
    <t>XXIX/167/21 z dnia 23.02.2021r.(DZ. URZ. WOJ. 2021.1016)</t>
  </si>
  <si>
    <t>PLDO5010</t>
  </si>
  <si>
    <t>Dziarny</t>
  </si>
  <si>
    <t>IŁAWA</t>
  </si>
  <si>
    <t>PLLU003</t>
  </si>
  <si>
    <t>Gubin</t>
  </si>
  <si>
    <t>XXVI.178.2020</t>
  </si>
  <si>
    <t>PLLU0030</t>
  </si>
  <si>
    <t>uchwała XXI/154/2020 Rady Miejskiej w Jasieniu z dnia 29.12.2020 r. w sprawie wyznaczenia obszaru i granic aglomeracji Jasień</t>
  </si>
  <si>
    <t>PLLU0470</t>
  </si>
  <si>
    <t>Oczyszczalnia Huby</t>
  </si>
  <si>
    <t>Jelenia Góra, karkonoski</t>
  </si>
  <si>
    <t>Miasto Jelenia Góra
Gmina Janowice Wielkie
Gmina Jeżów Sudecki
Gmina Stara Kamienica</t>
  </si>
  <si>
    <t>Uchwała nr 268.XXV.2020 Rady Miejskiej Jeleniej Góry z dnia 2 grudnia 2020 r. w sprawie wyznaczenia obszaru i granic aglomeracji Jelenia Góra</t>
  </si>
  <si>
    <t>PLDO0040</t>
  </si>
  <si>
    <t>Kąty Wrocławskie</t>
  </si>
  <si>
    <t>Uchwała nr XXX/445/20 rady Miejskiej w Kątach Wrocłwskich z dnia 30 grudnia 2020 r.</t>
  </si>
  <si>
    <t>PLDO0220</t>
  </si>
  <si>
    <t xml:space="preserve">oczyszczalnia ścieków MBR </t>
  </si>
  <si>
    <t xml:space="preserve">Uchwała nr LXVI/622/2023 Rady Miejskiej w Kłodzku z dnia 30 listopada 2023 r. w sprawie zmiany uchwały nr XXVII/238/2020 Rady Miejskiej w Kłodzku z dnia 22 grudnia 2020 r. </t>
  </si>
  <si>
    <t>PLDO0080</t>
  </si>
  <si>
    <t>COŚ Herby</t>
  </si>
  <si>
    <t>Uchwała nr XLIX/971/2023 Rady Gminy Kobierzyce z dnia 29 września 2023 r. Dz. U. Woj. Dol. Poz. 5640</t>
  </si>
  <si>
    <t>PLDO1001</t>
  </si>
  <si>
    <t>miejska oczyszczalnia ścieków</t>
  </si>
  <si>
    <t>Uchwała Nr XXIV/239/2020 Rady Miejskiej w Korfantowie z dnia 25 listopada 2020 r. (Dz.Urz. Województwa Opolskiego z dnia 9 grudnia 2020 r. poz. 3403</t>
  </si>
  <si>
    <t>PLOP0250</t>
  </si>
  <si>
    <t>PLMZ080</t>
  </si>
  <si>
    <t>Oczyszczalnia ścieków w Długiej Kościelnej</t>
  </si>
  <si>
    <t>Halinów</t>
  </si>
  <si>
    <t>Uchwała XXVIII/233/20 z dnia 30 listopada 2020 r. Dz. Urz. Woj.. Doln.</t>
  </si>
  <si>
    <t>PLDO1250</t>
  </si>
  <si>
    <t xml:space="preserve">Kowary </t>
  </si>
  <si>
    <t>uchwała nr nr XXXII/201/20 z dn. 14.12.2020 Dz.Urz.Woj. Dol. poz 7061</t>
  </si>
  <si>
    <t>PLDO0230</t>
  </si>
  <si>
    <t>gmina Klodzko</t>
  </si>
  <si>
    <t>Gmina Kłodzko</t>
  </si>
  <si>
    <t>uchwała nr 241/VIII/2020 z dnia 31.12.2020r. Dz.Urz.Woj.Dln. 2021r. Poz. 125</t>
  </si>
  <si>
    <t>PLDO0890</t>
  </si>
  <si>
    <t>Przedsiębiorstwo Oczyszczania Ścieków Gubin-Guben sp.zo.o</t>
  </si>
  <si>
    <t>uchwała nr 242/VIII/2020 z dn. 31.12.2020r. Dz. Urz.Woj.Dln.2021r.Poz.126</t>
  </si>
  <si>
    <t>PLDO0950</t>
  </si>
  <si>
    <t>Uchwała nr XXXI/210/2020 Rady  Gminy Krośnice z dnia  29 grudnia 2020 r.</t>
  </si>
  <si>
    <t>PLDO1110</t>
  </si>
  <si>
    <t>Komunalna Oczyszczalnia Ścieków w Gryfowie Śląskim</t>
  </si>
  <si>
    <t>Łaba</t>
  </si>
  <si>
    <t>Kudowa-Zdrój, Lewin Kłodzki</t>
  </si>
  <si>
    <t>Uchwała nr XXVIII/195/20 z dn 30.12.2020 r. DZ.URZ. WOJ..DOLN.2021.194</t>
  </si>
  <si>
    <t>PLDO0460</t>
  </si>
  <si>
    <t>Oczyszczalnia ścieków w Gryfinie</t>
  </si>
  <si>
    <t>Uchwała nr XXXIV/233/2021 Rady Miejskiej Lądka</t>
  </si>
  <si>
    <t>PLDO0730</t>
  </si>
  <si>
    <t>UCHWAŁA NR XXII.181.2020
RADY GMINY LEGNICKIE POLE
z dnia 29 grudnia 2020 r.
w sprawie wyznaczenia obszaru i granic aglomeracji Legnickie Pole</t>
  </si>
  <si>
    <t>PLDO1460N</t>
  </si>
  <si>
    <t>RÓWNIE</t>
  </si>
  <si>
    <t>Uchwała nr XXX/239/2021 Rady Miejskiej w Lewinie Brzeskim z dnia 30 marca 2021 roku w sprawie wyznaczenia granic aglomeracji Lewin Brzeski</t>
  </si>
  <si>
    <t>PLOP0190</t>
  </si>
  <si>
    <t>PRZEDMIEŚCIE</t>
  </si>
  <si>
    <t>Gmina miejska Lubań, gmina Siekierczyn</t>
  </si>
  <si>
    <t>Uchwała rady Miasta nr XXXII/223/20</t>
  </si>
  <si>
    <t>PLDO0120</t>
  </si>
  <si>
    <t>Oczyszczalnia ścieków w miejscowości Stróże</t>
  </si>
  <si>
    <t>Uchwała nr LXIX/376/23 Rady Miejskiej Gminy Lubomierz z dnia 29.06.2023 r.</t>
  </si>
  <si>
    <t>PLDO0811</t>
  </si>
  <si>
    <t>PLDO0812</t>
  </si>
  <si>
    <t>Oczyszczalnia ścieków w miejscowości Ptaszkowa</t>
  </si>
  <si>
    <t>Uchwała nr IV/20/2024 Rady Gminy Marciszów z dnia 30 sierpnia 2024</t>
  </si>
  <si>
    <t>PLDO0900</t>
  </si>
  <si>
    <t>Oczyszczalnia ścieków w miejscowości Kąclowa</t>
  </si>
  <si>
    <t>Uchwała nr XXIII/163/2020 Rady Miejskiej w Międzyborzu z dnia 3 grudnia 2020 r. w sprawie wyznaczenia obszaru i granic Aglomeracji Międzybórz
(Dolno.2020.6984 z dnia 2020.12.14)</t>
  </si>
  <si>
    <t>PLDO0960</t>
  </si>
  <si>
    <t>Oczyszczalnia Ścieków Nowa Wieś, koło Grudziądza</t>
  </si>
  <si>
    <t>Uchwała Nr XXV/150/2020  Rady Gminy Miłkowice z dnia 29 grudnia 2020 r.</t>
  </si>
  <si>
    <t>PLDO1480N</t>
  </si>
  <si>
    <t>PLMZ023</t>
  </si>
  <si>
    <t>Grójec</t>
  </si>
  <si>
    <t>Uchwała nr XXIII.144.2020 z dnia 29 grudnia 2020 r. (Dz. Urz. Woj. Doln. z 30 grudnia 2020 r. poz. 7362)</t>
  </si>
  <si>
    <t>PLDO0870</t>
  </si>
  <si>
    <t>Oczyszczalnia ścieków w miejscowości Bartkowa-Posadowa</t>
  </si>
  <si>
    <t xml:space="preserve">Mysłakowice </t>
  </si>
  <si>
    <t>Mysłakowice, Podgórzyn</t>
  </si>
  <si>
    <t xml:space="preserve">uchwała nr XXXI/212/2020 z dn. 29.12.2020 r. </t>
  </si>
  <si>
    <t>PLDO0380</t>
  </si>
  <si>
    <t>Oczyszczalnia ścieków w miejscowości Rożnów</t>
  </si>
  <si>
    <t>namysłowski</t>
  </si>
  <si>
    <t>Namysłów, Domaszowice, Świerczów, Wilków, Pokój</t>
  </si>
  <si>
    <t>Uchwała Nr 390/VIII/21 Rady Miejskiej w Namysłowie z dnia 22 kwietnia 2021 r.</t>
  </si>
  <si>
    <t>PLOP0080</t>
  </si>
  <si>
    <t>PLOP049N</t>
  </si>
  <si>
    <t>Oczyszczalnia scieków w miejscowości Gródek nad Dunajcem</t>
  </si>
  <si>
    <t xml:space="preserve">Niemcza </t>
  </si>
  <si>
    <t xml:space="preserve">UCHWAŁA NR XXVII/170/20 RADY MIEJSKIEJ W NIEMCZY z dnia 30 grudnia 2020r. </t>
  </si>
  <si>
    <t>PLDO1380N</t>
  </si>
  <si>
    <t>Oczyszczalnia ścieków w miejscowości Sienna</t>
  </si>
  <si>
    <t>Gmina Miejska Nowa Ruda</t>
  </si>
  <si>
    <t>Gmina Miejska Nowa Ruda, Gmina Nowa Ruda, Miasto i Gmina Radków</t>
  </si>
  <si>
    <t>Nr 230/XXIX/20 rADY Miejskiej w Nowej Rudzie z 30grudnia 2020r.</t>
  </si>
  <si>
    <t>PLDO0180</t>
  </si>
  <si>
    <t>Oczyszczalnia ścieków w miejscowości Tropie</t>
  </si>
  <si>
    <t>Uchwała Nr XX/160/2020</t>
  </si>
  <si>
    <t>PLLU0240</t>
  </si>
  <si>
    <t>Nowowgrodziec</t>
  </si>
  <si>
    <t>uchwała nr XXVIII/189/20 Rady Miejskiej w N-cu z 29.09.2020r. w spr. wyznaczenia obszaru, wielkości i granic Aglomeracji Nowogrodziec  (Dz. Urz. Woj. Doln. z 6.10.2020 r.  poz. 5409)</t>
  </si>
  <si>
    <t>PLDO0390</t>
  </si>
  <si>
    <t xml:space="preserve">Oczyszczalnia ścieków w Gromadce  </t>
  </si>
  <si>
    <t>Nysa
Głuchołazy
Otmuchów</t>
  </si>
  <si>
    <t>Uchwała
nr XXXIII/521/20 Rady Miejskiej w Nysie</t>
  </si>
  <si>
    <t>PLOP0020</t>
  </si>
  <si>
    <t>Gmina Miasto Oleśnica</t>
  </si>
  <si>
    <t>Dziennik Urzędowy Województwa Dolnośląskiego, Wrocław, 18.01.2021, poz.272</t>
  </si>
  <si>
    <t>PLDO0150</t>
  </si>
  <si>
    <t>Chodaczów</t>
  </si>
  <si>
    <t>Gmina Miasto Oława</t>
  </si>
  <si>
    <t>Gmina Miasto Oława, Gmina Oława</t>
  </si>
  <si>
    <t>Uchwała Rady Miejskiej w Oławie nr XXXI/194/20 z dnia 29.12.2020 r. w sprawie wyznaczenia obszaru i granic Aglomeracji Oława. Opublikowana w dzienniku urzędowym woj. dolnośląskiego poz. 186, Wrocław, dnia 13 stycznia 2021 r.</t>
  </si>
  <si>
    <t>PLDO0170</t>
  </si>
  <si>
    <t>Uchwała Rady Gminy Perzów 
XII/132/2020 z dn. 21.12.2020</t>
  </si>
  <si>
    <t>PLWL1940N</t>
  </si>
  <si>
    <t>PLMZ004</t>
  </si>
  <si>
    <t>Grupowa oczyszczalnia ścieków</t>
  </si>
  <si>
    <t>Grodzisk Mazowiecki</t>
  </si>
  <si>
    <t>Uchwała nr 163/XXIX/2020 Rady Miasta Piechowice z dnia 25.11.2020r Dz. U. poz. 6672</t>
  </si>
  <si>
    <t>PLDO0480</t>
  </si>
  <si>
    <t>Tarnów Grodkowski</t>
  </si>
  <si>
    <t>PLDO075</t>
  </si>
  <si>
    <t>Piława Górna</t>
  </si>
  <si>
    <t>Uchwała Nr XXIV/133/2020 Rady Miejskiej w Piławie Górnej z dnia 29 grudnia 2020 r. w sprawie wyznaczenia Aglomeracji  Piława Górna</t>
  </si>
  <si>
    <t>Podgorzyn</t>
  </si>
  <si>
    <t>uchwała nr XXX/288/2020 z dn.17.12.2020 r.Dz Urz Woj.Doln poz 7238</t>
  </si>
  <si>
    <t>PLDO0920</t>
  </si>
  <si>
    <t>O S Grębocice</t>
  </si>
  <si>
    <t>PLDO027</t>
  </si>
  <si>
    <t>Góra</t>
  </si>
  <si>
    <t>Uchwała NR XXVII/284/20
Rady Miejskiej Góry z dnia 18 grudnia 2020 r. (Dz. Urz. Woj.. Doln z 2020 r. poz. 7247)</t>
  </si>
  <si>
    <t>PLDO0270</t>
  </si>
  <si>
    <t>Uchwała NR VIII/55/2024 Rady Miejskiej w Lubawce z dnia 31 października 2024r. (DZ. URZ. WOJ. 2024.5542)</t>
  </si>
  <si>
    <t>PLDO0500</t>
  </si>
  <si>
    <t>Miejska Oczyszczalnia Ścieków w Grajewie</t>
  </si>
  <si>
    <t>PLDO117</t>
  </si>
  <si>
    <t>Chełmsko Śląskie</t>
  </si>
  <si>
    <t>Uchwała Nr XV/204/20 Rady Miejskiej w Lubawce z dnia 29 grudnia 2020 r. (Dz.Urz.Woj. Dol. 2021, poz.181)</t>
  </si>
  <si>
    <t>PLDO1170</t>
  </si>
  <si>
    <t>Grabów Wójtostwo</t>
  </si>
  <si>
    <t>UCHWAŁA NR XII/120/2020 RADY MIEJSKIEJ W POLANICY-ZDROJU z dnia 30 grudnia 2020 r.</t>
  </si>
  <si>
    <t>PLDO0340</t>
  </si>
  <si>
    <t>OCZYSZCZALNIA ŚCIEKÓW W GÓRZYCY</t>
  </si>
  <si>
    <t>Nr XXVI/306/20 Rady Miejskiej w Polkowicach z dnia 27.11.2020 r. w sprawie wyznaczenia obszaru i granic aglomeracji Polkowice (Dz. Urz. Woj. Doln. poz. 6819); Nr XXXIII/375/21 Rady Miejskiej w Polkowicach z dnia 25.05.2021 r. w sprawie zmiany wyznaczenia obszaru i granic aglomeracji Polkowice (Dz. Urz. Woj. Doln. poz. 2640)</t>
  </si>
  <si>
    <t>PLDO0200</t>
  </si>
  <si>
    <t>Miejska oczyszczalnia ścieków w Górowie Iławeckim</t>
  </si>
  <si>
    <t>Gmina Poniec</t>
  </si>
  <si>
    <t>UCHWAŁA NR XX/171/2020 RADY MIEJSKIEJ W PONIECU z dnia 2 grudnia 2020 r. w sprawie wyznaczenia obszaru i granic aglomeracji Poniec</t>
  </si>
  <si>
    <t>PLWL0770</t>
  </si>
  <si>
    <t>PLWL0450</t>
  </si>
  <si>
    <t>PLMZ041</t>
  </si>
  <si>
    <t>Moczydłów</t>
  </si>
  <si>
    <t>Góra Kalwaria</t>
  </si>
  <si>
    <t>Uchwała Rady Gminy Przemęt z 23 luty 2021 nr 234/2021</t>
  </si>
  <si>
    <t>PLWL1031</t>
  </si>
  <si>
    <t>PLWL1032</t>
  </si>
  <si>
    <t>Oczyszczalnia Ściekow w Górze</t>
  </si>
  <si>
    <t xml:space="preserve">Przemków </t>
  </si>
  <si>
    <t>Uchwała Nr XXV/148/20 Rady Miejskiej w Przemkowie z dnia 30 grudnia 2020 r. w sprawie wyznaczenia obszaru i granic aglomeracji Przemków</t>
  </si>
  <si>
    <t>PLDO0720</t>
  </si>
  <si>
    <t>Oczyszczalnia Gozdnica</t>
  </si>
  <si>
    <t>Nr XXIII/161/20 Rady Gminy w Radwanicach z dnia 28 grudnia 2020 r. w sprawie wyznaczenia obszaru i granic aglomeracji Radwanice (Dz. Urz. Woj.. Dolnośląskiego z dnia 31 grudnia 2020 r. poz.7397)</t>
  </si>
  <si>
    <t>PLDO1060</t>
  </si>
  <si>
    <t>Oczyszczalnia ścieków w Gostyniu</t>
  </si>
  <si>
    <t>Uchwała nr LXIII/669/23 z dnia 24.05.2023r.</t>
  </si>
  <si>
    <t>PLWL0200</t>
  </si>
  <si>
    <t>PLMZ042</t>
  </si>
  <si>
    <t>Oczyszczalnia Ścieków Gostynina - Zalesie</t>
  </si>
  <si>
    <t>Gostynin</t>
  </si>
  <si>
    <t>Uchwała Nr XXIII/169/2020, Rady Gminy Rozdrażew z dnia 3 grudnia 2020r. Dziennik Urzędowy Województwa Wielkopolskego 14 grudnia 2020</t>
  </si>
  <si>
    <t>PLWL2040N</t>
  </si>
  <si>
    <t>Oczyszczalnia Miejksiego Przedsiebiorstwa Komunalnego w Gostyninie Sp. zo.o.</t>
  </si>
  <si>
    <t>XXVIII/205/2021 z dnia 28 stycznia 2021r. (Dz. Urz. Woj. Wlkp. 2021.1292)</t>
  </si>
  <si>
    <t>PLWL1070</t>
  </si>
  <si>
    <t>Uchwała Rady Miejskiej w Siechnicach nr XXXVI/307/20 z dnia 30.12.2020r.</t>
  </si>
  <si>
    <t>PLDO0680</t>
  </si>
  <si>
    <t xml:space="preserve">Gorzowska Oczyszczalnia Ścieków </t>
  </si>
  <si>
    <t>Gmina Skąpe</t>
  </si>
  <si>
    <t>XXV/212/2020</t>
  </si>
  <si>
    <t>PLLU0660N</t>
  </si>
  <si>
    <t>PLLO038</t>
  </si>
  <si>
    <t xml:space="preserve">Oczyszczalnia ścieków w Gorzkowicach ZBW- BOS- BG </t>
  </si>
  <si>
    <t>Gorzkowice</t>
  </si>
  <si>
    <t>Stronie Śląskie</t>
  </si>
  <si>
    <t>uchwała nr XXIX/203/20</t>
  </si>
  <si>
    <t>PLDO0690</t>
  </si>
  <si>
    <t xml:space="preserve">Gorlice miasto </t>
  </si>
  <si>
    <t xml:space="preserve">Strzelin </t>
  </si>
  <si>
    <t xml:space="preserve">Uchwała nr XXIX/376/20 Rady Miejskiej Strzelina z dnia 20 grudnia 2020 r.  w sprawie wyznaczenia obszaru i granic Aglomeracji Strzelin na obszarze Gminy Strzelin (Dziennik Urzędowy Województwa Dolnośląskiego poz. 47 z dnia 05.01.2021 r.) </t>
  </si>
  <si>
    <t>PLDO0360</t>
  </si>
  <si>
    <t>Sulików, Platerówka</t>
  </si>
  <si>
    <t>Uchwała nr LIX/471/23 Rady Gminy Sulików  (DZ. URZ. WOJ. 2024.299)</t>
  </si>
  <si>
    <t>PLDO0820</t>
  </si>
  <si>
    <t>PLLU501</t>
  </si>
  <si>
    <t>Szczaniec</t>
  </si>
  <si>
    <t>Uchwała Nr XXXIX/76/21 Rady Gminy Szczaniec z dnia 25 marca 2021r. Dziennik Urzędowy Województwa Lubuskiego poz.832</t>
  </si>
  <si>
    <t>PLLU007</t>
  </si>
  <si>
    <t>Miejska Oczyszczalnia Ścieków w Gołdapi</t>
  </si>
  <si>
    <t>uchwała nr XXXI/359/2020 z dn. 29.10.2020 Dz. Urz. Poz. 6020</t>
  </si>
  <si>
    <t>PLDO0880</t>
  </si>
  <si>
    <t>Rzeżuśnia</t>
  </si>
  <si>
    <t>Uchwała nr XXI/170/20 Rady miejskiej w Szlichtyngowej</t>
  </si>
  <si>
    <t>PLLU0420</t>
  </si>
  <si>
    <t>Uchwała nr XXXV/373/20 Rady Miejskiej w Środzie Śląskiej z dnia 10 grudnia 2020 r. - Dziennik Urzędowy Województwa Dolnośląskiego z dnia 15 grudnia 2020 r. poz. 7032</t>
  </si>
  <si>
    <t>PLDO0420</t>
  </si>
  <si>
    <t>OCZYSZCZALNIA ŚCIEKÓW GOLUB-DOBRZYŃ</t>
  </si>
  <si>
    <t xml:space="preserve">Miasto Świdnica </t>
  </si>
  <si>
    <t>Świdnica m.,
Świdnica w.,
Marcinowice</t>
  </si>
  <si>
    <t>Uchwała nr XXIV/261/20 Rady Miejskiej w Świdnicy z dnia 29 grudnia 2020 r.</t>
  </si>
  <si>
    <t>PLDO0070</t>
  </si>
  <si>
    <t xml:space="preserve"> Świebodzin</t>
  </si>
  <si>
    <t xml:space="preserve">Świebodzn, Lubrza </t>
  </si>
  <si>
    <t>Uchwała nr LVI/762/2023 Rady Miejskiej w Świebodzinie z dnia 21 sierpnia 2023 roku w sprawie wyznaczenia obszaru i granic aglomeracji Świebodzin</t>
  </si>
  <si>
    <t>PLLU0071</t>
  </si>
  <si>
    <t>Cisownica</t>
  </si>
  <si>
    <t>Uchwała nr XXXV/162/2020 Rady Miasta Świeradów-Zdrój z dnia 27.11.2020 r. (Dz. Urz. Woj. Dolnośl. Poz. 6980</t>
  </si>
  <si>
    <t>PLDO0560</t>
  </si>
  <si>
    <t>Oczyszczalnia ścieków w Goleniowie</t>
  </si>
  <si>
    <t>Uchwała Nr XXIII/146/2020 Rady Miejskiej Świerzawa z dnia 5 listopada 2020 r. (Dz. Urz. Woj.. Doln. z dnia 18.11.2020r., poz. 6258)</t>
  </si>
  <si>
    <t>PLDO0840</t>
  </si>
  <si>
    <t>Oczyszczalnia ścieków w Golczewie</t>
  </si>
  <si>
    <t>30.12.2020 nr XX/141/20 Rady Miejskiej w Torzymiu w sprawie wyznaczenia obszaru, wielkości i granic Aglomeracji Torzym</t>
  </si>
  <si>
    <t>PLLU0320</t>
  </si>
  <si>
    <t>Oczyszczalnia Chorula</t>
  </si>
  <si>
    <t>PLLU030</t>
  </si>
  <si>
    <t>Boczów</t>
  </si>
  <si>
    <t>UCHWAŁA NR XXI/150/21
RADY MIEJSKIEJ W TORZYMIU
z dnia 24 lutego 2021 r. w sprawie zmiany uchwały XX/142/20 z 30 grudnia 2020 r. Rady Miejskiej w Torzymiu w sprawie
wyznaczenia obszaru, wielkości i granic Aglomeracji Boczów</t>
  </si>
  <si>
    <t>PLLU0300</t>
  </si>
  <si>
    <t xml:space="preserve">Uchwała Nr XXVII/147/21 Rady Miejskiej w Tułowicach z dnia 25 lutego 2021 r. </t>
  </si>
  <si>
    <t>PLOP6000</t>
  </si>
  <si>
    <t>Walim, Jedlina-Zdrój, Głuszyca</t>
  </si>
  <si>
    <t xml:space="preserve">Uchwała nr XXIV/2011/2021 Rady Gminy Walim z dnia 26 stycznia 2021 r. w sprawie wyznaczenia granic Aglomeracji </t>
  </si>
  <si>
    <t>PLDO0410</t>
  </si>
  <si>
    <t>Gnojnik SBR</t>
  </si>
  <si>
    <t>PLDO144N</t>
  </si>
  <si>
    <t>Dziećmorowice</t>
  </si>
  <si>
    <t>Walim, Wałbrzych</t>
  </si>
  <si>
    <t xml:space="preserve">Uchwała nr XXIV/2012/2021 Rady Gminy Walim z dnia 26 stycznia 2021 r. w sprawie wyznaczenia granic Aglomeracji Dziećmorowice </t>
  </si>
  <si>
    <t>PLDO1440N</t>
  </si>
  <si>
    <t xml:space="preserve">Gnieżdziska </t>
  </si>
  <si>
    <t>Wijewo</t>
  </si>
  <si>
    <t>Uchwała Nr XXI/147/2020 z dnia 17 listopada 2020r.</t>
  </si>
  <si>
    <t>PLWL2220N</t>
  </si>
  <si>
    <t>Grabownica</t>
  </si>
  <si>
    <t>NR 172/XXVI/20  z dnia 17 grudnia 2020 r. Dz. Urz. Woj. Doln. Poz 7242</t>
  </si>
  <si>
    <t>PLDO5030</t>
  </si>
  <si>
    <t>Miejska Oczyszczalnia Ścieków w Gnieźnie</t>
  </si>
  <si>
    <t xml:space="preserve">Uchwała nr XXXII/263/2021 Rady Miejskiej w Wołowie z dnia 26 lutego 2021 r. </t>
  </si>
  <si>
    <t>PLDO0440</t>
  </si>
  <si>
    <t>Czernica</t>
  </si>
  <si>
    <t>Wołowski</t>
  </si>
  <si>
    <t>Uchwała nr XXX/250/2020 Rady Miejskiej w Wołowie z dnia 30 grudzień 2020 r</t>
  </si>
  <si>
    <t>PLDO1340N</t>
  </si>
  <si>
    <t>Miasto Wrocław, wrocławski, trzebnicki, średzki</t>
  </si>
  <si>
    <t>Wrocław, Czernica, Kobierzyce, Miękinia, Siechnice, Wisznia Mała</t>
  </si>
  <si>
    <t>Uchwała nr LXXX/2097/24 Rady 
Miejskiej Wrocławia z dnia 18 kwietnia 
2024 r.zmieniająca uchwałę nr XXXI/794/20 Rady Miejskiej Wrocławia w sprawie wyznaczenia 
obszaru i granic Aglomeracji Wrocław na potrzeby Krajowego Programu Oczyszczania Ścieków Komunalnych</t>
  </si>
  <si>
    <t>PLDO0010</t>
  </si>
  <si>
    <t>Uchwała Nr XXIII/219/2020 Rady Miejskiej we Wschowie z dnia 29 grudnia 2020 r. w sprawie wyznaczenia obszaru i granic aglomeracji Wschowa.</t>
  </si>
  <si>
    <t>PLLU0130</t>
  </si>
  <si>
    <t>UCHWAŁA NR XXXII/140/2020 RADY MIEJSKIEJ W ZAWIDOWIE z dnia 18 grudnia 2020 r.</t>
  </si>
  <si>
    <t>PLDO0860</t>
  </si>
  <si>
    <t>Krosino</t>
  </si>
  <si>
    <t>Zduny, Cieszków</t>
  </si>
  <si>
    <t>Uchwała nr XXVII.189.2020 Rady Miejskiej w Zdunach z dnia 30 grudnia 2020 r. (Dz. Urz. Woj. Wielkop. z 2021 r. poz. 121)</t>
  </si>
  <si>
    <t>PLWL0580</t>
  </si>
  <si>
    <t>Lekowo</t>
  </si>
  <si>
    <t>Uchwała 249/VIII/2020 RADY MIEJSKIEJ W ZIĘBICACH z dnia 28 grudnia 2020 r</t>
  </si>
  <si>
    <t>PLDO0241</t>
  </si>
  <si>
    <t>PLDO0242</t>
  </si>
  <si>
    <t>Oparzno</t>
  </si>
  <si>
    <t>Uchwała NrXLV/367/2023 RM w Złotym Stoku z dnia 27.04.2023 r. Dz. Urz. Woj. Doln. Poz. 3197 z dnia 16.05.2023 r.</t>
  </si>
  <si>
    <t>PLDO1360N</t>
  </si>
  <si>
    <t>Łąkowo</t>
  </si>
  <si>
    <t>Żarów, Jaworzyna Śląska</t>
  </si>
  <si>
    <t>Uchwała Nr XXV/193/2020 Rady Miejskiej w Żarowie z dnia 29 grudnia 2020 r.</t>
  </si>
  <si>
    <t>PLDO0400</t>
  </si>
  <si>
    <t>Klępczewo</t>
  </si>
  <si>
    <t>PLLO090N</t>
  </si>
  <si>
    <t>Aglomeracja Gminy Opoczno - Zlewnia Libiszów i Mroczków</t>
  </si>
  <si>
    <t>opoczyński</t>
  </si>
  <si>
    <t>Uchwała Nr LIV/597/2022 Rady Miejskiej w Opocznie z dnia 28 grudnia 2022 r.</t>
  </si>
  <si>
    <t>PLLO0902N</t>
  </si>
  <si>
    <t>Bystrzyna</t>
  </si>
  <si>
    <t>PLSW006</t>
  </si>
  <si>
    <t>Aglomeracja Końskie</t>
  </si>
  <si>
    <t>konecki</t>
  </si>
  <si>
    <t>Końskie</t>
  </si>
  <si>
    <t>Uchwała nr XXVI/251/2020 Rady Miejskiej w Końskich
z dnia 22 grudnia 2020 r.
w sprawie wyznaczenia obszaru i granic aglomeracji Końskie
Dz.Urz.Woj.Świętokrzyskiego z 4 stycznia 2021, poz.45</t>
  </si>
  <si>
    <t>PLSW0060</t>
  </si>
  <si>
    <t>Niemierzyno</t>
  </si>
  <si>
    <t>PLLO003</t>
  </si>
  <si>
    <t>Aglomeracja Kutno</t>
  </si>
  <si>
    <t>kutnowski</t>
  </si>
  <si>
    <t>Miasto Kutno</t>
  </si>
  <si>
    <t>Miasto Kutno Gmina Kutno</t>
  </si>
  <si>
    <t>Uchwała nr LXXVI/694/23 Rady Miasta Kutno z dnia 7 listopada 2023 r. w sprawie zmiany uchwały nr XXXII/291/20 Rady Miasta Kutno w sprawie wyznaczenia Aglomeracji Kutno (Dz. Urz. Woj. Łodzkiego z 2023 r. poz. 9666)</t>
  </si>
  <si>
    <t>PLLO0030</t>
  </si>
  <si>
    <t>PLLO010</t>
  </si>
  <si>
    <t>Michowice</t>
  </si>
  <si>
    <t>Głuchów</t>
  </si>
  <si>
    <t>PLMZ159N</t>
  </si>
  <si>
    <t>Aglomeracja Ożarów Mazowiecki</t>
  </si>
  <si>
    <t>warszawski zachodni</t>
  </si>
  <si>
    <t>Gmina Ożarów Mazowiecki</t>
  </si>
  <si>
    <t>Ożarów Mazowiecki</t>
  </si>
  <si>
    <t xml:space="preserve"> uchwała z dnia 26.11.2020 r. nr XXXII/308/20 (Dz.U. Woj.. Maz. z 2020 r. poz. 11766) zm. Uchwalą z 23.06.2021r. Nr XLIII/395/21 (Dz.Urz. Woj.. Maz. z 2021 r. poz. 8291)</t>
  </si>
  <si>
    <t>PLMZ1590N</t>
  </si>
  <si>
    <t>oczyszczalnia w miejscowości Głowaczowa</t>
  </si>
  <si>
    <t>PLLE006</t>
  </si>
  <si>
    <t>Aglomeracja Puławy</t>
  </si>
  <si>
    <t>Puławy</t>
  </si>
  <si>
    <t>Gmina Miasto Puławy</t>
  </si>
  <si>
    <t>Miasto Puławy, 
Gmina Końskowola, 
Gmina Żyrzyn, 
Gmina Puławy</t>
  </si>
  <si>
    <t>Uchwała nr XXVI/255/20 Rady Miasta puławy z dnia 21 grudnia 2020 r. w sprawie wyznaczenia obszaru i granic aglomeracji puławy; Dz. Urz. Woj. Lub. 2020.6974
Ogłoszony dnia 30.12.2020 r.</t>
  </si>
  <si>
    <t>PLLE0060</t>
  </si>
  <si>
    <t>PLLO017</t>
  </si>
  <si>
    <t>Aleksandrów Łódzki</t>
  </si>
  <si>
    <t>zgierski</t>
  </si>
  <si>
    <t>Aleksandrów Łódzki, m. Łódź</t>
  </si>
  <si>
    <t>Uchwała nr XXXI/207/2020 Rady Miejskiej w Aleksandrowie Łódzkim z dnia 20 października 2020 r. w sprawie zmiany uchwały nr XVII/118/19 Rady Miejskiej w Aleksandrowie Łódzkim z dnia 31 października 2019 r. http://dziennik.lodzkie.eu/legalact/2019/6327/</t>
  </si>
  <si>
    <t>PLLO0170</t>
  </si>
  <si>
    <t>Zabajka</t>
  </si>
  <si>
    <t>PLLO022</t>
  </si>
  <si>
    <t>Andrespol</t>
  </si>
  <si>
    <t>Uchwała nr XXXII/262/20 Rady Gminy Andrespol z dnia 11 grudnia 2020 r. w sprawie wyznaczenia obszaru i granic aglomeracji gminy Andrespol, Dz. Urz. Woj. Łódzkiego 2020 poz. 6953</t>
  </si>
  <si>
    <t>PLLO0220</t>
  </si>
  <si>
    <t>Centralna Oczyszczalnia Ścieków w Gliwicach</t>
  </si>
  <si>
    <t>PLLE061</t>
  </si>
  <si>
    <t>Annopol</t>
  </si>
  <si>
    <t>Uchwała nr XLIX/368/22 Rady Miejskiej w Annopolu z dnia 28 grudnia 2022 r.</t>
  </si>
  <si>
    <t>PLLE0610</t>
  </si>
  <si>
    <t>Oczyszczalnia Ścieków dla gminy Pyskowice</t>
  </si>
  <si>
    <t>PLLO072</t>
  </si>
  <si>
    <t>Biała Rawska</t>
  </si>
  <si>
    <t>rawski</t>
  </si>
  <si>
    <t>Uchwała Nr XXXI/213/20 Rady Miasta w Białej rawskiej z dnia 27-11-2020r. (Dz.U.Woj.Łódz.poz.6809)</t>
  </si>
  <si>
    <t>PLLO0720</t>
  </si>
  <si>
    <t>PLMZ061</t>
  </si>
  <si>
    <t>Oczyszczalnia Ścieków w Garwarzu Starym</t>
  </si>
  <si>
    <t>Glinojeck</t>
  </si>
  <si>
    <t>PLLO088N</t>
  </si>
  <si>
    <t>Białaczów</t>
  </si>
  <si>
    <t xml:space="preserve">Uchwała XXVI/176/2022 Rady Gminy Białaczów z dnia 08 grudnia 2020 w sprawie wyznaczania obszaru i granic aglomeracji Białaczów, Dziennik Urzędowy województwa Łódzkiego, poz. 6894. </t>
  </si>
  <si>
    <t>PLLO0880N</t>
  </si>
  <si>
    <t>Oczyszcalnia Ścieków w Bystrym</t>
  </si>
  <si>
    <t>PLMZ022</t>
  </si>
  <si>
    <t>Białobrzegi</t>
  </si>
  <si>
    <t>białobrzeski</t>
  </si>
  <si>
    <t xml:space="preserve">Uchwała nr L/435/2023 Rady Miasta i Gminy Białobrzegi z dnia 2 marca 2023 r. </t>
  </si>
  <si>
    <t>PLMZ0220</t>
  </si>
  <si>
    <t>OŚGierałtowice</t>
  </si>
  <si>
    <t>PLMZ092</t>
  </si>
  <si>
    <t>Bielsk</t>
  </si>
  <si>
    <t>płocki</t>
  </si>
  <si>
    <t>Uchwała Rady Gminy w Bielsku nr 142/XXIII/2020 
z dnia 30.11.2020 r.
Dziennik Urzędowy Województwa Mazowieckiego z dnia 08.12.2020 r. poz. 12346</t>
  </si>
  <si>
    <t>PLMZ0920</t>
  </si>
  <si>
    <t>PLMZ162N</t>
  </si>
  <si>
    <t>NOVA</t>
  </si>
  <si>
    <t>Gielniów</t>
  </si>
  <si>
    <t>PLSW077N</t>
  </si>
  <si>
    <t>Bliżyn</t>
  </si>
  <si>
    <t>skarżyski</t>
  </si>
  <si>
    <t>Uchwała Nr XX/153/2020 Rady Gminy Bliżyn z dnia 30.11.2020r. w sprawie wyznaczenia obszaru i granic aglomeracji Bliżyn. Opublikowana w  Dzienniku Urzędowym Województwa Świętokrzyskiego z dn. 07.12.2020r., poz. 4424</t>
  </si>
  <si>
    <t>PLSW0770N</t>
  </si>
  <si>
    <t>PLMZ021</t>
  </si>
  <si>
    <t>Błonie</t>
  </si>
  <si>
    <t>warszawski zachodni, grodziski</t>
  </si>
  <si>
    <t>Błonie, Leszno, Baranów</t>
  </si>
  <si>
    <t xml:space="preserve">Uchwała nr XXVI/232/20 Rady Miejskiej w Błoniu z dnia 14 grudnia 2020 r. </t>
  </si>
  <si>
    <t>PLMZ0210</t>
  </si>
  <si>
    <t xml:space="preserve">Gębice </t>
  </si>
  <si>
    <t>PLMZ121</t>
  </si>
  <si>
    <t>Bodzanów</t>
  </si>
  <si>
    <t>Uchwała przyjęt 04.12.2020 r. Rada Gminy Bodzanów, DUWM z 11.12.2020, poz. 12732</t>
  </si>
  <si>
    <t>PLMZ1210</t>
  </si>
  <si>
    <t>GOŚ Dębogórze</t>
  </si>
  <si>
    <t>PLSW041</t>
  </si>
  <si>
    <t xml:space="preserve">Bodzentyn </t>
  </si>
  <si>
    <t xml:space="preserve">Uchwała nr XXXVII/297/2020 Rady Miejskiej w Bodzentynie z dnia 15 grudnia 2020 r. </t>
  </si>
  <si>
    <t>PLSW0411</t>
  </si>
  <si>
    <t>PLSW0412</t>
  </si>
  <si>
    <t>PLSW0690</t>
  </si>
  <si>
    <t>PLMZ124</t>
  </si>
  <si>
    <t>Borowie</t>
  </si>
  <si>
    <t>garwoliński</t>
  </si>
  <si>
    <t>Borowe</t>
  </si>
  <si>
    <t>UCHWAŁA NR XXIII/133/2020
RADY GMINY BOROWIE,
z dnia 18 listopada 2020 r.  Data publikacji 09.12.2020
W sprawie wyznaczenia obszaru i granic aglomeracji gminy Borowie.
Dziennik Urzędowy Województwa Mazowieckiego poz. 12449.</t>
  </si>
  <si>
    <t>PLMZ1240</t>
  </si>
  <si>
    <t>Pierzchów</t>
  </si>
  <si>
    <t>PLMZ128N</t>
  </si>
  <si>
    <t>Brochów</t>
  </si>
  <si>
    <t>sochaczewski</t>
  </si>
  <si>
    <t xml:space="preserve">Uchwała nr XXXI/168/2020 Rady Gminy Brochów z dnia 23 grudnia 2020 r. w sprawie wyznaczenia Aglomeracji Brochów. (Dziennik Urzędowy Województwa Mazowieckiego z 2021 roku pozycja 488)
UCHWAŁA NR XXXVII/202/2021 RADY GMINY BROCHÓW z dnia 14 maja 2021 r. zmieniająca Uchwałę nr XXXI/168/2020 Rady Gminy Brochów z dnia 23 grudnia 2020 r. w sprawie wyznaczenia Aglomeracji Brochów. (Dziennik Urzędowy Województwa Mazowieckiego z 2021 roku pozycja 5625)
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roku pozycja 3927)
</t>
  </si>
  <si>
    <t>PLMZ1280N</t>
  </si>
  <si>
    <t>Gdańsk-Wschód</t>
  </si>
  <si>
    <t>PLSW026</t>
  </si>
  <si>
    <t>Brody</t>
  </si>
  <si>
    <t>starachowicki</t>
  </si>
  <si>
    <t>Uchwała nr XIV/97/20 Rady Gminy w Brodach z dnia 15 grudnia 2020 r. Dz.U.Woj.Św.poz.4756</t>
  </si>
  <si>
    <t>PLSW0260</t>
  </si>
  <si>
    <t>PLMZ081</t>
  </si>
  <si>
    <t>Miejska Oczyszczalnia Ścieków w Gąbinie</t>
  </si>
  <si>
    <t>Gąbin</t>
  </si>
  <si>
    <t>PLMZ164N</t>
  </si>
  <si>
    <t>Bronisze</t>
  </si>
  <si>
    <t>Gmina Ożarow mazowiecki</t>
  </si>
  <si>
    <t xml:space="preserve">Uchwała nr XXXII/307/20 Rady Miejskiej w Ożarowie Mazowieckim z dnia 26.11.2020 r. (Dz.Urz. Woj.. Maz.  Z 1.12.2020 r. poz. 11765) </t>
  </si>
  <si>
    <t>PLMZ1640N</t>
  </si>
  <si>
    <t>Koźlice</t>
  </si>
  <si>
    <t>PLMZ038</t>
  </si>
  <si>
    <t>Brwinów</t>
  </si>
  <si>
    <t>pruszkowski</t>
  </si>
  <si>
    <t>https://eDziennik.mazowieckie.pl/WDU_W/2020/13004/akt.pdf</t>
  </si>
  <si>
    <t>PLMZ033</t>
  </si>
  <si>
    <t>Oczyszczalnia Garwolin</t>
  </si>
  <si>
    <t>Garwolin</t>
  </si>
  <si>
    <t>PLKP067</t>
  </si>
  <si>
    <t>Brześć Kujawski</t>
  </si>
  <si>
    <t>uchwała nr LIII/493/2023 Rady Miejskiej w Brześciu Kujawskim z dnia 30 maja 2023 r. (Dz. Urz. Woj. Kuj.-Pom. z 2023 r. poz. 4127)</t>
  </si>
  <si>
    <t>PLKP0671</t>
  </si>
  <si>
    <t>PLKP0672</t>
  </si>
  <si>
    <t>PLLE072</t>
  </si>
  <si>
    <t>Oczyszczalnia Garbów</t>
  </si>
  <si>
    <t>Garbów</t>
  </si>
  <si>
    <t>PLLO018</t>
  </si>
  <si>
    <t>brzeziński</t>
  </si>
  <si>
    <t>UCHWAŁA NR XXXIII/243/2020 RADY MIASTA BRZEZINY Z DNIA 26 LISTOPADA 2020 R. W SPRAWIE WYZNACZENIA OBSZARU I GRANIC AGLOMERACJI (DZ. URZĘD. WOJ.. ŁÓDZKIEGO POZ. 7000)</t>
  </si>
  <si>
    <t>PLLO0180</t>
  </si>
  <si>
    <t>PLMZ086</t>
  </si>
  <si>
    <t>Gminna Oczyszczalnia Ścieków w Bąkowcu</t>
  </si>
  <si>
    <t>Garbatka-Letnisko</t>
  </si>
  <si>
    <t>PLMZ126</t>
  </si>
  <si>
    <t xml:space="preserve">Cegłów </t>
  </si>
  <si>
    <t>Cegłów</t>
  </si>
  <si>
    <t>Uchwała XXIX/225/20 Rady Gminy Cegłów z 30 listopada 2020 (Dz. U. woj. Maz. poz. 12540)</t>
  </si>
  <si>
    <t>PLMZ1260</t>
  </si>
  <si>
    <t>FROMBORK</t>
  </si>
  <si>
    <t>PLMP054</t>
  </si>
  <si>
    <t>Charsznica</t>
  </si>
  <si>
    <t>Uchwała Rady Gminy Charsznica nr XIX/140/2020 z dnia 30.12.2020r. W sprawie wyznaczenia obszaru i granic aglomeracji Charsznica ( Dziennik Urzędowy Województwa Małopolskiego z dnia 7.01.2021r. Poz. 159 )</t>
  </si>
  <si>
    <t>PLMP0540</t>
  </si>
  <si>
    <t>PLKP006</t>
  </si>
  <si>
    <t>Choceń</t>
  </si>
  <si>
    <t>LII/355/2023 Rady Gminy Choceń, 20.06.2023r., BIP Choceń 04.07.2023r.</t>
  </si>
  <si>
    <t>PLKP0060</t>
  </si>
  <si>
    <t>Bez nazwy</t>
  </si>
  <si>
    <t>PLKP083</t>
  </si>
  <si>
    <t>Chodecz</t>
  </si>
  <si>
    <t>UCHWAŁA NR XXII/158/2020 RADY MIEJSKIEJ W CHODCZU z dnia 25 listopada 2020 r.</t>
  </si>
  <si>
    <t>PLKP0830</t>
  </si>
  <si>
    <t>PLSW067N</t>
  </si>
  <si>
    <t>Fałków</t>
  </si>
  <si>
    <t>PLMZ025</t>
  </si>
  <si>
    <t>Chorzele</t>
  </si>
  <si>
    <t>przasnyski</t>
  </si>
  <si>
    <t>Dębe</t>
  </si>
  <si>
    <t>Nr 208/XXX/20 Rady Miejskiej w Chorzelach z dnia 30 listopada 2020 r.</t>
  </si>
  <si>
    <t>PLMZ0250</t>
  </si>
  <si>
    <t>PLKP080</t>
  </si>
  <si>
    <t>FABIANKI</t>
  </si>
  <si>
    <t>Fabianki</t>
  </si>
  <si>
    <t>PLMZ007</t>
  </si>
  <si>
    <t>Ciechanów</t>
  </si>
  <si>
    <t>ciechanowski</t>
  </si>
  <si>
    <t>Ciechanów, Opinogóra Górna, Miasto Ciechanów</t>
  </si>
  <si>
    <t xml:space="preserve">Uchwała 314/XXX/2021 Rady Miasta Ciechanów z dnia 4 stycznia 2021r.- Dziennik Urzędowy Województwa Mazowieckiego z 2021r. poz.537.     Uchwała nr 768/LXXVII/2024 Rady Miasta Ciechanów z dnia 4 stycznia 2024r.- Dziennik Urzędowy Województwa Mazowieckiego z 2024r. poz.282. </t>
  </si>
  <si>
    <t>PLMZ0070</t>
  </si>
  <si>
    <t>SZPETAL GÓRNY</t>
  </si>
  <si>
    <t>PLLO045</t>
  </si>
  <si>
    <t>Czarnocin</t>
  </si>
  <si>
    <t>piotrkowski</t>
  </si>
  <si>
    <t>Uchwała nr XXVI/191/2020 Rady Gminy Czarnocin z dnia 7 grudnia 2020 r. w sprawie wyznaczenia obszaru i granic aglomeracji Czarnocin; Dz.Urz. Woj. Łódzk. 2020 poz. 6824</t>
  </si>
  <si>
    <t>PLLO0450</t>
  </si>
  <si>
    <t>Oczyszczalnia Ścieków w Nowej Wsi Ełckiej</t>
  </si>
  <si>
    <t>PLMZ130N</t>
  </si>
  <si>
    <t>Czosnów</t>
  </si>
  <si>
    <t>Uchwała Nr LVIII/455/2022 Rady Gminy Czosnów z dnia 20 grudnia 2022 r. Dzienik Urzędowy Województwa Mazowieckiego z dnia 10 stycznia 2023 r. poz 305</t>
  </si>
  <si>
    <t>PLMZ1300N</t>
  </si>
  <si>
    <t>OMB Elbląg</t>
  </si>
  <si>
    <t>PLMZ505</t>
  </si>
  <si>
    <t>Dąbrówka</t>
  </si>
  <si>
    <t>Uchwała Nr XXXVI.365.2022 Rady Gminy Dąbrówka z dnia                      8 sierpnia 2022 roku</t>
  </si>
  <si>
    <t>PLMZ5050</t>
  </si>
  <si>
    <t>PLMZ060</t>
  </si>
  <si>
    <t>Dębe Wielkie</t>
  </si>
  <si>
    <t>Dębe Wielkkie</t>
  </si>
  <si>
    <t>Uchwała Nr
SR.XXIII.0007.219.2020
Rady Gminy Dębe Wielkie
Dziennik Urzędowy Województwa Mazowieckiego
z dnia 14 stycznia 2021 r. poz. 300</t>
  </si>
  <si>
    <t>PLMZ0600</t>
  </si>
  <si>
    <t>Oczyszczalnia Międzywodzie</t>
  </si>
  <si>
    <t>PLLE013</t>
  </si>
  <si>
    <t>Dęblin</t>
  </si>
  <si>
    <t>Dęblin, Stężyca</t>
  </si>
  <si>
    <t>Uchwała Nr XL/235/2020 Rady Miasta Dęblin z dnia 17 grudnia 2020 r. (Dz. Urzęd. Woj. Lub. z 2020 roku poz. 6946)</t>
  </si>
  <si>
    <t>PLLE0130</t>
  </si>
  <si>
    <t>OŚ w Dzierżoniowie</t>
  </si>
  <si>
    <t>PLMZ100</t>
  </si>
  <si>
    <t>Uchwała Nr XV/12/20 Rady Gminy Dobre opublikowany w Dzienniku Urzedowym Wojewódzwta Mazowieckiego</t>
  </si>
  <si>
    <t>PLMZ1000</t>
  </si>
  <si>
    <t>PLKP055</t>
  </si>
  <si>
    <t>Dobrzyń nad Wisłą</t>
  </si>
  <si>
    <t>Gmina Dobrzyń nad  Wisłą</t>
  </si>
  <si>
    <t>LXIV/2023 z dnia 11.07.2023r.</t>
  </si>
  <si>
    <t>PLKP0550</t>
  </si>
  <si>
    <t>Parowa</t>
  </si>
  <si>
    <t>PLMZ101</t>
  </si>
  <si>
    <t>Drobin</t>
  </si>
  <si>
    <t xml:space="preserve">Uchwale Nr XXIV/233/2020 Rady Miejskiej w Drobinie z dnia 29 grudnia 2022r w sprawie wyznaczenia obszaru  i granic aglomeracji (Dz. Urz. Woj. 2021 poz.145)   </t>
  </si>
  <si>
    <t>PLMZ1010</t>
  </si>
  <si>
    <t>PLLO035</t>
  </si>
  <si>
    <t>Drzewica</t>
  </si>
  <si>
    <t>Łódzkie</t>
  </si>
  <si>
    <t>Dziennik</t>
  </si>
  <si>
    <t>PLLO0350</t>
  </si>
  <si>
    <t>PLWM010</t>
  </si>
  <si>
    <t>Działdowo</t>
  </si>
  <si>
    <t>Gmina-Miasto Działdowo</t>
  </si>
  <si>
    <t>Gmina-Miasto Działdowo, Gmina Działdowo</t>
  </si>
  <si>
    <t>Uchwała nr XXVI/240/21 Rady Miasta Działdowo z dnia 26 lutego 2021 r. w sprawie wyznaczenia obszaru i granic aglomeracji Działdowo (Dz. Urz. Woj. Warm.-Maz. z 2021 r., poz. 1052)</t>
  </si>
  <si>
    <t>PLWM0100</t>
  </si>
  <si>
    <t>Trębaczew</t>
  </si>
  <si>
    <t>Uchwała nr XXXVII/373/2023 Rady Gminy Fabianki z dnia 21.04.2023 r. zmieniająca uchwałę w sprawie wyznaczenia obszaru i granic aglomeracji Fabianki</t>
  </si>
  <si>
    <t>PLKP0801</t>
  </si>
  <si>
    <t>PLKP0802</t>
  </si>
  <si>
    <t>Związek Międzygminny Nidzica</t>
  </si>
  <si>
    <t>Uchwała Nr XXI/159/2020 Rada Gminy w Fałkowie</t>
  </si>
  <si>
    <t>PLSW0670N</t>
  </si>
  <si>
    <t>Oczyszczalnia Działdowo</t>
  </si>
  <si>
    <t>kozienicki</t>
  </si>
  <si>
    <t>Uchwała Nr XIX/122/20 Rady Gminy Garbatka-Letnisko z dnia 29 grudnia 2020r., Uchwała Nr XlI/250/22 z dn. 31.10.2022r. zmieniająca Uchwałę Nr XIX/122/20</t>
  </si>
  <si>
    <t>PLMZ0860</t>
  </si>
  <si>
    <t>Uchwała Rady Gminy Garbów nr XVIII/107/20 z dnia 27 listopada 2020r. W sprawie zmiany uchwały o wyznaczeniu obszaru i granic aglomeracji</t>
  </si>
  <si>
    <t>PLLE0720</t>
  </si>
  <si>
    <t>Biologiczno-mechaniczna oczyyszczalnia ścieków BOS 500</t>
  </si>
  <si>
    <t xml:space="preserve">miasto Garwolin gmina miejska i część gminy Garwolin </t>
  </si>
  <si>
    <t>Uchwała nr XXXVI/199/2020 Rady Miasta Garwolina z dnia 29 grudnia 2020 r. w sprawie wyznaczenia obszaru i granic aglomeracji Garwolin Dzienik Wojewódzki Województwa Mazowieckiego z 12 stycznia 2021r Poz 199.</t>
  </si>
  <si>
    <t>PLMZ0330</t>
  </si>
  <si>
    <t>Oczyszczalnia ścieków w Drzycimiu</t>
  </si>
  <si>
    <t>Uchwała nr 399/LXV/2023Rady Miasta i Gminy Gąbin z dnia 28 sierpnia 2023 r.</t>
  </si>
  <si>
    <t>PLMZ0810</t>
  </si>
  <si>
    <t>Oczyszczalnia ścieków socjalno-bytowych Zakład Gródek</t>
  </si>
  <si>
    <t>Uchwała XXX.122.2021 Rady Gminy Gielniów</t>
  </si>
  <si>
    <t>PLMZ1620N</t>
  </si>
  <si>
    <t>Oczyszczalnia scieków socjalno - bytowych Spółdzielnia Mieszkaniowa "ENERGETYK" Gródek</t>
  </si>
  <si>
    <t>Uchwała Nr XXI/150/2020 Rady Miejskiej w Glinjecku z dnia 29 października 2020 roku</t>
  </si>
  <si>
    <t>PLMZ0610</t>
  </si>
  <si>
    <t>Oczyszczalnia ścieków w Drzewicy</t>
  </si>
  <si>
    <t>skierniewicki</t>
  </si>
  <si>
    <t>Uchwała nr XXVI/172/2020 Rady Gminy Głuchów z dnia 11 grudnia 2020 r. w sprawie wyznaczenia Aglomeracji Głuchów (DZ. URZ. WOJ. ŁÓDZ. 2020.6950 z dnia 14.12.2020r.)</t>
  </si>
  <si>
    <t>PLLO0100</t>
  </si>
  <si>
    <t>Niedary</t>
  </si>
  <si>
    <t>21.12.2020 r. Uchwała NR XXII.168.2020 Rada Gminy Gorzkowice   Dziennik Urzędowy Województwa</t>
  </si>
  <si>
    <t>PLLO0380</t>
  </si>
  <si>
    <t>Dziewin</t>
  </si>
  <si>
    <t>gostyniński</t>
  </si>
  <si>
    <t>Miasto Gostynin</t>
  </si>
  <si>
    <t>Uchwała Nr 392/LVI/2022 Rady Miejskiej w Gostyninie z nie 29 grudnia 2022 r. w sprawie zmiany Uchwały Nr 218/XXVIII/2020 Rady Miejskiej w Gostyninie z dnia 30 grudnia 2020 r. w sprawie wynaczenia obszaru i granic alglomeracji Gminy Miasta Gostynina</t>
  </si>
  <si>
    <t>PLMZ0420</t>
  </si>
  <si>
    <t>PLMZ0421</t>
  </si>
  <si>
    <t>BIBLOK PS-400</t>
  </si>
  <si>
    <t>piaseczyński</t>
  </si>
  <si>
    <t>Uchwała nr XCII/802/2023 Rady Miejskiej Góra Kalwaria z dnia 29 marca 2023 r. w sprawie wyznaczenia obszaru i granic aglomeracji Góra Kalwaria (Dz. Urz. Woj. Maz. poz. 4830)</t>
  </si>
  <si>
    <t>Grodzisk Mazowiecki, Milanówek, Podkowa Leśna</t>
  </si>
  <si>
    <t>Uchwała nr 1038/2023 Rady Miejskiej w Grodzisku Mazowieckim z dnia 2023.10.25 Dz.U.poz.11894 z 2023.11.06</t>
  </si>
  <si>
    <t>PLMZ0040</t>
  </si>
  <si>
    <t>grójecki</t>
  </si>
  <si>
    <t>Uchwała Rady Miejskiej w Grójcu XIV/110/19 z dnia 07.10.2019. Dz.Urz.Woj.Maz z 2019 poz. 11964 z dnia 18.10.2019r.</t>
  </si>
  <si>
    <t>PLMZ0230</t>
  </si>
  <si>
    <t>Oczyszczalnia ścieków w Drawskim Młynie</t>
  </si>
  <si>
    <t>Uchwała Nr XXVI.258.2020 Rady Miejskiej w Halinowie z dnia 22 grudnia 2020r. W sprawie wyznaczenia obszaru i granic Aglomeracji Halinów   oraz uchwała zmieniająca nr XXXII.330.2021 Rady Miejskiej w Halinowie z dnia 29 czerwca 2021                                                                        DZ. URZ. WOJ. 2020.13207
Ogłoszony: 23.12.2020                DZ. URZ. WOJ. 2021.6163
Ogłoszony: 08.07.2021</t>
  </si>
  <si>
    <t>PLMZ0800</t>
  </si>
  <si>
    <t>Uchwała nr XXVII/168/20 Rady Gminy Iłowo-Osada z dnia 29 grudnia 2020 r. w sprawie wyznaczania aglomereacji Iłowo-Osada (Dz. Urz. z dnia 09.02.2021 r. poz. 630)</t>
  </si>
  <si>
    <t>PLWM0290</t>
  </si>
  <si>
    <t>Dolna Grupa</t>
  </si>
  <si>
    <t>radomski</t>
  </si>
  <si>
    <t>XXXII/213/2020 Rada Miejska w Iłży  18.12.2020 r. w sprawie wyznaczenia obszaru igranic aglomeracji gminy Iłża, Dz. U. Województwa Mazowieckiego</t>
  </si>
  <si>
    <t>PLMZ0730</t>
  </si>
  <si>
    <t>oczyszczalnia Dopiewo</t>
  </si>
  <si>
    <t>Uchwała nr XXXI/197/20 RADY GMINY INOWŁÓDZ z dnia 30.12.2020 r. ( DZ. URZ. WOJ. ŁÓDZ. 2021.1468
Ogłoszony: 01.04.2021)</t>
  </si>
  <si>
    <t>PLLO0801N</t>
  </si>
  <si>
    <t>PLLO0802N</t>
  </si>
  <si>
    <t>Oczyszczalnia Ścieków w Domaradzu</t>
  </si>
  <si>
    <t>Izabelin, Stare Babice</t>
  </si>
  <si>
    <t>UCHAWAŁA NR LXV/510/22 RADY GMINY IZABELIN z dnia 13 grudnia 2022 r.</t>
  </si>
  <si>
    <t>PLMZ0650</t>
  </si>
  <si>
    <t>DOLICE</t>
  </si>
  <si>
    <t>UCHWAŁA NR XXVI/80/2020
RADY GMINY JEDLIŃSK
z dnia 15 grudnia 2020 r.  opublikowana w Dzienniku Urzędowym Województwa Mazowieckiego  dnia 16 grudnia 2020 r. pod poz. 12972</t>
  </si>
  <si>
    <t>PLMZ0690</t>
  </si>
  <si>
    <t>UCHWAŁA Nr XXXVII/200/2020 z dnia 29 grudnia 2020 roku w sprawie przyjęcia wyznaczenia obszaru i granic aglomeracji Jedlnia-Letnisko, 
Publikacja: Dziennik Urzędowy Województwa Mazowieckiego, Rocznik:  2021, Pozycja:  194, Data ogłoszenia:  12 stycznia 2021</t>
  </si>
  <si>
    <t>PLMZ0930</t>
  </si>
  <si>
    <t>OCZYSZCZALNIA ŚCIEKÓ W DOBRZYCY</t>
  </si>
  <si>
    <t>Uchwała nr SOK.0007.35.2023 Rady Gminy Jednorożec z dnia 20 lipca 2023 r. zmieniająca uchwałę w sprawie wyznaczenia obszaru i granic aglomeracji Jednorożec (Dz. Urz. Woj. Maz. 2023.8910)</t>
  </si>
  <si>
    <t>PLMZ0960</t>
  </si>
  <si>
    <t>otwocki</t>
  </si>
  <si>
    <t xml:space="preserve">UCHWAŁA NR 262/VIII/2020 RADY MIASTA JÓZEFOWA z dnia 18 grudnia 2020 r. https://edziennik.mazowieckie.pl/WDU_W/2021/36/akt.pdf </t>
  </si>
  <si>
    <t>PLMZ0082</t>
  </si>
  <si>
    <t>Oczyszczalnia Dobrzany</t>
  </si>
  <si>
    <t>Uchwała nr XXVII/139/2020 Rady Gminy Karczmiska z dnia 29 grudnia 2020 r. Dz. Urz. Woj. Lubelskiego z  2021 r., poz. 29</t>
  </si>
  <si>
    <t>PLLE0970N</t>
  </si>
  <si>
    <t>puławski</t>
  </si>
  <si>
    <t xml:space="preserve">Uchwała nr XXIV/165/20Rady Miejskiej w Kazimierzu Dolny z dnia 30 grudnia 2020r. </t>
  </si>
  <si>
    <t>PLLE0490</t>
  </si>
  <si>
    <t>uchwała Rady Gminy Klembów nr III.260.2020 z dnia 30.12.2020; DZIENNIK URZEDOWY WOJEWÓDZTWA MAZOWIECKIEGO z 30.12.2020r. Poz. 13536</t>
  </si>
  <si>
    <t>PLMZ0750</t>
  </si>
  <si>
    <t>Kosyń</t>
  </si>
  <si>
    <t>Uchwała nr XXVIII/109/2020 Rady Miejskiej w Koluszkach z dnia 15.12.2020 r. w sprawie wyznaczenia obszaru, wielkości i granic aglomeracji Koluszki ogłoszona w Dzienniku Urzędowym Województwa Łódzkiego pod poz. 7018 z dnia 16.12.2020 r.</t>
  </si>
  <si>
    <t>PLLO0310</t>
  </si>
  <si>
    <t>Gmina Kołbiel</t>
  </si>
  <si>
    <t>Uchwała nr XXI/163/2020 Rady Gminy Kołbiel z dnia 29 grudnia 2020 r. w sprawie wyznaczenia aglomeracji Kołbiel</t>
  </si>
  <si>
    <t>PLMZ1330N</t>
  </si>
  <si>
    <t>Oczyszczalnia scieków Dobre ul. Lawendowa 14</t>
  </si>
  <si>
    <t>NR LXIV/561/2023</t>
  </si>
  <si>
    <t>PLSL0370</t>
  </si>
  <si>
    <t>Oczyszczalnia Ścieków Redlica</t>
  </si>
  <si>
    <t>328/VIII/24/2021</t>
  </si>
  <si>
    <t>PLMZ0300</t>
  </si>
  <si>
    <t>Kowal</t>
  </si>
  <si>
    <t>uchwała nr XXVI/180/2020 Rady Miasta Kowal z dn. 02.12.2020 r. (Dz.U. Kuj.-Pom. Z 2020 r., poz. 6321)</t>
  </si>
  <si>
    <t>PLKP0720</t>
  </si>
  <si>
    <t>Przenosza</t>
  </si>
  <si>
    <t>Gmina Kozienice</t>
  </si>
  <si>
    <t>Gmina Kozienice, Gmina Sieciechów</t>
  </si>
  <si>
    <t xml:space="preserve">Uchwała nr LXI/734/2023 Rady Miejskiej w Kozienicach z dnia 30.10.2023 </t>
  </si>
  <si>
    <t>PLMZ0200</t>
  </si>
  <si>
    <t>Uchwała Nr 243/20 Rady Gminy Krasocin z dnia 29.12.2020 r. Dziennik Urzędowy Województwa Świętokrzyskiego Poz. 222 z 11.01.2021 r.</t>
  </si>
  <si>
    <t>PLSW0730N</t>
  </si>
  <si>
    <t>kraśnicki</t>
  </si>
  <si>
    <t>Miasto Kraśnik</t>
  </si>
  <si>
    <t>gmina miejska Kraśnik gmina wiejska Kraśnik</t>
  </si>
  <si>
    <t>Uchwała nr XXXII/249/2020 Rady Miasta Kraśnik z dnia 26 listopada 2020 r. w sprawie wyznaczenia obszaru i granic aglomeracji Kraśnik (Dz. U. woj.. Lubelskiego z 2020 r. poz. 5968)</t>
  </si>
  <si>
    <t>PLLE0090</t>
  </si>
  <si>
    <t>Uchwała nr 170/XXIII/2020 Rady Gminy Kroczyce z dnia 
14 grudnia 2020r.
http://dzienniki.slask.eu/WDU_S/2020/9098/akt.pdf</t>
  </si>
  <si>
    <t>PLSL5010</t>
  </si>
  <si>
    <t>Mirków</t>
  </si>
  <si>
    <t>Uchwała Nr XXX/167/20 Rady Miejskiej w Krośniewicach z dnia 9 listopada 2020 r. (Dz.Urz.Woj.Łódzkiego z 20.11.202r., poz. 6219)</t>
  </si>
  <si>
    <t>PLLO0260</t>
  </si>
  <si>
    <t>OCZYSZCZALNIA ŚCIEKÓW DĘBNO</t>
  </si>
  <si>
    <t>ostrowiecki</t>
  </si>
  <si>
    <t>Uchwała nr LXXXIV.537.2022 Rady Miejskiej w Kunowei z dnia 14 listopada 2022 r. w sprawie wyznaczenia obszaru, wielkosći i granic aglomeracji Kunów, Dz. Woj. Św. z 2022 poz. 3932, ogłoszono: 17.11.2022 r.</t>
  </si>
  <si>
    <t>PLSW0480N</t>
  </si>
  <si>
    <t>Wola Dębińska</t>
  </si>
  <si>
    <t>Uchwała Rady Gminy Kurów Nr XXXVIII/465/2023 z dn. 26.04.2023 r. w zprawie zmiany uchwały Nr XIX/197/2020 z dnia 30 grudnia 2020 r. w sprawie wyznaczenia obszaru i granic aglomeracji Kurów (Dz. Urz. Woj.. Lub. z dnia 4 maja 2023 r., poz. 3230)</t>
  </si>
  <si>
    <t>PLLE0600</t>
  </si>
  <si>
    <t>Maszkienice</t>
  </si>
  <si>
    <t>Uchwała Nr XXII/152/21 Rady Gminy Latowicz z dnia 18.01.2021 r. w sprawie wyznaczenia obszaru i granic aglomeracji Latowicz, Dziennik Urzędowy Województwa Mazowieckiego poz. 599</t>
  </si>
  <si>
    <t>PLMZ5030</t>
  </si>
  <si>
    <t>Uchwała nr XXX/187/20 Rady Gminy Leoncin z dnia 14.12.2020 r. w sprawie wyznaczenia obszaru i granic aglomeracji Leoncin, Dziennik Urzędowy Województwa Mazowieckiego</t>
  </si>
  <si>
    <t>PLMZ1610N</t>
  </si>
  <si>
    <t>Oczyszczalnia ścieków Miejskiego Zakładu Gospodarki Komunalnej Sp. z o.o.</t>
  </si>
  <si>
    <t>Lesznowola</t>
  </si>
  <si>
    <t>UchwałaRady Gminy Lesznowola  nr 39/IV/2024 z 24 lipca 2024 r., Dz.Urz.Woj.Maz. z 2024 r. poz. 7492</t>
  </si>
  <si>
    <t>PLMZ0681</t>
  </si>
  <si>
    <t>PLMZ0682</t>
  </si>
  <si>
    <t>PLMZ0683</t>
  </si>
  <si>
    <t>Oczyszczalnia Ścieków Miejskich</t>
  </si>
  <si>
    <t>Uchwała Nr XVII/117/20 Rady Gminy Lipce Reymontowskie z dnia 25 listopada 2020 r. (Dz. Urz. Woj.. Łódzkiego z 2020 r. poz. 6405)</t>
  </si>
  <si>
    <t>PLLO0830N</t>
  </si>
  <si>
    <t>lipski</t>
  </si>
  <si>
    <t>Nr XXX/165/2020 z dnia 11 grudnia 2020</t>
  </si>
  <si>
    <t>PLMZ0540</t>
  </si>
  <si>
    <t>Oczyszczalnia ścieków Debrzno Wieś</t>
  </si>
  <si>
    <t>Uchwała nr XXXIII/205/20 Rady Gminy Lubochniaz dnia 20 listopada 2020r.</t>
  </si>
  <si>
    <t>PLLO0470</t>
  </si>
  <si>
    <t>Uchwała Nr XIX/179/2020 z dn. 29.12.2020 r. Dz. U.woj. K-P, poz. 428</t>
  </si>
  <si>
    <t>PLKP0700</t>
  </si>
  <si>
    <t>Oczyszczalnia ścieków w Dąbrówce</t>
  </si>
  <si>
    <t>Uchwała Nr XXVI/156/2020 Rady Miasta Łaskarzew z dnia 30 grudnia 2020 r. w sprawie wyznaczenia obszaru i granic aglomeracji Łaskarzew</t>
  </si>
  <si>
    <t>PLMZ0760</t>
  </si>
  <si>
    <t>oczyszczalnia ścieków komunalnych w Dąbrowie Tarnowskiej</t>
  </si>
  <si>
    <t>skarzyski</t>
  </si>
  <si>
    <t>warszawa</t>
  </si>
  <si>
    <t>wisła</t>
  </si>
  <si>
    <t xml:space="preserve">Łączna </t>
  </si>
  <si>
    <t>Uchwała nr XLIV/264/2022 Rady Gminy Łączna z dnia 29 grudnia 2022r.</t>
  </si>
  <si>
    <t>PLSW0340</t>
  </si>
  <si>
    <t>Oczyszczalnia ścieków Centrum</t>
  </si>
  <si>
    <t>łęczycki</t>
  </si>
  <si>
    <t>Nr XLV/253/2021 Rady Miejskiej w Łęczycy z dnia 25.03.2021 r. poz. 1649</t>
  </si>
  <si>
    <t>PLLO0210</t>
  </si>
  <si>
    <t>Uchwała Rady Miejskiej nr LXXXVIII/610/2023 z dnia 30.11.2023 r.</t>
  </si>
  <si>
    <t>PLMZ0350</t>
  </si>
  <si>
    <t>Oczyszczalnia biologiczno mechaniczna Dąbrowa Białostocka</t>
  </si>
  <si>
    <t>łowicki</t>
  </si>
  <si>
    <t>Miasto Łowicz</t>
  </si>
  <si>
    <t>Gmina Miasto Łowicz, Gmina Łowicz, Gmina Nieborów</t>
  </si>
  <si>
    <t>Nr XXXIII/289/2021 Rady Miejskiej w Łowiczu</t>
  </si>
  <si>
    <t>PLLO0050</t>
  </si>
  <si>
    <t>Uchwała Nr XXIV/196/2020 Rady Miejskiej w Makowie Mazowieckim</t>
  </si>
  <si>
    <t>PLMZ0280</t>
  </si>
  <si>
    <t>Uchwała nr XXX/149/2020 Rady Gminy Miastków Kościelny z dnia 28 grudnia 2020 r. opublikowana w Dzienniku Województwa Mazowieckiego poz. 811</t>
  </si>
  <si>
    <t>PLMZ1050</t>
  </si>
  <si>
    <t>Gmina Miasta Głowno</t>
  </si>
  <si>
    <t>Uchwała Nr XXXVI/270/20 Rady Miejskiej w Głownie z dnia 8 grudnia 2020 r. w sprawie wyznaczenia aglomeracji Miasto Głowno</t>
  </si>
  <si>
    <t>PLLO0250</t>
  </si>
  <si>
    <t>Przedmieście Czudeckie</t>
  </si>
  <si>
    <t>Miasto Mińsk Mazowiecki</t>
  </si>
  <si>
    <t>Miato Mińsk Mazowiecki, Gmina Mińsk Mazowiecki</t>
  </si>
  <si>
    <t>Uchwałanr XLV.422.2022 Rady Miasta Mińsk Mazowiecki z dnia 20 czerwca 2022 r. opublikowana w D.Urz.woj.Maz. Z dnia 27 czerwca 2022 r., poz. 6873</t>
  </si>
  <si>
    <t>PLMZ0190</t>
  </si>
  <si>
    <t>Oczyszczalnia w Czosnowie</t>
  </si>
  <si>
    <t>mławski</t>
  </si>
  <si>
    <t>Uchwała nr IV/40/2018 Rady Miasta Mława z dnia 18 grudnia 2019 r. Dz.U. Woj. Maz. poz. 105</t>
  </si>
  <si>
    <t>PLMZ0150</t>
  </si>
  <si>
    <t>Kielecki</t>
  </si>
  <si>
    <t xml:space="preserve">Mniów </t>
  </si>
  <si>
    <t>Uchwała Nr 210/XXVIII/2020 Sejmiku Województwa Świętokrzyskiego z dnia 29 grudnia 2020 r.</t>
  </si>
  <si>
    <t>PLSW0660N</t>
  </si>
  <si>
    <t xml:space="preserve">Uchwała nr XXXV/183/2020r. Rady Miejskiej w Mogielnicy z dnia 25 listopada 2020r. </t>
  </si>
  <si>
    <t>PLMZ1130</t>
  </si>
  <si>
    <t>Oczyszczalnia Ścieków DŹBÓW (OŚD)</t>
  </si>
  <si>
    <t>Uchwała nr XXXIV/304/2020 z dnia 17.12.2020 r. Rady Gminy Moszczenica (Dz. U. Woj. Łódzkiego z dnia 07.01.2021 r. poz. 35)</t>
  </si>
  <si>
    <t>PLLO0330</t>
  </si>
  <si>
    <t>Centralna Oczyszczalnia Ścieków (COŚ)</t>
  </si>
  <si>
    <t>żyrardowski</t>
  </si>
  <si>
    <t>UCHWAŁA NR LXV/557/23
RADY MIEJSKIEJ W MSZCZONOWIE
z dnia 20 września 2023 r.
zmieniająca uchwałę w sprawie wyznaczenia obszaru i granic aglomeracji Mszczonów (https://edziennik.mazowieckie.pl/WDU_W/2024/1666/akt.pdf)</t>
  </si>
  <si>
    <t>PLMZ0490</t>
  </si>
  <si>
    <t>PWiK Czerwionka-Leszczyny Sp. z o.o.</t>
  </si>
  <si>
    <t>Nadarzyn</t>
  </si>
  <si>
    <t>ŁOWICZ</t>
  </si>
  <si>
    <t>XXXII.434.2021</t>
  </si>
  <si>
    <t>PLMZ0990</t>
  </si>
  <si>
    <t>uchwała zmieniająca nr LVIII/365/22 z dnia 14.12.2022 r. (Dz. Urz. Woj. Lub. 19.12.2022 poz. 6846)</t>
  </si>
  <si>
    <t>PLLE0370</t>
  </si>
  <si>
    <t>Nasielsk</t>
  </si>
  <si>
    <t xml:space="preserve">Uchwała nr LV/481/23 z dnia 24.03.2023r. </t>
  </si>
  <si>
    <t>PLMZ0670</t>
  </si>
  <si>
    <t>CZERNIKOWO</t>
  </si>
  <si>
    <t>nidzicki</t>
  </si>
  <si>
    <t>Gmina Nidzica</t>
  </si>
  <si>
    <t>Nidzica</t>
  </si>
  <si>
    <t>UCHWAŁA NR LXXIX/981/2023 RADY MIEJSKIEJ W NIDZICY z dnia 23 listopada 2023 r. w sprawie zmiany uchwały Nr XXXII/415/2020 Rady Miejskiej w Nidzicy z dnia 26 listopada 2020 r. w sprawie wyznaczenia obszaru i granic aglomeracji Nidzica</t>
  </si>
  <si>
    <t>PLWM0200</t>
  </si>
  <si>
    <t>Nowa Słupia</t>
  </si>
  <si>
    <t>Uchwała NR LXX/106/22Rady Miejskiej w Nowej Słupi z dnia 29 grudnia 2022r Dzuennik Urzedowy Województwa Świetokrzyskiego 2023/179</t>
  </si>
  <si>
    <t>PLSW0501N</t>
  </si>
  <si>
    <t>PLSW0502N</t>
  </si>
  <si>
    <t>Wołowice</t>
  </si>
  <si>
    <t xml:space="preserve">Uchwała nr XXVIII/323/2020 Rady Miejskiej w Kozienicach z dnia 3 grudnia 2020 roku w sprawie wyznaczenia aglomeracji Nowa Wieś (Dz.U. Woj. Maz. z 2020 r. poz.12705) </t>
  </si>
  <si>
    <t>PLMZ0830</t>
  </si>
  <si>
    <t>Przeginia Duchowna</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</si>
  <si>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</si>
  <si>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PLMZ0630</t>
  </si>
  <si>
    <t>CZERMIN</t>
  </si>
  <si>
    <t>płoński</t>
  </si>
  <si>
    <t>Nowe Miasto</t>
  </si>
  <si>
    <t>Uchwała Rady Gminy Nowe Miasto nr 179/XXI/2020 z dnia 18 grudnia 2020 roku</t>
  </si>
  <si>
    <t>PLMZ1460N</t>
  </si>
  <si>
    <t>SADKOWA GÓRA</t>
  </si>
  <si>
    <t>Uchwała nr XLI/467/2022 Rady Miejskiej w Nowym Dworze Mazowieckim</t>
  </si>
  <si>
    <t>PLMZ0240</t>
  </si>
  <si>
    <t>Wielska</t>
  </si>
  <si>
    <t>przysuski</t>
  </si>
  <si>
    <t>19.11.2020 r. NrXVII.123.2020, Rady Gminy Odrzywół, Dz.Urz.Woj. Mazowieckiego z 09.12.2020 r. poz 12550</t>
  </si>
  <si>
    <t>PLMZ1700N</t>
  </si>
  <si>
    <t>OCZYSZCZALNIA ŚCIEKÓW CZEMPIŃ</t>
  </si>
  <si>
    <t>Uchwała Nr LIV/596/2022 Rady Miejskiej w Opocznie z dnia 28 grudnia 2022 r.</t>
  </si>
  <si>
    <t>PLLO0150</t>
  </si>
  <si>
    <t>Gminna oczyszcalnia ścieków w Czemiernikach</t>
  </si>
  <si>
    <t>Uchwała Nr XXIV/185/2020 Rady Miejskiej w Opolu Lubelskim Dz. Urz. Poz. 5368 z dn. 09.11.2020</t>
  </si>
  <si>
    <t>PLLE0150</t>
  </si>
  <si>
    <t>Uchwała Nr XXXIX/347/22 Rady Gminy Osieck z dnia 24 października 2022 r. ogłoszona w  Dzienniku Urzędowym Województwa Mazowieckiego z 2022 poz. 11185</t>
  </si>
  <si>
    <t>PLMZ1710N</t>
  </si>
  <si>
    <t>O.Ś. Jurków</t>
  </si>
  <si>
    <t>UCHWAŁA z dnia 30 listopada 2020 r NR XVIII/176/2020 RADY GMINY OSIĘCINY w sprawie wyznaczenia obszaru i granic aglomeracji Osięciny DZ. URZ. WOJ. KUJ-POM. 2020.6282</t>
  </si>
  <si>
    <t>PLKP0320</t>
  </si>
  <si>
    <t xml:space="preserve">Gmina Ostrowiec Świętokrzyski, Gmina Bodzechów, Gmina Ćmielów </t>
  </si>
  <si>
    <t xml:space="preserve">UCHWAŁA NR LXIX/101/2022
RADY MIASTA OSTROWCA ŚWIĘTOKRZYSKIEGO
z dnia 24 października 2022 r.
w sprawie wyznaczenia obszaru i granic aglomeracji Ostrowiec Świętokrzyski
</t>
  </si>
  <si>
    <t>PLSW0020</t>
  </si>
  <si>
    <t>GOŚ Czarnocin bio-pak 500</t>
  </si>
  <si>
    <t>Otwock,Karczew,Celestynów</t>
  </si>
  <si>
    <t>uchwała nr XXXIX/393/20 Rady Miasta Otwocka z dn. 17 grudnia 2020r. opublikowana w Dz. Urz. Woj. Maz. 2020 poz. 13120 z dnia 2020.12.18.</t>
  </si>
  <si>
    <t>PLMZ0081</t>
  </si>
  <si>
    <t>Uchwała Nr XXXIX/256/21 Rady Miejskiej w Ozorkowie z dnia 7 kwietnia 2021 r. w sprawie wyznaczenia aglomeracji Ozorków (Dziennik Urzędowy Województwa Łódzkiego z 2021 r. poz. 1566)</t>
  </si>
  <si>
    <t>PLLO0160</t>
  </si>
  <si>
    <t>Oczyszczalnia Ścieków Czarne</t>
  </si>
  <si>
    <t>PARADYŻ</t>
  </si>
  <si>
    <t>Uchwała Nr XXIV/152/2021 Rady Gminy Paradyż z dnia 21 stycznia 2021 roku (DZ. Urz. Woj. Łódz. z 2021 poz. 1103)</t>
  </si>
  <si>
    <t>PLLO0870Na</t>
  </si>
  <si>
    <t>Oczyszczalnia "Podkomorzyce"</t>
  </si>
  <si>
    <t>Uchwała Nr XXIII/231/20 Rady Gminy w Pawłowie z dnia 10 grudnia 2020r. Dz.U.Woj.Św.2020.poz.4693</t>
  </si>
  <si>
    <t>PLSW0321</t>
  </si>
  <si>
    <t>PLSW0322</t>
  </si>
  <si>
    <t>PLSW0323</t>
  </si>
  <si>
    <t>Oczyszczalnia ścieków Czarna Białostocka</t>
  </si>
  <si>
    <t>uchwała nr 700/XXXIII/2020 Rady Miejskiej w Piasecznie</t>
  </si>
  <si>
    <t>PLMZ0091</t>
  </si>
  <si>
    <t>PLMZ0092</t>
  </si>
  <si>
    <t>Uchwała Nr XIV.93.2019 Rady Miejskiej w Pilawie z dnia 30 października 2019 r. w sprawie wyznaczenia aglomeracji Pilawa (Dz. Urz. Woj. Maz., 2019 poz. 13535)</t>
  </si>
  <si>
    <t>PLMZ0791</t>
  </si>
  <si>
    <t>PLMZ0792</t>
  </si>
  <si>
    <t>Oczyszczalnia w m. Czarna</t>
  </si>
  <si>
    <t>Uchwała nr LII/346/2022
Rady Miasta i Gminy w Pilicy z dn. 07.12.2022 r. w sprawie zmiany uchwały wyznaczenia obszaru i granic aglomeracji gminy Pilica (Dz.Urz.Woj. Śląskiego poz. 8416 z dn. 13.12.2022 r.)</t>
  </si>
  <si>
    <t>PLSL0740</t>
  </si>
  <si>
    <t>Gmina Miasta Pionki</t>
  </si>
  <si>
    <t>Gmina Miasta Pionki, Gmina Pionki</t>
  </si>
  <si>
    <t xml:space="preserve">Pionki Uchwała Nr XXXI/197/2021 Rady Miasta Pionki z dnia 22 lutego 2021r.  w sprawie wyznaczenia obszaru i granic aglomeracji Pionki, Dziennik Urzędowy Województwa Mazowieckiego </t>
  </si>
  <si>
    <t>PLMZ0310</t>
  </si>
  <si>
    <t>CYBINKA</t>
  </si>
  <si>
    <t>Miasto Piotrków Trybunalski</t>
  </si>
  <si>
    <t>UCHWAŁA NR XXX/422/20 RADY MIASTA PIOTRKOWA TRYBUNALSKIEGO z dnia 2 grudnia 2020 r. - DZIENNIK URZEDOWY WOJEWÓDZTWA ŁÓDZKIEGO dnia 16 grudnia 2020 r. Poz. 7002</t>
  </si>
  <si>
    <t>PLLO0020</t>
  </si>
  <si>
    <t>BIEGANÓW</t>
  </si>
  <si>
    <t>436/XXV/2020 Rady Miasta Płocka z 26.11.2020 r. w sprawie wyznaczenia obszaru i granic Aglomeracji Płock Dziennik Urzędowy Województwa Mazowieckiego</t>
  </si>
  <si>
    <t>PLMZ0060</t>
  </si>
  <si>
    <t xml:space="preserve">Oczyszczalnia ścieków w Cmolasie </t>
  </si>
  <si>
    <t>Płoniawy-Bramura, Krasne</t>
  </si>
  <si>
    <t>154.XXIII.2020</t>
  </si>
  <si>
    <t>PLMZ0950</t>
  </si>
  <si>
    <t>Gmina Miasto Płońsk, Gmina Płońsk, Gmina Baboszewo</t>
  </si>
  <si>
    <t>uchwała nr
XXXiX/282/2020</t>
  </si>
  <si>
    <t>PLMZ0160</t>
  </si>
  <si>
    <t>Bogoniowice</t>
  </si>
  <si>
    <t>Uchwała Nr XXV/187/2020 Rady Gminy Pomiechówek z dnia 29 grudnia 2020 r., zmieniona Uchwałą Nr XXVII/216/2021 Rady Gminy Pomiechówek z dnia 08 lipca 2021 r. oraz Uchwałą Nr XLIV/340/2023 Rady Gminy Pomiechówek z dnia 06.03.2023 r.</t>
  </si>
  <si>
    <t>PLMZ0820</t>
  </si>
  <si>
    <t>Oczyszczalnia ścieków w Cieszynie</t>
  </si>
  <si>
    <t>Pruszków, Piastów, Ożarów Mazowiecki, Michałowice, dzielnica Ursus m.st. Warszawy</t>
  </si>
  <si>
    <t>LXXI.644.2023, Rada Miasta Pruszkowa, 26 stycznia 2023 r., w sprawie zmiany Uchwały Nr XXXIII.334.2021 Rady Miasta Pruszkowa z dnia 28 stycznia 2021 r. w sprawie wyznaczenia obszaru i granic aglomeracji Pruszków</t>
  </si>
  <si>
    <t>PLMZ0030</t>
  </si>
  <si>
    <t>Przasnysz (GM), Przasnysz (GW), Czernice Borowe (GW)</t>
  </si>
  <si>
    <t>Uchwała nr XXIV/263/2020 Rady Miejskiej w Przasnyszu z dnia 22 grudnia 2020 r. w sprawie wyznaczenia obszaru i granic aglomeracji Przasnysz (Dz. Urz. Woj.. Maz. z 2020 r. poz. 13480)</t>
  </si>
  <si>
    <t>PLMZ0390</t>
  </si>
  <si>
    <t>Oczyszczalnia ścieków w Ciechocinku</t>
  </si>
  <si>
    <t>UCHWAŁA NR XXVII/248/20 RADY MIEJSKIEJ W PRZEDBORZU z dnia 26 listopada 2020 r.</t>
  </si>
  <si>
    <t>PLLO0411</t>
  </si>
  <si>
    <t>Borkowice, Przysucha</t>
  </si>
  <si>
    <t>Uchwała NR XXII/193/2020 rady Gminy i Miasta Przysucha z dnia 29 grudnia 2020r. (Dz. U. Woj.. Maz. z dnia 11 stycznia 2021r. poz. 171)</t>
  </si>
  <si>
    <t>PLMZ0530</t>
  </si>
  <si>
    <t>Miejska oczyszczalnia ścieków w Ciechanowcu</t>
  </si>
  <si>
    <t>pułtuski</t>
  </si>
  <si>
    <t>UCHWAŁA NR XXXVI/336/2020 Rady Miejskiej w Pułtusku z dnia 29 grudnia 2020r. 
https://edziennik.mazowieckie.pl/WDUW/2021/322/akt.pdf</t>
  </si>
  <si>
    <t>PLMZ0430</t>
  </si>
  <si>
    <t xml:space="preserve">Dziennik Urzędowy Województwa Mazowieckiego Warszawa, dnia 05 czerwca 2023r. poz.6812.                                                                 Uchwała nr LII/311/2023 Rady Gminy w Puszczy Mariańskiej z dnia 24 maja 2023 r. zmieniająca uchwałę w sprawie wyznaczenia Aglomeracji Puszcza Mariańska.                                                                                                                            </t>
  </si>
  <si>
    <t>PLMZ1190</t>
  </si>
  <si>
    <t>Gminna Oczyszczalnia Ścieków Mnich</t>
  </si>
  <si>
    <t xml:space="preserve">Miasto Raciąż </t>
  </si>
  <si>
    <t xml:space="preserve">Uchwała Nr XX/168/2020 Rady Miejskie w Raciążu z dnia 18.12.2020 </t>
  </si>
  <si>
    <t>PLMZ0771</t>
  </si>
  <si>
    <t>GOŚ CHRZANÓW</t>
  </si>
  <si>
    <t>Radom, Zakrzew, 
Jedlnia - Letnisko</t>
  </si>
  <si>
    <t>Uchwała Nr CXII/1094/2024 Rady Miejskiej w Radomiu z dnia 25 marca 2024 r., opublikowana w Dzienniku Urzędowym Województwa Mazowieckiego dnia 5 kwietnia 2024 r. pod poz. 3917</t>
  </si>
  <si>
    <t>PLMZ0020</t>
  </si>
  <si>
    <t>Miejska Oczyszczalnia Ścieków w Choszcznie</t>
  </si>
  <si>
    <t>Uchwała Nr XXIX/150/2020 Rady Miejskiej w Radoszycach z dnia 30.12.2020 r. Dz. Urz. Woj. Święt. z dnia 12.01.2021 r. Poz. 270</t>
  </si>
  <si>
    <t>PLSW0280</t>
  </si>
  <si>
    <t>Klimzowiec</t>
  </si>
  <si>
    <t>Uchwała nr 384/XXVII/2020 Rady Miejskiej w Radzyminie z dnia 14.12.2020r. w sprawie wyznaczenia obszaru i granic Aglomeracji Radzymin, opublikowana w Dzienniku Urzędowym Województwa Mazowieckiego (Mazow.2020r. Poz. 12952)</t>
  </si>
  <si>
    <t>PLMZ0290</t>
  </si>
  <si>
    <t>Miejska oczyszczalnia ścieków w Chorzelach</t>
  </si>
  <si>
    <t>uchwała nr LXXXVIII/728/2023 Rady Gminy Raszyn z dnia 21 grudnia 2023r. (Dz. Urz.Woj. Maz z 2023r. Poz. 14921)</t>
  </si>
  <si>
    <t>PLMZ0261</t>
  </si>
  <si>
    <t>Miasto Rawa Mazowiecka</t>
  </si>
  <si>
    <t>Miasto Rawa Mazowiecka, Gmina Rawa Mazowiecka</t>
  </si>
  <si>
    <t>Dziennik Urzędowy Województwa Łódzkiego z dnia 10.12.2020 roku, poz 6848, Uchwała nr XXIII/201/20 Rady Miasta Rawa Mazowiecka z dnia 19.11.2020 roku w sprawie wyznaczenia aglomeracji Rawa Mazowiecka</t>
  </si>
  <si>
    <t>PLLO0240</t>
  </si>
  <si>
    <t>Regionalny Zarząd Gospodarki Wodnej we Wrocławiu</t>
  </si>
  <si>
    <t>oczyszczalnia scieków w Goliszowie</t>
  </si>
  <si>
    <t>Uchwała Nr XXIV/191/20 Rady Gminy Rokiciny dnia 30.12.2020 w sprawie wyznaczenia obszaru i granic aglomeracji Rokiciny (Dz.Urz.Woj.Łódzkiego z 2021r. Poz. 540)</t>
  </si>
  <si>
    <t>PLLO0880Na</t>
  </si>
  <si>
    <t>Oczyszczalnia Chojnice Igły</t>
  </si>
  <si>
    <t>Uchwała  Nr LXX/105/2022 Rady Miejskiej w Nowej Słupi z dnia 29 grudnia 2022 Dziennik Urzędowy Województa Świetokrzyskiego 2023/178</t>
  </si>
  <si>
    <t>PLSW0490N</t>
  </si>
  <si>
    <t>wyszkowski</t>
  </si>
  <si>
    <t>Uchwała XXX.183.2020 z dn. 31.XII.2020 Rady Gminy Rząśnik (Dz. Urz. Woj. 2021.491)</t>
  </si>
  <si>
    <t>PLMZ1380N</t>
  </si>
  <si>
    <t>Miejska oczyszczalnia Studzieniec Łęg</t>
  </si>
  <si>
    <t>Uchwała rady Gminy Rzeczyca Nr LXIII/348/2023 z dnia 30 marca 2023r.</t>
  </si>
  <si>
    <t>PLLO0590</t>
  </si>
  <si>
    <t>MIELNO-LUBIENIEC</t>
  </si>
  <si>
    <t>legionowski</t>
  </si>
  <si>
    <t>Nieporęt, Serock, Wieliszew</t>
  </si>
  <si>
    <t>664/LXIII/2023, Rada Miejska w Serocku, 01.02.2023 r., zmieniająca uchwałę w sprawie likwidacji dotychczasowej aglomeracji Serock oraz wyznaczenia aglomeracji Serock w nowym kształcie, Dziennik Urzędowy woj. Mazowieckiego 2023.1764</t>
  </si>
  <si>
    <t>PLMZ0360</t>
  </si>
  <si>
    <t>sierpecki</t>
  </si>
  <si>
    <t>Uchwała nr 295/XXXVIII/2020
Rady Miejskiej Sierpc
z dnia 30 grudnia 2020 r</t>
  </si>
  <si>
    <t>PLMZ0100</t>
  </si>
  <si>
    <t>MAZOWIECKIE</t>
  </si>
  <si>
    <t>RADOM</t>
  </si>
  <si>
    <t>UCHWAŁA NR XXXII/204/2020 RADY MIEJSKIEJ W SKARYSZEWIE z dnia 25 listopada 2020 r. Dz.U.Woj.Mazow. Z 4 grudnia 2020 r., poz. 12134</t>
  </si>
  <si>
    <t>PLMZ0550</t>
  </si>
  <si>
    <t>Komunalna Oczyszczalnia ścieków w Chociwlu</t>
  </si>
  <si>
    <t>Skarżysko-Kamienna, Skarżysko Kościelne</t>
  </si>
  <si>
    <t>UCHWAŁA NR LXIX/540/2023 RADY MIASTA SKARZYSKA-KAMIENNEJ z dnia 11 sierpnia 2023r. Poz. 4367</t>
  </si>
  <si>
    <t>PLSW0040</t>
  </si>
  <si>
    <t>Boguszyn</t>
  </si>
  <si>
    <t>Grodzki Skierniewice</t>
  </si>
  <si>
    <t>Uchwała Nr XXII/70/2020 Rady Miasta Skierniewice z dnia  17 września  2020r. (Dz. Urz. Woj. Łódzkiego z 2020 r. poz. 5330</t>
  </si>
  <si>
    <t>PLLO0110</t>
  </si>
  <si>
    <t>CHOCIANÓW</t>
  </si>
  <si>
    <t>Uchwała nr 201/XXXI/20 Rady Gminy Słupno z dnia 30 grudnia 2020r. w sprawie wyznaczenia obszaru i granic aglomeracji Słupno (Dz. Urz. Woj. Maz. z 2021r., poz. 388)</t>
  </si>
  <si>
    <t>PLMZ1040</t>
  </si>
  <si>
    <t>Komunalna Oczyszczalnia w Choceniu</t>
  </si>
  <si>
    <t>uchwała nr XXI/159/2020 Rady Gminy w Sobolewie z dnia 2 listopada 2020r. (DZ. URZ. WOJ. 2020.12131)</t>
  </si>
  <si>
    <t>PLMZ0910</t>
  </si>
  <si>
    <t>Oczyszczalnia Ścieków Kożyczkowo</t>
  </si>
  <si>
    <t>miasto Sochaczew</t>
  </si>
  <si>
    <t>Uchwała nr XX/212/21 Rady Miesjkiej w Sochaczewie z dnia 10.02.2021 r. ( Dz. Urzęd. Woj.. Maz. z 2021 r. poz. 1545 )</t>
  </si>
  <si>
    <t>PLMZ0130</t>
  </si>
  <si>
    <t>Oczyszczalnia w Chmielniku</t>
  </si>
  <si>
    <t>uchwała nr XXI/167/2020 Rady Gminy Sochocin z dnia 30.11.2020 r. (Dz.U. Woj. Maz. z dnia 10.12.2020r. poz. 12549)</t>
  </si>
  <si>
    <t>PLMZ1270</t>
  </si>
  <si>
    <t>Mechaniczno biologiczna oczyszczalnia typu Lemna</t>
  </si>
  <si>
    <t xml:space="preserve">UCHWAŁA NR XXXIX/189/2021 RADY GMINY SOŃSK  z dnia 24 lutego 2021 r. (Dz. Urz. Woj. Maz. Z 2021r., poz1694) </t>
  </si>
  <si>
    <t>PLMZ0720</t>
  </si>
  <si>
    <t>OCZYSZCZALNIA ŚCIEKÓW W CHŁOPICACH</t>
  </si>
  <si>
    <t>Uchwała nr XVIII/159/2020 Rady Gminy Stanisławów z dnia 21.12.2020r. Opublikowana w Dzienniku Urzędowym Województwa Mazowieckiego</t>
  </si>
  <si>
    <t>PLMZ1560N</t>
  </si>
  <si>
    <t>Oczyszczalnia ścieków w Chludowie</t>
  </si>
  <si>
    <t>Starachowice, Mirzec, Wąchock</t>
  </si>
  <si>
    <t>Uchwała nr X/9/2020 Rady Miejskiej w Starachowicach z dnia 18.12.2020 r. w sprawie wyznaczenia obszaru, wielkości i granic Aglomeracji Starachowice</t>
  </si>
  <si>
    <t>PLSW0030</t>
  </si>
  <si>
    <t>Oczyszczalnia Ścieków w Radkowicach</t>
  </si>
  <si>
    <t xml:space="preserve">UCHWAŁA NR LV/579/2022 RadyRady Gminy Stare Babice z dnia 28 grudnia 2022 Poz. 809 </t>
  </si>
  <si>
    <t>PLMZ0510</t>
  </si>
  <si>
    <t>Oczyszczalnia Chełmsko Śląskie</t>
  </si>
  <si>
    <t>UCHWAŁA NR LXXXVI/594/2023
RADY MIEJSKIEJ W STĄPORKOWIE
z dnia 28 grudnia 2023 r.
w sprawie zmiany obszaru i granic aglomeracji Stąporków</t>
  </si>
  <si>
    <t>PLSW0180</t>
  </si>
  <si>
    <t>Oczyszczalnia ścieków w Chełmnie</t>
  </si>
  <si>
    <t>Uchwała Nr XXIII/142/2020 Rady Miasta Stoczek łukwoski z dnia 15.12.2020r. (Dziennik Urzędowy Województwa Lubelskiego z dnia 16 grudnia 2020r. Poz. 6761</t>
  </si>
  <si>
    <t>PLLE0430</t>
  </si>
  <si>
    <t xml:space="preserve">białobrzeski </t>
  </si>
  <si>
    <t xml:space="preserve">Piotrków Trybunalski </t>
  </si>
  <si>
    <t>Uchwała Rady Gminy Stromiec Nr XLIII.308.2023 z dnia 27.02.2023 r.</t>
  </si>
  <si>
    <t>PLMZ1520N</t>
  </si>
  <si>
    <t>Mała Wieś</t>
  </si>
  <si>
    <t>Uchwała nr XXX/298/2020 Rady Miejskiej w Strykowie z dnia 30 grudnia 2020 w sprawie wyznaczania obszaru i granic aglomeracji Stryków http://dziennik.lodzkie.eu/WDU</t>
  </si>
  <si>
    <t>PLLO0390</t>
  </si>
  <si>
    <t>Piątkowa</t>
  </si>
  <si>
    <t xml:space="preserve">mławski </t>
  </si>
  <si>
    <t>Uchwała  nr XXII/128/2020 rady Gminy Strzegowo</t>
  </si>
  <si>
    <t>PLMZ1120</t>
  </si>
  <si>
    <t>Wielogłowy</t>
  </si>
  <si>
    <t>Brody, Starachowice</t>
  </si>
  <si>
    <t>Uchwała nr XIV/96/20 Rady Gminy w Brodach z dnia 15 grudnia 2020 r. Dz.U.Woj.Św.poz.4756</t>
  </si>
  <si>
    <t>PLSW0350</t>
  </si>
  <si>
    <t>Podrzecze</t>
  </si>
  <si>
    <t>Uchwała Rady Miejskiej w Suchedniowie Nr 180/XXVI/2020 z dnia 29 grudnia 2020 r. (DZ. URZ. WOJ.ŚWIĘT. 2021.97)</t>
  </si>
  <si>
    <t>PLSW0170</t>
  </si>
  <si>
    <t>Uchwała nr LVI/503/2023 Rady Miejskiej w Sulejowie</t>
  </si>
  <si>
    <t>PLLO0340</t>
  </si>
  <si>
    <t>Bieławin</t>
  </si>
  <si>
    <t xml:space="preserve">Uchwała nr XXV/284/2020 Rady Miasta Sulejówek z dnia 26 listopada 2020 r-Dzienik Urzędowy Województwa Mazowieckiego poz. 12494 z 9 grudnia 2020 r.; </t>
  </si>
  <si>
    <t>PLMZ0440</t>
  </si>
  <si>
    <t>Oczyszczalnia Ścieków w Charsznicy, ul. Żarnowiecka 3, 32-250 Miechów-Charsznica</t>
  </si>
  <si>
    <t>Chynów</t>
  </si>
  <si>
    <t>Uchwała Nr XIX/138/2020 r. Rady Gminy Chynów z dnia 1 grudnia 2020 r. w sprawie wyznaczenia obszaru i granic aglomeracji Sułkowice (Dz. Urz. Woj. Mazow. Z 2020 r. poz. 12172).</t>
  </si>
  <si>
    <t>PLMZ1650N</t>
  </si>
  <si>
    <t>Uchwała Nr 543/LXXIV Rady Miejskiej w Szczekocinach z dn. 19 grudnia 2023r. w sprawie zmiany uchwały nr 225/XXXI/2020 Rady Miasta i Gminy Szczekociny z dnia 29 grudnia 2020r. W sprawie wyznaczenia obszaru i granic aglomeracji Szczekociny</t>
  </si>
  <si>
    <t>PLSL5211</t>
  </si>
  <si>
    <t>PLSL5212</t>
  </si>
  <si>
    <t>szydłowiecki</t>
  </si>
  <si>
    <t xml:space="preserve">Uvhwała Nr XXIV/170/20 Rady Miejskiej w Szydłowcu </t>
  </si>
  <si>
    <t>PLMZ0400</t>
  </si>
  <si>
    <t>Oczyszczalnia ścieków w Cedyni</t>
  </si>
  <si>
    <t xml:space="preserve">Uchwała Nr XXXIV/250/20 Rady Miesjkiej w Tarczynie z dnia 16.12.2020r., </t>
  </si>
  <si>
    <t>PLMZ0570</t>
  </si>
  <si>
    <t>zwoleński</t>
  </si>
  <si>
    <t xml:space="preserve"> Uchwała Nr LXVII/341/2023 Rady Gminy Tczów z dnia 19.04.2023 r. zmieniająca uchwałę w sprawie wyznaczenia obszaru i granic aglomeracji Tczów, Dz. U. W.M. z 2023 r. poz. 5381</t>
  </si>
  <si>
    <t>PLMZ1070</t>
  </si>
  <si>
    <t>Trutnowy</t>
  </si>
  <si>
    <t>Uchwała nr LXXXII/596/2023 Rady Gminy Teresin z dnia 28 grudnia 2023 r. w sprawie zmiany uchwały nr XXV/202/2020 Rady Gminy Teresin z dnia 23 czerwca 2020 roku w sprawie likwidacji dotychczasowej aglomeracji Teresin oraz wyznaczenia nowej aglomeracji Teresin</t>
  </si>
  <si>
    <t>PLMZ0460</t>
  </si>
  <si>
    <t>Przyborzyce</t>
  </si>
  <si>
    <t>Mazowieckie</t>
  </si>
  <si>
    <t>Wołomińki</t>
  </si>
  <si>
    <t>Uchwała nr XXVN.381.2022
Rady Miejskiej w Tłuszczu
z dnia 3 listopada 2022 r.
Dziennik Urzędowy Województwa Mazowieckiego z dnia 15 listopada 2022 r.
Poz. 11692</t>
  </si>
  <si>
    <t>PLMZ0500</t>
  </si>
  <si>
    <t>Tomaszów Mazowiecki</t>
  </si>
  <si>
    <t>Gmina Miasto Tomaszów Mazowiecki</t>
  </si>
  <si>
    <t>Gmina Miasto Tomaszów Mazowiecki, Gmina Tomaszów Mazowiecki</t>
  </si>
  <si>
    <t>LIV/413/2022, Rada Miejska Tomaszowa Mazowieckiego, 27 stycznia 2022 rok w sprawie wyznaczenia obszaru i granic aglomeracji Tomaszowa Mazowieckiego, Dz.Urz. Woj. Łódz. 2022.1237
LXXXVIII/688/2024, Rada Miejska Tomaszowa Mazowieckiego, 29 lutego 2024 rok w sprawie zmiany uchwały nr  LIV/413/2022 Dz.Urz. Woj. Łódz. 2024.4051</t>
  </si>
  <si>
    <t>PLLO0040</t>
  </si>
  <si>
    <t>CENTRALNA</t>
  </si>
  <si>
    <t>Uchwała Nr XIV.94.2019 Rady Miejskiej w Pilawie z dnia 30 października 2019 r. w sprawie wyznaczenia aglomeracji Trąbki (Dz. Urz. Woj. Maz., 2019 poz. 13536)</t>
  </si>
  <si>
    <t>PLMZ5020</t>
  </si>
  <si>
    <t>BOBREK</t>
  </si>
  <si>
    <t>Uchwała nr LXXXVII/602/2023 Rady Miejskiej w Tuszynie z dnia 29 grudnia 2023 r. w sprawie zmiany uchwały nr XXXII/253/20 Rady Miejskiej w Tuszynie w sprawie wyznaczenia aglomeracji Tuszyn Dziennik Urzędowy Województwa Łódzkiego poz. 653 z dnia 22 stycznia 2024 r.</t>
  </si>
  <si>
    <t>PLLO0360</t>
  </si>
  <si>
    <t>MIECHOWICE</t>
  </si>
  <si>
    <t>Uchwała nr XXXII/257/20 Rady Gminy Ujazd z dnia 29 grudnia 2020 r. w sprawie wyznaczenia obszaru i granic aglomeracji Ujazd, http://dziennik.lodzkie.eu/legalact/2021/465/</t>
  </si>
  <si>
    <t>PLLO6001</t>
  </si>
  <si>
    <t>PLLO6002</t>
  </si>
  <si>
    <t>Uchwała nr LXI/394/23 Rady Miejskiej w Urzędowie z dnia 25 maja 2023r. Zmieniająca uchwałę nr XLVIII/321/22 Rady Miejskiej w Urzędowie z dnia 29 września 2022r.w sprawie wyznaczenia obszaru i granic aglomeracji Urzędów</t>
  </si>
  <si>
    <t>PLLE1100N</t>
  </si>
  <si>
    <t>Uchwała XXXI/217/2020 Rady Miejskiej w Warce z dnia 17 grudnia 2020 r., w sprawie wyznaczenia obszaru i granic aglomeracji Warka (Dz. Urz. Woj. Maz. 13144)</t>
  </si>
  <si>
    <t>PLMZ0170</t>
  </si>
  <si>
    <t>Fordon</t>
  </si>
  <si>
    <t>warszawski, legionowski, wołomiński, warszawski zachodni.</t>
  </si>
  <si>
    <t>Warszawa, Izabelin, Legionowo,  Marki, Jabłonna, Ząbki, Zielonka, Nieporęt</t>
  </si>
  <si>
    <t>Uchwała nr LXXIII/2447/2022 Rady Miasta Stołecznego Warszawy z dnia 8 grudnia 2022 r. zmieniająca uchwałę w sprawie wyznaczenia obszaru i granic aglomeracji Warszawa</t>
  </si>
  <si>
    <t>PLMZ0011</t>
  </si>
  <si>
    <t>PLMZ0012</t>
  </si>
  <si>
    <t>Kapuściska</t>
  </si>
  <si>
    <t>uchwała z 23.11.2020r. NrXX/138/20 Rady Gminy w Wąwolnicy Dz. Urz.Woj. Lub. Poz.6823 z 17.12.2020r.</t>
  </si>
  <si>
    <t>PLLE0770</t>
  </si>
  <si>
    <t>Oczyszczalnia ścieków w Bychawie</t>
  </si>
  <si>
    <t>Uchwała Nr. 124.XXIX.2020 Rady Gminy Wiązowna z dnia 22 grudnia 2020 r. (Dz. Urz. Woj. Maz. z dnia 29 grudnia 2020 r. poz. 13406)</t>
  </si>
  <si>
    <t>PLMZ0520</t>
  </si>
  <si>
    <t>Oczyszczalnia Ścieków Siesławice</t>
  </si>
  <si>
    <t xml:space="preserve">uchwała nr 110/LVI/23 Rady Miasta i Gminy Wiskitki z dnia 5 grudnia 2023 r. w sprawie zmiany uchwały nr 97/XXV/20 Rady Gminy Wiskitki z dnia 28 grudnia 2020 r. w sprawie wyznaczenia obszaru i granic aglomeracji Wiskitki (Dz. U. Woj.. Maz. Z 2023 r. poz. 14756), </t>
  </si>
  <si>
    <t>PLMZ1100</t>
  </si>
  <si>
    <t>Miasto Włocławek</t>
  </si>
  <si>
    <t>Gmina Miasto Włocławek, Gmina Włocławek</t>
  </si>
  <si>
    <t>Uchwała nr XLIII/179/2021 Rady Miasta Włocławek z dnia 30 grudnia 2021 r. ( Dz. Urz. Woj. Kuj-Pom., 12.01.2022 r., poz. 308)</t>
  </si>
  <si>
    <t>PLKP0030</t>
  </si>
  <si>
    <t>Czarna Góra</t>
  </si>
  <si>
    <t>Włoszczowa</t>
  </si>
  <si>
    <t>uchwałanr XXV/171/20 Rady Miejskiej we Włoszczowie z dnia 11 grudnia 2020</t>
  </si>
  <si>
    <t>PLSW0130</t>
  </si>
  <si>
    <t>Białka Tarzańska</t>
  </si>
  <si>
    <t>Gmina Stoczek Łukowski</t>
  </si>
  <si>
    <t>Uchwała Rady Gminy Stoczek Łukowski z dnia 27.11.2020r. Nr XXIII/158/20, Dz.U. z 2020r. Poz. 6732</t>
  </si>
  <si>
    <t>PLLE0960N</t>
  </si>
  <si>
    <t>Skorków</t>
  </si>
  <si>
    <t>Uchwała nr LXXIII/602/24 Rady Gminy Wola Krzysztoporska  (Dziennik Urzędowy Województwa  Łódzkiego 2024 pozycja 4081)</t>
  </si>
  <si>
    <t>PLLO0200</t>
  </si>
  <si>
    <t>Gmina Garwolin</t>
  </si>
  <si>
    <t>XXII/198/2020, Rada Gminy Garwolin, 29.12.2020 r., w sprawie wyznaczenia obszaru i granic aglomeracji Wola Rębkowska, Dz. U. Woj. Mazow. z 2021 r. poz. 4</t>
  </si>
  <si>
    <t>PLMZ0940</t>
  </si>
  <si>
    <t>Wolbórz</t>
  </si>
  <si>
    <t>Uchwała nr XXVII/258/2020 Rady Miejskiej w Wolborzu z dnia 29 grudnia 2020 r. (Dz. U. Woj. Łodzkiego z 2021 r. poz. 392 z dnia 28 stycznia 2021 r.)</t>
  </si>
  <si>
    <t>PLLO0401</t>
  </si>
  <si>
    <t>PLLO0402</t>
  </si>
  <si>
    <t>BRZOZÓW BORKÓWKA</t>
  </si>
  <si>
    <t>Uchwała nr XXVII/259/2020 Rady Miejskiej w Wolborzu z dnia 29 grudnia 2020 r. (Dz. U. Woj. Łodzkiego z 2021 r. poz. 393 z dnia 28 stycznia 2021 r.)</t>
  </si>
  <si>
    <t>PLLO0890N</t>
  </si>
  <si>
    <t>GRABOWNICA</t>
  </si>
  <si>
    <t>Wołomin, Kobyłka</t>
  </si>
  <si>
    <t>XXVI-174/2020 Rady Miejskiej w Wołominie z dnia 22.12.2020 r. opublikowana w Dzienniku Urzędowym Województwa Mazowieckiego 28.12.2020 r.</t>
  </si>
  <si>
    <t>PLMZ0120</t>
  </si>
  <si>
    <t>Klecie</t>
  </si>
  <si>
    <t>Uchwała nr XXVI/323/20 Rady Miejskiej w Wyszkowie z dnia 30 grudnia 2020 r.</t>
  </si>
  <si>
    <t>PLMZ0320</t>
  </si>
  <si>
    <t>Zakład Usług Komunalnych Sp. z o.o.</t>
  </si>
  <si>
    <t xml:space="preserve">158?XXVI/2020 z dnia 30 listopada 2020r </t>
  </si>
  <si>
    <t>PLMZ1090</t>
  </si>
  <si>
    <t>1Brzeźnica</t>
  </si>
  <si>
    <t>UCHWAŁA NR L/472/2022
RADY MIEJSKIEJ W ZAKROCZYMIU
z dnia 15 czerwca 2022 r.
w sprawie wyznaczenia obszaru i granic aglomeracji Zakroczym</t>
  </si>
  <si>
    <t>PLMZ0880</t>
  </si>
  <si>
    <t>Gmina Miasto Zgierz</t>
  </si>
  <si>
    <t>Uchwała Rady Miasta Zgierza nr LXVII/928/2023 z dnia 28.09.2023 r. w sprawie zmiany uchwały nr XXX/359/2020 Rady Miasta Zgierza z dnia 29 grudnia 2020 r. w sprawie wyznaczenia aglomeracji Zgierz (Dz. Urz. Woj. Łódzkiego 2023 poz. 8652)</t>
  </si>
  <si>
    <t>PLLO0120</t>
  </si>
  <si>
    <t>Oczyszczalnia Brzeziny</t>
  </si>
  <si>
    <t>Uchwała nr LXIV/411/2022 Rady Miejskiej w Zwoleniu z dnia 23 grudnia 2022r.          W sprawie wyznaczenia obszaru i granic aglomeracji Zwoleń, opublikowana w Dzienniku Urzędowym Województwa Mazowieckiego              Dz.URZ.WOJ.2023.336, ogłoszony 11.01.2023r.</t>
  </si>
  <si>
    <t>PLMZ0470</t>
  </si>
  <si>
    <t>Stary Brześć</t>
  </si>
  <si>
    <t>Uchwała nr 97/XXX/2020 Rady Gminy Żabia Wola z dnia 25 listopada 2020 r. Uchwała nr 17/XXXIII/2021 Rady Gminy Żabia Wola z dnia 27 stycznia 2021 r. zmieniająca uchwałę nr 97/XXX/2020</t>
  </si>
  <si>
    <t>PLMZ0840</t>
  </si>
  <si>
    <t>Brzezie</t>
  </si>
  <si>
    <t xml:space="preserve">Uchwała Rady Gminy Żarnów Nr. XXVI/175/2020 z dnia 14.12.2020 r. w spr. Wyznaczenia granic aglomeracji Żarnów. Publikator Dz.U.Woj.Łódz. Rocznik 2020, poz 6988, data ogłosz. 15.12.2020 r. </t>
  </si>
  <si>
    <t>PLLO5020</t>
  </si>
  <si>
    <t>Oczyszczalnia  Ścieków w Brzeszczach</t>
  </si>
  <si>
    <t>Uchwała NrXXIV/170/2020 Rady Miejskiej  w Żelechowie z dnia 29.10.2020 r.</t>
  </si>
  <si>
    <t>PLMZ0700</t>
  </si>
  <si>
    <t>Sterkowiec - Zajazie</t>
  </si>
  <si>
    <t>żuromiński</t>
  </si>
  <si>
    <t xml:space="preserve"> Żuromin</t>
  </si>
  <si>
    <t>Uchwała nr 201/XXVI/20 Rady Miejskiej w Żurominie z dnia 22 grudnia 2020 r. w sprawie wyznaczenia obszaru i granic aglomeracji Żuromin. Dz. Urz. Z dnia 30 grudnia 2020 r. poz. 13458</t>
  </si>
  <si>
    <t>PLMZ0480</t>
  </si>
  <si>
    <t>Brzesko (Przemysłowa Oczyszczalnia Ścieków Carlberg Supply Company Polska S.A.)</t>
  </si>
  <si>
    <t>Żychlin</t>
  </si>
  <si>
    <t>Uchwała Nr XXVIII/145/2020 Rady Miejskiej w Żychlinie</t>
  </si>
  <si>
    <t>PLLO0320</t>
  </si>
  <si>
    <t>Z.Ch. Rokita</t>
  </si>
  <si>
    <t>Żyrardów,Radziejowice,      Jaktorów</t>
  </si>
  <si>
    <t xml:space="preserve"> UCHWAŁA NR LXXI/606/23 RADY MIASTA ŻYRARDOWA z dnia 27 kwietnia 2023 r. zmieniająca uchwałę w sprawie wyznaczenia aglomeracji Żyrardów (Dz. Urz. Woj. Maz. z 2023 r. poz. 6574) </t>
  </si>
  <si>
    <t>PLMZ0180</t>
  </si>
  <si>
    <t>Oczyszczalnia ścieków dla aglomeracji Brzeg Dolny</t>
  </si>
  <si>
    <t>PLPK129</t>
  </si>
  <si>
    <t>Grabownica Starzeńska</t>
  </si>
  <si>
    <t>Oczyszczalnia Ścieków w Brzegu</t>
  </si>
  <si>
    <t>PLPL704</t>
  </si>
  <si>
    <t>Aglomeracja Supraśl</t>
  </si>
  <si>
    <t>PLLO0130</t>
  </si>
  <si>
    <t>OCZYSZCZALNIA ŚCIEKÓW W BRUSACH</t>
  </si>
  <si>
    <t>PLPL703</t>
  </si>
  <si>
    <t>Dobrzyniewo Duże</t>
  </si>
  <si>
    <t>PLLO0080</t>
  </si>
  <si>
    <t>Oczyszczalnia Warszawskiego Rolno-Śpozywczego Rynku Hurtowego w Broniszach</t>
  </si>
  <si>
    <t>PLOP032</t>
  </si>
  <si>
    <t>Murów</t>
  </si>
  <si>
    <t>PLPK0261</t>
  </si>
  <si>
    <t>PLPK0262</t>
  </si>
  <si>
    <t>PLPK0263</t>
  </si>
  <si>
    <t>PLPK0264</t>
  </si>
  <si>
    <t>PLPK0265</t>
  </si>
  <si>
    <t>PLPK0266</t>
  </si>
  <si>
    <t>PLPK0267</t>
  </si>
  <si>
    <t>Krynki</t>
  </si>
  <si>
    <t>PLPK026</t>
  </si>
  <si>
    <t>Radomyśl Wielki</t>
  </si>
  <si>
    <t>PLLO0060</t>
  </si>
  <si>
    <t>Miejska Oczyszczalnia Ścieków w Brodnicy</t>
  </si>
  <si>
    <t>PLSW040</t>
  </si>
  <si>
    <t>Koprzywnica</t>
  </si>
  <si>
    <t>PLLE0210</t>
  </si>
  <si>
    <t>Oczyszczalnia Ścieków w Janowie, Janów 51B, 05-088 Brochów</t>
  </si>
  <si>
    <t>PLLO013</t>
  </si>
  <si>
    <t>Wieluń</t>
  </si>
  <si>
    <t>PLDO0710</t>
  </si>
  <si>
    <t>hydrocentrum</t>
  </si>
  <si>
    <t>PLLO008</t>
  </si>
  <si>
    <t>PLOP0320</t>
  </si>
  <si>
    <t>PLLO006</t>
  </si>
  <si>
    <t>Radomsko</t>
  </si>
  <si>
    <t>PLDO0510</t>
  </si>
  <si>
    <t>oczyszczalnia ścieków typu ecolo-chief w Branicach</t>
  </si>
  <si>
    <t>PLLE107N</t>
  </si>
  <si>
    <t>Księżpol</t>
  </si>
  <si>
    <t>PLLE1070N</t>
  </si>
  <si>
    <t>PLDO005</t>
  </si>
  <si>
    <t>Głogów</t>
  </si>
  <si>
    <t>PLSW0400</t>
  </si>
  <si>
    <t>PLDO051</t>
  </si>
  <si>
    <t>PLDO0050</t>
  </si>
  <si>
    <t>Oczyszczalnia ścieków Borowie</t>
  </si>
  <si>
    <t>PLDO071</t>
  </si>
  <si>
    <t>Pieńsk</t>
  </si>
  <si>
    <t>PLMZ7020</t>
  </si>
  <si>
    <t>PLMZ701</t>
  </si>
  <si>
    <t>Akademia Rembertów</t>
  </si>
  <si>
    <t>PLMZ7010</t>
  </si>
  <si>
    <t>PLMZ702</t>
  </si>
  <si>
    <t>Cyraneczka</t>
  </si>
  <si>
    <t>Borecki Zakład Wodociągów i Kanalizacji Sp. z o.o.</t>
  </si>
  <si>
    <t>PLLE021</t>
  </si>
  <si>
    <t>Poniatowa</t>
  </si>
  <si>
    <t>Borek strzeliński</t>
  </si>
  <si>
    <t>Dane pomocnicze dla PGW WP.
Dane z arkusza niedostępne dla gminy.</t>
  </si>
  <si>
    <t>Oczyszczalnia ścieków w Wolbromku</t>
  </si>
  <si>
    <t>OCZYSZCZALNIA ŚCIEKÓW "BOLESŁAWIEC"</t>
  </si>
  <si>
    <t>Oczyszczalnia ścieków w Boleslawcu</t>
  </si>
  <si>
    <t>Gorce</t>
  </si>
  <si>
    <t>Oczyszczalnia ścieków w Bogatyni</t>
  </si>
  <si>
    <t xml:space="preserve">Wola Szczygiełkowa </t>
  </si>
  <si>
    <t xml:space="preserve">Święta Katarzyna </t>
  </si>
  <si>
    <t>BODZANÓW</t>
  </si>
  <si>
    <t>Bochnia-Siedlec</t>
  </si>
  <si>
    <t>Damienice</t>
  </si>
  <si>
    <t>Proszówki</t>
  </si>
  <si>
    <t>ROGOŹNIK</t>
  </si>
  <si>
    <t>BOBOWA</t>
  </si>
  <si>
    <t>Miejska Oczyszczalnia Ścieków w Błoniu</t>
  </si>
  <si>
    <t>Borysławice</t>
  </si>
  <si>
    <t>Wojtyniów</t>
  </si>
  <si>
    <t>OŚ Blachownia</t>
  </si>
  <si>
    <t>Oczyszczalnia Ścieków Bisztynek-Kolonia</t>
  </si>
  <si>
    <t>Gminna Oczyszczalnia Ścieków w Biszczy</t>
  </si>
  <si>
    <t>Oczyszczalnia ścieków w Biskupcu</t>
  </si>
  <si>
    <t>kontenerowa oczyszczalnia ścieków w Ostrowitem</t>
  </si>
  <si>
    <t>Solec</t>
  </si>
  <si>
    <t>Jagiełły</t>
  </si>
  <si>
    <t>Chemików</t>
  </si>
  <si>
    <t>OS Wapienica</t>
  </si>
  <si>
    <t>OS Komorowice</t>
  </si>
  <si>
    <t>Oczyszczalnia ścieków w Bielsku</t>
  </si>
  <si>
    <t>OŚ w Bielawie</t>
  </si>
  <si>
    <t>Oczyszczalnia ścieków w Białobrzegach</t>
  </si>
  <si>
    <t>ŻURAWIA</t>
  </si>
  <si>
    <t>Miejska Oczyszczalnia Ścieków w Białej Podlaskiej</t>
  </si>
  <si>
    <t>Oczyszczalnia Biała</t>
  </si>
  <si>
    <t>BIAŁA DRUGA</t>
  </si>
  <si>
    <t>Oczyszczalnia ścieków w Będzinie</t>
  </si>
  <si>
    <t>Oczyszczalnia ścieków bytowo – gospodarczych przy TAURON Wytwarzanie S.A. - Elektrownia Łagisza</t>
  </si>
  <si>
    <t>Kaniów</t>
  </si>
  <si>
    <t>ZAKŁAD GOSPODARKI KOMUNALNEJ</t>
  </si>
  <si>
    <t>Oczyszczalnia ścieków w Bełżycach</t>
  </si>
  <si>
    <t>Oczysczalnia Bełchatów</t>
  </si>
  <si>
    <t>Oczyszczalnia ścieków Barlinek</t>
  </si>
  <si>
    <t>Sadłogoszcz</t>
  </si>
  <si>
    <t>Oczyszczalnia ścieków w Baranowie Sandomierskim</t>
  </si>
  <si>
    <t>Oczyszczalnia ścieków w Baranowie</t>
  </si>
  <si>
    <t>Oczyszczalnia ścieków komunalnych w Baligrodzie</t>
  </si>
  <si>
    <t>Piskrzyn</t>
  </si>
  <si>
    <t>Gminna Oczyszczalnia Ścieków w Poloniszu</t>
  </si>
  <si>
    <t>Oczyszczalnia ścieków w Annopolu</t>
  </si>
  <si>
    <t>Gminna Oczyszczalnia Ścieków w Kraszewie</t>
  </si>
  <si>
    <t>Ruda Bugaj</t>
  </si>
  <si>
    <t>Oczyszczalnia ścieków w Russocicach</t>
  </si>
  <si>
    <t>Oczyszczania Ścieków w Puławach</t>
  </si>
  <si>
    <t>Przedsiębiorstwo Gospodarki Wodno-Ściekowej "GEA-NOVA" sp. z o.o.</t>
  </si>
  <si>
    <t>GOŚ ŁAM</t>
  </si>
  <si>
    <t>Łobez</t>
  </si>
  <si>
    <t>Grupowa Oczyszczalnia Ścieków Sp. z o.o. w Kutnie</t>
  </si>
  <si>
    <t>Rudno</t>
  </si>
  <si>
    <t>Zalas</t>
  </si>
  <si>
    <t>Frywałd</t>
  </si>
  <si>
    <t>Centralna Oczyszczalnia Ścieków w Krzeszowicach</t>
  </si>
  <si>
    <t>Oczyszczaknia ścieków w Kornicy</t>
  </si>
  <si>
    <t>Miejska Oczyszczalnia Ścieków Komunalnych w Inowrocławiu</t>
  </si>
  <si>
    <t>Libiszów</t>
  </si>
  <si>
    <t>Oczyszczalnia Ścieków w Białymstoku</t>
  </si>
  <si>
    <t>Oczyszczalnia ścieków w Bardzie</t>
  </si>
  <si>
    <t>Oczyszczalnia ścieków w Przyłęku</t>
  </si>
  <si>
    <t>Oczyszczalnia Ścieków w Adamówce</t>
  </si>
  <si>
    <t>Oczyszczalnia ścieków w Adamowie</t>
  </si>
  <si>
    <t xml:space="preserve">Świebodzin </t>
  </si>
  <si>
    <t>Miejska Oczyszczalnia Ścieków w Wieluniu</t>
  </si>
  <si>
    <t>Oczyszczalnia ścieków w Dzigorzewie MPWiK Sp. z o.o.</t>
  </si>
  <si>
    <t>PARTYNIA</t>
  </si>
  <si>
    <t>RUDA</t>
  </si>
  <si>
    <t>RUDA I</t>
  </si>
  <si>
    <t>DĄBRÓWKA WISŁOCKA</t>
  </si>
  <si>
    <t>DULCZA WIELKA</t>
  </si>
  <si>
    <t>RADOMYŚL WIELKI</t>
  </si>
  <si>
    <t>JANOWIEC</t>
  </si>
  <si>
    <t>Oczyszczalnia Ścieków w Radomsku</t>
  </si>
  <si>
    <t>Mechaniczno-bilogiczna komunalna oczyszczalnia ścieków</t>
  </si>
  <si>
    <t>oczyszczalnia ścieków</t>
  </si>
  <si>
    <t>Dane pomocnicze dla PGW WP.</t>
  </si>
  <si>
    <t>Smolnik</t>
  </si>
  <si>
    <t>oczyszczalnia ścieków w Księżpolu</t>
  </si>
  <si>
    <t>Dane z arkusza niedostępne dla gminy.</t>
  </si>
  <si>
    <t>Oczyszczalnia ścieków w Koprzywnicy</t>
  </si>
  <si>
    <t>Miejska Oczyszczalnia Ścieków w Głogowie</t>
  </si>
  <si>
    <t>Oczyszczalnia AON</t>
  </si>
  <si>
    <t>PLKP0440</t>
  </si>
  <si>
    <t>PLWL1980N</t>
  </si>
  <si>
    <t>PLWM0380</t>
  </si>
  <si>
    <t>PLMZ0410</t>
  </si>
  <si>
    <t>PLZA0380</t>
  </si>
  <si>
    <t>KLAUZULA INFORMACYJNA 
DOTYCZĄCA PRZETWARZANIA DANYCH OSOBOWYCH 
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osobowych) (dalej jako: RODO) Państwowe Gospodarstwo Wodne Wody Polskie informuje, iż: 
1. Administratorem Pani/Pana danych osobowych jest Państwowe Gospodarstwo Wodne Wody Polskie z siedzibą w Warszawie, ul. Tytusa Chałubińskiego 8, 00-613 Warszawa (dalej jako: PGW Wody Polskie). 
2. Kontakt z Inspektorem ochrony danych w PGW Wody Polskie możliwy jest pod adresem e-mail: iod@wody.gov.pl lub listownie pod adresem: Państwowe Gospodarstwo Wodne Wody Polskie z siedzibą w Warszawie, ul. Tytusa Chałubińskiego 8, 00-613 Warszawa z dopiskiem „Inspektor ochrony danych”. 
3. Pani/Pana dane osobowe przetwarzane będą w celu wynikającym z prawnie uzasadnionych interesów realizowanych przez administratora lub przez stronę trzecią (art. 6 ust. 1 lit. f Rozporządzenia). Prawnie uzasadnionym interesem realizowanym przez Administratora jest weryfikacja poprawności i kompletności danych przekazanych w ankiecie sprawozdania z realizacji KPOŚK w roku 2025.</t>
  </si>
  <si>
    <t xml:space="preserve">4. Odbiorcą Pani/Pana danych osobowych mogą być podmioty uprawnione do kontroli działalności Administratora lub uprawnione do uzyskania danych osobowych na podstawie przepisów prawa, a także podmioty, z którymi Administrator zawarł umowy powierzenia przetwarzania danych osobowych tj. podmioty współpracujące w zakresie dostarczania lub utrzymania systemów informatycznych. 
5. Pani/Pana dane osobowe nie będą przekazywane do państwa trzeciego lub organizacji międzynarodowej. 
6. Pani/Pana dane osobowe będą przetwarzane przez okres wymagany przepisami prawa niezbędny do realizacji wskazanego w pkt 3 celu przetwarzania oraz zgodnie z przepisami wydanymi na podstawie art. 6 ust. 2 ustawy z dnia 14 lipca 1983 r. o narodowym zasobie archiwalnym i archiwach (tj. Dz. U. z 2020 r. poz. 164) – Jednolity Rzeczowy Wykaz Akt w PGW Wody Polskie). </t>
  </si>
  <si>
    <t xml:space="preserve">7. W związku z  przetwarzaniem Pani/Pana danych osobowych przysługują Pani/Panu następujące uprawnienia: 
a) prawo dostępu do danych osobowych Pani/Pana dotyczących, w tym prawo do uzyskania kopii tych danych (podstawa prawna: art. 15 RODO); 
b) prawo do żądania sprostowania (poprawiania) danych osobowych Pani/Pana dotyczących 
 – w przypadku, gdy dane są nieprawidłowe lub niekompletne (podstawa prawna: art. 16 RODO); 
c) prawo do żądania ograniczenia przetwarzania danych osobowych Pani/Pana dotyczących (podstawa prawna: art. 18 RODO). 
d) prawo do wniesienia sprzeciwu wobec przetwarzania danych osobowych Pani/Pana dotyczących (podstawa prawna: art. 21 Rozporządzenia).
8. W związku z przetwarzaniem Pani/Pana danych osobowych przysługuje Pani/Panu prawo wniesienia skargi do Prezesa Urzędu Ochrony Danych Osobowych, gdy uzna Pani/Pan, że przetwarzanie danych osobowych Pani/Pana dotyczących narusza przepisy RODO (podstawa prawna: art. 77 RODO). 
9. Podanie przez Panią/Pana danych osobowych jest niezbędne dla realizacji celów, o których mowa w pkt 3, a konsekwencją niepodania danych osobowych będzie niemożność realizacji tych celów. 
10. Pani/Pana dane osobowe nie będą przetwarzane w sposób zautomatyzowany i nie będą podlegały profilowaniu. </t>
  </si>
  <si>
    <r>
      <t xml:space="preserve">Należy wpisać liczbę RLM odpowiadającą mieszkańcom i innym użytkownikom, których ścieki odprowadzane są do oczyszczalni poprzez sieć kanalizacyjną znajdującą się na terenie aglomeracji.
Wartość ta powinna uwzględniać wyłącznie ładunek ścieków doprowadzany systemem kanalizacji zbiorczej, bez dopływów spoza aglomeracji oraz bez ścieków dowożonych taborem asenizacyjnym.
</t>
    </r>
    <r>
      <rPr>
        <b/>
        <sz val="11"/>
        <color theme="1"/>
        <rFont val="Calibri"/>
        <family val="2"/>
        <charset val="238"/>
        <scheme val="minor"/>
      </rPr>
      <t>Wartość nie może być większa od kol. 34.</t>
    </r>
  </si>
  <si>
    <r>
      <t xml:space="preserve">Należy wpisać liczbę RLM odpowiadającą ściekom dowożonym taborem asenizacyjnym (wozy asenizacyjne) z terenu aglomeracji do oczyszczalni.
Dotyczy to wyłącznie nieczystości ciekłych z indywidualnych systemów (np. szamba, przydomowe oczyszczalnie ścieków) znajdujących się w granicach aglomeracji.
Wartość ta nie powinna obejmować ścieków dowożonych spoza aglomeracji — takie należy wykazać w oddzielnych polach, zgodnie z arkuszem.
</t>
    </r>
    <r>
      <rPr>
        <b/>
        <sz val="11"/>
        <color theme="1"/>
        <rFont val="Calibri"/>
        <family val="2"/>
        <charset val="238"/>
        <scheme val="minor"/>
      </rPr>
      <t>Wartość nie może być większa od sumy kol. 35 i kol. 36.</t>
    </r>
  </si>
  <si>
    <r>
      <t xml:space="preserve">Szacunkowy udział RLM aglomeracji korzystającej z taboru asenizacyjnego obsługiwanego przez oczyszczalnię (w %).
</t>
    </r>
    <r>
      <rPr>
        <b/>
        <sz val="11"/>
        <color theme="1"/>
        <rFont val="Calibri"/>
        <family val="2"/>
        <charset val="238"/>
        <scheme val="minor"/>
      </rPr>
      <t xml:space="preserve">Wartość wyliczana automatycznie </t>
    </r>
    <r>
      <rPr>
        <sz val="11"/>
        <color theme="1"/>
        <rFont val="Calibri"/>
        <family val="2"/>
        <scheme val="minor"/>
      </rPr>
      <t xml:space="preserve">na podstawie danych z </t>
    </r>
    <r>
      <rPr>
        <b/>
        <sz val="11"/>
        <color theme="1"/>
        <rFont val="Calibri"/>
        <family val="2"/>
        <charset val="238"/>
        <scheme val="minor"/>
      </rPr>
      <t xml:space="preserve">kol. 166 oraz kol. 33. </t>
    </r>
  </si>
  <si>
    <r>
      <t xml:space="preserve">Szacunkowy udział RLM aglomeracji korzystającej z sieci kanalizacyjnej obsługiwanej przez oczyszczalnię (w %).
</t>
    </r>
    <r>
      <rPr>
        <b/>
        <sz val="11"/>
        <color theme="1"/>
        <rFont val="Calibri"/>
        <family val="2"/>
        <charset val="238"/>
        <scheme val="minor"/>
      </rPr>
      <t>Wartość wyliczana automatycznie</t>
    </r>
    <r>
      <rPr>
        <sz val="11"/>
        <color theme="1"/>
        <rFont val="Calibri"/>
        <family val="2"/>
        <scheme val="minor"/>
      </rPr>
      <t xml:space="preserve"> na podstawie danych z</t>
    </r>
    <r>
      <rPr>
        <b/>
        <sz val="11"/>
        <color theme="1"/>
        <rFont val="Calibri"/>
        <family val="2"/>
        <charset val="238"/>
        <scheme val="minor"/>
      </rPr>
      <t xml:space="preserve"> kol. 165 oraz kol. 33.</t>
    </r>
  </si>
  <si>
    <t xml:space="preserve">NOWE ZZ I REGIONY </t>
  </si>
  <si>
    <t>Dolnej Odry i Przymorza Zachodniego</t>
  </si>
  <si>
    <t>Narwi</t>
  </si>
  <si>
    <t>Niemna</t>
  </si>
  <si>
    <t>Łyny i Węgorapy</t>
  </si>
  <si>
    <t xml:space="preserve">Narwi 
oraz Łyny i Węgorapy </t>
  </si>
  <si>
    <t>Narwi 
oraz Łyny i Węgorapy</t>
  </si>
  <si>
    <t>Noteci</t>
  </si>
  <si>
    <t>Dolnej Wisły</t>
  </si>
  <si>
    <t>Małej Wisły</t>
  </si>
  <si>
    <t>Górnej Odry</t>
  </si>
  <si>
    <t>Górnej-Zachodniej Wisły</t>
  </si>
  <si>
    <t>Czarnej Orawy</t>
  </si>
  <si>
    <t>Bugu</t>
  </si>
  <si>
    <t>Warty</t>
  </si>
  <si>
    <t>Górnej-Wschodniej Wisły</t>
  </si>
  <si>
    <t>Dniestru</t>
  </si>
  <si>
    <t>Środkowej Odry</t>
  </si>
  <si>
    <t>Środkowej Wisły</t>
  </si>
  <si>
    <t>BIAŁYSTOK</t>
  </si>
  <si>
    <t>Należy wpisać nazwę/y inwestycji planowanej do realizacji w latach 2026-2031 dotyczącej oczyszczalni ścieków.
W przypadku realizacji kilku inwestycji na oczyszczalni komórkę należy uzupełnić według następującego schematu: 
1. nazwa inwestycji/ rodzaj inwestycji/ planowany termin zakończenia inwestycji;
2. nazwa inwestycji/ rodzaj inwestycji/ planowany termin zakończenia inwestycji;
3. nazwa inwestycji/ rodzaj inwestycji/ planowany termin zakończenia inwestycji;</t>
  </si>
  <si>
    <t xml:space="preserve">BZT5 dostarczany do oczyszczalni przez KP z terenów innych aglomeracji, jeżeli jest kilka aglomeracji, należy podać łączną sumę ładunków.
Jeżeli oczyszczalnia nie przyjmuje ścieków przez KP z innej aglomeracji, należy wpisać wartość 0.
</t>
  </si>
  <si>
    <t>PLLU0652N</t>
  </si>
  <si>
    <t>PLLO0870N</t>
  </si>
  <si>
    <t xml:space="preserve">sumaryczny ładunek jaki otrzymuje oczyszczalnia, suma ładunków z własnej aglomeracji i dostarczany przez KP </t>
  </si>
  <si>
    <r>
      <t xml:space="preserve">Kolumna jest uzupełniana AUTOMATYCZNIE. Prosimy o niezmienianie danych. 
</t>
    </r>
    <r>
      <rPr>
        <b/>
        <sz val="11"/>
        <color theme="1"/>
        <rFont val="Calibri"/>
        <family val="2"/>
        <charset val="238"/>
        <scheme val="minor"/>
      </rPr>
      <t>Przeliczenie sumarycznego dobowego ładunku BZT₅ dopływającego do oczyszczalni (ładunek z własnej aglomeracji + dostarczany przez KP) na równoważną liczbę mieszkańców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</si>
</sst>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yyyy\-mm\-dd;@"/>
    <numFmt numFmtId="167" formatCode="#,##0.00000"/>
    <numFmt numFmtId="168" formatCode="[$-415]General"/>
  </numFmts>
  <fonts count="70">
    <font>
      <sz val="11"/>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sz val="10"/>
      <color theme="1"/>
      <name val="Calibri"/>
      <family val="2"/>
      <charset val="238"/>
      <scheme val="minor"/>
    </font>
    <font>
      <b/>
      <sz val="14"/>
      <color indexed="8"/>
      <name val="Calibri"/>
      <family val="2"/>
    </font>
    <font>
      <b/>
      <sz val="14"/>
      <color theme="1"/>
      <name val="Calibri"/>
      <family val="2"/>
    </font>
    <font>
      <sz val="14"/>
      <color indexed="8"/>
      <name val="Calibri"/>
      <family val="2"/>
    </font>
    <font>
      <b/>
      <sz val="14"/>
      <color indexed="8"/>
      <name val="Calibri"/>
      <family val="2"/>
      <scheme val="minor"/>
    </font>
    <font>
      <sz val="11"/>
      <color indexed="8"/>
      <name val="Calibri"/>
      <family val="2"/>
    </font>
    <font>
      <sz val="11"/>
      <color theme="1"/>
      <name val="Calibri"/>
      <family val="2"/>
    </font>
    <font>
      <sz val="11"/>
      <name val="Calibri"/>
      <family val="2"/>
    </font>
    <font>
      <sz val="11"/>
      <color rgb="FF000000"/>
      <name val="Calibri"/>
      <family val="2"/>
    </font>
    <font>
      <sz val="10"/>
      <name val="Arial CE"/>
      <charset val="238"/>
    </font>
    <font>
      <sz val="11"/>
      <color indexed="8"/>
      <name val="Calibri"/>
      <family val="2"/>
      <charset val="238"/>
    </font>
    <font>
      <b/>
      <sz val="11"/>
      <color indexed="8"/>
      <name val="Calibri"/>
      <family val="2"/>
    </font>
    <font>
      <b/>
      <sz val="11"/>
      <color rgb="FFFFFF00"/>
      <name val="Calibri"/>
      <family val="2"/>
    </font>
    <font>
      <sz val="11"/>
      <color theme="1"/>
      <name val="Calibri"/>
      <family val="2"/>
      <scheme val="minor"/>
    </font>
    <font>
      <b/>
      <sz val="14"/>
      <color indexed="8"/>
      <name val="Calibri"/>
      <family val="2"/>
      <charset val="238"/>
    </font>
    <font>
      <b/>
      <sz val="14"/>
      <name val="Calibri"/>
      <family val="2"/>
    </font>
    <font>
      <sz val="10"/>
      <color indexed="8"/>
      <name val="Calibri"/>
      <family val="2"/>
    </font>
    <font>
      <sz val="10"/>
      <name val="Calibri"/>
      <family val="2"/>
    </font>
    <font>
      <b/>
      <sz val="10"/>
      <color indexed="8"/>
      <name val="Calibri"/>
      <family val="2"/>
    </font>
    <font>
      <sz val="10"/>
      <name val="Calibri"/>
      <family val="2"/>
      <charset val="238"/>
    </font>
    <font>
      <sz val="11"/>
      <color theme="1"/>
      <name val="Calibri"/>
      <family val="2"/>
      <charset val="238"/>
    </font>
    <font>
      <sz val="10"/>
      <name val="Calibri"/>
      <family val="2"/>
      <charset val="238"/>
      <scheme val="minor"/>
    </font>
    <font>
      <sz val="11"/>
      <name val="Calibri"/>
      <family val="2"/>
      <charset val="238"/>
      <scheme val="minor"/>
    </font>
    <font>
      <b/>
      <sz val="11"/>
      <color theme="1"/>
      <name val="Calibri"/>
      <family val="2"/>
      <scheme val="minor"/>
    </font>
    <font>
      <sz val="11"/>
      <name val="Calibri"/>
      <family val="2"/>
      <scheme val="minor"/>
    </font>
    <font>
      <sz val="12"/>
      <color indexed="8"/>
      <name val="Calibri"/>
      <family val="2"/>
      <charset val="238"/>
    </font>
    <font>
      <b/>
      <sz val="16"/>
      <name val="Calibri"/>
      <family val="2"/>
      <charset val="238"/>
    </font>
    <font>
      <b/>
      <sz val="16"/>
      <color indexed="8"/>
      <name val="Calibri"/>
      <family val="2"/>
      <charset val="238"/>
    </font>
    <font>
      <sz val="14"/>
      <color theme="1"/>
      <name val="Calibri"/>
      <family val="2"/>
    </font>
    <font>
      <b/>
      <sz val="11"/>
      <color theme="1"/>
      <name val="Calibri"/>
      <family val="2"/>
      <charset val="238"/>
    </font>
    <font>
      <i/>
      <sz val="11"/>
      <color theme="1"/>
      <name val="Calibri"/>
      <family val="2"/>
      <charset val="238"/>
      <scheme val="minor"/>
    </font>
    <font>
      <b/>
      <sz val="10"/>
      <color indexed="8"/>
      <name val="Calibri"/>
      <family val="2"/>
      <scheme val="minor"/>
    </font>
    <font>
      <sz val="10"/>
      <color indexed="8"/>
      <name val="Calibri"/>
      <family val="2"/>
      <charset val="238"/>
    </font>
    <font>
      <sz val="10"/>
      <color indexed="8"/>
      <name val="Calibri"/>
      <family val="2"/>
      <charset val="238"/>
      <scheme val="minor"/>
    </font>
    <font>
      <sz val="8"/>
      <name val="Calibri"/>
      <family val="2"/>
      <charset val="238"/>
      <scheme val="minor"/>
    </font>
    <font>
      <b/>
      <sz val="8"/>
      <color indexed="8"/>
      <name val="Calibri"/>
      <family val="2"/>
    </font>
    <font>
      <b/>
      <sz val="10"/>
      <color theme="1"/>
      <name val="Calibri"/>
      <family val="2"/>
      <charset val="238"/>
    </font>
    <font>
      <sz val="10"/>
      <color theme="1"/>
      <name val="Calibri"/>
      <family val="2"/>
      <charset val="238"/>
    </font>
    <font>
      <b/>
      <sz val="10"/>
      <color rgb="FF000000"/>
      <name val="Calibri"/>
      <family val="2"/>
      <charset val="238"/>
      <scheme val="minor"/>
    </font>
    <font>
      <b/>
      <sz val="11"/>
      <name val="Calibri"/>
      <family val="2"/>
    </font>
    <font>
      <b/>
      <sz val="11"/>
      <color theme="1"/>
      <name val="Calibri"/>
      <family val="2"/>
    </font>
    <font>
      <sz val="11"/>
      <color theme="1"/>
      <name val="Calibri"/>
      <family val="2"/>
      <charset val="238"/>
      <scheme val="minor"/>
    </font>
    <font>
      <sz val="11"/>
      <color rgb="FF9C0006"/>
      <name val="Calibri"/>
      <family val="2"/>
      <charset val="238"/>
      <scheme val="minor"/>
    </font>
    <font>
      <sz val="10"/>
      <color rgb="FF000000"/>
      <name val="Arial"/>
      <family val="2"/>
      <charset val="238"/>
    </font>
    <font>
      <sz val="11"/>
      <color theme="1"/>
      <name val="Czcionka tekstu podstawowego"/>
      <family val="2"/>
      <charset val="238"/>
    </font>
    <font>
      <sz val="11"/>
      <color rgb="FF000000"/>
      <name val="Calibri"/>
      <family val="2"/>
      <charset val="238"/>
    </font>
    <font>
      <b/>
      <sz val="10"/>
      <color theme="1"/>
      <name val="Calibri"/>
      <family val="2"/>
      <charset val="238"/>
      <scheme val="minor"/>
    </font>
    <font>
      <b/>
      <sz val="11"/>
      <name val="Calibri"/>
      <family val="2"/>
      <charset val="238"/>
      <scheme val="minor"/>
    </font>
    <font>
      <b/>
      <sz val="11"/>
      <color indexed="8"/>
      <name val="Calibri"/>
      <family val="2"/>
      <scheme val="minor"/>
    </font>
    <font>
      <b/>
      <sz val="11"/>
      <name val="Calibri"/>
      <family val="2"/>
      <scheme val="minor"/>
    </font>
    <font>
      <b/>
      <sz val="10"/>
      <name val="Calibri"/>
      <family val="2"/>
    </font>
    <font>
      <b/>
      <sz val="11"/>
      <name val="Calibri"/>
      <family val="2"/>
      <charset val="238"/>
    </font>
    <font>
      <b/>
      <sz val="11"/>
      <color rgb="FF000000"/>
      <name val="Calibri"/>
      <family val="2"/>
      <charset val="238"/>
    </font>
    <font>
      <sz val="11"/>
      <color rgb="FF3F3F76"/>
      <name val="Calibri"/>
      <family val="2"/>
      <charset val="238"/>
      <scheme val="minor"/>
    </font>
    <font>
      <sz val="9"/>
      <color indexed="8"/>
      <name val="Arial"/>
      <family val="2"/>
      <charset val="238"/>
    </font>
    <font>
      <sz val="11"/>
      <color rgb="FF000000"/>
      <name val="Calibri"/>
      <family val="2"/>
      <charset val="1"/>
    </font>
    <font>
      <sz val="11"/>
      <color theme="1"/>
      <name val="Calibri"/>
      <family val="2"/>
      <charset val="1"/>
    </font>
    <font>
      <b/>
      <u/>
      <sz val="11"/>
      <color theme="1"/>
      <name val="Calibri"/>
      <family val="2"/>
      <charset val="238"/>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1"/>
      <name val="Calibri"/>
      <family val="2"/>
      <charset val="238"/>
    </font>
    <font>
      <b/>
      <sz val="12"/>
      <color theme="1"/>
      <name val="Calibri"/>
      <family val="2"/>
      <charset val="238"/>
      <scheme val="minor"/>
    </font>
    <font>
      <b/>
      <sz val="11"/>
      <color rgb="FFFF0000"/>
      <name val="Calibri"/>
      <family val="2"/>
      <charset val="238"/>
      <scheme val="minor"/>
    </font>
    <font>
      <b/>
      <sz val="11"/>
      <color indexed="8"/>
      <name val="Calibri"/>
      <family val="2"/>
      <charset val="238"/>
    </font>
  </fonts>
  <fills count="28">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rgb="FF000000"/>
      </patternFill>
    </fill>
    <fill>
      <patternFill patternType="solid">
        <fgColor theme="6" tint="0.59999389629810485"/>
        <bgColor indexed="64"/>
      </patternFill>
    </fill>
    <fill>
      <patternFill patternType="solid">
        <fgColor rgb="FF92D050"/>
        <bgColor indexed="64"/>
      </patternFill>
    </fill>
    <fill>
      <patternFill patternType="solid">
        <fgColor theme="0" tint="-0.499984740745262"/>
        <bgColor indexed="64"/>
      </patternFill>
    </fill>
    <fill>
      <patternFill patternType="solid">
        <fgColor theme="1"/>
        <bgColor indexed="64"/>
      </patternFill>
    </fill>
    <fill>
      <patternFill patternType="solid">
        <fgColor theme="2" tint="-9.9978637043366805E-2"/>
        <bgColor indexed="64"/>
      </patternFill>
    </fill>
    <fill>
      <patternFill patternType="solid">
        <fgColor rgb="FFFFCC99"/>
      </patternFill>
    </fill>
    <fill>
      <patternFill patternType="solid">
        <fgColor theme="5" tint="0.59999389629810485"/>
        <bgColor indexed="65"/>
      </patternFill>
    </fill>
    <fill>
      <patternFill patternType="solid">
        <fgColor theme="1" tint="0.49998474074526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9" tint="0.59999389629810485"/>
        <bgColor indexed="64"/>
      </patternFill>
    </fill>
    <fill>
      <patternFill patternType="solid">
        <fgColor theme="3"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ck">
        <color auto="1"/>
      </left>
      <right style="thin">
        <color auto="1"/>
      </right>
      <top style="thin">
        <color auto="1"/>
      </top>
      <bottom style="thin">
        <color auto="1"/>
      </bottom>
      <diagonal/>
    </border>
    <border>
      <left style="medium">
        <color indexed="64"/>
      </left>
      <right/>
      <top style="thin">
        <color indexed="64"/>
      </top>
      <bottom style="thin">
        <color auto="1"/>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rgb="FFC00000"/>
      </left>
      <right style="medium">
        <color rgb="FFC00000"/>
      </right>
      <top style="medium">
        <color rgb="FFC00000"/>
      </top>
      <bottom style="thin">
        <color rgb="FFC00000"/>
      </bottom>
      <diagonal/>
    </border>
    <border>
      <left style="medium">
        <color rgb="FFC00000"/>
      </left>
      <right style="medium">
        <color rgb="FFC00000"/>
      </right>
      <top style="thin">
        <color rgb="FFC00000"/>
      </top>
      <bottom style="thin">
        <color rgb="FFC00000"/>
      </bottom>
      <diagonal/>
    </border>
    <border>
      <left style="medium">
        <color rgb="FFC00000"/>
      </left>
      <right style="medium">
        <color rgb="FFC00000"/>
      </right>
      <top style="thin">
        <color rgb="FFC00000"/>
      </top>
      <bottom style="medium">
        <color rgb="FFC00000"/>
      </bottom>
      <diagonal/>
    </border>
    <border>
      <left style="medium">
        <color rgb="FFC00000"/>
      </left>
      <right/>
      <top style="medium">
        <color rgb="FFC00000"/>
      </top>
      <bottom style="thin">
        <color rgb="FFC00000"/>
      </bottom>
      <diagonal/>
    </border>
    <border>
      <left style="medium">
        <color rgb="FFC00000"/>
      </left>
      <right/>
      <top style="thin">
        <color rgb="FFC00000"/>
      </top>
      <bottom style="thin">
        <color rgb="FFC00000"/>
      </bottom>
      <diagonal/>
    </border>
    <border>
      <left style="medium">
        <color rgb="FFC00000"/>
      </left>
      <right/>
      <top style="thin">
        <color rgb="FFC00000"/>
      </top>
      <bottom style="medium">
        <color rgb="FFC00000"/>
      </bottom>
      <diagonal/>
    </border>
    <border>
      <left/>
      <right style="medium">
        <color rgb="FFC00000"/>
      </right>
      <top style="medium">
        <color rgb="FFC00000"/>
      </top>
      <bottom style="thin">
        <color rgb="FFC00000"/>
      </bottom>
      <diagonal/>
    </border>
    <border>
      <left/>
      <right style="medium">
        <color rgb="FFC00000"/>
      </right>
      <top style="thin">
        <color rgb="FFC00000"/>
      </top>
      <bottom style="thin">
        <color rgb="FFC00000"/>
      </bottom>
      <diagonal/>
    </border>
    <border>
      <left/>
      <right style="medium">
        <color rgb="FFC00000"/>
      </right>
      <top style="thin">
        <color rgb="FFC00000"/>
      </top>
      <bottom style="medium">
        <color rgb="FFC00000"/>
      </bottom>
      <diagonal/>
    </border>
    <border>
      <left style="thin">
        <color indexed="64"/>
      </left>
      <right style="thin">
        <color theme="1"/>
      </right>
      <top style="thin">
        <color indexed="64"/>
      </top>
      <bottom style="thin">
        <color indexed="64"/>
      </bottom>
      <diagonal/>
    </border>
    <border>
      <left style="thin">
        <color indexed="64"/>
      </left>
      <right style="thin">
        <color indexed="64"/>
      </right>
      <top/>
      <bottom style="thin">
        <color theme="1"/>
      </bottom>
      <diagonal/>
    </border>
    <border>
      <left style="thin">
        <color theme="1"/>
      </left>
      <right style="thin">
        <color theme="1"/>
      </right>
      <top style="thin">
        <color theme="1"/>
      </top>
      <bottom style="thin">
        <color theme="1"/>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thin">
        <color theme="1"/>
      </bottom>
      <diagonal/>
    </border>
    <border>
      <left/>
      <right/>
      <top style="thin">
        <color theme="1"/>
      </top>
      <bottom/>
      <diagonal/>
    </border>
    <border>
      <left style="thin">
        <color indexed="64"/>
      </left>
      <right style="thin">
        <color indexed="64"/>
      </right>
      <top style="thin">
        <color theme="1"/>
      </top>
      <bottom style="thin">
        <color indexed="64"/>
      </bottom>
      <diagonal/>
    </border>
  </borders>
  <cellStyleXfs count="16">
    <xf numFmtId="0" fontId="0" fillId="0" borderId="0"/>
    <xf numFmtId="0" fontId="14" fillId="0" borderId="0"/>
    <xf numFmtId="0" fontId="48" fillId="0" borderId="0"/>
    <xf numFmtId="0" fontId="49" fillId="0" borderId="0"/>
    <xf numFmtId="0" fontId="50" fillId="0" borderId="0"/>
    <xf numFmtId="168" fontId="50" fillId="0" borderId="0"/>
    <xf numFmtId="0" fontId="48" fillId="0" borderId="0"/>
    <xf numFmtId="0" fontId="47" fillId="17" borderId="0" applyNumberFormat="0" applyFont="0" applyBorder="0" applyAlignment="0" applyProtection="0"/>
    <xf numFmtId="0" fontId="46" fillId="0" borderId="0"/>
    <xf numFmtId="0" fontId="46" fillId="0" borderId="0"/>
    <xf numFmtId="0" fontId="15" fillId="0" borderId="0"/>
    <xf numFmtId="0" fontId="50" fillId="0" borderId="0"/>
    <xf numFmtId="0" fontId="58" fillId="21" borderId="23" applyNumberFormat="0" applyAlignment="0" applyProtection="0"/>
    <xf numFmtId="0" fontId="46" fillId="22" borderId="0" applyNumberFormat="0" applyBorder="0" applyAlignment="0" applyProtection="0"/>
    <xf numFmtId="0" fontId="46" fillId="0" borderId="0"/>
    <xf numFmtId="0" fontId="15" fillId="0" borderId="0"/>
  </cellStyleXfs>
  <cellXfs count="748">
    <xf numFmtId="0" fontId="0" fillId="0" borderId="0" xfId="0"/>
    <xf numFmtId="0" fontId="2" fillId="0" borderId="0" xfId="0" applyFont="1" applyAlignment="1" applyProtection="1">
      <alignment vertical="center" wrapText="1"/>
      <protection hidden="1"/>
    </xf>
    <xf numFmtId="0" fontId="5" fillId="0" borderId="0" xfId="0" applyFont="1" applyAlignment="1" applyProtection="1">
      <alignment horizontal="center" vertical="center" wrapText="1"/>
      <protection hidden="1"/>
    </xf>
    <xf numFmtId="0" fontId="2" fillId="5" borderId="6" xfId="0" applyFont="1" applyFill="1" applyBorder="1" applyAlignment="1" applyProtection="1">
      <alignment vertical="center"/>
      <protection hidden="1"/>
    </xf>
    <xf numFmtId="0" fontId="2" fillId="5" borderId="6" xfId="0" applyFont="1" applyFill="1" applyBorder="1" applyAlignment="1" applyProtection="1">
      <alignment vertical="center" wrapText="1"/>
      <protection hidden="1"/>
    </xf>
    <xf numFmtId="0" fontId="6" fillId="6" borderId="2" xfId="0" applyFont="1" applyFill="1" applyBorder="1" applyAlignment="1" applyProtection="1">
      <alignment vertical="center"/>
      <protection hidden="1"/>
    </xf>
    <xf numFmtId="0" fontId="6" fillId="6" borderId="3" xfId="0" applyFont="1" applyFill="1" applyBorder="1" applyAlignment="1" applyProtection="1">
      <alignment vertical="center" wrapText="1"/>
      <protection hidden="1"/>
    </xf>
    <xf numFmtId="0" fontId="6" fillId="6" borderId="4" xfId="0" applyFont="1" applyFill="1" applyBorder="1" applyAlignment="1" applyProtection="1">
      <alignment vertical="center" wrapText="1"/>
      <protection hidden="1"/>
    </xf>
    <xf numFmtId="0" fontId="6" fillId="6" borderId="4" xfId="0" applyFont="1" applyFill="1" applyBorder="1" applyAlignment="1" applyProtection="1">
      <alignment horizontal="center" vertical="center" wrapText="1"/>
      <protection hidden="1"/>
    </xf>
    <xf numFmtId="0" fontId="6" fillId="6" borderId="5" xfId="0" applyFont="1" applyFill="1" applyBorder="1" applyAlignment="1" applyProtection="1">
      <alignment vertical="center" wrapText="1"/>
      <protection hidden="1"/>
    </xf>
    <xf numFmtId="0" fontId="7" fillId="7" borderId="3" xfId="0" applyFont="1" applyFill="1" applyBorder="1" applyAlignment="1" applyProtection="1">
      <alignment vertical="center"/>
      <protection hidden="1"/>
    </xf>
    <xf numFmtId="0" fontId="7" fillId="7" borderId="4" xfId="0" applyFont="1" applyFill="1" applyBorder="1" applyAlignment="1" applyProtection="1">
      <alignment vertical="center"/>
      <protection hidden="1"/>
    </xf>
    <xf numFmtId="0" fontId="7" fillId="6" borderId="3" xfId="0" applyFont="1" applyFill="1" applyBorder="1" applyAlignment="1" applyProtection="1">
      <alignment vertical="center"/>
      <protection hidden="1"/>
    </xf>
    <xf numFmtId="0" fontId="7" fillId="6" borderId="4" xfId="0" applyFont="1" applyFill="1" applyBorder="1" applyAlignment="1" applyProtection="1">
      <alignment vertical="center"/>
      <protection hidden="1"/>
    </xf>
    <xf numFmtId="0" fontId="6" fillId="6" borderId="4" xfId="0" applyFont="1" applyFill="1" applyBorder="1" applyAlignment="1" applyProtection="1">
      <alignment vertical="center"/>
      <protection hidden="1"/>
    </xf>
    <xf numFmtId="0" fontId="6" fillId="6" borderId="5" xfId="0" applyFont="1" applyFill="1" applyBorder="1" applyAlignment="1" applyProtection="1">
      <alignment vertical="center"/>
      <protection hidden="1"/>
    </xf>
    <xf numFmtId="0" fontId="6" fillId="7" borderId="3" xfId="0" applyFont="1" applyFill="1" applyBorder="1" applyAlignment="1" applyProtection="1">
      <alignment vertical="center"/>
      <protection hidden="1"/>
    </xf>
    <xf numFmtId="0" fontId="6" fillId="7" borderId="4" xfId="0" applyFont="1" applyFill="1" applyBorder="1" applyAlignment="1" applyProtection="1">
      <alignment vertical="center"/>
      <protection hidden="1"/>
    </xf>
    <xf numFmtId="0" fontId="6" fillId="8" borderId="3" xfId="0" applyFont="1" applyFill="1" applyBorder="1" applyAlignment="1" applyProtection="1">
      <alignment vertical="center"/>
      <protection hidden="1"/>
    </xf>
    <xf numFmtId="0" fontId="6" fillId="8" borderId="4" xfId="0" applyFont="1" applyFill="1" applyBorder="1" applyAlignment="1" applyProtection="1">
      <alignment vertical="center"/>
      <protection hidden="1"/>
    </xf>
    <xf numFmtId="0" fontId="6" fillId="8" borderId="5" xfId="0" applyFont="1" applyFill="1" applyBorder="1" applyAlignment="1" applyProtection="1">
      <alignment vertical="center"/>
      <protection hidden="1"/>
    </xf>
    <xf numFmtId="0" fontId="6" fillId="7" borderId="5" xfId="0" applyFont="1" applyFill="1" applyBorder="1" applyAlignment="1" applyProtection="1">
      <alignment vertical="center"/>
      <protection hidden="1"/>
    </xf>
    <xf numFmtId="1" fontId="6" fillId="6" borderId="3" xfId="0" applyNumberFormat="1" applyFont="1" applyFill="1" applyBorder="1" applyAlignment="1" applyProtection="1">
      <alignment vertical="center"/>
      <protection hidden="1"/>
    </xf>
    <xf numFmtId="1" fontId="6" fillId="6" borderId="4" xfId="0" applyNumberFormat="1" applyFont="1" applyFill="1" applyBorder="1" applyAlignment="1" applyProtection="1">
      <alignment vertical="center"/>
      <protection hidden="1"/>
    </xf>
    <xf numFmtId="1" fontId="6" fillId="7" borderId="3" xfId="0" applyNumberFormat="1" applyFont="1" applyFill="1" applyBorder="1" applyAlignment="1" applyProtection="1">
      <alignment vertical="center"/>
      <protection hidden="1"/>
    </xf>
    <xf numFmtId="1" fontId="6" fillId="7" borderId="4" xfId="0" applyNumberFormat="1" applyFont="1" applyFill="1" applyBorder="1" applyAlignment="1" applyProtection="1">
      <alignment vertical="center"/>
      <protection hidden="1"/>
    </xf>
    <xf numFmtId="1" fontId="7" fillId="9" borderId="3" xfId="0" applyNumberFormat="1" applyFont="1" applyFill="1" applyBorder="1" applyAlignment="1" applyProtection="1">
      <alignment vertical="center"/>
      <protection hidden="1"/>
    </xf>
    <xf numFmtId="1" fontId="7" fillId="9" borderId="5" xfId="0" applyNumberFormat="1" applyFont="1" applyFill="1" applyBorder="1" applyAlignment="1" applyProtection="1">
      <alignment vertical="center" wrapText="1"/>
      <protection hidden="1"/>
    </xf>
    <xf numFmtId="1" fontId="6" fillId="6" borderId="2" xfId="0" applyNumberFormat="1" applyFont="1" applyFill="1" applyBorder="1" applyAlignment="1" applyProtection="1">
      <alignment horizontal="center" vertical="center" wrapText="1"/>
      <protection hidden="1"/>
    </xf>
    <xf numFmtId="0" fontId="8" fillId="7" borderId="2" xfId="0" applyFont="1" applyFill="1" applyBorder="1" applyAlignment="1" applyProtection="1">
      <alignment vertical="center"/>
      <protection hidden="1"/>
    </xf>
    <xf numFmtId="0" fontId="9" fillId="6" borderId="2" xfId="0" applyFont="1" applyFill="1" applyBorder="1" applyAlignment="1" applyProtection="1">
      <alignment horizontal="left" vertical="center"/>
      <protection hidden="1"/>
    </xf>
    <xf numFmtId="0" fontId="10" fillId="10" borderId="7" xfId="0" applyFont="1" applyFill="1" applyBorder="1" applyAlignment="1" applyProtection="1">
      <alignment vertical="center"/>
      <protection hidden="1"/>
    </xf>
    <xf numFmtId="0" fontId="11" fillId="4" borderId="7" xfId="0" applyFont="1" applyFill="1" applyBorder="1" applyAlignment="1" applyProtection="1">
      <alignment vertical="top" wrapText="1"/>
      <protection hidden="1"/>
    </xf>
    <xf numFmtId="0" fontId="12" fillId="0" borderId="7" xfId="0" applyFont="1" applyBorder="1" applyAlignment="1" applyProtection="1">
      <alignment vertical="top" wrapText="1"/>
      <protection hidden="1"/>
    </xf>
    <xf numFmtId="0" fontId="12" fillId="9" borderId="7" xfId="0" applyFont="1" applyFill="1" applyBorder="1" applyAlignment="1" applyProtection="1">
      <alignment vertical="top" wrapText="1"/>
      <protection hidden="1"/>
    </xf>
    <xf numFmtId="0" fontId="11" fillId="0" borderId="7" xfId="0" applyFont="1" applyBorder="1" applyAlignment="1" applyProtection="1">
      <alignment vertical="top" wrapText="1"/>
      <protection hidden="1"/>
    </xf>
    <xf numFmtId="0" fontId="11" fillId="9" borderId="7" xfId="0" applyFont="1" applyFill="1" applyBorder="1" applyAlignment="1" applyProtection="1">
      <alignment vertical="top" wrapText="1"/>
      <protection hidden="1"/>
    </xf>
    <xf numFmtId="0" fontId="13" fillId="9" borderId="7" xfId="0" applyFont="1" applyFill="1" applyBorder="1" applyAlignment="1" applyProtection="1">
      <alignment vertical="top" wrapText="1"/>
      <protection hidden="1"/>
    </xf>
    <xf numFmtId="0" fontId="13" fillId="0" borderId="7" xfId="0" applyFont="1" applyBorder="1" applyAlignment="1" applyProtection="1">
      <alignment vertical="top" wrapText="1"/>
      <protection hidden="1"/>
    </xf>
    <xf numFmtId="0" fontId="12" fillId="0" borderId="3" xfId="0" applyFont="1" applyBorder="1" applyAlignment="1" applyProtection="1">
      <alignment vertical="top"/>
      <protection hidden="1"/>
    </xf>
    <xf numFmtId="0" fontId="12" fillId="0" borderId="4" xfId="0" applyFont="1" applyBorder="1" applyAlignment="1" applyProtection="1">
      <alignment vertical="top"/>
      <protection hidden="1"/>
    </xf>
    <xf numFmtId="0" fontId="12" fillId="0" borderId="5" xfId="0" applyFont="1" applyBorder="1" applyAlignment="1" applyProtection="1">
      <alignment vertical="top"/>
      <protection hidden="1"/>
    </xf>
    <xf numFmtId="0" fontId="12" fillId="0" borderId="9" xfId="0" applyFont="1" applyBorder="1" applyAlignment="1" applyProtection="1">
      <alignment vertical="top"/>
      <protection hidden="1"/>
    </xf>
    <xf numFmtId="0" fontId="11" fillId="0" borderId="8" xfId="0" applyFont="1" applyBorder="1" applyAlignment="1" applyProtection="1">
      <alignment vertical="top"/>
      <protection hidden="1"/>
    </xf>
    <xf numFmtId="0" fontId="11" fillId="0" borderId="9" xfId="0" applyFont="1" applyBorder="1" applyAlignment="1" applyProtection="1">
      <alignment vertical="top" wrapText="1"/>
      <protection hidden="1"/>
    </xf>
    <xf numFmtId="0" fontId="11" fillId="0" borderId="0" xfId="0" applyFont="1" applyAlignment="1" applyProtection="1">
      <alignment vertical="top" wrapText="1"/>
      <protection hidden="1"/>
    </xf>
    <xf numFmtId="0" fontId="12" fillId="0" borderId="12" xfId="0" applyFont="1" applyBorder="1" applyAlignment="1" applyProtection="1">
      <alignment horizontal="center" vertical="top" wrapText="1"/>
      <protection hidden="1"/>
    </xf>
    <xf numFmtId="0" fontId="12" fillId="0" borderId="13" xfId="0" applyFont="1" applyBorder="1" applyAlignment="1" applyProtection="1">
      <alignment horizontal="center" vertical="top" wrapText="1"/>
      <protection hidden="1"/>
    </xf>
    <xf numFmtId="1" fontId="10" fillId="0" borderId="6" xfId="0" applyNumberFormat="1" applyFont="1" applyBorder="1" applyAlignment="1" applyProtection="1">
      <alignment vertical="top"/>
      <protection hidden="1"/>
    </xf>
    <xf numFmtId="1" fontId="10" fillId="0" borderId="8" xfId="0" applyNumberFormat="1" applyFont="1" applyBorder="1" applyAlignment="1" applyProtection="1">
      <alignment vertical="top"/>
      <protection hidden="1"/>
    </xf>
    <xf numFmtId="1" fontId="10" fillId="0" borderId="4" xfId="0" applyNumberFormat="1" applyFont="1" applyBorder="1" applyAlignment="1" applyProtection="1">
      <alignment vertical="top"/>
      <protection hidden="1"/>
    </xf>
    <xf numFmtId="1" fontId="10" fillId="0" borderId="10" xfId="0" applyNumberFormat="1" applyFont="1" applyBorder="1" applyAlignment="1" applyProtection="1">
      <alignment vertical="top"/>
      <protection hidden="1"/>
    </xf>
    <xf numFmtId="1" fontId="10" fillId="9" borderId="7" xfId="0" applyNumberFormat="1" applyFont="1" applyFill="1" applyBorder="1" applyAlignment="1" applyProtection="1">
      <alignment vertical="top" wrapText="1"/>
      <protection hidden="1"/>
    </xf>
    <xf numFmtId="1" fontId="10" fillId="9" borderId="11" xfId="0" applyNumberFormat="1" applyFont="1" applyFill="1" applyBorder="1" applyAlignment="1" applyProtection="1">
      <alignment vertical="top" wrapText="1"/>
      <protection hidden="1"/>
    </xf>
    <xf numFmtId="1" fontId="10" fillId="9" borderId="14" xfId="0" applyNumberFormat="1" applyFont="1" applyFill="1" applyBorder="1" applyAlignment="1" applyProtection="1">
      <alignment horizontal="center" vertical="top" wrapText="1"/>
      <protection hidden="1"/>
    </xf>
    <xf numFmtId="1" fontId="10" fillId="9" borderId="0" xfId="0" applyNumberFormat="1" applyFont="1" applyFill="1" applyAlignment="1" applyProtection="1">
      <alignment horizontal="center" vertical="top" wrapText="1"/>
      <protection hidden="1"/>
    </xf>
    <xf numFmtId="1" fontId="10" fillId="9" borderId="15" xfId="0" applyNumberFormat="1" applyFont="1" applyFill="1" applyBorder="1" applyAlignment="1" applyProtection="1">
      <alignment horizontal="center" vertical="top" wrapText="1"/>
      <protection hidden="1"/>
    </xf>
    <xf numFmtId="1" fontId="10" fillId="9" borderId="9" xfId="0" applyNumberFormat="1" applyFont="1" applyFill="1" applyBorder="1" applyAlignment="1" applyProtection="1">
      <alignment horizontal="center" vertical="top" wrapText="1"/>
      <protection hidden="1"/>
    </xf>
    <xf numFmtId="0" fontId="13" fillId="0" borderId="11" xfId="0" applyFont="1" applyBorder="1" applyAlignment="1" applyProtection="1">
      <alignment horizontal="center" vertical="top" wrapText="1"/>
      <protection hidden="1"/>
    </xf>
    <xf numFmtId="0" fontId="13" fillId="0" borderId="13" xfId="0" applyFont="1" applyBorder="1" applyAlignment="1" applyProtection="1">
      <alignment horizontal="center" vertical="top" wrapText="1"/>
      <protection hidden="1"/>
    </xf>
    <xf numFmtId="0" fontId="11" fillId="0" borderId="7" xfId="1" applyFont="1" applyBorder="1" applyAlignment="1" applyProtection="1">
      <alignment vertical="top" wrapText="1"/>
      <protection hidden="1"/>
    </xf>
    <xf numFmtId="0" fontId="11" fillId="9" borderId="7" xfId="1" applyFont="1" applyFill="1" applyBorder="1" applyAlignment="1" applyProtection="1">
      <alignment vertical="top" wrapText="1"/>
      <protection hidden="1"/>
    </xf>
    <xf numFmtId="0" fontId="10" fillId="0" borderId="7" xfId="1" applyFont="1" applyBorder="1" applyAlignment="1" applyProtection="1">
      <alignment vertical="top" wrapText="1"/>
      <protection hidden="1"/>
    </xf>
    <xf numFmtId="1" fontId="10" fillId="0" borderId="7" xfId="0" applyNumberFormat="1" applyFont="1" applyBorder="1" applyAlignment="1" applyProtection="1">
      <alignment vertical="top" wrapText="1"/>
      <protection hidden="1"/>
    </xf>
    <xf numFmtId="1" fontId="10" fillId="0" borderId="9" xfId="0" applyNumberFormat="1" applyFont="1" applyBorder="1" applyAlignment="1" applyProtection="1">
      <alignment vertical="top"/>
      <protection hidden="1"/>
    </xf>
    <xf numFmtId="1" fontId="10" fillId="4" borderId="9" xfId="0" applyNumberFormat="1" applyFont="1" applyFill="1" applyBorder="1" applyAlignment="1" applyProtection="1">
      <alignment vertical="top"/>
      <protection hidden="1"/>
    </xf>
    <xf numFmtId="1" fontId="10" fillId="0" borderId="9" xfId="0" applyNumberFormat="1" applyFont="1" applyBorder="1" applyAlignment="1" applyProtection="1">
      <alignment vertical="top" wrapText="1"/>
      <protection hidden="1"/>
    </xf>
    <xf numFmtId="1" fontId="10" fillId="0" borderId="10" xfId="0" applyNumberFormat="1" applyFont="1" applyBorder="1" applyAlignment="1" applyProtection="1">
      <alignment vertical="top" wrapText="1"/>
      <protection hidden="1"/>
    </xf>
    <xf numFmtId="1" fontId="10" fillId="9" borderId="16" xfId="0" applyNumberFormat="1" applyFont="1" applyFill="1" applyBorder="1" applyAlignment="1" applyProtection="1">
      <alignment vertical="top" wrapText="1"/>
      <protection hidden="1"/>
    </xf>
    <xf numFmtId="0" fontId="10" fillId="0" borderId="16" xfId="0" applyFont="1" applyBorder="1" applyAlignment="1" applyProtection="1">
      <alignment vertical="center"/>
      <protection hidden="1"/>
    </xf>
    <xf numFmtId="0" fontId="10" fillId="9" borderId="9" xfId="0" applyFont="1" applyFill="1" applyBorder="1" applyAlignment="1" applyProtection="1">
      <alignment vertical="top" wrapText="1"/>
      <protection hidden="1"/>
    </xf>
    <xf numFmtId="0" fontId="10" fillId="9" borderId="10" xfId="0" applyFont="1" applyFill="1" applyBorder="1" applyAlignment="1" applyProtection="1">
      <alignment vertical="top" wrapText="1"/>
      <protection hidden="1"/>
    </xf>
    <xf numFmtId="0" fontId="10" fillId="10" borderId="16" xfId="0" applyFont="1" applyFill="1" applyBorder="1" applyAlignment="1" applyProtection="1">
      <alignment vertical="center"/>
      <protection hidden="1"/>
    </xf>
    <xf numFmtId="0" fontId="11" fillId="4" borderId="16" xfId="0" applyFont="1" applyFill="1" applyBorder="1" applyAlignment="1" applyProtection="1">
      <alignment vertical="top" wrapText="1"/>
      <protection hidden="1"/>
    </xf>
    <xf numFmtId="0" fontId="12" fillId="0" borderId="16" xfId="0" applyFont="1" applyBorder="1" applyAlignment="1" applyProtection="1">
      <alignment vertical="top" wrapText="1"/>
      <protection hidden="1"/>
    </xf>
    <xf numFmtId="0" fontId="12" fillId="9" borderId="16" xfId="0" applyFont="1" applyFill="1" applyBorder="1" applyAlignment="1" applyProtection="1">
      <alignment vertical="top" wrapText="1"/>
      <protection hidden="1"/>
    </xf>
    <xf numFmtId="0" fontId="11" fillId="0" borderId="16" xfId="0" applyFont="1" applyBorder="1" applyAlignment="1" applyProtection="1">
      <alignment vertical="top" wrapText="1"/>
      <protection hidden="1"/>
    </xf>
    <xf numFmtId="0" fontId="11" fillId="9" borderId="16" xfId="0" applyFont="1" applyFill="1" applyBorder="1" applyAlignment="1" applyProtection="1">
      <alignment vertical="top" wrapText="1"/>
      <protection hidden="1"/>
    </xf>
    <xf numFmtId="0" fontId="13" fillId="9" borderId="16" xfId="0" applyFont="1" applyFill="1" applyBorder="1" applyAlignment="1" applyProtection="1">
      <alignment vertical="top" wrapText="1"/>
      <protection hidden="1"/>
    </xf>
    <xf numFmtId="0" fontId="13" fillId="0" borderId="16" xfId="0" applyFont="1" applyBorder="1" applyAlignment="1" applyProtection="1">
      <alignment vertical="top" wrapText="1"/>
      <protection hidden="1"/>
    </xf>
    <xf numFmtId="0" fontId="11" fillId="0" borderId="14" xfId="0" applyFont="1" applyBorder="1" applyAlignment="1" applyProtection="1">
      <alignment vertical="top" wrapText="1"/>
      <protection hidden="1"/>
    </xf>
    <xf numFmtId="0" fontId="12" fillId="0" borderId="15" xfId="0" applyFont="1" applyBorder="1" applyAlignment="1" applyProtection="1">
      <alignment vertical="top" wrapText="1"/>
      <protection hidden="1"/>
    </xf>
    <xf numFmtId="0" fontId="11" fillId="0" borderId="3" xfId="0" applyFont="1" applyBorder="1" applyAlignment="1" applyProtection="1">
      <alignment vertical="top" wrapText="1"/>
      <protection hidden="1"/>
    </xf>
    <xf numFmtId="0" fontId="11" fillId="0" borderId="4" xfId="0" applyFont="1" applyBorder="1" applyAlignment="1" applyProtection="1">
      <alignment vertical="top" wrapText="1"/>
      <protection hidden="1"/>
    </xf>
    <xf numFmtId="0" fontId="11" fillId="4" borderId="4" xfId="0" applyFont="1" applyFill="1" applyBorder="1" applyAlignment="1" applyProtection="1">
      <alignment vertical="top" wrapText="1"/>
      <protection hidden="1"/>
    </xf>
    <xf numFmtId="0" fontId="11" fillId="4" borderId="5" xfId="0" applyFont="1" applyFill="1" applyBorder="1" applyAlignment="1" applyProtection="1">
      <alignment vertical="top" wrapText="1"/>
      <protection hidden="1"/>
    </xf>
    <xf numFmtId="0" fontId="11" fillId="0" borderId="5" xfId="0" applyFont="1" applyBorder="1" applyAlignment="1" applyProtection="1">
      <alignment vertical="top" wrapText="1"/>
      <protection hidden="1"/>
    </xf>
    <xf numFmtId="0" fontId="11" fillId="9" borderId="4" xfId="0" applyFont="1" applyFill="1" applyBorder="1" applyAlignment="1" applyProtection="1">
      <alignment vertical="top" wrapText="1"/>
      <protection hidden="1"/>
    </xf>
    <xf numFmtId="0" fontId="11" fillId="9" borderId="5" xfId="0" applyFont="1" applyFill="1" applyBorder="1" applyAlignment="1" applyProtection="1">
      <alignment vertical="top" wrapText="1"/>
      <protection hidden="1"/>
    </xf>
    <xf numFmtId="0" fontId="11" fillId="4" borderId="11" xfId="0" applyFont="1" applyFill="1" applyBorder="1" applyAlignment="1" applyProtection="1">
      <alignment vertical="top" wrapText="1"/>
      <protection hidden="1"/>
    </xf>
    <xf numFmtId="0" fontId="11" fillId="4" borderId="13" xfId="0" applyFont="1" applyFill="1" applyBorder="1" applyAlignment="1" applyProtection="1">
      <alignment vertical="top" wrapText="1"/>
      <protection hidden="1"/>
    </xf>
    <xf numFmtId="0" fontId="10" fillId="0" borderId="7" xfId="0" applyFont="1" applyBorder="1" applyAlignment="1" applyProtection="1">
      <alignment horizontal="center" vertical="top" wrapText="1"/>
      <protection hidden="1"/>
    </xf>
    <xf numFmtId="0" fontId="10" fillId="9" borderId="7" xfId="0" applyFont="1" applyFill="1" applyBorder="1" applyAlignment="1" applyProtection="1">
      <alignment vertical="top" wrapText="1"/>
      <protection hidden="1"/>
    </xf>
    <xf numFmtId="0" fontId="12" fillId="0" borderId="7" xfId="0" applyFont="1" applyBorder="1" applyAlignment="1" applyProtection="1">
      <alignment vertical="top"/>
      <protection hidden="1"/>
    </xf>
    <xf numFmtId="0" fontId="10" fillId="0" borderId="7" xfId="0" applyFont="1" applyBorder="1" applyAlignment="1" applyProtection="1">
      <alignment vertical="top" wrapText="1"/>
      <protection hidden="1"/>
    </xf>
    <xf numFmtId="1" fontId="12" fillId="9" borderId="7" xfId="0" applyNumberFormat="1" applyFont="1" applyFill="1" applyBorder="1" applyAlignment="1" applyProtection="1">
      <alignment vertical="top" wrapText="1"/>
      <protection hidden="1"/>
    </xf>
    <xf numFmtId="1" fontId="10" fillId="9" borderId="14" xfId="0" applyNumberFormat="1" applyFont="1" applyFill="1" applyBorder="1" applyAlignment="1" applyProtection="1">
      <alignment vertical="top" wrapText="1"/>
      <protection hidden="1"/>
    </xf>
    <xf numFmtId="1" fontId="12" fillId="9" borderId="3" xfId="0" applyNumberFormat="1" applyFont="1" applyFill="1" applyBorder="1" applyAlignment="1" applyProtection="1">
      <alignment vertical="top" wrapText="1"/>
      <protection hidden="1"/>
    </xf>
    <xf numFmtId="1" fontId="12" fillId="9" borderId="5" xfId="0" applyNumberFormat="1" applyFont="1" applyFill="1" applyBorder="1" applyAlignment="1" applyProtection="1">
      <alignment vertical="top" wrapText="1"/>
      <protection hidden="1"/>
    </xf>
    <xf numFmtId="1" fontId="12" fillId="9" borderId="2" xfId="0" applyNumberFormat="1" applyFont="1" applyFill="1" applyBorder="1" applyAlignment="1" applyProtection="1">
      <alignment vertical="top" wrapText="1"/>
      <protection hidden="1"/>
    </xf>
    <xf numFmtId="0" fontId="10" fillId="0" borderId="16" xfId="1" applyFont="1" applyBorder="1" applyAlignment="1" applyProtection="1">
      <alignment vertical="top" wrapText="1"/>
      <protection hidden="1"/>
    </xf>
    <xf numFmtId="0" fontId="17" fillId="4" borderId="16" xfId="0" applyFont="1" applyFill="1" applyBorder="1" applyAlignment="1" applyProtection="1">
      <alignment horizontal="center" vertical="top" wrapText="1"/>
      <protection hidden="1"/>
    </xf>
    <xf numFmtId="1" fontId="10" fillId="4" borderId="7" xfId="0" applyNumberFormat="1" applyFont="1" applyFill="1" applyBorder="1" applyAlignment="1" applyProtection="1">
      <alignment vertical="top" wrapText="1"/>
      <protection hidden="1"/>
    </xf>
    <xf numFmtId="1" fontId="10" fillId="0" borderId="11" xfId="0" applyNumberFormat="1" applyFont="1" applyBorder="1" applyAlignment="1" applyProtection="1">
      <alignment vertical="top" wrapText="1"/>
      <protection hidden="1"/>
    </xf>
    <xf numFmtId="1" fontId="10" fillId="0" borderId="3" xfId="0" applyNumberFormat="1" applyFont="1" applyBorder="1" applyAlignment="1" applyProtection="1">
      <alignment vertical="top" wrapText="1"/>
      <protection hidden="1"/>
    </xf>
    <xf numFmtId="1" fontId="10" fillId="0" borderId="5" xfId="0" applyNumberFormat="1" applyFont="1" applyBorder="1" applyAlignment="1" applyProtection="1">
      <alignment vertical="top" wrapText="1"/>
      <protection hidden="1"/>
    </xf>
    <xf numFmtId="1" fontId="10" fillId="9" borderId="13" xfId="0" applyNumberFormat="1" applyFont="1" applyFill="1" applyBorder="1" applyAlignment="1" applyProtection="1">
      <alignment vertical="top" wrapText="1"/>
      <protection hidden="1"/>
    </xf>
    <xf numFmtId="1" fontId="10" fillId="4" borderId="13" xfId="0" applyNumberFormat="1" applyFont="1" applyFill="1" applyBorder="1" applyAlignment="1" applyProtection="1">
      <alignment vertical="top" wrapText="1"/>
      <protection hidden="1"/>
    </xf>
    <xf numFmtId="0" fontId="10" fillId="9" borderId="3" xfId="0" applyFont="1" applyFill="1" applyBorder="1" applyAlignment="1" applyProtection="1">
      <alignment vertical="top" wrapText="1"/>
      <protection hidden="1"/>
    </xf>
    <xf numFmtId="0" fontId="10" fillId="9" borderId="4" xfId="0" applyFont="1" applyFill="1" applyBorder="1" applyAlignment="1" applyProtection="1">
      <alignment vertical="top" wrapText="1"/>
      <protection hidden="1"/>
    </xf>
    <xf numFmtId="0" fontId="10" fillId="9" borderId="5" xfId="0" applyFont="1" applyFill="1" applyBorder="1" applyAlignment="1" applyProtection="1">
      <alignment vertical="top" wrapText="1"/>
      <protection hidden="1"/>
    </xf>
    <xf numFmtId="0" fontId="16" fillId="9" borderId="7" xfId="0" applyFont="1" applyFill="1" applyBorder="1" applyAlignment="1" applyProtection="1">
      <alignment vertical="top" wrapText="1"/>
      <protection hidden="1"/>
    </xf>
    <xf numFmtId="0" fontId="11" fillId="0" borderId="6" xfId="0" applyFont="1" applyBorder="1" applyAlignment="1" applyProtection="1">
      <alignment vertical="top" wrapText="1"/>
      <protection hidden="1"/>
    </xf>
    <xf numFmtId="0" fontId="11" fillId="0" borderId="15" xfId="0" applyFont="1" applyBorder="1" applyAlignment="1" applyProtection="1">
      <alignment vertical="top" wrapText="1"/>
      <protection hidden="1"/>
    </xf>
    <xf numFmtId="0" fontId="10" fillId="0" borderId="16" xfId="0" applyFont="1" applyBorder="1" applyAlignment="1" applyProtection="1">
      <alignment vertical="top" wrapText="1"/>
      <protection hidden="1"/>
    </xf>
    <xf numFmtId="1" fontId="12" fillId="0" borderId="7" xfId="0" applyNumberFormat="1" applyFont="1" applyBorder="1" applyAlignment="1" applyProtection="1">
      <alignment vertical="top" wrapText="1"/>
      <protection hidden="1"/>
    </xf>
    <xf numFmtId="0" fontId="10" fillId="9" borderId="16" xfId="0" applyFont="1" applyFill="1" applyBorder="1" applyAlignment="1" applyProtection="1">
      <alignment vertical="top" wrapText="1"/>
      <protection hidden="1"/>
    </xf>
    <xf numFmtId="1" fontId="12" fillId="0" borderId="16" xfId="0" applyNumberFormat="1" applyFont="1" applyBorder="1" applyAlignment="1" applyProtection="1">
      <alignment vertical="top" wrapText="1"/>
      <protection hidden="1"/>
    </xf>
    <xf numFmtId="1" fontId="10" fillId="0" borderId="16" xfId="0" applyNumberFormat="1" applyFont="1" applyBorder="1" applyAlignment="1" applyProtection="1">
      <alignment vertical="top" wrapText="1"/>
      <protection hidden="1"/>
    </xf>
    <xf numFmtId="1" fontId="10" fillId="4" borderId="16" xfId="0" applyNumberFormat="1" applyFont="1" applyFill="1" applyBorder="1" applyAlignment="1" applyProtection="1">
      <alignment vertical="top" wrapText="1"/>
      <protection hidden="1"/>
    </xf>
    <xf numFmtId="0" fontId="10" fillId="0" borderId="16" xfId="0" applyFont="1" applyBorder="1" applyAlignment="1" applyProtection="1">
      <alignment vertical="top"/>
      <protection hidden="1"/>
    </xf>
    <xf numFmtId="0" fontId="10" fillId="9" borderId="11" xfId="0" applyFont="1" applyFill="1" applyBorder="1" applyAlignment="1" applyProtection="1">
      <alignment vertical="top" wrapText="1"/>
      <protection hidden="1"/>
    </xf>
    <xf numFmtId="0" fontId="16" fillId="9" borderId="11" xfId="0" applyFont="1" applyFill="1" applyBorder="1" applyAlignment="1" applyProtection="1">
      <alignment vertical="top" wrapText="1"/>
      <protection hidden="1"/>
    </xf>
    <xf numFmtId="0" fontId="16" fillId="9" borderId="16" xfId="0" applyFont="1" applyFill="1" applyBorder="1" applyAlignment="1" applyProtection="1">
      <alignment vertical="top" wrapText="1"/>
      <protection hidden="1"/>
    </xf>
    <xf numFmtId="0" fontId="16" fillId="9" borderId="2" xfId="0" applyFont="1" applyFill="1" applyBorder="1" applyAlignment="1" applyProtection="1">
      <alignment horizontal="center" vertical="center"/>
      <protection hidden="1"/>
    </xf>
    <xf numFmtId="0" fontId="10" fillId="11" borderId="2" xfId="0" applyFont="1" applyFill="1" applyBorder="1" applyAlignment="1" applyProtection="1">
      <alignment horizontal="center" vertical="center" wrapText="1"/>
      <protection hidden="1"/>
    </xf>
    <xf numFmtId="0" fontId="12" fillId="9" borderId="2" xfId="0" applyFont="1" applyFill="1" applyBorder="1" applyAlignment="1" applyProtection="1">
      <alignment horizontal="center" vertical="center" wrapText="1"/>
      <protection hidden="1"/>
    </xf>
    <xf numFmtId="0" fontId="12" fillId="11" borderId="2" xfId="0" applyFont="1" applyFill="1" applyBorder="1" applyAlignment="1" applyProtection="1">
      <alignment horizontal="center" vertical="center" wrapText="1"/>
      <protection hidden="1"/>
    </xf>
    <xf numFmtId="0" fontId="12" fillId="9" borderId="3" xfId="0" applyFont="1" applyFill="1" applyBorder="1" applyAlignment="1" applyProtection="1">
      <alignment horizontal="center" vertical="center" wrapText="1"/>
      <protection hidden="1"/>
    </xf>
    <xf numFmtId="0" fontId="12" fillId="11" borderId="5" xfId="0" applyFont="1" applyFill="1" applyBorder="1" applyAlignment="1" applyProtection="1">
      <alignment horizontal="center" vertical="center" wrapText="1"/>
      <protection hidden="1"/>
    </xf>
    <xf numFmtId="0" fontId="12" fillId="9" borderId="5" xfId="0" applyFont="1" applyFill="1" applyBorder="1" applyAlignment="1" applyProtection="1">
      <alignment horizontal="center" vertical="center" wrapText="1"/>
      <protection hidden="1"/>
    </xf>
    <xf numFmtId="0" fontId="10" fillId="9" borderId="2" xfId="0" applyFont="1" applyFill="1" applyBorder="1" applyAlignment="1" applyProtection="1">
      <alignment horizontal="center" vertical="center" wrapText="1"/>
      <protection hidden="1"/>
    </xf>
    <xf numFmtId="0" fontId="3" fillId="0" borderId="0" xfId="0" applyFont="1" applyAlignment="1" applyProtection="1">
      <alignment horizontal="left"/>
      <protection hidden="1"/>
    </xf>
    <xf numFmtId="0" fontId="2" fillId="0" borderId="0" xfId="0" applyFont="1" applyAlignment="1" applyProtection="1">
      <alignment horizontal="left" vertical="center" wrapText="1"/>
      <protection hidden="1"/>
    </xf>
    <xf numFmtId="0" fontId="0" fillId="4" borderId="0" xfId="0" applyFill="1" applyAlignment="1" applyProtection="1">
      <alignment wrapText="1"/>
      <protection hidden="1"/>
    </xf>
    <xf numFmtId="0" fontId="0" fillId="4" borderId="0" xfId="0" applyFill="1" applyProtection="1">
      <protection hidden="1"/>
    </xf>
    <xf numFmtId="0" fontId="0" fillId="0" borderId="0" xfId="0" applyProtection="1">
      <protection hidden="1"/>
    </xf>
    <xf numFmtId="0" fontId="8" fillId="9" borderId="13" xfId="0" applyFont="1" applyFill="1" applyBorder="1" applyAlignment="1" applyProtection="1">
      <alignment vertical="top" wrapText="1"/>
      <protection hidden="1"/>
    </xf>
    <xf numFmtId="0" fontId="20" fillId="7" borderId="12" xfId="0" applyFont="1" applyFill="1" applyBorder="1" applyAlignment="1" applyProtection="1">
      <alignment horizontal="left" vertical="top"/>
      <protection hidden="1"/>
    </xf>
    <xf numFmtId="0" fontId="20" fillId="7" borderId="12" xfId="0" applyFont="1" applyFill="1" applyBorder="1" applyAlignment="1" applyProtection="1">
      <alignment horizontal="left" vertical="top" wrapText="1"/>
      <protection hidden="1"/>
    </xf>
    <xf numFmtId="0" fontId="20" fillId="6" borderId="3" xfId="0" applyFont="1" applyFill="1" applyBorder="1" applyAlignment="1" applyProtection="1">
      <alignment vertical="top"/>
      <protection hidden="1"/>
    </xf>
    <xf numFmtId="0" fontId="20" fillId="6" borderId="12" xfId="0" applyFont="1" applyFill="1" applyBorder="1" applyAlignment="1" applyProtection="1">
      <alignment horizontal="left" vertical="top" wrapText="1"/>
      <protection hidden="1"/>
    </xf>
    <xf numFmtId="0" fontId="20" fillId="7" borderId="3" xfId="0" applyFont="1" applyFill="1" applyBorder="1" applyAlignment="1" applyProtection="1">
      <alignment horizontal="left" vertical="top"/>
      <protection hidden="1"/>
    </xf>
    <xf numFmtId="0" fontId="20" fillId="7" borderId="4" xfId="0" applyFont="1" applyFill="1" applyBorder="1" applyAlignment="1" applyProtection="1">
      <alignment horizontal="left" vertical="top"/>
      <protection hidden="1"/>
    </xf>
    <xf numFmtId="0" fontId="6" fillId="6" borderId="3" xfId="0" applyFont="1" applyFill="1" applyBorder="1" applyAlignment="1" applyProtection="1">
      <alignment horizontal="left" vertical="top"/>
      <protection hidden="1"/>
    </xf>
    <xf numFmtId="0" fontId="6" fillId="6" borderId="4" xfId="0" applyFont="1" applyFill="1" applyBorder="1" applyAlignment="1" applyProtection="1">
      <alignment horizontal="left" vertical="top"/>
      <protection hidden="1"/>
    </xf>
    <xf numFmtId="0" fontId="6" fillId="7" borderId="4" xfId="0" applyFont="1" applyFill="1" applyBorder="1" applyAlignment="1" applyProtection="1">
      <alignment horizontal="left" vertical="top"/>
      <protection hidden="1"/>
    </xf>
    <xf numFmtId="1" fontId="8" fillId="7" borderId="4" xfId="0" applyNumberFormat="1" applyFont="1" applyFill="1" applyBorder="1" applyAlignment="1" applyProtection="1">
      <alignment vertical="top" wrapText="1"/>
      <protection hidden="1"/>
    </xf>
    <xf numFmtId="1" fontId="8" fillId="7" borderId="5" xfId="0" applyNumberFormat="1" applyFont="1" applyFill="1" applyBorder="1" applyAlignment="1" applyProtection="1">
      <alignment vertical="top" wrapText="1"/>
      <protection hidden="1"/>
    </xf>
    <xf numFmtId="1" fontId="6" fillId="6" borderId="4" xfId="0" applyNumberFormat="1" applyFont="1" applyFill="1" applyBorder="1" applyAlignment="1" applyProtection="1">
      <alignment horizontal="left" vertical="top"/>
      <protection hidden="1"/>
    </xf>
    <xf numFmtId="1" fontId="8" fillId="6" borderId="4" xfId="0" applyNumberFormat="1" applyFont="1" applyFill="1" applyBorder="1" applyAlignment="1" applyProtection="1">
      <alignment horizontal="left" vertical="top" wrapText="1"/>
      <protection hidden="1"/>
    </xf>
    <xf numFmtId="1" fontId="8" fillId="6" borderId="4" xfId="0" applyNumberFormat="1" applyFont="1" applyFill="1" applyBorder="1" applyAlignment="1" applyProtection="1">
      <alignment vertical="top"/>
      <protection hidden="1"/>
    </xf>
    <xf numFmtId="1" fontId="8" fillId="6" borderId="5" xfId="0" applyNumberFormat="1" applyFont="1" applyFill="1" applyBorder="1" applyAlignment="1" applyProtection="1">
      <alignment vertical="top"/>
      <protection hidden="1"/>
    </xf>
    <xf numFmtId="0" fontId="23" fillId="11" borderId="2" xfId="0" applyFont="1" applyFill="1" applyBorder="1" applyAlignment="1" applyProtection="1">
      <alignment horizontal="center" vertical="center" wrapText="1"/>
      <protection hidden="1"/>
    </xf>
    <xf numFmtId="0" fontId="22" fillId="9" borderId="2" xfId="0" applyFont="1" applyFill="1" applyBorder="1" applyAlignment="1" applyProtection="1">
      <alignment horizontal="center" vertical="center" wrapText="1"/>
      <protection hidden="1"/>
    </xf>
    <xf numFmtId="0" fontId="22" fillId="11" borderId="2" xfId="0" applyFont="1" applyFill="1" applyBorder="1" applyAlignment="1" applyProtection="1">
      <alignment horizontal="center" vertical="center" wrapText="1"/>
      <protection hidden="1"/>
    </xf>
    <xf numFmtId="0" fontId="24" fillId="11" borderId="2" xfId="0" applyFont="1" applyFill="1" applyBorder="1" applyAlignment="1" applyProtection="1">
      <alignment horizontal="center" vertical="center" wrapText="1"/>
      <protection hidden="1"/>
    </xf>
    <xf numFmtId="0" fontId="21" fillId="11" borderId="2" xfId="0" applyFont="1" applyFill="1" applyBorder="1" applyAlignment="1" applyProtection="1">
      <alignment horizontal="center" vertical="center" wrapText="1"/>
      <protection hidden="1"/>
    </xf>
    <xf numFmtId="0" fontId="28" fillId="3" borderId="2" xfId="0" applyFont="1" applyFill="1" applyBorder="1" applyAlignment="1" applyProtection="1">
      <alignment vertical="top" wrapText="1"/>
      <protection hidden="1"/>
    </xf>
    <xf numFmtId="0" fontId="11" fillId="3" borderId="2" xfId="0" applyFont="1" applyFill="1" applyBorder="1" applyAlignment="1" applyProtection="1">
      <alignment horizontal="left" vertical="top" wrapText="1"/>
      <protection hidden="1"/>
    </xf>
    <xf numFmtId="0" fontId="29" fillId="3" borderId="2" xfId="0" applyFont="1" applyFill="1" applyBorder="1" applyAlignment="1" applyProtection="1">
      <alignment horizontal="left" vertical="top" wrapText="1"/>
      <protection hidden="1"/>
    </xf>
    <xf numFmtId="1" fontId="12" fillId="0" borderId="3" xfId="0" applyNumberFormat="1" applyFont="1" applyBorder="1" applyAlignment="1" applyProtection="1">
      <alignment vertical="top"/>
      <protection hidden="1"/>
    </xf>
    <xf numFmtId="1" fontId="12" fillId="9" borderId="3" xfId="0" applyNumberFormat="1" applyFont="1" applyFill="1" applyBorder="1" applyAlignment="1" applyProtection="1">
      <alignment vertical="top"/>
      <protection hidden="1"/>
    </xf>
    <xf numFmtId="0" fontId="10" fillId="9" borderId="8" xfId="0" applyFont="1" applyFill="1" applyBorder="1" applyAlignment="1" applyProtection="1">
      <alignment vertical="top"/>
      <protection hidden="1"/>
    </xf>
    <xf numFmtId="0" fontId="11" fillId="0" borderId="3" xfId="0" applyFont="1" applyBorder="1" applyAlignment="1" applyProtection="1">
      <alignment vertical="top"/>
      <protection hidden="1"/>
    </xf>
    <xf numFmtId="0" fontId="10" fillId="9" borderId="15" xfId="0" applyFont="1" applyFill="1" applyBorder="1" applyAlignment="1" applyProtection="1">
      <alignment vertical="top" wrapText="1"/>
      <protection hidden="1"/>
    </xf>
    <xf numFmtId="0" fontId="12" fillId="0" borderId="11" xfId="0" applyFont="1" applyBorder="1" applyAlignment="1" applyProtection="1">
      <alignment horizontal="left" vertical="top"/>
      <protection hidden="1"/>
    </xf>
    <xf numFmtId="0" fontId="12" fillId="0" borderId="12" xfId="0" applyFont="1" applyBorder="1" applyAlignment="1" applyProtection="1">
      <alignment horizontal="left" vertical="top" wrapText="1"/>
      <protection hidden="1"/>
    </xf>
    <xf numFmtId="0" fontId="12" fillId="0" borderId="13" xfId="0" applyFont="1" applyBorder="1" applyAlignment="1" applyProtection="1">
      <alignment horizontal="left" vertical="top" wrapText="1"/>
      <protection hidden="1"/>
    </xf>
    <xf numFmtId="0" fontId="11" fillId="0" borderId="7" xfId="0" applyFont="1" applyBorder="1" applyAlignment="1" applyProtection="1">
      <alignment horizontal="left" vertical="top" wrapText="1"/>
      <protection hidden="1"/>
    </xf>
    <xf numFmtId="0" fontId="11" fillId="13" borderId="7" xfId="0" applyFont="1" applyFill="1" applyBorder="1" applyAlignment="1" applyProtection="1">
      <alignment horizontal="left" vertical="top" wrapText="1"/>
      <protection hidden="1"/>
    </xf>
    <xf numFmtId="0" fontId="11" fillId="9" borderId="7" xfId="0" applyFont="1" applyFill="1" applyBorder="1" applyAlignment="1" applyProtection="1">
      <alignment horizontal="left" vertical="top" wrapText="1"/>
      <protection hidden="1"/>
    </xf>
    <xf numFmtId="164" fontId="11" fillId="0" borderId="12" xfId="0" applyNumberFormat="1" applyFont="1" applyBorder="1" applyAlignment="1" applyProtection="1">
      <alignment vertical="top"/>
      <protection hidden="1"/>
    </xf>
    <xf numFmtId="164" fontId="12" fillId="0" borderId="7" xfId="0" applyNumberFormat="1" applyFont="1" applyBorder="1" applyAlignment="1" applyProtection="1">
      <alignment horizontal="left" vertical="top" wrapText="1"/>
      <protection hidden="1"/>
    </xf>
    <xf numFmtId="164" fontId="12" fillId="9" borderId="7" xfId="0" applyNumberFormat="1" applyFont="1" applyFill="1" applyBorder="1" applyAlignment="1" applyProtection="1">
      <alignment horizontal="left" vertical="top" wrapText="1"/>
      <protection hidden="1"/>
    </xf>
    <xf numFmtId="0" fontId="11" fillId="9" borderId="11" xfId="0" applyFont="1" applyFill="1" applyBorder="1" applyAlignment="1" applyProtection="1">
      <alignment horizontal="left" vertical="top" wrapText="1"/>
      <protection hidden="1"/>
    </xf>
    <xf numFmtId="164" fontId="12" fillId="0" borderId="11" xfId="0" applyNumberFormat="1" applyFont="1" applyBorder="1" applyAlignment="1" applyProtection="1">
      <alignment vertical="top"/>
      <protection hidden="1"/>
    </xf>
    <xf numFmtId="164" fontId="12" fillId="0" borderId="12" xfId="0" applyNumberFormat="1" applyFont="1" applyBorder="1" applyAlignment="1" applyProtection="1">
      <alignment vertical="top"/>
      <protection hidden="1"/>
    </xf>
    <xf numFmtId="164" fontId="12" fillId="0" borderId="13" xfId="0" applyNumberFormat="1" applyFont="1" applyBorder="1" applyAlignment="1" applyProtection="1">
      <alignment vertical="top"/>
      <protection hidden="1"/>
    </xf>
    <xf numFmtId="0" fontId="12" fillId="4" borderId="4" xfId="0" applyFont="1" applyFill="1" applyBorder="1" applyAlignment="1" applyProtection="1">
      <alignment vertical="top"/>
      <protection hidden="1"/>
    </xf>
    <xf numFmtId="0" fontId="11" fillId="4" borderId="2" xfId="0" applyFont="1" applyFill="1" applyBorder="1" applyAlignment="1" applyProtection="1">
      <alignment horizontal="left" vertical="top"/>
      <protection hidden="1"/>
    </xf>
    <xf numFmtId="0" fontId="12" fillId="4" borderId="4" xfId="0" applyFont="1" applyFill="1" applyBorder="1" applyAlignment="1" applyProtection="1">
      <alignment horizontal="left" vertical="top"/>
      <protection hidden="1"/>
    </xf>
    <xf numFmtId="0" fontId="11" fillId="4" borderId="4" xfId="0" applyFont="1" applyFill="1" applyBorder="1" applyAlignment="1" applyProtection="1">
      <alignment horizontal="left" vertical="top"/>
      <protection hidden="1"/>
    </xf>
    <xf numFmtId="0" fontId="11" fillId="4" borderId="5" xfId="0" applyFont="1" applyFill="1" applyBorder="1" applyAlignment="1" applyProtection="1">
      <alignment horizontal="left" vertical="top"/>
      <protection hidden="1"/>
    </xf>
    <xf numFmtId="0" fontId="11" fillId="0" borderId="12" xfId="0" applyFont="1" applyBorder="1" applyAlignment="1" applyProtection="1">
      <alignment horizontal="left" vertical="top"/>
      <protection hidden="1"/>
    </xf>
    <xf numFmtId="0" fontId="11" fillId="0" borderId="11" xfId="0" applyFont="1" applyBorder="1" applyAlignment="1" applyProtection="1">
      <alignment horizontal="left" vertical="top"/>
      <protection hidden="1"/>
    </xf>
    <xf numFmtId="0" fontId="12" fillId="0" borderId="11" xfId="0" applyFont="1" applyBorder="1" applyAlignment="1" applyProtection="1">
      <alignment vertical="center"/>
      <protection hidden="1"/>
    </xf>
    <xf numFmtId="0" fontId="12" fillId="0" borderId="12" xfId="0" applyFont="1" applyBorder="1" applyAlignment="1" applyProtection="1">
      <alignment vertical="center"/>
      <protection hidden="1"/>
    </xf>
    <xf numFmtId="0" fontId="12" fillId="0" borderId="13" xfId="0" applyFont="1" applyBorder="1" applyAlignment="1" applyProtection="1">
      <alignment vertical="center"/>
      <protection hidden="1"/>
    </xf>
    <xf numFmtId="1" fontId="10" fillId="0" borderId="11" xfId="0" applyNumberFormat="1" applyFont="1" applyBorder="1" applyAlignment="1" applyProtection="1">
      <alignment horizontal="left" vertical="top"/>
      <protection hidden="1"/>
    </xf>
    <xf numFmtId="1" fontId="10" fillId="0" borderId="12" xfId="0" applyNumberFormat="1" applyFont="1" applyBorder="1" applyAlignment="1" applyProtection="1">
      <alignment horizontal="left" vertical="top"/>
      <protection hidden="1"/>
    </xf>
    <xf numFmtId="1" fontId="10" fillId="0" borderId="13" xfId="0" applyNumberFormat="1" applyFont="1" applyBorder="1" applyAlignment="1" applyProtection="1">
      <alignment horizontal="left" vertical="top"/>
      <protection hidden="1"/>
    </xf>
    <xf numFmtId="1" fontId="10" fillId="0" borderId="4" xfId="0" applyNumberFormat="1" applyFont="1" applyBorder="1" applyAlignment="1" applyProtection="1">
      <alignment horizontal="centerContinuous" vertical="top" wrapText="1"/>
      <protection hidden="1"/>
    </xf>
    <xf numFmtId="1" fontId="10" fillId="0" borderId="4" xfId="0" applyNumberFormat="1" applyFont="1" applyBorder="1" applyAlignment="1" applyProtection="1">
      <alignment vertical="top" wrapText="1"/>
      <protection hidden="1"/>
    </xf>
    <xf numFmtId="1" fontId="10" fillId="4" borderId="4" xfId="0" applyNumberFormat="1" applyFont="1" applyFill="1" applyBorder="1" applyAlignment="1" applyProtection="1">
      <alignment vertical="top" wrapText="1"/>
      <protection hidden="1"/>
    </xf>
    <xf numFmtId="0" fontId="11" fillId="0" borderId="2" xfId="0" applyFont="1" applyBorder="1" applyAlignment="1" applyProtection="1">
      <alignment horizontal="left" vertical="top" wrapText="1"/>
      <protection hidden="1"/>
    </xf>
    <xf numFmtId="0" fontId="10" fillId="0" borderId="7" xfId="0" applyFont="1" applyBorder="1" applyAlignment="1" applyProtection="1">
      <alignment vertical="top"/>
      <protection hidden="1"/>
    </xf>
    <xf numFmtId="0" fontId="12" fillId="0" borderId="14" xfId="0" applyFont="1" applyBorder="1" applyAlignment="1" applyProtection="1">
      <alignment horizontal="left" vertical="top" wrapText="1"/>
      <protection hidden="1"/>
    </xf>
    <xf numFmtId="0" fontId="12" fillId="0" borderId="0" xfId="0" applyFont="1" applyAlignment="1" applyProtection="1">
      <alignment horizontal="left" vertical="top" wrapText="1"/>
      <protection hidden="1"/>
    </xf>
    <xf numFmtId="0" fontId="12" fillId="0" borderId="15" xfId="0" applyFont="1" applyBorder="1" applyAlignment="1" applyProtection="1">
      <alignment horizontal="left" vertical="top" wrapText="1"/>
      <protection hidden="1"/>
    </xf>
    <xf numFmtId="0" fontId="11" fillId="0" borderId="16" xfId="0" applyFont="1" applyBorder="1" applyAlignment="1" applyProtection="1">
      <alignment horizontal="left" vertical="top" wrapText="1"/>
      <protection hidden="1"/>
    </xf>
    <xf numFmtId="0" fontId="11" fillId="13" borderId="16" xfId="0" applyFont="1" applyFill="1" applyBorder="1" applyAlignment="1" applyProtection="1">
      <alignment horizontal="left" vertical="top" wrapText="1"/>
      <protection hidden="1"/>
    </xf>
    <xf numFmtId="0" fontId="11" fillId="9" borderId="16" xfId="0" applyFont="1" applyFill="1" applyBorder="1" applyAlignment="1" applyProtection="1">
      <alignment horizontal="left" vertical="top" wrapText="1"/>
      <protection hidden="1"/>
    </xf>
    <xf numFmtId="164" fontId="11" fillId="0" borderId="9" xfId="0" applyNumberFormat="1" applyFont="1" applyBorder="1" applyAlignment="1" applyProtection="1">
      <alignment vertical="top"/>
      <protection hidden="1"/>
    </xf>
    <xf numFmtId="164" fontId="12" fillId="0" borderId="16" xfId="0" applyNumberFormat="1" applyFont="1" applyBorder="1" applyAlignment="1" applyProtection="1">
      <alignment horizontal="left" vertical="top" wrapText="1"/>
      <protection hidden="1"/>
    </xf>
    <xf numFmtId="164" fontId="12" fillId="9" borderId="16" xfId="0" applyNumberFormat="1" applyFont="1" applyFill="1" applyBorder="1" applyAlignment="1" applyProtection="1">
      <alignment horizontal="left" vertical="top" wrapText="1"/>
      <protection hidden="1"/>
    </xf>
    <xf numFmtId="0" fontId="11" fillId="9" borderId="14" xfId="0" applyFont="1" applyFill="1" applyBorder="1" applyAlignment="1" applyProtection="1">
      <alignment horizontal="left" vertical="top" wrapText="1"/>
      <protection hidden="1"/>
    </xf>
    <xf numFmtId="164" fontId="12" fillId="0" borderId="8" xfId="0" applyNumberFormat="1" applyFont="1" applyBorder="1" applyAlignment="1" applyProtection="1">
      <alignment vertical="top"/>
      <protection hidden="1"/>
    </xf>
    <xf numFmtId="164" fontId="12" fillId="0" borderId="9" xfId="0" applyNumberFormat="1" applyFont="1" applyBorder="1" applyAlignment="1" applyProtection="1">
      <alignment vertical="top"/>
      <protection hidden="1"/>
    </xf>
    <xf numFmtId="164" fontId="12" fillId="0" borderId="10" xfId="0" applyNumberFormat="1" applyFont="1" applyBorder="1" applyAlignment="1" applyProtection="1">
      <alignment vertical="top"/>
      <protection hidden="1"/>
    </xf>
    <xf numFmtId="0" fontId="12" fillId="0" borderId="9" xfId="0" applyFont="1" applyBorder="1" applyAlignment="1" applyProtection="1">
      <alignment horizontal="left" vertical="top" wrapText="1"/>
      <protection hidden="1"/>
    </xf>
    <xf numFmtId="0" fontId="12" fillId="0" borderId="3" xfId="0" applyFont="1" applyBorder="1" applyAlignment="1" applyProtection="1">
      <alignment horizontal="centerContinuous" vertical="top" wrapText="1"/>
      <protection hidden="1"/>
    </xf>
    <xf numFmtId="0" fontId="12" fillId="0" borderId="4" xfId="0" applyFont="1" applyBorder="1" applyAlignment="1" applyProtection="1">
      <alignment horizontal="centerContinuous" vertical="top" wrapText="1"/>
      <protection hidden="1"/>
    </xf>
    <xf numFmtId="0" fontId="12" fillId="0" borderId="5" xfId="0" applyFont="1" applyBorder="1" applyAlignment="1" applyProtection="1">
      <alignment horizontal="centerContinuous" vertical="top" wrapText="1"/>
      <protection hidden="1"/>
    </xf>
    <xf numFmtId="0" fontId="11" fillId="4" borderId="16" xfId="0" applyFont="1" applyFill="1" applyBorder="1" applyAlignment="1" applyProtection="1">
      <alignment horizontal="left" vertical="top"/>
      <protection hidden="1"/>
    </xf>
    <xf numFmtId="0" fontId="11" fillId="0" borderId="8" xfId="0" applyFont="1" applyBorder="1" applyAlignment="1" applyProtection="1">
      <alignment horizontal="left" vertical="top"/>
      <protection hidden="1"/>
    </xf>
    <xf numFmtId="0" fontId="11" fillId="9" borderId="15" xfId="0" applyFont="1" applyFill="1" applyBorder="1" applyAlignment="1" applyProtection="1">
      <alignment horizontal="left" vertical="top"/>
      <protection hidden="1"/>
    </xf>
    <xf numFmtId="0" fontId="11" fillId="9" borderId="0" xfId="0" applyFont="1" applyFill="1" applyAlignment="1" applyProtection="1">
      <alignment horizontal="left" vertical="top"/>
      <protection hidden="1"/>
    </xf>
    <xf numFmtId="0" fontId="11" fillId="9" borderId="7" xfId="0" applyFont="1" applyFill="1" applyBorder="1" applyAlignment="1" applyProtection="1">
      <alignment horizontal="left" vertical="top"/>
      <protection hidden="1"/>
    </xf>
    <xf numFmtId="0" fontId="11" fillId="0" borderId="16" xfId="0" applyFont="1" applyBorder="1" applyAlignment="1" applyProtection="1">
      <alignment horizontal="left" vertical="top"/>
      <protection hidden="1"/>
    </xf>
    <xf numFmtId="0" fontId="11" fillId="0" borderId="9" xfId="0" applyFont="1" applyBorder="1" applyAlignment="1" applyProtection="1">
      <alignment horizontal="left" vertical="top"/>
      <protection hidden="1"/>
    </xf>
    <xf numFmtId="0" fontId="12" fillId="0" borderId="14" xfId="0" applyFont="1" applyBorder="1" applyAlignment="1" applyProtection="1">
      <alignment vertical="center"/>
      <protection hidden="1"/>
    </xf>
    <xf numFmtId="0" fontId="12" fillId="0" borderId="0" xfId="0" applyFont="1" applyAlignment="1" applyProtection="1">
      <alignment vertical="center"/>
      <protection hidden="1"/>
    </xf>
    <xf numFmtId="0" fontId="12" fillId="0" borderId="15" xfId="0" applyFont="1" applyBorder="1" applyAlignment="1" applyProtection="1">
      <alignment vertical="center"/>
      <protection hidden="1"/>
    </xf>
    <xf numFmtId="1" fontId="10" fillId="0" borderId="7" xfId="0" applyNumberFormat="1" applyFont="1" applyBorder="1" applyAlignment="1" applyProtection="1">
      <alignment horizontal="left" vertical="top"/>
      <protection hidden="1"/>
    </xf>
    <xf numFmtId="1" fontId="10" fillId="14" borderId="7" xfId="0" applyNumberFormat="1" applyFont="1" applyFill="1" applyBorder="1" applyAlignment="1" applyProtection="1">
      <alignment horizontal="left" vertical="top"/>
      <protection hidden="1"/>
    </xf>
    <xf numFmtId="1" fontId="12" fillId="0" borderId="2" xfId="0" applyNumberFormat="1" applyFont="1" applyBorder="1" applyAlignment="1" applyProtection="1">
      <alignment horizontal="left" vertical="top"/>
      <protection hidden="1"/>
    </xf>
    <xf numFmtId="1" fontId="12" fillId="0" borderId="3" xfId="0" applyNumberFormat="1" applyFont="1" applyBorder="1" applyAlignment="1" applyProtection="1">
      <alignment horizontal="left" vertical="top"/>
      <protection hidden="1"/>
    </xf>
    <xf numFmtId="0" fontId="11" fillId="0" borderId="5" xfId="0" applyFont="1" applyBorder="1" applyAlignment="1" applyProtection="1">
      <alignment horizontal="left" vertical="top"/>
      <protection hidden="1"/>
    </xf>
    <xf numFmtId="1" fontId="10" fillId="4" borderId="11" xfId="0" applyNumberFormat="1" applyFont="1" applyFill="1" applyBorder="1" applyAlignment="1" applyProtection="1">
      <alignment vertical="top" wrapText="1"/>
      <protection hidden="1"/>
    </xf>
    <xf numFmtId="49" fontId="10" fillId="0" borderId="7" xfId="0" applyNumberFormat="1" applyFont="1" applyBorder="1" applyAlignment="1" applyProtection="1">
      <alignment vertical="top" wrapText="1"/>
      <protection hidden="1"/>
    </xf>
    <xf numFmtId="0" fontId="12" fillId="9" borderId="2" xfId="0" applyFont="1" applyFill="1" applyBorder="1" applyAlignment="1" applyProtection="1">
      <alignment horizontal="left" vertical="top" wrapText="1"/>
      <protection hidden="1"/>
    </xf>
    <xf numFmtId="0" fontId="11" fillId="0" borderId="6" xfId="0" applyFont="1" applyBorder="1" applyAlignment="1" applyProtection="1">
      <alignment horizontal="left" vertical="top" wrapText="1"/>
      <protection hidden="1"/>
    </xf>
    <xf numFmtId="0" fontId="11" fillId="13" borderId="6" xfId="0" applyFont="1" applyFill="1" applyBorder="1" applyAlignment="1" applyProtection="1">
      <alignment horizontal="left" vertical="top" wrapText="1"/>
      <protection hidden="1"/>
    </xf>
    <xf numFmtId="0" fontId="11" fillId="9" borderId="6" xfId="0" applyFont="1" applyFill="1" applyBorder="1" applyAlignment="1" applyProtection="1">
      <alignment horizontal="left" vertical="top" wrapText="1"/>
      <protection hidden="1"/>
    </xf>
    <xf numFmtId="0" fontId="12" fillId="0" borderId="2" xfId="0" applyFont="1" applyBorder="1" applyAlignment="1" applyProtection="1">
      <alignment horizontal="left" vertical="top" wrapText="1"/>
      <protection hidden="1"/>
    </xf>
    <xf numFmtId="164" fontId="12" fillId="0" borderId="2" xfId="0" applyNumberFormat="1" applyFont="1" applyBorder="1" applyAlignment="1" applyProtection="1">
      <alignment horizontal="left" vertical="top" wrapText="1"/>
      <protection hidden="1"/>
    </xf>
    <xf numFmtId="164" fontId="12" fillId="0" borderId="6" xfId="0" applyNumberFormat="1" applyFont="1" applyBorder="1" applyAlignment="1" applyProtection="1">
      <alignment horizontal="left" vertical="top" wrapText="1"/>
      <protection hidden="1"/>
    </xf>
    <xf numFmtId="164" fontId="12" fillId="9" borderId="6" xfId="0" applyNumberFormat="1" applyFont="1" applyFill="1" applyBorder="1" applyAlignment="1" applyProtection="1">
      <alignment horizontal="left" vertical="top" wrapText="1"/>
      <protection hidden="1"/>
    </xf>
    <xf numFmtId="0" fontId="11" fillId="9" borderId="10" xfId="0" applyFont="1" applyFill="1" applyBorder="1" applyAlignment="1" applyProtection="1">
      <alignment horizontal="left" vertical="top" wrapText="1"/>
      <protection hidden="1"/>
    </xf>
    <xf numFmtId="164" fontId="12" fillId="0" borderId="5" xfId="0" applyNumberFormat="1" applyFont="1" applyBorder="1" applyAlignment="1" applyProtection="1">
      <alignment horizontal="left" vertical="top" wrapText="1"/>
      <protection hidden="1"/>
    </xf>
    <xf numFmtId="0" fontId="12" fillId="0" borderId="6" xfId="0" applyFont="1" applyBorder="1" applyAlignment="1" applyProtection="1">
      <alignment vertical="top" wrapText="1"/>
      <protection hidden="1"/>
    </xf>
    <xf numFmtId="0" fontId="12" fillId="0" borderId="10" xfId="0" applyFont="1" applyBorder="1" applyAlignment="1" applyProtection="1">
      <alignment horizontal="left" vertical="top" wrapText="1"/>
      <protection hidden="1"/>
    </xf>
    <xf numFmtId="0" fontId="29" fillId="15" borderId="2" xfId="0" applyFont="1" applyFill="1" applyBorder="1" applyAlignment="1" applyProtection="1">
      <alignment horizontal="left" vertical="top" wrapText="1"/>
      <protection hidden="1"/>
    </xf>
    <xf numFmtId="0" fontId="12" fillId="0" borderId="6" xfId="0" applyFont="1" applyBorder="1" applyAlignment="1" applyProtection="1">
      <alignment horizontal="left" vertical="top" wrapText="1"/>
      <protection hidden="1"/>
    </xf>
    <xf numFmtId="0" fontId="13" fillId="0" borderId="7" xfId="0" applyFont="1" applyBorder="1" applyAlignment="1" applyProtection="1">
      <alignment horizontal="left" vertical="top" wrapText="1"/>
      <protection hidden="1"/>
    </xf>
    <xf numFmtId="0" fontId="13" fillId="9" borderId="16" xfId="0" applyFont="1" applyFill="1" applyBorder="1" applyAlignment="1" applyProtection="1">
      <alignment horizontal="left" vertical="top" wrapText="1"/>
      <protection hidden="1"/>
    </xf>
    <xf numFmtId="0" fontId="11" fillId="9" borderId="8" xfId="0" applyFont="1" applyFill="1" applyBorder="1" applyAlignment="1" applyProtection="1">
      <alignment horizontal="left" vertical="top" wrapText="1"/>
      <protection hidden="1"/>
    </xf>
    <xf numFmtId="0" fontId="11" fillId="4" borderId="6" xfId="0" applyFont="1" applyFill="1" applyBorder="1" applyAlignment="1" applyProtection="1">
      <alignment horizontal="left" vertical="top" wrapText="1"/>
      <protection hidden="1"/>
    </xf>
    <xf numFmtId="0" fontId="12" fillId="0" borderId="2" xfId="0" applyFont="1" applyBorder="1" applyAlignment="1" applyProtection="1">
      <alignment vertical="top" wrapText="1"/>
      <protection hidden="1"/>
    </xf>
    <xf numFmtId="0" fontId="13" fillId="0" borderId="8" xfId="0" applyFont="1" applyBorder="1" applyAlignment="1" applyProtection="1">
      <alignment horizontal="left" vertical="top" wrapText="1"/>
      <protection hidden="1"/>
    </xf>
    <xf numFmtId="0" fontId="13" fillId="0" borderId="6" xfId="0" applyFont="1" applyBorder="1" applyAlignment="1" applyProtection="1">
      <alignment horizontal="left" vertical="top" wrapText="1"/>
      <protection hidden="1"/>
    </xf>
    <xf numFmtId="1" fontId="10" fillId="14" borderId="6" xfId="0" applyNumberFormat="1" applyFont="1" applyFill="1" applyBorder="1" applyAlignment="1" applyProtection="1">
      <alignment horizontal="left" vertical="top" wrapText="1"/>
      <protection hidden="1"/>
    </xf>
    <xf numFmtId="0" fontId="10" fillId="0" borderId="6" xfId="0" applyFont="1" applyBorder="1" applyAlignment="1" applyProtection="1">
      <alignment vertical="top" wrapText="1"/>
      <protection hidden="1"/>
    </xf>
    <xf numFmtId="0" fontId="10" fillId="0" borderId="2" xfId="0" applyFont="1" applyBorder="1" applyAlignment="1" applyProtection="1">
      <alignment horizontal="left" vertical="top" wrapText="1"/>
      <protection hidden="1"/>
    </xf>
    <xf numFmtId="1" fontId="12" fillId="0" borderId="2" xfId="0" applyNumberFormat="1" applyFont="1" applyBorder="1" applyAlignment="1" applyProtection="1">
      <alignment horizontal="left" vertical="top" wrapText="1"/>
      <protection hidden="1"/>
    </xf>
    <xf numFmtId="0" fontId="11" fillId="9" borderId="6" xfId="0" applyFont="1" applyFill="1" applyBorder="1" applyAlignment="1" applyProtection="1">
      <alignment vertical="top" wrapText="1"/>
      <protection hidden="1"/>
    </xf>
    <xf numFmtId="1" fontId="10" fillId="9" borderId="6" xfId="0" applyNumberFormat="1" applyFont="1" applyFill="1" applyBorder="1" applyAlignment="1" applyProtection="1">
      <alignment vertical="top" wrapText="1"/>
      <protection hidden="1"/>
    </xf>
    <xf numFmtId="1" fontId="10" fillId="4" borderId="6" xfId="0" applyNumberFormat="1" applyFont="1" applyFill="1" applyBorder="1" applyAlignment="1" applyProtection="1">
      <alignment vertical="top" wrapText="1"/>
      <protection hidden="1"/>
    </xf>
    <xf numFmtId="1" fontId="12" fillId="0" borderId="6" xfId="0" applyNumberFormat="1" applyFont="1" applyBorder="1" applyAlignment="1" applyProtection="1">
      <alignment horizontal="left" vertical="top" wrapText="1"/>
      <protection hidden="1"/>
    </xf>
    <xf numFmtId="1" fontId="10" fillId="0" borderId="6" xfId="0" applyNumberFormat="1" applyFont="1" applyBorder="1" applyAlignment="1" applyProtection="1">
      <alignment vertical="top" wrapText="1"/>
      <protection hidden="1"/>
    </xf>
    <xf numFmtId="0" fontId="10" fillId="0" borderId="6" xfId="0" applyFont="1" applyBorder="1" applyAlignment="1" applyProtection="1">
      <alignment vertical="top"/>
      <protection hidden="1"/>
    </xf>
    <xf numFmtId="49" fontId="10" fillId="0" borderId="6" xfId="0" applyNumberFormat="1" applyFont="1" applyBorder="1" applyAlignment="1" applyProtection="1">
      <alignment vertical="top" wrapText="1"/>
      <protection hidden="1"/>
    </xf>
    <xf numFmtId="0" fontId="12" fillId="0" borderId="8" xfId="0" applyFont="1" applyBorder="1" applyAlignment="1" applyProtection="1">
      <alignment vertical="top" wrapText="1"/>
      <protection hidden="1"/>
    </xf>
    <xf numFmtId="0" fontId="30" fillId="9" borderId="13" xfId="0" applyFont="1" applyFill="1" applyBorder="1" applyAlignment="1" applyProtection="1">
      <alignment vertical="top" wrapText="1"/>
      <protection hidden="1"/>
    </xf>
    <xf numFmtId="0" fontId="31" fillId="7" borderId="4" xfId="0" applyFont="1" applyFill="1" applyBorder="1" applyAlignment="1" applyProtection="1">
      <alignment vertical="top" wrapText="1"/>
      <protection hidden="1"/>
    </xf>
    <xf numFmtId="0" fontId="31" fillId="7" borderId="12" xfId="0" applyFont="1" applyFill="1" applyBorder="1" applyAlignment="1" applyProtection="1">
      <alignment vertical="top" wrapText="1"/>
      <protection hidden="1"/>
    </xf>
    <xf numFmtId="0" fontId="31" fillId="7" borderId="4" xfId="0" applyFont="1" applyFill="1" applyBorder="1" applyAlignment="1" applyProtection="1">
      <alignment horizontal="left" vertical="top" wrapText="1"/>
      <protection hidden="1"/>
    </xf>
    <xf numFmtId="0" fontId="33" fillId="0" borderId="7" xfId="0" applyFont="1" applyBorder="1" applyAlignment="1" applyProtection="1">
      <alignment horizontal="left" vertical="top" wrapText="1"/>
      <protection hidden="1"/>
    </xf>
    <xf numFmtId="0" fontId="31" fillId="7" borderId="3" xfId="0" applyFont="1" applyFill="1" applyBorder="1" applyAlignment="1" applyProtection="1">
      <alignment vertical="top"/>
      <protection hidden="1"/>
    </xf>
    <xf numFmtId="1" fontId="32" fillId="6" borderId="3" xfId="0" applyNumberFormat="1" applyFont="1" applyFill="1" applyBorder="1" applyAlignment="1" applyProtection="1">
      <alignment vertical="top" wrapText="1"/>
      <protection hidden="1"/>
    </xf>
    <xf numFmtId="1" fontId="32" fillId="6" borderId="5" xfId="0" applyNumberFormat="1" applyFont="1" applyFill="1" applyBorder="1" applyAlignment="1" applyProtection="1">
      <alignment vertical="top" wrapText="1"/>
      <protection hidden="1"/>
    </xf>
    <xf numFmtId="0" fontId="22" fillId="11" borderId="5" xfId="0" applyFont="1" applyFill="1" applyBorder="1" applyAlignment="1" applyProtection="1">
      <alignment horizontal="center" vertical="center" wrapText="1"/>
      <protection hidden="1"/>
    </xf>
    <xf numFmtId="0" fontId="2" fillId="5" borderId="8" xfId="0" applyFont="1" applyFill="1" applyBorder="1" applyAlignment="1" applyProtection="1">
      <alignment vertical="center" wrapText="1"/>
      <protection hidden="1"/>
    </xf>
    <xf numFmtId="0" fontId="2" fillId="5" borderId="9" xfId="0" applyFont="1" applyFill="1" applyBorder="1" applyAlignment="1" applyProtection="1">
      <alignment vertical="center" wrapText="1"/>
      <protection hidden="1"/>
    </xf>
    <xf numFmtId="0" fontId="2" fillId="5" borderId="10" xfId="0" applyFont="1" applyFill="1" applyBorder="1" applyAlignment="1" applyProtection="1">
      <alignment vertical="center" wrapText="1"/>
      <protection hidden="1"/>
    </xf>
    <xf numFmtId="49" fontId="3" fillId="12" borderId="9" xfId="0" applyNumberFormat="1" applyFont="1" applyFill="1" applyBorder="1" applyAlignment="1" applyProtection="1">
      <alignment vertical="top"/>
      <protection hidden="1"/>
    </xf>
    <xf numFmtId="1" fontId="19" fillId="12" borderId="9" xfId="0" applyNumberFormat="1" applyFont="1" applyFill="1" applyBorder="1" applyAlignment="1" applyProtection="1">
      <alignment vertical="center"/>
      <protection hidden="1"/>
    </xf>
    <xf numFmtId="1" fontId="19" fillId="12" borderId="10" xfId="0" applyNumberFormat="1" applyFont="1" applyFill="1" applyBorder="1" applyAlignment="1" applyProtection="1">
      <alignment vertical="center"/>
      <protection hidden="1"/>
    </xf>
    <xf numFmtId="0" fontId="10" fillId="10" borderId="6" xfId="0" applyFont="1" applyFill="1" applyBorder="1" applyAlignment="1" applyProtection="1">
      <alignment vertical="top"/>
      <protection hidden="1"/>
    </xf>
    <xf numFmtId="0" fontId="4" fillId="8" borderId="0" xfId="0" applyFont="1" applyFill="1" applyProtection="1">
      <protection hidden="1"/>
    </xf>
    <xf numFmtId="0" fontId="0" fillId="8" borderId="0" xfId="0" applyFill="1" applyProtection="1">
      <protection hidden="1"/>
    </xf>
    <xf numFmtId="0" fontId="3" fillId="0" borderId="0" xfId="0" applyFont="1" applyProtection="1">
      <protection hidden="1"/>
    </xf>
    <xf numFmtId="0" fontId="4" fillId="2" borderId="0" xfId="0" applyFont="1" applyFill="1" applyProtection="1">
      <protection hidden="1"/>
    </xf>
    <xf numFmtId="0" fontId="0" fillId="2" borderId="0" xfId="0" applyFill="1" applyProtection="1">
      <protection hidden="1"/>
    </xf>
    <xf numFmtId="0" fontId="18" fillId="0" borderId="0" xfId="0" applyFont="1" applyProtection="1">
      <protection hidden="1"/>
    </xf>
    <xf numFmtId="0" fontId="0" fillId="3" borderId="2" xfId="0" applyFill="1" applyBorder="1" applyAlignment="1" applyProtection="1">
      <alignment vertical="top" wrapText="1"/>
      <protection hidden="1"/>
    </xf>
    <xf numFmtId="0" fontId="0" fillId="0" borderId="0" xfId="0" applyAlignment="1" applyProtection="1">
      <alignment horizontal="center" vertical="center"/>
      <protection hidden="1"/>
    </xf>
    <xf numFmtId="0" fontId="0" fillId="0" borderId="0" xfId="0" applyAlignment="1">
      <alignment horizontal="center" vertical="center"/>
    </xf>
    <xf numFmtId="0" fontId="11" fillId="9" borderId="3" xfId="0" applyFont="1" applyFill="1" applyBorder="1" applyAlignment="1" applyProtection="1">
      <alignment vertical="top"/>
      <protection hidden="1"/>
    </xf>
    <xf numFmtId="3" fontId="12" fillId="0" borderId="7" xfId="0" applyNumberFormat="1"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0" fillId="4" borderId="7" xfId="0" applyFont="1" applyFill="1" applyBorder="1" applyAlignment="1" applyProtection="1">
      <alignment vertical="top" wrapText="1"/>
      <protection hidden="1"/>
    </xf>
    <xf numFmtId="1" fontId="10" fillId="4" borderId="14" xfId="0" applyNumberFormat="1" applyFont="1" applyFill="1" applyBorder="1" applyAlignment="1" applyProtection="1">
      <alignment vertical="top" wrapText="1"/>
      <protection hidden="1"/>
    </xf>
    <xf numFmtId="0" fontId="28" fillId="3" borderId="5" xfId="0" applyFont="1" applyFill="1" applyBorder="1" applyAlignment="1" applyProtection="1">
      <alignment vertical="top" wrapText="1"/>
      <protection hidden="1"/>
    </xf>
    <xf numFmtId="1" fontId="10" fillId="9" borderId="8" xfId="0" applyNumberFormat="1" applyFont="1" applyFill="1" applyBorder="1" applyAlignment="1" applyProtection="1">
      <alignment horizontal="left" vertical="top"/>
      <protection hidden="1"/>
    </xf>
    <xf numFmtId="0" fontId="23" fillId="4" borderId="0" xfId="0" applyFont="1" applyFill="1" applyAlignment="1" applyProtection="1">
      <alignment horizontal="left" vertical="top"/>
      <protection hidden="1"/>
    </xf>
    <xf numFmtId="0" fontId="36" fillId="4" borderId="2" xfId="0" applyFont="1" applyFill="1" applyBorder="1" applyAlignment="1" applyProtection="1">
      <alignment horizontal="center" vertical="center"/>
      <protection hidden="1"/>
    </xf>
    <xf numFmtId="0" fontId="12" fillId="0" borderId="2" xfId="0" applyFont="1" applyBorder="1" applyAlignment="1" applyProtection="1">
      <alignment horizontal="center" vertical="center" wrapText="1"/>
      <protection locked="0"/>
    </xf>
    <xf numFmtId="4" fontId="12" fillId="0" borderId="2" xfId="0" applyNumberFormat="1" applyFont="1" applyBorder="1" applyAlignment="1" applyProtection="1">
      <alignment horizontal="center" vertical="center" wrapText="1"/>
      <protection locked="0"/>
    </xf>
    <xf numFmtId="4" fontId="12" fillId="0" borderId="3" xfId="0" applyNumberFormat="1" applyFont="1" applyBorder="1" applyAlignment="1" applyProtection="1">
      <alignment horizontal="center" vertical="center" wrapText="1"/>
      <protection locked="0"/>
    </xf>
    <xf numFmtId="164" fontId="12" fillId="4" borderId="7" xfId="0" applyNumberFormat="1" applyFont="1" applyFill="1" applyBorder="1" applyAlignment="1" applyProtection="1">
      <alignment horizontal="left" vertical="top" wrapText="1"/>
      <protection hidden="1"/>
    </xf>
    <xf numFmtId="164" fontId="12" fillId="4" borderId="16" xfId="0" applyNumberFormat="1" applyFont="1" applyFill="1" applyBorder="1" applyAlignment="1" applyProtection="1">
      <alignment horizontal="left" vertical="top" wrapText="1"/>
      <protection hidden="1"/>
    </xf>
    <xf numFmtId="0" fontId="3" fillId="12" borderId="8" xfId="0" applyFont="1" applyFill="1" applyBorder="1" applyAlignment="1" applyProtection="1">
      <alignment vertical="top"/>
      <protection hidden="1"/>
    </xf>
    <xf numFmtId="1" fontId="12" fillId="9" borderId="11" xfId="0" applyNumberFormat="1" applyFont="1" applyFill="1" applyBorder="1" applyAlignment="1" applyProtection="1">
      <alignment vertical="top" wrapText="1"/>
      <protection hidden="1"/>
    </xf>
    <xf numFmtId="1" fontId="12" fillId="9" borderId="16" xfId="0" applyNumberFormat="1" applyFont="1" applyFill="1" applyBorder="1" applyAlignment="1" applyProtection="1">
      <alignment vertical="top"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0" fillId="0" borderId="0" xfId="0" applyAlignment="1" applyProtection="1">
      <alignment horizontal="left" vertical="top" wrapText="1"/>
      <protection hidden="1"/>
    </xf>
    <xf numFmtId="0" fontId="29" fillId="3" borderId="4" xfId="0" applyFont="1" applyFill="1" applyBorder="1" applyAlignment="1" applyProtection="1">
      <alignment horizontal="centerContinuous" vertical="top" wrapText="1"/>
      <protection hidden="1"/>
    </xf>
    <xf numFmtId="0" fontId="29" fillId="3" borderId="5" xfId="0" applyFont="1" applyFill="1" applyBorder="1" applyAlignment="1" applyProtection="1">
      <alignment horizontal="centerContinuous" vertical="top" wrapText="1"/>
      <protection hidden="1"/>
    </xf>
    <xf numFmtId="0" fontId="2" fillId="3" borderId="3" xfId="0" applyFont="1" applyFill="1" applyBorder="1" applyAlignment="1" applyProtection="1">
      <alignment horizontal="centerContinuous" vertical="top" wrapText="1"/>
      <protection hidden="1"/>
    </xf>
    <xf numFmtId="0" fontId="12" fillId="0" borderId="8" xfId="0" applyFont="1" applyBorder="1" applyAlignment="1" applyProtection="1">
      <alignment horizontal="centerContinuous" vertical="top" wrapText="1"/>
      <protection hidden="1"/>
    </xf>
    <xf numFmtId="0" fontId="12" fillId="0" borderId="9" xfId="0" applyFont="1" applyBorder="1" applyAlignment="1" applyProtection="1">
      <alignment horizontal="centerContinuous" vertical="top"/>
      <protection hidden="1"/>
    </xf>
    <xf numFmtId="0" fontId="12" fillId="0" borderId="10" xfId="0" applyFont="1" applyBorder="1" applyAlignment="1" applyProtection="1">
      <alignment horizontal="centerContinuous" vertical="top"/>
      <protection hidden="1"/>
    </xf>
    <xf numFmtId="1" fontId="10" fillId="0" borderId="3" xfId="0" applyNumberFormat="1" applyFont="1" applyBorder="1" applyAlignment="1" applyProtection="1">
      <alignment horizontal="left" vertical="top"/>
      <protection hidden="1"/>
    </xf>
    <xf numFmtId="0" fontId="13" fillId="4" borderId="11" xfId="0" applyFont="1" applyFill="1" applyBorder="1" applyAlignment="1" applyProtection="1">
      <alignment horizontal="centerContinuous" vertical="top" wrapText="1"/>
      <protection hidden="1"/>
    </xf>
    <xf numFmtId="0" fontId="13" fillId="4" borderId="13" xfId="0" applyFont="1" applyFill="1" applyBorder="1" applyAlignment="1" applyProtection="1">
      <alignment horizontal="centerContinuous" vertical="top"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0" fillId="16" borderId="2" xfId="0" applyFill="1" applyBorder="1" applyProtection="1">
      <protection hidden="1"/>
    </xf>
    <xf numFmtId="0" fontId="0" fillId="0" borderId="0" xfId="0" applyAlignment="1" applyProtection="1">
      <alignment vertical="top"/>
      <protection hidden="1"/>
    </xf>
    <xf numFmtId="0" fontId="12" fillId="0" borderId="11" xfId="0" applyFont="1" applyBorder="1" applyAlignment="1" applyProtection="1">
      <alignment horizontal="centerContinuous" vertical="top" wrapText="1"/>
      <protection hidden="1"/>
    </xf>
    <xf numFmtId="0" fontId="12" fillId="0" borderId="12" xfId="0" applyFont="1" applyBorder="1" applyAlignment="1" applyProtection="1">
      <alignment horizontal="centerContinuous" vertical="top" wrapText="1"/>
      <protection hidden="1"/>
    </xf>
    <xf numFmtId="0" fontId="11" fillId="0" borderId="11" xfId="0" applyFont="1" applyBorder="1" applyAlignment="1" applyProtection="1">
      <alignment horizontal="left" vertical="top" wrapText="1"/>
      <protection hidden="1"/>
    </xf>
    <xf numFmtId="0" fontId="11" fillId="4" borderId="11" xfId="0" applyFont="1" applyFill="1" applyBorder="1" applyAlignment="1" applyProtection="1">
      <alignment horizontal="left" vertical="top" wrapText="1"/>
      <protection hidden="1"/>
    </xf>
    <xf numFmtId="0" fontId="16" fillId="4" borderId="0" xfId="0" applyFont="1" applyFill="1" applyAlignment="1" applyProtection="1">
      <alignment horizontal="left" vertical="top"/>
      <protection hidden="1"/>
    </xf>
    <xf numFmtId="0" fontId="16" fillId="4" borderId="2" xfId="0" applyFont="1" applyFill="1" applyBorder="1" applyAlignment="1" applyProtection="1">
      <alignment horizontal="left" vertical="top"/>
      <protection hidden="1"/>
    </xf>
    <xf numFmtId="0" fontId="16" fillId="4" borderId="7"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top"/>
      <protection hidden="1"/>
    </xf>
    <xf numFmtId="0" fontId="16" fillId="4" borderId="7" xfId="0" applyFont="1" applyFill="1" applyBorder="1" applyAlignment="1" applyProtection="1">
      <alignment horizontal="left" vertical="top" wrapText="1"/>
      <protection hidden="1"/>
    </xf>
    <xf numFmtId="0" fontId="16" fillId="4" borderId="3" xfId="0" applyFont="1" applyFill="1" applyBorder="1" applyAlignment="1" applyProtection="1">
      <alignment vertical="top"/>
      <protection hidden="1"/>
    </xf>
    <xf numFmtId="0" fontId="16" fillId="4" borderId="4" xfId="0" applyFont="1" applyFill="1" applyBorder="1" applyAlignment="1" applyProtection="1">
      <alignment vertical="top"/>
      <protection hidden="1"/>
    </xf>
    <xf numFmtId="0" fontId="16" fillId="4" borderId="5" xfId="0" applyFont="1" applyFill="1" applyBorder="1" applyAlignment="1" applyProtection="1">
      <alignment vertical="top"/>
      <protection hidden="1"/>
    </xf>
    <xf numFmtId="0" fontId="16" fillId="4" borderId="4" xfId="0" applyFont="1" applyFill="1" applyBorder="1" applyAlignment="1" applyProtection="1">
      <alignment vertical="top" wrapText="1"/>
      <protection hidden="1"/>
    </xf>
    <xf numFmtId="0" fontId="16" fillId="4" borderId="3" xfId="0" applyFont="1" applyFill="1" applyBorder="1" applyAlignment="1" applyProtection="1">
      <alignment horizontal="center" vertical="top" wrapText="1"/>
      <protection hidden="1"/>
    </xf>
    <xf numFmtId="0" fontId="16" fillId="4" borderId="4" xfId="0" applyFont="1" applyFill="1" applyBorder="1" applyProtection="1">
      <protection hidden="1"/>
    </xf>
    <xf numFmtId="0" fontId="16" fillId="4" borderId="5" xfId="0" applyFont="1" applyFill="1" applyBorder="1" applyProtection="1">
      <protection hidden="1"/>
    </xf>
    <xf numFmtId="0" fontId="0" fillId="0" borderId="0" xfId="0" applyAlignment="1" applyProtection="1">
      <alignment horizontal="center"/>
      <protection hidden="1"/>
    </xf>
    <xf numFmtId="0" fontId="0" fillId="0" borderId="0" xfId="0" applyAlignment="1" applyProtection="1">
      <alignment horizontal="center" wrapText="1"/>
      <protection hidden="1"/>
    </xf>
    <xf numFmtId="0" fontId="0" fillId="0" borderId="0" xfId="0" applyAlignment="1" applyProtection="1">
      <alignment horizontal="left"/>
      <protection hidden="1"/>
    </xf>
    <xf numFmtId="0" fontId="0" fillId="0" borderId="2" xfId="0" applyBorder="1" applyProtection="1">
      <protection hidden="1"/>
    </xf>
    <xf numFmtId="0" fontId="0" fillId="0" borderId="2" xfId="0" applyBorder="1" applyAlignment="1" applyProtection="1">
      <alignment wrapText="1"/>
      <protection hidden="1"/>
    </xf>
    <xf numFmtId="0" fontId="0" fillId="0" borderId="2" xfId="0"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17" xfId="0" applyBorder="1" applyAlignment="1" applyProtection="1">
      <alignment horizontal="center" vertical="center"/>
      <protection hidden="1"/>
    </xf>
    <xf numFmtId="0" fontId="41" fillId="0" borderId="2" xfId="0" applyFont="1" applyBorder="1" applyAlignment="1" applyProtection="1">
      <alignment vertical="center" wrapText="1"/>
      <protection hidden="1"/>
    </xf>
    <xf numFmtId="0" fontId="42" fillId="0" borderId="2" xfId="0" applyFont="1" applyBorder="1" applyAlignment="1" applyProtection="1">
      <alignment vertical="center" wrapText="1"/>
      <protection hidden="1"/>
    </xf>
    <xf numFmtId="10" fontId="0" fillId="0" borderId="2" xfId="0" applyNumberFormat="1" applyBorder="1" applyProtection="1">
      <protection hidden="1"/>
    </xf>
    <xf numFmtId="0" fontId="5" fillId="0" borderId="2" xfId="0" applyFont="1" applyBorder="1" applyAlignment="1" applyProtection="1">
      <alignment wrapText="1"/>
      <protection hidden="1"/>
    </xf>
    <xf numFmtId="0" fontId="41" fillId="0" borderId="2" xfId="0" applyFont="1" applyBorder="1" applyAlignment="1" applyProtection="1">
      <alignment vertical="center"/>
      <protection hidden="1"/>
    </xf>
    <xf numFmtId="0" fontId="43" fillId="0" borderId="2" xfId="0" applyFont="1" applyBorder="1" applyAlignment="1" applyProtection="1">
      <alignment wrapText="1"/>
      <protection hidden="1"/>
    </xf>
    <xf numFmtId="0" fontId="27" fillId="0" borderId="2" xfId="0" applyFont="1" applyBorder="1" applyProtection="1">
      <protection hidden="1"/>
    </xf>
    <xf numFmtId="0" fontId="27" fillId="0" borderId="2" xfId="0" applyFont="1" applyBorder="1" applyAlignment="1" applyProtection="1">
      <alignment wrapText="1"/>
      <protection hidden="1"/>
    </xf>
    <xf numFmtId="0" fontId="27" fillId="0" borderId="3" xfId="0" applyFont="1" applyBorder="1" applyAlignment="1" applyProtection="1">
      <alignment wrapText="1"/>
      <protection hidden="1"/>
    </xf>
    <xf numFmtId="0" fontId="27" fillId="0" borderId="2" xfId="0" applyFont="1" applyBorder="1" applyAlignment="1" applyProtection="1">
      <alignment horizontal="center" vertical="center"/>
      <protection hidden="1"/>
    </xf>
    <xf numFmtId="0" fontId="27" fillId="0" borderId="2" xfId="0" applyFont="1" applyBorder="1" applyAlignment="1" applyProtection="1">
      <alignment horizontal="center" vertical="center" wrapText="1"/>
      <protection hidden="1"/>
    </xf>
    <xf numFmtId="0" fontId="27" fillId="0" borderId="2" xfId="0" applyFont="1" applyBorder="1" applyAlignment="1" applyProtection="1">
      <alignment horizontal="left" vertical="center" wrapText="1"/>
      <protection hidden="1"/>
    </xf>
    <xf numFmtId="0" fontId="10" fillId="0" borderId="3" xfId="0" applyFont="1" applyBorder="1" applyAlignment="1" applyProtection="1">
      <alignment horizontal="centerContinuous" vertical="top" wrapText="1"/>
      <protection hidden="1"/>
    </xf>
    <xf numFmtId="0" fontId="10" fillId="0" borderId="5" xfId="0" applyFont="1" applyBorder="1" applyAlignment="1" applyProtection="1">
      <alignment horizontal="centerContinuous" vertical="top" wrapText="1"/>
      <protection hidden="1"/>
    </xf>
    <xf numFmtId="1" fontId="10" fillId="9" borderId="8" xfId="0" applyNumberFormat="1" applyFont="1" applyFill="1" applyBorder="1" applyAlignment="1" applyProtection="1">
      <alignment horizontal="centerContinuous" vertical="top" wrapText="1"/>
      <protection hidden="1"/>
    </xf>
    <xf numFmtId="1" fontId="10" fillId="9" borderId="9" xfId="0" applyNumberFormat="1" applyFont="1" applyFill="1" applyBorder="1" applyAlignment="1" applyProtection="1">
      <alignment horizontal="centerContinuous" vertical="top" wrapText="1"/>
      <protection hidden="1"/>
    </xf>
    <xf numFmtId="1" fontId="10" fillId="9" borderId="10" xfId="0" applyNumberFormat="1" applyFont="1" applyFill="1" applyBorder="1" applyAlignment="1" applyProtection="1">
      <alignment horizontal="centerContinuous" vertical="top" wrapText="1"/>
      <protection hidden="1"/>
    </xf>
    <xf numFmtId="0" fontId="13" fillId="0" borderId="8" xfId="0" applyFont="1" applyBorder="1" applyAlignment="1" applyProtection="1">
      <alignment horizontal="centerContinuous" vertical="top" wrapText="1"/>
      <protection hidden="1"/>
    </xf>
    <xf numFmtId="0" fontId="13" fillId="0" borderId="10" xfId="0" applyFont="1" applyBorder="1" applyAlignment="1" applyProtection="1">
      <alignment horizontal="centerContinuous" vertical="top" wrapText="1"/>
      <protection hidden="1"/>
    </xf>
    <xf numFmtId="1" fontId="16" fillId="9" borderId="5" xfId="0" applyNumberFormat="1" applyFont="1" applyFill="1" applyBorder="1" applyAlignment="1" applyProtection="1">
      <alignment horizontal="centerContinuous" vertical="top" wrapText="1"/>
      <protection hidden="1"/>
    </xf>
    <xf numFmtId="0" fontId="28" fillId="9" borderId="2" xfId="0" applyFont="1" applyFill="1" applyBorder="1" applyAlignment="1" applyProtection="1">
      <alignment horizontal="center" vertical="center" wrapText="1"/>
      <protection hidden="1"/>
    </xf>
    <xf numFmtId="10" fontId="28" fillId="9" borderId="2" xfId="0" applyNumberFormat="1" applyFont="1" applyFill="1" applyBorder="1" applyAlignment="1" applyProtection="1">
      <alignment horizontal="center" vertical="center" wrapText="1"/>
      <protection hidden="1"/>
    </xf>
    <xf numFmtId="4" fontId="12" fillId="0" borderId="7" xfId="0" applyNumberFormat="1" applyFont="1" applyBorder="1" applyAlignment="1" applyProtection="1">
      <alignment horizontal="center" vertical="center" wrapText="1"/>
      <protection locked="0"/>
    </xf>
    <xf numFmtId="4" fontId="28" fillId="9" borderId="2" xfId="0" applyNumberFormat="1" applyFont="1" applyFill="1" applyBorder="1" applyAlignment="1" applyProtection="1">
      <alignment horizontal="center" vertical="center" wrapText="1"/>
      <protection hidden="1"/>
    </xf>
    <xf numFmtId="49" fontId="12" fillId="0" borderId="7" xfId="0" applyNumberFormat="1" applyFont="1" applyBorder="1" applyAlignment="1" applyProtection="1">
      <alignment horizontal="center" vertical="center" wrapText="1"/>
      <protection locked="0"/>
    </xf>
    <xf numFmtId="0" fontId="12" fillId="9" borderId="11" xfId="0" applyFont="1" applyFill="1" applyBorder="1" applyAlignment="1" applyProtection="1">
      <alignment horizontal="centerContinuous" vertical="top" wrapText="1"/>
      <protection hidden="1"/>
    </xf>
    <xf numFmtId="0" fontId="11" fillId="4" borderId="16" xfId="0" applyFont="1" applyFill="1" applyBorder="1" applyAlignment="1" applyProtection="1">
      <alignment vertical="center" wrapText="1"/>
      <protection hidden="1"/>
    </xf>
    <xf numFmtId="0" fontId="11" fillId="0" borderId="16" xfId="0" applyFont="1" applyBorder="1" applyAlignment="1" applyProtection="1">
      <alignment vertical="center" wrapText="1"/>
      <protection hidden="1"/>
    </xf>
    <xf numFmtId="0" fontId="11" fillId="4" borderId="7" xfId="0" applyFont="1" applyFill="1" applyBorder="1" applyAlignment="1" applyProtection="1">
      <alignment vertical="center" wrapText="1"/>
      <protection hidden="1"/>
    </xf>
    <xf numFmtId="1" fontId="12" fillId="0" borderId="3" xfId="0" applyNumberFormat="1" applyFont="1" applyBorder="1" applyAlignment="1" applyProtection="1">
      <alignment horizontal="centerContinuous" vertical="top" wrapText="1"/>
      <protection hidden="1"/>
    </xf>
    <xf numFmtId="1" fontId="12" fillId="0" borderId="5" xfId="0" applyNumberFormat="1" applyFont="1" applyBorder="1" applyAlignment="1" applyProtection="1">
      <alignment horizontal="centerContinuous" vertical="top" wrapText="1"/>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5" fillId="10" borderId="7" xfId="0" applyFont="1" applyFill="1" applyBorder="1" applyAlignment="1" applyProtection="1">
      <alignment horizontal="left" vertical="center"/>
      <protection hidden="1"/>
    </xf>
    <xf numFmtId="0" fontId="5" fillId="10" borderId="6" xfId="0" applyFont="1" applyFill="1" applyBorder="1" applyAlignment="1" applyProtection="1">
      <alignment horizontal="left" vertical="center"/>
      <protection hidden="1"/>
    </xf>
    <xf numFmtId="0" fontId="37" fillId="10" borderId="7" xfId="0" applyFont="1" applyFill="1" applyBorder="1" applyAlignment="1" applyProtection="1">
      <alignment horizontal="left" vertical="center" wrapText="1"/>
      <protection hidden="1"/>
    </xf>
    <xf numFmtId="0" fontId="38" fillId="4" borderId="2" xfId="0" applyFont="1" applyFill="1" applyBorder="1" applyAlignment="1" applyProtection="1">
      <alignment horizontal="left" vertical="center"/>
      <protection hidden="1"/>
    </xf>
    <xf numFmtId="0" fontId="37" fillId="4" borderId="0" xfId="0" applyFont="1" applyFill="1" applyAlignment="1" applyProtection="1">
      <alignment horizontal="left" vertical="center"/>
      <protection hidden="1"/>
    </xf>
    <xf numFmtId="0" fontId="5" fillId="10" borderId="16" xfId="0" applyFont="1" applyFill="1" applyBorder="1" applyAlignment="1" applyProtection="1">
      <alignment horizontal="left" vertical="center"/>
      <protection hidden="1"/>
    </xf>
    <xf numFmtId="0" fontId="5" fillId="0" borderId="2" xfId="0" applyFont="1" applyBorder="1" applyProtection="1">
      <protection hidden="1"/>
    </xf>
    <xf numFmtId="0" fontId="12" fillId="4" borderId="11" xfId="0" applyFont="1" applyFill="1" applyBorder="1" applyAlignment="1" applyProtection="1">
      <alignment horizontal="left" vertical="top"/>
      <protection hidden="1"/>
    </xf>
    <xf numFmtId="0" fontId="5" fillId="0" borderId="2" xfId="0" applyFont="1" applyBorder="1" applyAlignment="1" applyProtection="1">
      <alignment horizontal="left" vertical="top" wrapText="1"/>
      <protection hidden="1"/>
    </xf>
    <xf numFmtId="0" fontId="42" fillId="0" borderId="2" xfId="0" applyFont="1" applyBorder="1" applyAlignment="1" applyProtection="1">
      <alignment horizontal="left" vertical="top" wrapText="1"/>
      <protection hidden="1"/>
    </xf>
    <xf numFmtId="0" fontId="52" fillId="0" borderId="2" xfId="0" applyFont="1" applyBorder="1" applyProtection="1">
      <protection hidden="1"/>
    </xf>
    <xf numFmtId="0" fontId="2" fillId="0" borderId="2" xfId="0" applyFont="1" applyBorder="1" applyProtection="1">
      <protection hidden="1"/>
    </xf>
    <xf numFmtId="0" fontId="52" fillId="0" borderId="2" xfId="0" applyFont="1" applyBorder="1" applyAlignment="1" applyProtection="1">
      <alignment wrapText="1"/>
      <protection hidden="1"/>
    </xf>
    <xf numFmtId="0" fontId="0" fillId="0" borderId="7" xfId="0" applyBorder="1" applyProtection="1">
      <protection hidden="1"/>
    </xf>
    <xf numFmtId="0" fontId="0" fillId="0" borderId="7" xfId="0" applyBorder="1" applyAlignment="1" applyProtection="1">
      <alignment wrapText="1"/>
      <protection hidden="1"/>
    </xf>
    <xf numFmtId="0" fontId="0" fillId="4" borderId="2" xfId="0" applyFill="1" applyBorder="1" applyAlignment="1" applyProtection="1">
      <alignment horizontal="center" vertical="center"/>
      <protection hidden="1"/>
    </xf>
    <xf numFmtId="0" fontId="0" fillId="4" borderId="2" xfId="0" applyFill="1" applyBorder="1" applyAlignment="1" applyProtection="1">
      <alignment wrapText="1"/>
      <protection hidden="1"/>
    </xf>
    <xf numFmtId="0" fontId="23" fillId="4" borderId="2" xfId="0" applyFont="1" applyFill="1" applyBorder="1" applyAlignment="1" applyProtection="1">
      <alignment horizontal="left" vertical="top" wrapText="1"/>
      <protection hidden="1"/>
    </xf>
    <xf numFmtId="0" fontId="23" fillId="4" borderId="2" xfId="0" applyFont="1" applyFill="1" applyBorder="1" applyAlignment="1" applyProtection="1">
      <alignment horizontal="left" vertical="top"/>
      <protection hidden="1"/>
    </xf>
    <xf numFmtId="0" fontId="40" fillId="4" borderId="2" xfId="0" applyFont="1" applyFill="1" applyBorder="1" applyAlignment="1" applyProtection="1">
      <alignment horizontal="left" vertical="top" wrapText="1"/>
      <protection hidden="1"/>
    </xf>
    <xf numFmtId="0" fontId="5" fillId="4" borderId="2" xfId="0" applyFont="1" applyFill="1" applyBorder="1" applyAlignment="1" applyProtection="1">
      <alignment horizontal="left" vertical="center"/>
      <protection hidden="1"/>
    </xf>
    <xf numFmtId="0" fontId="37" fillId="4" borderId="2" xfId="0" applyFont="1" applyFill="1" applyBorder="1" applyAlignment="1" applyProtection="1">
      <alignment horizontal="left" vertical="center" wrapText="1"/>
      <protection hidden="1"/>
    </xf>
    <xf numFmtId="0" fontId="37" fillId="4" borderId="2" xfId="0" applyFont="1" applyFill="1" applyBorder="1" applyAlignment="1" applyProtection="1">
      <alignment horizontal="left" vertical="center"/>
      <protection hidden="1"/>
    </xf>
    <xf numFmtId="4" fontId="51" fillId="4" borderId="2" xfId="0" applyNumberFormat="1" applyFont="1" applyFill="1" applyBorder="1" applyAlignment="1" applyProtection="1">
      <alignment horizontal="center" vertical="center"/>
      <protection hidden="1"/>
    </xf>
    <xf numFmtId="0" fontId="51" fillId="4" borderId="2" xfId="0" applyFont="1" applyFill="1" applyBorder="1" applyAlignment="1" applyProtection="1">
      <alignment horizontal="left" vertical="center"/>
      <protection hidden="1"/>
    </xf>
    <xf numFmtId="0" fontId="0" fillId="4" borderId="0" xfId="0" applyFill="1" applyAlignment="1" applyProtection="1">
      <alignment horizontal="center" vertical="center"/>
      <protection hidden="1"/>
    </xf>
    <xf numFmtId="0" fontId="42" fillId="4" borderId="2" xfId="0" applyFont="1" applyFill="1" applyBorder="1" applyAlignment="1" applyProtection="1">
      <alignment vertical="center" wrapText="1"/>
      <protection hidden="1"/>
    </xf>
    <xf numFmtId="0" fontId="0" fillId="4" borderId="0" xfId="0" applyFill="1" applyAlignment="1" applyProtection="1">
      <alignment vertical="top"/>
      <protection hidden="1"/>
    </xf>
    <xf numFmtId="0" fontId="0" fillId="4" borderId="3"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53" fillId="4" borderId="2" xfId="0" applyFont="1" applyFill="1" applyBorder="1" applyAlignment="1" applyProtection="1">
      <alignment horizontal="center" vertical="center"/>
      <protection hidden="1"/>
    </xf>
    <xf numFmtId="0" fontId="16"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protection hidden="1"/>
    </xf>
    <xf numFmtId="0" fontId="53" fillId="4" borderId="5" xfId="0" applyFont="1" applyFill="1" applyBorder="1" applyAlignment="1" applyProtection="1">
      <alignment horizontal="center" vertical="center"/>
      <protection hidden="1"/>
    </xf>
    <xf numFmtId="0" fontId="5" fillId="0" borderId="2" xfId="0" applyFont="1" applyBorder="1" applyAlignment="1" applyProtection="1">
      <alignment horizontal="left" vertical="center"/>
      <protection hidden="1"/>
    </xf>
    <xf numFmtId="0" fontId="37" fillId="10" borderId="11" xfId="0" applyFont="1" applyFill="1" applyBorder="1" applyAlignment="1" applyProtection="1">
      <alignment horizontal="left" vertical="center" wrapText="1"/>
      <protection hidden="1"/>
    </xf>
    <xf numFmtId="0" fontId="5" fillId="10" borderId="8" xfId="0" applyFont="1" applyFill="1" applyBorder="1" applyAlignment="1" applyProtection="1">
      <alignment horizontal="left" vertical="center"/>
      <protection hidden="1"/>
    </xf>
    <xf numFmtId="0" fontId="10" fillId="0" borderId="19" xfId="0" applyFont="1" applyBorder="1" applyAlignment="1" applyProtection="1">
      <alignment vertical="top"/>
      <protection hidden="1"/>
    </xf>
    <xf numFmtId="0" fontId="10" fillId="0" borderId="20" xfId="0" applyFont="1" applyBorder="1" applyAlignment="1" applyProtection="1">
      <alignment vertical="top" wrapText="1"/>
      <protection hidden="1"/>
    </xf>
    <xf numFmtId="0" fontId="10" fillId="0" borderId="21" xfId="0" applyFont="1" applyBorder="1" applyAlignment="1" applyProtection="1">
      <alignment vertical="top" wrapText="1"/>
      <protection hidden="1"/>
    </xf>
    <xf numFmtId="0" fontId="37" fillId="10" borderId="20" xfId="0" applyFont="1" applyFill="1" applyBorder="1" applyAlignment="1" applyProtection="1">
      <alignment horizontal="left" vertical="center" wrapText="1"/>
      <protection hidden="1"/>
    </xf>
    <xf numFmtId="0" fontId="5" fillId="10" borderId="21" xfId="0" applyFont="1" applyFill="1" applyBorder="1" applyAlignment="1" applyProtection="1">
      <alignment horizontal="left" vertical="center"/>
      <protection hidden="1"/>
    </xf>
    <xf numFmtId="1" fontId="10" fillId="0" borderId="20" xfId="0" applyNumberFormat="1" applyFont="1" applyBorder="1" applyAlignment="1" applyProtection="1">
      <alignment vertical="top" wrapText="1"/>
      <protection hidden="1"/>
    </xf>
    <xf numFmtId="1" fontId="10" fillId="0" borderId="21" xfId="0" applyNumberFormat="1" applyFont="1" applyBorder="1" applyAlignment="1" applyProtection="1">
      <alignment vertical="top" wrapText="1"/>
      <protection hidden="1"/>
    </xf>
    <xf numFmtId="1" fontId="10" fillId="0" borderId="18" xfId="0" applyNumberFormat="1" applyFont="1" applyBorder="1" applyAlignment="1" applyProtection="1">
      <alignment vertical="top"/>
      <protection hidden="1"/>
    </xf>
    <xf numFmtId="0" fontId="55" fillId="4" borderId="2" xfId="0" applyFont="1" applyFill="1" applyBorder="1" applyAlignment="1" applyProtection="1">
      <alignment horizontal="left" vertical="top" wrapText="1"/>
      <protection hidden="1"/>
    </xf>
    <xf numFmtId="1" fontId="10" fillId="9" borderId="3" xfId="0" applyNumberFormat="1" applyFont="1" applyFill="1" applyBorder="1" applyAlignment="1" applyProtection="1">
      <alignment horizontal="centerContinuous" vertical="top" wrapText="1"/>
      <protection hidden="1"/>
    </xf>
    <xf numFmtId="0" fontId="18" fillId="0" borderId="0" xfId="0" applyFont="1" applyAlignment="1" applyProtection="1">
      <alignment horizontal="left" vertical="center"/>
      <protection hidden="1"/>
    </xf>
    <xf numFmtId="0" fontId="16" fillId="11" borderId="2" xfId="0" applyFont="1" applyFill="1" applyBorder="1" applyAlignment="1" applyProtection="1">
      <alignment horizontal="center" vertical="center"/>
      <protection hidden="1"/>
    </xf>
    <xf numFmtId="0" fontId="0" fillId="0" borderId="0" xfId="0" applyAlignment="1" applyProtection="1">
      <alignment horizontal="left" vertical="top"/>
      <protection hidden="1"/>
    </xf>
    <xf numFmtId="0" fontId="2" fillId="0" borderId="0" xfId="0" applyFont="1" applyAlignment="1" applyProtection="1">
      <alignment horizontal="left" vertical="top"/>
      <protection hidden="1"/>
    </xf>
    <xf numFmtId="3" fontId="28" fillId="9" borderId="2" xfId="0" applyNumberFormat="1" applyFont="1" applyFill="1" applyBorder="1" applyAlignment="1" applyProtection="1">
      <alignment horizontal="center" vertical="center" wrapText="1"/>
      <protection hidden="1"/>
    </xf>
    <xf numFmtId="0" fontId="1" fillId="3" borderId="2" xfId="0" applyFont="1" applyFill="1" applyBorder="1" applyAlignment="1" applyProtection="1">
      <alignment horizontal="left" vertical="top" wrapText="1"/>
      <protection hidden="1"/>
    </xf>
    <xf numFmtId="0" fontId="56" fillId="0" borderId="8" xfId="0" applyFont="1" applyBorder="1" applyAlignment="1" applyProtection="1">
      <alignment vertical="top"/>
      <protection hidden="1"/>
    </xf>
    <xf numFmtId="49" fontId="1" fillId="0" borderId="2" xfId="0" applyNumberFormat="1" applyFont="1" applyBorder="1" applyAlignment="1" applyProtection="1">
      <alignment horizontal="center" vertical="center" wrapText="1"/>
      <protection locked="0"/>
    </xf>
    <xf numFmtId="0" fontId="1" fillId="3" borderId="3" xfId="0" applyFont="1" applyFill="1" applyBorder="1" applyAlignment="1" applyProtection="1">
      <alignment horizontal="centerContinuous" vertical="top" wrapText="1"/>
      <protection hidden="1"/>
    </xf>
    <xf numFmtId="0" fontId="1" fillId="0" borderId="2" xfId="0" applyFont="1" applyBorder="1" applyAlignment="1" applyProtection="1">
      <alignment horizontal="center" vertical="center" wrapText="1"/>
      <protection locked="0"/>
    </xf>
    <xf numFmtId="0" fontId="1" fillId="3" borderId="3" xfId="0" applyFont="1" applyFill="1" applyBorder="1" applyAlignment="1" applyProtection="1">
      <alignment horizontal="left" vertical="top" wrapText="1"/>
      <protection hidden="1"/>
    </xf>
    <xf numFmtId="0" fontId="1" fillId="3" borderId="5" xfId="0" applyFont="1" applyFill="1" applyBorder="1" applyAlignment="1" applyProtection="1">
      <alignment vertical="top" wrapText="1"/>
      <protection hidden="1"/>
    </xf>
    <xf numFmtId="1" fontId="10" fillId="0" borderId="0" xfId="0" applyNumberFormat="1" applyFont="1" applyAlignment="1" applyProtection="1">
      <alignment vertical="top" wrapText="1"/>
      <protection hidden="1"/>
    </xf>
    <xf numFmtId="1" fontId="10" fillId="0" borderId="13" xfId="0" applyNumberFormat="1" applyFont="1" applyBorder="1" applyAlignment="1" applyProtection="1">
      <alignment vertical="top" wrapText="1"/>
      <protection hidden="1"/>
    </xf>
    <xf numFmtId="49" fontId="1" fillId="0" borderId="2" xfId="0" applyNumberFormat="1" applyFont="1" applyBorder="1" applyAlignment="1" applyProtection="1">
      <alignment horizontal="center" vertical="center"/>
      <protection locked="0"/>
    </xf>
    <xf numFmtId="0" fontId="1" fillId="3" borderId="3" xfId="0" applyFont="1" applyFill="1" applyBorder="1" applyAlignment="1" applyProtection="1">
      <alignment vertical="top" wrapText="1"/>
      <protection hidden="1"/>
    </xf>
    <xf numFmtId="0" fontId="1" fillId="3" borderId="4" xfId="0" applyFont="1" applyFill="1" applyBorder="1" applyAlignment="1" applyProtection="1">
      <alignment horizontal="centerContinuous" vertical="top" wrapText="1"/>
      <protection hidden="1"/>
    </xf>
    <xf numFmtId="0" fontId="1" fillId="3" borderId="5" xfId="0" applyFont="1" applyFill="1" applyBorder="1" applyAlignment="1" applyProtection="1">
      <alignment horizontal="centerContinuous" vertical="top" wrapText="1"/>
      <protection hidden="1"/>
    </xf>
    <xf numFmtId="0" fontId="1" fillId="3" borderId="2" xfId="0" applyFont="1" applyFill="1" applyBorder="1" applyAlignment="1" applyProtection="1">
      <alignment vertical="top" wrapText="1"/>
      <protection hidden="1"/>
    </xf>
    <xf numFmtId="0" fontId="1" fillId="3" borderId="4" xfId="0" applyFont="1" applyFill="1" applyBorder="1" applyAlignment="1" applyProtection="1">
      <alignment horizontal="centerContinuous" vertical="top"/>
      <protection hidden="1"/>
    </xf>
    <xf numFmtId="0" fontId="1" fillId="0" borderId="0" xfId="0" applyFont="1" applyProtection="1">
      <protection hidden="1"/>
    </xf>
    <xf numFmtId="0" fontId="1" fillId="4" borderId="0" xfId="0" applyFont="1" applyFill="1" applyProtection="1">
      <protection hidden="1"/>
    </xf>
    <xf numFmtId="0" fontId="1" fillId="0" borderId="0" xfId="0" applyFont="1" applyAlignment="1" applyProtection="1">
      <alignment wrapText="1"/>
      <protection hidden="1"/>
    </xf>
    <xf numFmtId="0" fontId="1" fillId="0" borderId="0" xfId="0" applyFont="1" applyAlignment="1" applyProtection="1">
      <alignment horizontal="left" vertical="center"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vertical="top" wrapText="1"/>
      <protection hidden="1"/>
    </xf>
    <xf numFmtId="0" fontId="1" fillId="10" borderId="2" xfId="0" applyFont="1" applyFill="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9" borderId="2" xfId="0" applyFont="1" applyFill="1" applyBorder="1" applyAlignment="1" applyProtection="1">
      <alignment horizontal="left" vertical="center" wrapText="1"/>
      <protection hidden="1"/>
    </xf>
    <xf numFmtId="0" fontId="1" fillId="9" borderId="2" xfId="0" applyFont="1" applyFill="1" applyBorder="1" applyAlignment="1" applyProtection="1">
      <alignment horizontal="center" vertical="center" wrapText="1"/>
      <protection hidden="1"/>
    </xf>
    <xf numFmtId="4" fontId="1" fillId="9" borderId="2" xfId="0" applyNumberFormat="1" applyFont="1" applyFill="1" applyBorder="1" applyAlignment="1" applyProtection="1">
      <alignment horizontal="center" vertical="center" wrapText="1"/>
      <protection hidden="1"/>
    </xf>
    <xf numFmtId="4" fontId="1" fillId="0" borderId="2" xfId="0" applyNumberFormat="1" applyFont="1" applyBorder="1" applyAlignment="1" applyProtection="1">
      <alignment horizontal="center" vertical="center" wrapText="1"/>
      <protection locked="0"/>
    </xf>
    <xf numFmtId="165" fontId="1" fillId="0" borderId="2" xfId="0" applyNumberFormat="1" applyFont="1" applyBorder="1" applyAlignment="1" applyProtection="1">
      <alignment horizontal="center" vertical="center" wrapText="1"/>
      <protection locked="0"/>
    </xf>
    <xf numFmtId="166" fontId="1" fillId="0" borderId="2" xfId="0" applyNumberFormat="1" applyFont="1" applyBorder="1" applyAlignment="1" applyProtection="1">
      <alignment horizontal="center" vertical="center"/>
      <protection locked="0"/>
    </xf>
    <xf numFmtId="165" fontId="1" fillId="0" borderId="7"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hidden="1"/>
    </xf>
    <xf numFmtId="0" fontId="1" fillId="3" borderId="5" xfId="0" applyFont="1" applyFill="1" applyBorder="1" applyAlignment="1" applyProtection="1">
      <alignment horizontal="centerContinuous" vertical="top"/>
      <protection hidden="1"/>
    </xf>
    <xf numFmtId="0" fontId="1" fillId="3" borderId="5" xfId="0" applyFont="1" applyFill="1" applyBorder="1" applyAlignment="1" applyProtection="1">
      <alignment horizontal="left" vertical="top" wrapText="1"/>
      <protection hidden="1"/>
    </xf>
    <xf numFmtId="49" fontId="1" fillId="3" borderId="2" xfId="0" applyNumberFormat="1" applyFont="1" applyFill="1" applyBorder="1" applyAlignment="1" applyProtection="1">
      <alignment horizontal="left" vertical="top" wrapText="1"/>
      <protection hidden="1"/>
    </xf>
    <xf numFmtId="0" fontId="1" fillId="4" borderId="4" xfId="0" applyFont="1" applyFill="1" applyBorder="1" applyProtection="1">
      <protection hidden="1"/>
    </xf>
    <xf numFmtId="0" fontId="1" fillId="4" borderId="2" xfId="0" applyFont="1" applyFill="1" applyBorder="1" applyProtection="1">
      <protection hidden="1"/>
    </xf>
    <xf numFmtId="0" fontId="1" fillId="9" borderId="2" xfId="0" applyFont="1" applyFill="1" applyBorder="1" applyAlignment="1" applyProtection="1">
      <alignment horizontal="center" vertical="center"/>
      <protection hidden="1"/>
    </xf>
    <xf numFmtId="4" fontId="1" fillId="9" borderId="2" xfId="0" applyNumberFormat="1" applyFont="1" applyFill="1" applyBorder="1" applyAlignment="1" applyProtection="1">
      <alignment horizontal="center" vertical="center"/>
      <protection hidden="1"/>
    </xf>
    <xf numFmtId="49" fontId="1" fillId="0" borderId="22" xfId="0" applyNumberFormat="1" applyFont="1" applyBorder="1" applyAlignment="1" applyProtection="1">
      <alignment horizontal="center" vertical="center"/>
      <protection locked="0"/>
    </xf>
    <xf numFmtId="166" fontId="1" fillId="0" borderId="3"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hidden="1"/>
    </xf>
    <xf numFmtId="4" fontId="1" fillId="0" borderId="2" xfId="0" applyNumberFormat="1" applyFont="1" applyBorder="1" applyAlignment="1" applyProtection="1">
      <alignment horizontal="center" vertical="center"/>
      <protection hidden="1"/>
    </xf>
    <xf numFmtId="0" fontId="0" fillId="3" borderId="2" xfId="0" applyFill="1" applyBorder="1" applyAlignment="1" applyProtection="1">
      <alignment horizontal="left" vertical="top" wrapText="1"/>
      <protection hidden="1"/>
    </xf>
    <xf numFmtId="1" fontId="10" fillId="20" borderId="3" xfId="0" applyNumberFormat="1" applyFont="1" applyFill="1" applyBorder="1" applyAlignment="1" applyProtection="1">
      <alignment horizontal="right" vertical="top" wrapText="1"/>
      <protection hidden="1"/>
    </xf>
    <xf numFmtId="1" fontId="12" fillId="20" borderId="5" xfId="0" applyNumberFormat="1" applyFont="1" applyFill="1" applyBorder="1" applyAlignment="1" applyProtection="1">
      <alignment vertical="top" wrapText="1"/>
      <protection hidden="1"/>
    </xf>
    <xf numFmtId="1" fontId="10" fillId="0" borderId="2" xfId="0" applyNumberFormat="1" applyFont="1" applyBorder="1" applyAlignment="1" applyProtection="1">
      <alignment horizontal="left" vertical="top" wrapText="1"/>
      <protection hidden="1"/>
    </xf>
    <xf numFmtId="0" fontId="1" fillId="20" borderId="2" xfId="0" applyFont="1" applyFill="1" applyBorder="1" applyAlignment="1" applyProtection="1">
      <alignment horizontal="left" vertical="center" wrapText="1"/>
      <protection hidden="1"/>
    </xf>
    <xf numFmtId="1" fontId="10" fillId="0" borderId="3" xfId="0" applyNumberFormat="1" applyFont="1" applyBorder="1" applyAlignment="1" applyProtection="1">
      <alignment vertical="top"/>
      <protection hidden="1"/>
    </xf>
    <xf numFmtId="1" fontId="10" fillId="0" borderId="3" xfId="0" applyNumberFormat="1" applyFont="1" applyBorder="1" applyAlignment="1" applyProtection="1">
      <alignment horizontal="left" vertical="top" wrapText="1"/>
      <protection hidden="1"/>
    </xf>
    <xf numFmtId="0" fontId="26" fillId="0" borderId="0" xfId="0" applyFont="1" applyAlignment="1" applyProtection="1">
      <alignment horizontal="center" vertical="center"/>
      <protection locked="0"/>
    </xf>
    <xf numFmtId="0" fontId="59"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protection locked="0"/>
    </xf>
    <xf numFmtId="49" fontId="25" fillId="0" borderId="0" xfId="0" applyNumberFormat="1" applyFont="1" applyAlignment="1" applyProtection="1">
      <alignment horizontal="center" vertical="center"/>
      <protection locked="0"/>
    </xf>
    <xf numFmtId="49" fontId="50"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wrapText="1"/>
      <protection locked="0"/>
    </xf>
    <xf numFmtId="49" fontId="50" fillId="0" borderId="0" xfId="0" applyNumberFormat="1" applyFont="1" applyAlignment="1" applyProtection="1">
      <alignment horizontal="center" vertical="center" wrapText="1"/>
      <protection locked="0"/>
    </xf>
    <xf numFmtId="0" fontId="24" fillId="0" borderId="0" xfId="0" applyFont="1" applyAlignment="1">
      <alignment horizontal="center" vertical="center" wrapText="1"/>
    </xf>
    <xf numFmtId="49" fontId="0" fillId="0" borderId="0" xfId="0" applyNumberFormat="1" applyAlignment="1" applyProtection="1">
      <alignment horizontal="center" vertical="center"/>
      <protection locked="0"/>
    </xf>
    <xf numFmtId="0" fontId="12" fillId="0" borderId="0" xfId="0" applyFont="1" applyAlignment="1" applyProtection="1">
      <alignment horizontal="center" vertical="center" wrapText="1"/>
      <protection locked="0" hidden="1"/>
    </xf>
    <xf numFmtId="49"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wrapText="1"/>
      <protection locked="0" hidden="1"/>
    </xf>
    <xf numFmtId="0" fontId="24" fillId="0" borderId="0" xfId="0" applyFont="1" applyAlignment="1" applyProtection="1">
      <alignment horizontal="center" vertical="center" wrapText="1"/>
      <protection locked="0"/>
    </xf>
    <xf numFmtId="168" fontId="50" fillId="0" borderId="0" xfId="5" applyAlignment="1" applyProtection="1">
      <alignment horizontal="center" vertical="center" wrapText="1"/>
      <protection locked="0"/>
    </xf>
    <xf numFmtId="0" fontId="0" fillId="0" borderId="0" xfId="0" applyAlignment="1">
      <alignment horizontal="center" vertical="center" wrapText="1"/>
    </xf>
    <xf numFmtId="49" fontId="46" fillId="0" borderId="0" xfId="14" applyNumberFormat="1" applyAlignment="1">
      <alignment horizontal="center" vertical="center" wrapText="1"/>
    </xf>
    <xf numFmtId="0" fontId="46" fillId="0" borderId="0" xfId="14" applyAlignment="1">
      <alignment horizontal="center" vertical="center" wrapText="1"/>
    </xf>
    <xf numFmtId="0" fontId="11" fillId="0" borderId="0" xfId="14" applyFont="1" applyAlignment="1" applyProtection="1">
      <alignment horizontal="center" vertical="center" wrapText="1"/>
      <protection locked="0" hidden="1"/>
    </xf>
    <xf numFmtId="0" fontId="46" fillId="0" borderId="0" xfId="14" applyAlignment="1" applyProtection="1">
      <alignment horizontal="center" vertical="center" wrapText="1"/>
      <protection locked="0"/>
    </xf>
    <xf numFmtId="49" fontId="1" fillId="0" borderId="0" xfId="14" applyNumberFormat="1" applyFont="1" applyAlignment="1" applyProtection="1">
      <alignment horizontal="center" vertical="center" wrapText="1"/>
      <protection locked="0"/>
    </xf>
    <xf numFmtId="0" fontId="15" fillId="0" borderId="0" xfId="15" applyAlignment="1" applyProtection="1">
      <alignment horizontal="center" vertical="center" wrapText="1"/>
      <protection locked="0" hidden="1"/>
    </xf>
    <xf numFmtId="0" fontId="5" fillId="0" borderId="0" xfId="14" applyFont="1" applyAlignment="1" applyProtection="1">
      <alignment horizontal="center" vertical="center" wrapText="1"/>
      <protection locked="0"/>
    </xf>
    <xf numFmtId="0" fontId="0" fillId="0" borderId="0" xfId="14" applyFont="1" applyAlignment="1">
      <alignment horizontal="center" vertical="center" wrapText="1"/>
    </xf>
    <xf numFmtId="0" fontId="50" fillId="0" borderId="0" xfId="0" applyFont="1" applyAlignment="1">
      <alignment horizontal="center" vertical="center" wrapText="1"/>
    </xf>
    <xf numFmtId="49" fontId="61" fillId="0" borderId="0" xfId="0" applyNumberFormat="1" applyFont="1" applyAlignment="1" applyProtection="1">
      <alignment horizontal="center" vertical="center"/>
      <protection locked="0"/>
    </xf>
    <xf numFmtId="0" fontId="11" fillId="0" borderId="0" xfId="0" applyFont="1" applyAlignment="1" applyProtection="1">
      <alignment horizontal="center" vertical="center" wrapText="1"/>
      <protection locked="0" hidden="1"/>
    </xf>
    <xf numFmtId="0" fontId="1" fillId="0" borderId="0" xfId="0" applyFont="1" applyAlignment="1">
      <alignment horizontal="center" vertical="center" wrapText="1"/>
    </xf>
    <xf numFmtId="49" fontId="58" fillId="0" borderId="0" xfId="12" applyNumberFormat="1" applyFill="1" applyBorder="1" applyAlignment="1" applyProtection="1">
      <alignment horizontal="center" vertical="center"/>
      <protection locked="0"/>
    </xf>
    <xf numFmtId="0" fontId="46" fillId="0" borderId="0" xfId="13" applyFill="1" applyBorder="1" applyAlignment="1" applyProtection="1">
      <alignment horizontal="center" vertical="center"/>
      <protection locked="0"/>
    </xf>
    <xf numFmtId="49" fontId="46" fillId="0" borderId="0" xfId="13" applyNumberForma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49" fontId="25" fillId="0" borderId="0" xfId="0" applyNumberFormat="1" applyFont="1" applyAlignment="1" applyProtection="1">
      <alignment horizontal="center" vertical="center" wrapText="1"/>
      <protection locked="0"/>
    </xf>
    <xf numFmtId="0" fontId="13" fillId="0" borderId="0" xfId="0" applyFont="1" applyAlignment="1" applyProtection="1">
      <alignment horizontal="center" vertical="center" wrapText="1"/>
      <protection hidden="1"/>
    </xf>
    <xf numFmtId="0" fontId="11" fillId="0" borderId="0" xfId="0" applyFont="1" applyAlignment="1" applyProtection="1">
      <alignment horizontal="center" vertical="center"/>
      <protection locked="0" hidden="1"/>
    </xf>
    <xf numFmtId="0" fontId="1" fillId="0" borderId="2" xfId="0" applyFont="1" applyBorder="1" applyAlignment="1">
      <alignment horizontal="center" vertical="center" wrapText="1"/>
    </xf>
    <xf numFmtId="0" fontId="18" fillId="0" borderId="0" xfId="0" applyFont="1" applyAlignment="1">
      <alignment horizontal="center" vertical="center" wrapText="1"/>
    </xf>
    <xf numFmtId="3" fontId="12" fillId="9" borderId="7" xfId="0" applyNumberFormat="1" applyFont="1" applyFill="1" applyBorder="1" applyAlignment="1" applyProtection="1">
      <alignment horizontal="center" vertical="center" wrapText="1"/>
      <protection hidden="1"/>
    </xf>
    <xf numFmtId="4" fontId="12" fillId="4" borderId="7" xfId="0" applyNumberFormat="1" applyFont="1" applyFill="1" applyBorder="1" applyAlignment="1" applyProtection="1">
      <alignment horizontal="center" vertical="center" wrapText="1"/>
      <protection locked="0"/>
    </xf>
    <xf numFmtId="0" fontId="16" fillId="9" borderId="2" xfId="0" applyFont="1" applyFill="1" applyBorder="1" applyAlignment="1" applyProtection="1">
      <alignment horizontal="left" vertical="center" wrapText="1"/>
      <protection hidden="1"/>
    </xf>
    <xf numFmtId="0" fontId="28" fillId="9" borderId="3" xfId="0" applyFont="1" applyFill="1" applyBorder="1" applyAlignment="1" applyProtection="1">
      <alignment horizontal="center" vertical="center" wrapText="1"/>
      <protection hidden="1"/>
    </xf>
    <xf numFmtId="0" fontId="1" fillId="9" borderId="2" xfId="0" applyFont="1" applyFill="1" applyBorder="1" applyProtection="1">
      <protection hidden="1"/>
    </xf>
    <xf numFmtId="0" fontId="1" fillId="24" borderId="2" xfId="0" applyFont="1" applyFill="1" applyBorder="1" applyAlignment="1" applyProtection="1">
      <alignment horizontal="left" vertical="center"/>
      <protection hidden="1"/>
    </xf>
    <xf numFmtId="1" fontId="10" fillId="16" borderId="16" xfId="0" applyNumberFormat="1" applyFont="1" applyFill="1" applyBorder="1" applyAlignment="1" applyProtection="1">
      <alignment vertical="top" wrapText="1"/>
      <protection hidden="1"/>
    </xf>
    <xf numFmtId="1" fontId="10" fillId="16" borderId="7" xfId="0" applyNumberFormat="1" applyFont="1" applyFill="1" applyBorder="1" applyAlignment="1" applyProtection="1">
      <alignment vertical="top" wrapText="1"/>
      <protection hidden="1"/>
    </xf>
    <xf numFmtId="0" fontId="10" fillId="0" borderId="0" xfId="0" applyFont="1" applyAlignment="1" applyProtection="1">
      <alignment horizontal="center" vertical="center" wrapText="1"/>
      <protection hidden="1"/>
    </xf>
    <xf numFmtId="0" fontId="7" fillId="7" borderId="4" xfId="0" applyFont="1" applyFill="1" applyBorder="1" applyAlignment="1" applyProtection="1">
      <alignment horizontal="center" vertical="center"/>
      <protection hidden="1"/>
    </xf>
    <xf numFmtId="0" fontId="12" fillId="4" borderId="5" xfId="0" applyFont="1" applyFill="1" applyBorder="1" applyAlignment="1" applyProtection="1">
      <alignment horizontal="center" vertical="center"/>
      <protection hidden="1"/>
    </xf>
    <xf numFmtId="0" fontId="12" fillId="4" borderId="4" xfId="0" applyFont="1" applyFill="1" applyBorder="1" applyAlignment="1" applyProtection="1">
      <alignment horizontal="center" vertical="center"/>
      <protection hidden="1"/>
    </xf>
    <xf numFmtId="0" fontId="11" fillId="4" borderId="11" xfId="0" applyFont="1" applyFill="1" applyBorder="1" applyAlignment="1" applyProtection="1">
      <alignment horizontal="center" vertical="center" wrapText="1"/>
      <protection hidden="1"/>
    </xf>
    <xf numFmtId="0" fontId="22" fillId="20" borderId="2" xfId="0" applyFont="1" applyFill="1" applyBorder="1" applyAlignment="1" applyProtection="1">
      <alignment horizontal="center" vertical="center" wrapText="1"/>
      <protection hidden="1"/>
    </xf>
    <xf numFmtId="0" fontId="63" fillId="3" borderId="2" xfId="0" applyFont="1" applyFill="1" applyBorder="1" applyAlignment="1" applyProtection="1">
      <alignment horizontal="left" vertical="top" wrapText="1"/>
      <protection hidden="1"/>
    </xf>
    <xf numFmtId="0" fontId="1" fillId="9" borderId="3" xfId="0" applyFont="1" applyFill="1" applyBorder="1" applyAlignment="1" applyProtection="1">
      <alignment horizontal="center" vertical="center" wrapText="1"/>
      <protection hidden="1"/>
    </xf>
    <xf numFmtId="0" fontId="1" fillId="9" borderId="5" xfId="0" applyFont="1" applyFill="1" applyBorder="1" applyAlignment="1" applyProtection="1">
      <alignment horizontal="left" vertical="center" wrapText="1"/>
      <protection hidden="1"/>
    </xf>
    <xf numFmtId="0" fontId="0" fillId="25" borderId="24" xfId="0" applyFill="1" applyBorder="1" applyAlignment="1" applyProtection="1">
      <alignment horizontal="center" vertical="center"/>
      <protection locked="0"/>
    </xf>
    <xf numFmtId="49" fontId="1" fillId="25" borderId="25" xfId="0" applyNumberFormat="1" applyFont="1" applyFill="1" applyBorder="1" applyAlignment="1" applyProtection="1">
      <alignment horizontal="center" vertical="center"/>
      <protection locked="0"/>
    </xf>
    <xf numFmtId="49" fontId="1" fillId="25" borderId="26" xfId="0" applyNumberFormat="1" applyFont="1" applyFill="1" applyBorder="1" applyAlignment="1" applyProtection="1">
      <alignment horizontal="center" vertical="center"/>
      <protection locked="0"/>
    </xf>
    <xf numFmtId="0" fontId="1" fillId="9" borderId="4" xfId="0" applyFont="1" applyFill="1" applyBorder="1" applyAlignment="1" applyProtection="1">
      <alignment horizontal="left" vertical="center" wrapText="1"/>
      <protection hidden="1"/>
    </xf>
    <xf numFmtId="49" fontId="1" fillId="0" borderId="5" xfId="0" applyNumberFormat="1" applyFont="1" applyBorder="1" applyAlignment="1" applyProtection="1">
      <alignment horizontal="center" vertical="center" wrapText="1"/>
      <protection locked="0"/>
    </xf>
    <xf numFmtId="49" fontId="1" fillId="25" borderId="24" xfId="0" applyNumberFormat="1" applyFont="1" applyFill="1" applyBorder="1" applyAlignment="1" applyProtection="1">
      <alignment horizontal="center" vertical="center" wrapText="1"/>
      <protection locked="0"/>
    </xf>
    <xf numFmtId="49" fontId="1" fillId="25" borderId="25" xfId="0" applyNumberFormat="1" applyFont="1" applyFill="1" applyBorder="1" applyAlignment="1" applyProtection="1">
      <alignment horizontal="center" vertical="center" wrapText="1"/>
      <protection locked="0"/>
    </xf>
    <xf numFmtId="49" fontId="1" fillId="25" borderId="26" xfId="0" applyNumberFormat="1" applyFont="1" applyFill="1" applyBorder="1" applyAlignment="1" applyProtection="1">
      <alignment horizontal="center" vertical="center" wrapText="1"/>
      <protection locked="0"/>
    </xf>
    <xf numFmtId="0" fontId="12" fillId="25" borderId="24" xfId="0" applyFont="1" applyFill="1" applyBorder="1" applyAlignment="1" applyProtection="1">
      <alignment horizontal="center" vertical="center" wrapText="1"/>
      <protection locked="0"/>
    </xf>
    <xf numFmtId="0" fontId="12" fillId="25" borderId="25" xfId="0" applyFont="1" applyFill="1" applyBorder="1" applyAlignment="1" applyProtection="1">
      <alignment horizontal="center" vertical="center" wrapText="1"/>
      <protection locked="0"/>
    </xf>
    <xf numFmtId="0" fontId="12" fillId="25" borderId="26" xfId="0" applyFont="1" applyFill="1" applyBorder="1" applyAlignment="1" applyProtection="1">
      <alignment horizontal="center" vertical="center" wrapText="1"/>
      <protection locked="0"/>
    </xf>
    <xf numFmtId="3" fontId="12" fillId="25" borderId="24" xfId="0" applyNumberFormat="1" applyFont="1" applyFill="1" applyBorder="1" applyAlignment="1" applyProtection="1">
      <alignment horizontal="center" vertical="center" wrapText="1"/>
      <protection locked="0"/>
    </xf>
    <xf numFmtId="3" fontId="12" fillId="25" borderId="25" xfId="0" applyNumberFormat="1" applyFont="1" applyFill="1" applyBorder="1" applyAlignment="1" applyProtection="1">
      <alignment horizontal="center" vertical="center" wrapText="1"/>
      <protection locked="0"/>
    </xf>
    <xf numFmtId="3" fontId="12" fillId="25" borderId="26" xfId="0" applyNumberFormat="1" applyFont="1" applyFill="1" applyBorder="1" applyAlignment="1" applyProtection="1">
      <alignment horizontal="center" vertical="center" wrapText="1"/>
      <protection locked="0"/>
    </xf>
    <xf numFmtId="4" fontId="1" fillId="25" borderId="24" xfId="0" applyNumberFormat="1" applyFont="1" applyFill="1" applyBorder="1" applyAlignment="1" applyProtection="1">
      <alignment horizontal="center" vertical="center"/>
      <protection locked="0"/>
    </xf>
    <xf numFmtId="4" fontId="1" fillId="25" borderId="25" xfId="0" applyNumberFormat="1" applyFont="1" applyFill="1" applyBorder="1" applyAlignment="1" applyProtection="1">
      <alignment horizontal="center" vertical="center"/>
      <protection locked="0"/>
    </xf>
    <xf numFmtId="4" fontId="1" fillId="25" borderId="26" xfId="0" applyNumberFormat="1" applyFont="1" applyFill="1" applyBorder="1" applyAlignment="1" applyProtection="1">
      <alignment horizontal="center" vertical="center"/>
      <protection locked="0"/>
    </xf>
    <xf numFmtId="49" fontId="1" fillId="0" borderId="3"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0" fontId="1" fillId="9" borderId="3" xfId="0" applyFont="1" applyFill="1" applyBorder="1" applyAlignment="1" applyProtection="1">
      <alignment horizontal="left" vertical="center"/>
      <protection hidden="1"/>
    </xf>
    <xf numFmtId="4" fontId="28" fillId="9" borderId="4" xfId="0" applyNumberFormat="1" applyFont="1" applyFill="1" applyBorder="1" applyAlignment="1" applyProtection="1">
      <alignment horizontal="left" vertical="center"/>
      <protection hidden="1"/>
    </xf>
    <xf numFmtId="4" fontId="12" fillId="0" borderId="5" xfId="0" applyNumberFormat="1" applyFont="1" applyBorder="1" applyAlignment="1" applyProtection="1">
      <alignment horizontal="center" vertical="center" wrapText="1"/>
      <protection locked="0"/>
    </xf>
    <xf numFmtId="49" fontId="1" fillId="25" borderId="24" xfId="0" applyNumberFormat="1" applyFont="1" applyFill="1" applyBorder="1" applyAlignment="1" applyProtection="1">
      <alignment horizontal="center" vertical="center"/>
      <protection locked="0"/>
    </xf>
    <xf numFmtId="3" fontId="1" fillId="25" borderId="24" xfId="0" applyNumberFormat="1" applyFont="1" applyFill="1" applyBorder="1" applyAlignment="1" applyProtection="1">
      <alignment horizontal="center" vertical="center"/>
      <protection locked="0"/>
    </xf>
    <xf numFmtId="3" fontId="1" fillId="25" borderId="25" xfId="0" applyNumberFormat="1" applyFont="1" applyFill="1" applyBorder="1" applyAlignment="1" applyProtection="1">
      <alignment horizontal="center" vertical="center"/>
      <protection locked="0"/>
    </xf>
    <xf numFmtId="3" fontId="1" fillId="25" borderId="26" xfId="0" applyNumberFormat="1" applyFont="1" applyFill="1" applyBorder="1" applyAlignment="1" applyProtection="1">
      <alignment horizontal="center" vertical="center"/>
      <protection locked="0"/>
    </xf>
    <xf numFmtId="4" fontId="12" fillId="25" borderId="24" xfId="0" applyNumberFormat="1" applyFont="1" applyFill="1" applyBorder="1" applyAlignment="1" applyProtection="1">
      <alignment horizontal="center" vertical="center" wrapText="1"/>
      <protection locked="0"/>
    </xf>
    <xf numFmtId="4" fontId="12" fillId="25" borderId="25" xfId="0" applyNumberFormat="1" applyFont="1" applyFill="1" applyBorder="1" applyAlignment="1" applyProtection="1">
      <alignment horizontal="center" vertical="center" wrapText="1"/>
      <protection locked="0"/>
    </xf>
    <xf numFmtId="4" fontId="12" fillId="25" borderId="26" xfId="0" applyNumberFormat="1" applyFont="1" applyFill="1" applyBorder="1" applyAlignment="1" applyProtection="1">
      <alignment horizontal="center" vertical="center" wrapText="1"/>
      <protection locked="0"/>
    </xf>
    <xf numFmtId="4" fontId="1" fillId="25" borderId="30" xfId="0" applyNumberFormat="1" applyFont="1" applyFill="1" applyBorder="1" applyAlignment="1" applyProtection="1">
      <alignment horizontal="center" vertical="center" wrapText="1"/>
      <protection locked="0"/>
    </xf>
    <xf numFmtId="4" fontId="1" fillId="25" borderId="31" xfId="0" applyNumberFormat="1" applyFont="1" applyFill="1" applyBorder="1" applyAlignment="1" applyProtection="1">
      <alignment horizontal="center" vertical="center" wrapText="1"/>
      <protection locked="0"/>
    </xf>
    <xf numFmtId="4" fontId="1" fillId="25" borderId="32" xfId="0" applyNumberFormat="1" applyFont="1" applyFill="1" applyBorder="1" applyAlignment="1" applyProtection="1">
      <alignment horizontal="center" vertical="center" wrapText="1"/>
      <protection locked="0"/>
    </xf>
    <xf numFmtId="4" fontId="1" fillId="25" borderId="24" xfId="0" applyNumberFormat="1" applyFont="1" applyFill="1" applyBorder="1" applyAlignment="1" applyProtection="1">
      <alignment horizontal="center" vertical="center" wrapText="1"/>
      <protection locked="0"/>
    </xf>
    <xf numFmtId="4" fontId="1" fillId="25" borderId="25" xfId="0" applyNumberFormat="1" applyFont="1" applyFill="1" applyBorder="1" applyAlignment="1" applyProtection="1">
      <alignment horizontal="center" vertical="center" wrapText="1"/>
      <protection locked="0"/>
    </xf>
    <xf numFmtId="4" fontId="1" fillId="25" borderId="26" xfId="0" applyNumberFormat="1" applyFont="1" applyFill="1" applyBorder="1" applyAlignment="1" applyProtection="1">
      <alignment horizontal="center" vertical="center" wrapText="1"/>
      <protection locked="0"/>
    </xf>
    <xf numFmtId="4" fontId="1" fillId="9" borderId="4" xfId="0" applyNumberFormat="1" applyFont="1" applyFill="1" applyBorder="1" applyAlignment="1" applyProtection="1">
      <alignment horizontal="center" vertical="center"/>
      <protection hidden="1"/>
    </xf>
    <xf numFmtId="49" fontId="1" fillId="0" borderId="4" xfId="0" applyNumberFormat="1" applyFont="1" applyBorder="1" applyAlignment="1" applyProtection="1">
      <alignment horizontal="center" vertical="center"/>
      <protection locked="0"/>
    </xf>
    <xf numFmtId="167" fontId="12" fillId="25" borderId="24" xfId="0" applyNumberFormat="1" applyFont="1" applyFill="1" applyBorder="1" applyAlignment="1" applyProtection="1">
      <alignment horizontal="center" vertical="center" wrapText="1"/>
      <protection locked="0"/>
    </xf>
    <xf numFmtId="167" fontId="12" fillId="25" borderId="25" xfId="0" applyNumberFormat="1" applyFont="1" applyFill="1" applyBorder="1" applyAlignment="1" applyProtection="1">
      <alignment horizontal="center" vertical="center" wrapText="1"/>
      <protection locked="0"/>
    </xf>
    <xf numFmtId="167" fontId="12" fillId="25" borderId="26" xfId="0" applyNumberFormat="1" applyFont="1" applyFill="1" applyBorder="1" applyAlignment="1" applyProtection="1">
      <alignment horizontal="center" vertical="center" wrapText="1"/>
      <protection locked="0"/>
    </xf>
    <xf numFmtId="167" fontId="12" fillId="25" borderId="27" xfId="0" applyNumberFormat="1" applyFont="1" applyFill="1" applyBorder="1" applyAlignment="1" applyProtection="1">
      <alignment horizontal="center" vertical="center" wrapText="1"/>
      <protection locked="0"/>
    </xf>
    <xf numFmtId="167" fontId="12" fillId="25" borderId="28" xfId="0" applyNumberFormat="1" applyFont="1" applyFill="1" applyBorder="1" applyAlignment="1" applyProtection="1">
      <alignment horizontal="center" vertical="center" wrapText="1"/>
      <protection locked="0"/>
    </xf>
    <xf numFmtId="167" fontId="12" fillId="25" borderId="29" xfId="0" applyNumberFormat="1" applyFont="1" applyFill="1" applyBorder="1" applyAlignment="1" applyProtection="1">
      <alignment horizontal="center" vertical="center" wrapText="1"/>
      <protection locked="0"/>
    </xf>
    <xf numFmtId="167" fontId="12" fillId="0" borderId="4" xfId="0" applyNumberFormat="1"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49" fontId="11" fillId="25" borderId="24" xfId="0" applyNumberFormat="1" applyFont="1" applyFill="1" applyBorder="1" applyAlignment="1" applyProtection="1">
      <alignment horizontal="center" vertical="center" wrapText="1"/>
      <protection locked="0"/>
    </xf>
    <xf numFmtId="49" fontId="11" fillId="25" borderId="25" xfId="0" applyNumberFormat="1" applyFont="1" applyFill="1" applyBorder="1" applyAlignment="1" applyProtection="1">
      <alignment horizontal="center" vertical="center" wrapText="1"/>
      <protection locked="0"/>
    </xf>
    <xf numFmtId="49" fontId="11" fillId="25" borderId="26" xfId="0" applyNumberFormat="1" applyFont="1" applyFill="1" applyBorder="1" applyAlignment="1" applyProtection="1">
      <alignment horizontal="center" vertical="center" wrapText="1"/>
      <protection locked="0"/>
    </xf>
    <xf numFmtId="49" fontId="1" fillId="25" borderId="30" xfId="0" applyNumberFormat="1" applyFont="1" applyFill="1" applyBorder="1" applyAlignment="1" applyProtection="1">
      <alignment horizontal="center" vertical="center"/>
      <protection locked="0"/>
    </xf>
    <xf numFmtId="49" fontId="1" fillId="25" borderId="31" xfId="0" applyNumberFormat="1" applyFont="1" applyFill="1" applyBorder="1" applyAlignment="1" applyProtection="1">
      <alignment horizontal="center" vertical="center"/>
      <protection locked="0"/>
    </xf>
    <xf numFmtId="49" fontId="1" fillId="25" borderId="32" xfId="0" applyNumberFormat="1" applyFont="1" applyFill="1" applyBorder="1" applyAlignment="1" applyProtection="1">
      <alignment horizontal="center" vertical="center"/>
      <protection locked="0"/>
    </xf>
    <xf numFmtId="166" fontId="1" fillId="25" borderId="24" xfId="0" applyNumberFormat="1" applyFont="1" applyFill="1" applyBorder="1" applyAlignment="1" applyProtection="1">
      <alignment horizontal="center" vertical="center"/>
      <protection locked="0"/>
    </xf>
    <xf numFmtId="166" fontId="1" fillId="25" borderId="25" xfId="0" applyNumberFormat="1" applyFont="1" applyFill="1" applyBorder="1" applyAlignment="1" applyProtection="1">
      <alignment horizontal="center" vertical="center"/>
      <protection locked="0"/>
    </xf>
    <xf numFmtId="166" fontId="1" fillId="25" borderId="26" xfId="0" applyNumberFormat="1"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wrapText="1"/>
      <protection hidden="1"/>
    </xf>
    <xf numFmtId="167" fontId="12" fillId="25" borderId="30" xfId="0" applyNumberFormat="1" applyFont="1" applyFill="1" applyBorder="1" applyAlignment="1" applyProtection="1">
      <alignment horizontal="center" vertical="center" wrapText="1"/>
      <protection locked="0"/>
    </xf>
    <xf numFmtId="167" fontId="12" fillId="25" borderId="31" xfId="0" applyNumberFormat="1" applyFont="1" applyFill="1" applyBorder="1" applyAlignment="1" applyProtection="1">
      <alignment horizontal="center" vertical="center" wrapText="1"/>
      <protection locked="0"/>
    </xf>
    <xf numFmtId="167" fontId="12" fillId="25" borderId="32" xfId="0" applyNumberFormat="1" applyFont="1" applyFill="1" applyBorder="1" applyAlignment="1" applyProtection="1">
      <alignment horizontal="center" vertical="center" wrapText="1"/>
      <protection locked="0"/>
    </xf>
    <xf numFmtId="0" fontId="12" fillId="9" borderId="6" xfId="0" applyFont="1" applyFill="1" applyBorder="1" applyAlignment="1" applyProtection="1">
      <alignment horizontal="center" vertical="center" wrapText="1"/>
      <protection hidden="1"/>
    </xf>
    <xf numFmtId="1" fontId="12" fillId="0" borderId="33" xfId="0" applyNumberFormat="1" applyFont="1" applyBorder="1" applyAlignment="1" applyProtection="1">
      <alignment horizontal="left" vertical="top" wrapText="1"/>
      <protection hidden="1"/>
    </xf>
    <xf numFmtId="0" fontId="11" fillId="0" borderId="34" xfId="0" applyFont="1" applyBorder="1" applyAlignment="1" applyProtection="1">
      <alignment horizontal="left" vertical="top" wrapText="1"/>
      <protection hidden="1"/>
    </xf>
    <xf numFmtId="0" fontId="11" fillId="0" borderId="35" xfId="0" applyFont="1" applyBorder="1" applyAlignment="1" applyProtection="1">
      <alignment horizontal="left" vertical="top" wrapText="1"/>
      <protection hidden="1"/>
    </xf>
    <xf numFmtId="49" fontId="1" fillId="0" borderId="3" xfId="0" applyNumberFormat="1" applyFont="1" applyBorder="1" applyAlignment="1">
      <alignment horizontal="center" vertical="center" wrapText="1"/>
    </xf>
    <xf numFmtId="0" fontId="1" fillId="20" borderId="5" xfId="0" applyFont="1" applyFill="1" applyBorder="1" applyAlignment="1" applyProtection="1">
      <alignment horizontal="left" vertical="center" wrapText="1"/>
      <protection hidden="1"/>
    </xf>
    <xf numFmtId="0" fontId="1" fillId="10" borderId="7" xfId="0" applyFont="1" applyFill="1" applyBorder="1" applyAlignment="1" applyProtection="1">
      <alignment horizontal="left" vertical="center"/>
      <protection hidden="1"/>
    </xf>
    <xf numFmtId="0" fontId="1" fillId="25" borderId="36" xfId="0" applyFont="1" applyFill="1" applyBorder="1" applyAlignment="1">
      <alignment horizontal="center" vertical="center" wrapText="1"/>
    </xf>
    <xf numFmtId="0" fontId="1" fillId="20" borderId="3" xfId="0" applyFont="1" applyFill="1" applyBorder="1" applyAlignment="1" applyProtection="1">
      <alignment horizontal="center" vertical="center" wrapText="1"/>
      <protection hidden="1"/>
    </xf>
    <xf numFmtId="0" fontId="12" fillId="25" borderId="36" xfId="0" applyFont="1" applyFill="1" applyBorder="1" applyAlignment="1">
      <alignment horizontal="center" vertical="center" wrapText="1"/>
    </xf>
    <xf numFmtId="0" fontId="1" fillId="20" borderId="3" xfId="0" applyFont="1" applyFill="1" applyBorder="1" applyAlignment="1" applyProtection="1">
      <alignment horizontal="left" vertical="center" wrapText="1"/>
      <protection hidden="1"/>
    </xf>
    <xf numFmtId="49" fontId="1" fillId="25" borderId="36"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xf numFmtId="166" fontId="12" fillId="25" borderId="36" xfId="0" applyNumberFormat="1" applyFont="1" applyFill="1" applyBorder="1" applyAlignment="1">
      <alignment horizontal="center" vertical="center" wrapText="1"/>
    </xf>
    <xf numFmtId="3" fontId="1" fillId="25" borderId="36" xfId="0" applyNumberFormat="1" applyFont="1" applyFill="1" applyBorder="1" applyAlignment="1" applyProtection="1">
      <alignment horizontal="center" vertical="center" wrapText="1"/>
      <protection locked="0"/>
    </xf>
    <xf numFmtId="3" fontId="12" fillId="25" borderId="36" xfId="0" applyNumberFormat="1" applyFont="1" applyFill="1" applyBorder="1" applyAlignment="1" applyProtection="1">
      <alignment horizontal="center" vertical="center" wrapText="1"/>
      <protection locked="0"/>
    </xf>
    <xf numFmtId="3" fontId="1" fillId="20" borderId="5" xfId="0" applyNumberFormat="1" applyFont="1" applyFill="1" applyBorder="1" applyAlignment="1" applyProtection="1">
      <alignment horizontal="center" vertical="center" wrapText="1"/>
      <protection hidden="1"/>
    </xf>
    <xf numFmtId="3" fontId="1" fillId="9" borderId="4" xfId="0" applyNumberFormat="1" applyFont="1" applyFill="1" applyBorder="1" applyAlignment="1" applyProtection="1">
      <alignment horizontal="center" vertical="center" wrapText="1"/>
      <protection hidden="1"/>
    </xf>
    <xf numFmtId="0" fontId="28" fillId="9" borderId="5" xfId="0" applyFont="1" applyFill="1" applyBorder="1" applyAlignment="1" applyProtection="1">
      <alignment horizontal="center" vertical="center" wrapText="1"/>
      <protection hidden="1"/>
    </xf>
    <xf numFmtId="10" fontId="28" fillId="9" borderId="3" xfId="0" applyNumberFormat="1" applyFont="1" applyFill="1" applyBorder="1" applyAlignment="1" applyProtection="1">
      <alignment horizontal="center" vertical="center" wrapText="1"/>
      <protection hidden="1"/>
    </xf>
    <xf numFmtId="0" fontId="29" fillId="9" borderId="5" xfId="0" applyFont="1" applyFill="1" applyBorder="1" applyAlignment="1" applyProtection="1">
      <alignment horizontal="left" vertical="center" wrapText="1"/>
      <protection hidden="1"/>
    </xf>
    <xf numFmtId="49" fontId="1" fillId="0" borderId="3" xfId="0" applyNumberFormat="1" applyFont="1" applyBorder="1" applyAlignment="1" applyProtection="1">
      <alignment horizontal="center" vertical="center" wrapText="1"/>
      <protection locked="0"/>
    </xf>
    <xf numFmtId="0" fontId="12" fillId="25" borderId="36" xfId="0" applyFont="1" applyFill="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25" borderId="37" xfId="0" applyNumberFormat="1" applyFont="1" applyFill="1" applyBorder="1" applyAlignment="1" applyProtection="1">
      <alignment horizontal="center" vertical="center" wrapText="1"/>
      <protection locked="0"/>
    </xf>
    <xf numFmtId="49" fontId="1" fillId="25" borderId="36" xfId="0" applyNumberFormat="1" applyFont="1" applyFill="1" applyBorder="1" applyAlignment="1" applyProtection="1">
      <alignment horizontal="center" vertical="center" wrapText="1"/>
      <protection locked="0"/>
    </xf>
    <xf numFmtId="4" fontId="12" fillId="25" borderId="36" xfId="0" applyNumberFormat="1" applyFont="1" applyFill="1" applyBorder="1" applyAlignment="1" applyProtection="1">
      <alignment horizontal="center" vertical="center" wrapText="1"/>
      <protection locked="0"/>
    </xf>
    <xf numFmtId="4" fontId="1" fillId="9" borderId="4" xfId="0" applyNumberFormat="1" applyFont="1" applyFill="1" applyBorder="1" applyAlignment="1" applyProtection="1">
      <alignment horizontal="center" vertical="center" wrapText="1"/>
      <protection hidden="1"/>
    </xf>
    <xf numFmtId="4" fontId="28" fillId="9" borderId="5" xfId="0" applyNumberFormat="1" applyFont="1" applyFill="1" applyBorder="1" applyAlignment="1" applyProtection="1">
      <alignment horizontal="center" vertical="center" wrapText="1"/>
      <protection hidden="1"/>
    </xf>
    <xf numFmtId="4" fontId="1" fillId="25" borderId="36" xfId="0" applyNumberFormat="1" applyFont="1" applyFill="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4" fontId="28" fillId="9" borderId="3" xfId="0" applyNumberFormat="1" applyFont="1" applyFill="1" applyBorder="1" applyAlignment="1" applyProtection="1">
      <alignment horizontal="center" vertical="center" wrapText="1"/>
      <protection hidden="1"/>
    </xf>
    <xf numFmtId="167" fontId="12" fillId="25" borderId="36" xfId="0" applyNumberFormat="1" applyFont="1" applyFill="1" applyBorder="1" applyAlignment="1" applyProtection="1">
      <alignment horizontal="center" vertical="center" wrapText="1"/>
      <protection locked="0"/>
    </xf>
    <xf numFmtId="0" fontId="12" fillId="16" borderId="7" xfId="0" applyFont="1" applyFill="1" applyBorder="1" applyAlignment="1" applyProtection="1">
      <alignment horizontal="center" vertical="center" wrapText="1"/>
      <protection hidden="1"/>
    </xf>
    <xf numFmtId="0" fontId="0" fillId="0" borderId="12" xfId="0" applyBorder="1" applyAlignment="1" applyProtection="1">
      <alignment horizontal="center" vertical="center"/>
      <protection hidden="1"/>
    </xf>
    <xf numFmtId="164" fontId="12" fillId="0" borderId="40" xfId="0" applyNumberFormat="1" applyFont="1" applyBorder="1" applyAlignment="1" applyProtection="1">
      <alignment horizontal="left" vertical="top" wrapText="1"/>
      <protection hidden="1"/>
    </xf>
    <xf numFmtId="0" fontId="0" fillId="6" borderId="0" xfId="0" applyFill="1"/>
    <xf numFmtId="0" fontId="0" fillId="18" borderId="0" xfId="0" applyFill="1" applyProtection="1">
      <protection hidden="1"/>
    </xf>
    <xf numFmtId="49" fontId="1" fillId="9" borderId="3" xfId="0" applyNumberFormat="1" applyFont="1" applyFill="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27" fillId="20" borderId="16" xfId="0" applyFont="1" applyFill="1" applyBorder="1" applyAlignment="1" applyProtection="1">
      <alignment horizontal="left" vertical="top" wrapText="1"/>
      <protection hidden="1"/>
    </xf>
    <xf numFmtId="0" fontId="1" fillId="0" borderId="2"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0" fillId="18" borderId="38" xfId="0" applyFill="1" applyBorder="1" applyProtection="1">
      <protection hidden="1"/>
    </xf>
    <xf numFmtId="0" fontId="0" fillId="23" borderId="2" xfId="0" applyFill="1" applyBorder="1" applyProtection="1">
      <protection hidden="1"/>
    </xf>
    <xf numFmtId="2" fontId="0" fillId="0" borderId="0" xfId="0" applyNumberFormat="1" applyAlignment="1" applyProtection="1">
      <alignment wrapText="1"/>
      <protection hidden="1"/>
    </xf>
    <xf numFmtId="0" fontId="0" fillId="0" borderId="39" xfId="0" applyBorder="1" applyAlignment="1" applyProtection="1">
      <alignment wrapText="1"/>
      <protection hidden="1"/>
    </xf>
    <xf numFmtId="0" fontId="1" fillId="25" borderId="36" xfId="0" applyFont="1" applyFill="1" applyBorder="1" applyAlignment="1" applyProtection="1">
      <alignment horizontal="center" vertical="center" wrapText="1"/>
      <protection locked="0"/>
    </xf>
    <xf numFmtId="166" fontId="12" fillId="25" borderId="36" xfId="0" applyNumberFormat="1" applyFont="1" applyFill="1" applyBorder="1" applyAlignment="1" applyProtection="1">
      <alignment horizontal="center" vertical="center" wrapText="1"/>
      <protection locked="0"/>
    </xf>
    <xf numFmtId="0" fontId="1" fillId="25" borderId="27" xfId="0" applyFont="1" applyFill="1" applyBorder="1" applyAlignment="1" applyProtection="1">
      <alignment horizontal="left" vertical="center"/>
      <protection locked="0"/>
    </xf>
    <xf numFmtId="0" fontId="1" fillId="25" borderId="24" xfId="0" applyFont="1" applyFill="1" applyBorder="1" applyAlignment="1" applyProtection="1">
      <alignment horizontal="left" vertical="center"/>
      <protection locked="0"/>
    </xf>
    <xf numFmtId="0" fontId="1" fillId="25" borderId="28" xfId="0" applyFont="1" applyFill="1" applyBorder="1" applyAlignment="1" applyProtection="1">
      <alignment horizontal="left" vertical="center"/>
      <protection locked="0"/>
    </xf>
    <xf numFmtId="0" fontId="1" fillId="25" borderId="25" xfId="0" applyFont="1" applyFill="1" applyBorder="1" applyAlignment="1" applyProtection="1">
      <alignment horizontal="left" vertical="center"/>
      <protection locked="0"/>
    </xf>
    <xf numFmtId="0" fontId="1" fillId="25" borderId="29" xfId="0" applyFont="1" applyFill="1" applyBorder="1" applyAlignment="1" applyProtection="1">
      <alignment horizontal="left" vertical="center"/>
      <protection locked="0"/>
    </xf>
    <xf numFmtId="0" fontId="1" fillId="25" borderId="26" xfId="0" applyFont="1" applyFill="1" applyBorder="1" applyAlignment="1" applyProtection="1">
      <alignment horizontal="left" vertical="center"/>
      <protection locked="0"/>
    </xf>
    <xf numFmtId="0" fontId="3" fillId="0" borderId="0" xfId="0" applyFont="1" applyAlignment="1" applyProtection="1">
      <alignment horizontal="left" vertical="top"/>
      <protection hidden="1"/>
    </xf>
    <xf numFmtId="0" fontId="35" fillId="0" borderId="0" xfId="0" applyFont="1" applyAlignment="1" applyProtection="1">
      <alignment horizontal="left" vertical="top" wrapText="1"/>
      <protection hidden="1"/>
    </xf>
    <xf numFmtId="0" fontId="2" fillId="0" borderId="0" xfId="0" applyFont="1" applyAlignment="1" applyProtection="1">
      <alignment vertical="top"/>
      <protection hidden="1"/>
    </xf>
    <xf numFmtId="0" fontId="2" fillId="0" borderId="2" xfId="0" applyFont="1" applyBorder="1" applyAlignment="1" applyProtection="1">
      <alignment horizontal="left" vertical="center"/>
      <protection hidden="1"/>
    </xf>
    <xf numFmtId="0" fontId="2" fillId="0" borderId="0" xfId="0" applyFont="1" applyAlignment="1" applyProtection="1">
      <alignment vertical="top" wrapText="1"/>
      <protection hidden="1"/>
    </xf>
    <xf numFmtId="0" fontId="0" fillId="0" borderId="0" xfId="0" applyAlignment="1" applyProtection="1">
      <alignment vertical="top" wrapText="1"/>
      <protection hidden="1"/>
    </xf>
    <xf numFmtId="0" fontId="3" fillId="0" borderId="0" xfId="0" applyFont="1" applyAlignment="1" applyProtection="1">
      <alignment vertical="top"/>
      <protection hidden="1"/>
    </xf>
    <xf numFmtId="0" fontId="2" fillId="0" borderId="12" xfId="0" applyFont="1" applyBorder="1" applyAlignment="1" applyProtection="1">
      <alignment horizontal="left" vertical="center"/>
      <protection hidden="1"/>
    </xf>
    <xf numFmtId="0" fontId="67" fillId="0" borderId="0" xfId="0" applyFont="1" applyAlignment="1" applyProtection="1">
      <alignment vertical="top" wrapText="1"/>
      <protection hidden="1"/>
    </xf>
    <xf numFmtId="0" fontId="2" fillId="0" borderId="9" xfId="0" applyFont="1" applyBorder="1" applyAlignment="1" applyProtection="1">
      <alignment horizontal="left" vertical="center"/>
      <protection hidden="1"/>
    </xf>
    <xf numFmtId="0" fontId="0" fillId="0" borderId="12" xfId="0" applyBorder="1" applyProtection="1">
      <protection hidden="1"/>
    </xf>
    <xf numFmtId="0" fontId="67" fillId="0" borderId="0" xfId="0" applyFont="1" applyAlignment="1" applyProtection="1">
      <alignment vertical="top" wrapText="1"/>
      <protection locked="0"/>
    </xf>
    <xf numFmtId="49" fontId="0" fillId="26" borderId="6" xfId="0" applyNumberFormat="1" applyFill="1" applyBorder="1" applyAlignment="1" applyProtection="1">
      <alignment wrapText="1"/>
      <protection locked="0"/>
    </xf>
    <xf numFmtId="49" fontId="0" fillId="26" borderId="2" xfId="0" applyNumberFormat="1" applyFill="1" applyBorder="1" applyAlignment="1" applyProtection="1">
      <alignment wrapText="1"/>
      <protection locked="0"/>
    </xf>
    <xf numFmtId="0" fontId="68" fillId="0" borderId="0" xfId="0" applyFont="1" applyAlignment="1">
      <alignment wrapText="1"/>
    </xf>
    <xf numFmtId="0" fontId="1" fillId="20" borderId="4" xfId="0" applyFont="1" applyFill="1" applyBorder="1" applyAlignment="1" applyProtection="1">
      <alignment horizontal="left" vertical="center" wrapText="1"/>
      <protection hidden="1"/>
    </xf>
    <xf numFmtId="0" fontId="12" fillId="25" borderId="37" xfId="0" applyFont="1" applyFill="1" applyBorder="1" applyAlignment="1" applyProtection="1">
      <alignment horizontal="center" vertical="center" wrapText="1"/>
      <protection locked="0"/>
    </xf>
    <xf numFmtId="0" fontId="1" fillId="20" borderId="2" xfId="0" applyFont="1" applyFill="1" applyBorder="1" applyAlignment="1" applyProtection="1">
      <alignment horizontal="left" vertical="center" wrapText="1"/>
      <protection locked="0" hidden="1"/>
    </xf>
    <xf numFmtId="0" fontId="1" fillId="20" borderId="3" xfId="0" applyFont="1" applyFill="1" applyBorder="1" applyAlignment="1" applyProtection="1">
      <alignment horizontal="left" vertical="center" wrapText="1"/>
      <protection locked="0" hidden="1"/>
    </xf>
    <xf numFmtId="0" fontId="46" fillId="0" borderId="12" xfId="14" applyBorder="1" applyAlignment="1" applyProtection="1">
      <alignment horizontal="center" vertical="center" wrapText="1"/>
      <protection locked="0"/>
    </xf>
    <xf numFmtId="49" fontId="1" fillId="0" borderId="7" xfId="14" applyNumberFormat="1" applyFont="1" applyBorder="1" applyAlignment="1" applyProtection="1">
      <alignment horizontal="center" vertical="center" wrapText="1"/>
      <protection locked="0"/>
    </xf>
    <xf numFmtId="49" fontId="1" fillId="0" borderId="16" xfId="14" applyNumberFormat="1" applyFont="1" applyBorder="1" applyAlignment="1" applyProtection="1">
      <alignment horizontal="center" vertical="center" wrapText="1"/>
      <protection locked="0"/>
    </xf>
    <xf numFmtId="49" fontId="1" fillId="0" borderId="6" xfId="14" applyNumberFormat="1" applyFont="1" applyBorder="1" applyAlignment="1" applyProtection="1">
      <alignment horizontal="center" vertical="center" wrapText="1"/>
      <protection locked="0"/>
    </xf>
    <xf numFmtId="49" fontId="1" fillId="17" borderId="2" xfId="14" applyNumberFormat="1" applyFont="1" applyFill="1" applyBorder="1" applyAlignment="1" applyProtection="1">
      <alignment horizontal="center" vertical="center" wrapText="1"/>
      <protection locked="0"/>
    </xf>
    <xf numFmtId="0" fontId="1" fillId="9" borderId="2" xfId="0" applyFont="1" applyFill="1" applyBorder="1" applyAlignment="1" applyProtection="1">
      <alignment vertical="top" wrapText="1"/>
      <protection hidden="1"/>
    </xf>
    <xf numFmtId="1" fontId="57" fillId="0" borderId="11" xfId="0" applyNumberFormat="1" applyFont="1" applyBorder="1" applyAlignment="1" applyProtection="1">
      <alignment horizontal="center" vertical="top" wrapText="1"/>
      <protection hidden="1"/>
    </xf>
    <xf numFmtId="0" fontId="13" fillId="4" borderId="11" xfId="0" applyFont="1" applyFill="1" applyBorder="1" applyAlignment="1" applyProtection="1">
      <alignment horizontal="center" vertical="top" wrapText="1"/>
      <protection hidden="1"/>
    </xf>
    <xf numFmtId="0" fontId="11" fillId="0" borderId="16" xfId="0" applyFont="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1" fontId="10" fillId="0" borderId="2" xfId="0" applyNumberFormat="1" applyFont="1" applyBorder="1" applyAlignment="1" applyProtection="1">
      <alignment horizontal="left" vertical="center"/>
      <protection hidden="1"/>
    </xf>
    <xf numFmtId="0" fontId="12" fillId="0" borderId="2" xfId="0" applyFont="1" applyBorder="1" applyAlignment="1" applyProtection="1">
      <alignment horizontal="left" vertical="center" wrapText="1"/>
      <protection hidden="1"/>
    </xf>
    <xf numFmtId="164" fontId="12" fillId="0" borderId="40" xfId="0" applyNumberFormat="1" applyFont="1" applyBorder="1" applyAlignment="1" applyProtection="1">
      <alignment horizontal="left" vertical="center" wrapText="1"/>
      <protection hidden="1"/>
    </xf>
    <xf numFmtId="164" fontId="66" fillId="0" borderId="40" xfId="0" applyNumberFormat="1" applyFont="1" applyBorder="1" applyAlignment="1" applyProtection="1">
      <alignment horizontal="left" vertical="center" wrapText="1"/>
      <protection hidden="1"/>
    </xf>
    <xf numFmtId="1" fontId="66" fillId="0" borderId="8" xfId="0" applyNumberFormat="1" applyFont="1" applyBorder="1" applyAlignment="1" applyProtection="1">
      <alignment horizontal="centerContinuous" vertical="top" wrapText="1"/>
      <protection hidden="1"/>
    </xf>
    <xf numFmtId="0" fontId="13" fillId="4" borderId="12" xfId="0" applyFont="1" applyFill="1" applyBorder="1" applyAlignment="1" applyProtection="1">
      <alignment horizontal="center" vertical="top" wrapText="1"/>
      <protection hidden="1"/>
    </xf>
    <xf numFmtId="0" fontId="10" fillId="0" borderId="13" xfId="1" applyFont="1" applyBorder="1" applyAlignment="1" applyProtection="1">
      <alignment vertical="top" wrapText="1"/>
      <protection hidden="1"/>
    </xf>
    <xf numFmtId="0" fontId="37" fillId="10" borderId="13" xfId="0" applyFont="1" applyFill="1" applyBorder="1" applyAlignment="1" applyProtection="1">
      <alignment horizontal="left" vertical="center" wrapText="1"/>
      <protection hidden="1"/>
    </xf>
    <xf numFmtId="0" fontId="22" fillId="11" borderId="7" xfId="0" applyFont="1" applyFill="1" applyBorder="1" applyAlignment="1" applyProtection="1">
      <alignment horizontal="center" vertical="center" wrapText="1"/>
      <protection hidden="1"/>
    </xf>
    <xf numFmtId="2" fontId="1" fillId="25" borderId="36" xfId="0" applyNumberFormat="1" applyFont="1" applyFill="1" applyBorder="1" applyAlignment="1" applyProtection="1">
      <alignment horizontal="center" vertical="center" wrapText="1"/>
      <protection locked="0"/>
    </xf>
    <xf numFmtId="2" fontId="1" fillId="25" borderId="37" xfId="0" applyNumberFormat="1" applyFont="1" applyFill="1" applyBorder="1" applyAlignment="1" applyProtection="1">
      <alignment horizontal="center" vertical="center" wrapText="1"/>
      <protection locked="0"/>
    </xf>
    <xf numFmtId="164" fontId="50" fillId="9" borderId="6" xfId="0" applyNumberFormat="1" applyFont="1" applyFill="1" applyBorder="1" applyAlignment="1" applyProtection="1">
      <alignment horizontal="left" vertical="top" wrapText="1"/>
      <protection hidden="1"/>
    </xf>
    <xf numFmtId="0" fontId="12" fillId="0" borderId="9" xfId="0" applyFont="1" applyBorder="1" applyAlignment="1" applyProtection="1">
      <alignment vertical="top" wrapText="1"/>
      <protection hidden="1"/>
    </xf>
    <xf numFmtId="2" fontId="1" fillId="0" borderId="2" xfId="0" applyNumberFormat="1" applyFont="1" applyBorder="1" applyAlignment="1" applyProtection="1">
      <alignment horizontal="center" vertical="center" wrapText="1"/>
      <protection locked="0"/>
    </xf>
    <xf numFmtId="1" fontId="1" fillId="9" borderId="5" xfId="0" applyNumberFormat="1" applyFont="1" applyFill="1" applyBorder="1" applyAlignment="1" applyProtection="1">
      <alignment horizontal="left" vertical="center" wrapText="1"/>
      <protection hidden="1"/>
    </xf>
    <xf numFmtId="0" fontId="1" fillId="4" borderId="3" xfId="0" applyFont="1" applyFill="1" applyBorder="1" applyAlignment="1" applyProtection="1">
      <alignment vertical="top"/>
      <protection hidden="1"/>
    </xf>
    <xf numFmtId="49" fontId="1" fillId="0" borderId="22" xfId="0" applyNumberFormat="1" applyFont="1" applyBorder="1" applyAlignment="1" applyProtection="1">
      <alignment horizontal="center" vertical="center" wrapText="1"/>
      <protection locked="0"/>
    </xf>
    <xf numFmtId="49" fontId="1" fillId="0" borderId="3" xfId="0" applyNumberFormat="1" applyFont="1" applyBorder="1" applyAlignment="1" applyProtection="1">
      <alignment wrapText="1"/>
      <protection locked="0"/>
    </xf>
    <xf numFmtId="49" fontId="1" fillId="0" borderId="5" xfId="0" applyNumberFormat="1" applyFont="1" applyBorder="1" applyAlignment="1" applyProtection="1">
      <alignment wrapText="1"/>
      <protection locked="0"/>
    </xf>
    <xf numFmtId="0" fontId="0" fillId="8" borderId="6" xfId="0" applyFill="1" applyBorder="1" applyAlignment="1" applyProtection="1">
      <alignment horizontal="center" vertical="center"/>
      <protection hidden="1"/>
    </xf>
    <xf numFmtId="0" fontId="0" fillId="19" borderId="2" xfId="0" applyFill="1" applyBorder="1" applyAlignment="1" applyProtection="1">
      <alignment horizontal="center" vertical="center"/>
      <protection hidden="1"/>
    </xf>
    <xf numFmtId="0" fontId="0" fillId="8" borderId="2" xfId="0" applyFill="1" applyBorder="1" applyAlignment="1" applyProtection="1">
      <alignment horizontal="center"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horizontal="center" vertical="center" wrapText="1"/>
      <protection hidden="1"/>
    </xf>
    <xf numFmtId="0" fontId="0" fillId="4" borderId="6" xfId="0" applyFill="1" applyBorder="1" applyAlignment="1" applyProtection="1">
      <alignment horizontal="center" vertical="center" wrapText="1"/>
      <protection hidden="1"/>
    </xf>
    <xf numFmtId="0" fontId="10" fillId="0" borderId="0" xfId="0" applyFont="1" applyAlignment="1" applyProtection="1">
      <alignment vertical="center"/>
      <protection hidden="1"/>
    </xf>
    <xf numFmtId="0" fontId="10" fillId="0" borderId="7" xfId="0" applyFont="1" applyBorder="1" applyAlignment="1" applyProtection="1">
      <alignment vertical="center"/>
      <protection hidden="1"/>
    </xf>
    <xf numFmtId="0" fontId="8" fillId="7" borderId="5" xfId="0" applyFont="1" applyFill="1" applyBorder="1" applyAlignment="1" applyProtection="1">
      <alignment vertical="center"/>
      <protection hidden="1"/>
    </xf>
    <xf numFmtId="0" fontId="8" fillId="7" borderId="3" xfId="0" applyFont="1" applyFill="1" applyBorder="1" applyAlignment="1" applyProtection="1">
      <alignment vertical="center"/>
      <protection hidden="1"/>
    </xf>
    <xf numFmtId="0" fontId="8" fillId="7" borderId="4" xfId="0" applyFont="1" applyFill="1" applyBorder="1" applyAlignment="1" applyProtection="1">
      <alignment vertical="center"/>
      <protection hidden="1"/>
    </xf>
    <xf numFmtId="0" fontId="19" fillId="7" borderId="2" xfId="0" applyFont="1" applyFill="1" applyBorder="1" applyAlignment="1" applyProtection="1">
      <alignment vertical="center"/>
      <protection hidden="1"/>
    </xf>
    <xf numFmtId="0" fontId="10" fillId="0" borderId="3" xfId="0" applyFont="1" applyBorder="1" applyAlignment="1" applyProtection="1">
      <alignment vertical="center"/>
      <protection hidden="1"/>
    </xf>
    <xf numFmtId="0" fontId="10" fillId="0" borderId="5" xfId="0" applyFont="1" applyBorder="1" applyAlignment="1" applyProtection="1">
      <alignment vertical="center"/>
      <protection hidden="1"/>
    </xf>
    <xf numFmtId="0" fontId="10" fillId="0" borderId="4" xfId="0" applyFont="1" applyBorder="1" applyAlignment="1" applyProtection="1">
      <alignment vertical="center"/>
      <protection hidden="1"/>
    </xf>
    <xf numFmtId="0" fontId="50" fillId="4" borderId="16" xfId="0" applyFont="1" applyFill="1" applyBorder="1" applyAlignment="1" applyProtection="1">
      <alignment vertical="top" wrapText="1"/>
      <protection hidden="1"/>
    </xf>
    <xf numFmtId="1" fontId="50" fillId="16" borderId="16" xfId="0" applyNumberFormat="1" applyFont="1" applyFill="1" applyBorder="1" applyAlignment="1" applyProtection="1">
      <alignment vertical="top" wrapText="1"/>
      <protection hidden="1"/>
    </xf>
    <xf numFmtId="0" fontId="1" fillId="0" borderId="4" xfId="0" applyFont="1" applyBorder="1" applyProtection="1">
      <protection hidden="1"/>
    </xf>
    <xf numFmtId="164" fontId="50" fillId="4" borderId="6" xfId="0" applyNumberFormat="1" applyFont="1" applyFill="1" applyBorder="1" applyAlignment="1" applyProtection="1">
      <alignment horizontal="left" vertical="top" wrapText="1"/>
      <protection hidden="1"/>
    </xf>
    <xf numFmtId="49" fontId="15" fillId="0" borderId="6" xfId="0" applyNumberFormat="1" applyFont="1" applyBorder="1" applyAlignment="1" applyProtection="1">
      <alignment vertical="top" wrapText="1"/>
      <protection hidden="1"/>
    </xf>
    <xf numFmtId="0" fontId="1" fillId="6" borderId="0" xfId="0" applyFont="1" applyFill="1" applyAlignment="1">
      <alignment horizontal="center" vertical="center" wrapText="1"/>
    </xf>
    <xf numFmtId="0" fontId="1" fillId="6" borderId="0" xfId="0" applyFont="1" applyFill="1" applyProtection="1">
      <protection hidden="1"/>
    </xf>
    <xf numFmtId="0" fontId="10" fillId="0" borderId="13" xfId="0" applyFont="1" applyBorder="1" applyAlignment="1" applyProtection="1">
      <alignment vertical="center"/>
      <protection hidden="1"/>
    </xf>
    <xf numFmtId="0" fontId="10" fillId="0" borderId="12" xfId="0" applyFont="1" applyBorder="1" applyAlignment="1" applyProtection="1">
      <alignment vertical="center"/>
      <protection hidden="1"/>
    </xf>
    <xf numFmtId="0" fontId="10" fillId="0" borderId="2" xfId="0" applyFont="1" applyBorder="1" applyAlignment="1" applyProtection="1">
      <alignment vertical="top" wrapText="1"/>
      <protection hidden="1"/>
    </xf>
    <xf numFmtId="0" fontId="69" fillId="0" borderId="3" xfId="0" applyFont="1" applyBorder="1" applyAlignment="1" applyProtection="1">
      <alignment vertical="center"/>
      <protection hidden="1"/>
    </xf>
    <xf numFmtId="0" fontId="0" fillId="8" borderId="2" xfId="0" applyFill="1" applyBorder="1" applyAlignment="1" applyProtection="1">
      <alignment horizontal="center" vertical="center" wrapText="1"/>
      <protection hidden="1"/>
    </xf>
    <xf numFmtId="0" fontId="0" fillId="27" borderId="0" xfId="0" applyFill="1"/>
    <xf numFmtId="3" fontId="2" fillId="0" borderId="2" xfId="0" applyNumberFormat="1" applyFont="1" applyBorder="1" applyAlignment="1" applyProtection="1">
      <alignment horizontal="left" vertical="center"/>
      <protection hidden="1"/>
    </xf>
    <xf numFmtId="1" fontId="12" fillId="0" borderId="3" xfId="0" applyNumberFormat="1" applyFont="1" applyBorder="1" applyAlignment="1" applyProtection="1">
      <alignment vertical="top" wrapText="1"/>
      <protection hidden="1"/>
    </xf>
    <xf numFmtId="1" fontId="12" fillId="0" borderId="5" xfId="0" applyNumberFormat="1" applyFont="1" applyBorder="1" applyAlignment="1" applyProtection="1">
      <alignment vertical="top" wrapText="1"/>
      <protection hidden="1"/>
    </xf>
    <xf numFmtId="1" fontId="12" fillId="0" borderId="2" xfId="0" applyNumberFormat="1" applyFont="1" applyBorder="1" applyAlignment="1" applyProtection="1">
      <alignment vertical="top" wrapText="1"/>
      <protection hidden="1"/>
    </xf>
    <xf numFmtId="1" fontId="6" fillId="6" borderId="3" xfId="0" applyNumberFormat="1" applyFont="1" applyFill="1" applyBorder="1" applyAlignment="1" applyProtection="1">
      <alignment horizontal="left" vertical="top" wrapText="1"/>
      <protection hidden="1"/>
    </xf>
    <xf numFmtId="1" fontId="6" fillId="6" borderId="4" xfId="0" applyNumberFormat="1" applyFont="1" applyFill="1" applyBorder="1" applyAlignment="1" applyProtection="1">
      <alignment horizontal="left" vertical="top" wrapText="1"/>
      <protection hidden="1"/>
    </xf>
    <xf numFmtId="1" fontId="6" fillId="6" borderId="5" xfId="0" applyNumberFormat="1" applyFont="1" applyFill="1" applyBorder="1" applyAlignment="1" applyProtection="1">
      <alignment horizontal="left" vertical="top" wrapText="1"/>
      <protection hidden="1"/>
    </xf>
    <xf numFmtId="0" fontId="11" fillId="0" borderId="2" xfId="0" applyFont="1" applyBorder="1" applyAlignment="1" applyProtection="1">
      <alignment horizontal="left" vertical="top" wrapText="1"/>
      <protection hidden="1"/>
    </xf>
    <xf numFmtId="0" fontId="6" fillId="7" borderId="3" xfId="0" applyFont="1" applyFill="1" applyBorder="1" applyAlignment="1" applyProtection="1">
      <alignment horizontal="left" vertical="top"/>
      <protection hidden="1"/>
    </xf>
    <xf numFmtId="0" fontId="6" fillId="7" borderId="4" xfId="0" applyFont="1" applyFill="1" applyBorder="1" applyAlignment="1" applyProtection="1">
      <alignment horizontal="left" vertical="top"/>
      <protection hidden="1"/>
    </xf>
    <xf numFmtId="0" fontId="6" fillId="7" borderId="5" xfId="0" applyFont="1" applyFill="1" applyBorder="1" applyAlignment="1" applyProtection="1">
      <alignment horizontal="left" vertical="top"/>
      <protection hidden="1"/>
    </xf>
    <xf numFmtId="0" fontId="13" fillId="4" borderId="3" xfId="0" applyFont="1" applyFill="1" applyBorder="1" applyAlignment="1" applyProtection="1">
      <alignment horizontal="center" vertical="center" wrapText="1"/>
      <protection hidden="1"/>
    </xf>
    <xf numFmtId="0" fontId="13" fillId="4" borderId="5" xfId="0" applyFont="1" applyFill="1" applyBorder="1" applyAlignment="1" applyProtection="1">
      <alignment horizontal="center" vertical="center" wrapText="1"/>
      <protection hidden="1"/>
    </xf>
    <xf numFmtId="0" fontId="0" fillId="0" borderId="3"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12" xfId="0" applyBorder="1"/>
    <xf numFmtId="0" fontId="0" fillId="27" borderId="12" xfId="0" applyFill="1" applyBorder="1"/>
  </cellXfs>
  <cellStyles count="16">
    <cellStyle name="40% — akcent 2" xfId="13" builtinId="35"/>
    <cellStyle name="Dane wejściowe" xfId="12" builtinId="20"/>
    <cellStyle name="Excel Built-in Normal" xfId="5" xr:uid="{54C73947-FE05-4778-B2FC-A8BC098EBD2E}"/>
    <cellStyle name="Excel Built-in Normal 2" xfId="15" xr:uid="{C9B915CE-DD2D-4BFB-B596-54841C9C8610}"/>
    <cellStyle name="Normalny" xfId="0" builtinId="0"/>
    <cellStyle name="Normalny 11" xfId="4" xr:uid="{5043CFAA-F112-43C6-B939-E0932321FDD8}"/>
    <cellStyle name="Normalny 12" xfId="6" xr:uid="{7A6DCCDB-2AC6-47F6-9970-B6B5CE10A35D}"/>
    <cellStyle name="Normalny 2" xfId="1" xr:uid="{00000000-0005-0000-0000-000002000000}"/>
    <cellStyle name="Normalny 2 3" xfId="11" xr:uid="{FD816F15-B5D0-4B50-A07A-C34D523C5D1D}"/>
    <cellStyle name="Normalny 3" xfId="2" xr:uid="{4FB58232-2457-450F-BC80-943047E71E64}"/>
    <cellStyle name="Normalny 4" xfId="3" xr:uid="{F0AA9366-6889-4149-9AA3-BA4577C21884}"/>
    <cellStyle name="Normalny 5" xfId="8" xr:uid="{996D2268-82DC-4A71-813C-08EE2825D2B8}"/>
    <cellStyle name="Normalny 6 2" xfId="14" xr:uid="{F21BB373-DB87-4E3C-8991-74C2FA7567B6}"/>
    <cellStyle name="Normalny 7" xfId="9" xr:uid="{24B84ED5-A943-45F8-8C3E-CEFF2226B83B}"/>
    <cellStyle name="Normalny 8" xfId="10" xr:uid="{36F5C249-D393-4DBD-80A0-10D88C58E14B}"/>
    <cellStyle name="Zły 2" xfId="7" xr:uid="{B6DC5BF5-B7E7-4475-8561-BC3A83CCDD17}"/>
  </cellStyles>
  <dxfs count="32">
    <dxf>
      <fill>
        <patternFill>
          <bgColor theme="0" tint="-0.34998626667073579"/>
        </patternFill>
      </fill>
    </dxf>
    <dxf>
      <font>
        <color theme="0"/>
      </font>
      <fill>
        <patternFill>
          <fgColor theme="0"/>
        </patternFill>
      </fill>
      <border>
        <left/>
        <right/>
        <top/>
        <bottom/>
      </border>
    </dxf>
    <dxf>
      <font>
        <color theme="0"/>
      </font>
      <fill>
        <patternFill>
          <fgColor theme="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fgColor theme="0"/>
        </patternFill>
      </fill>
      <border>
        <left/>
        <right/>
        <top/>
        <bottom/>
        <vertical/>
        <horizontal/>
      </border>
    </dxf>
    <dxf>
      <font>
        <color theme="0"/>
      </font>
      <fill>
        <patternFill>
          <bgColor theme="0"/>
        </patternFill>
      </fill>
      <border>
        <left/>
        <right/>
        <vertical/>
        <horizontal/>
      </border>
    </dxf>
    <dxf>
      <fill>
        <patternFill>
          <bgColor theme="0" tint="-0.34998626667073579"/>
        </patternFill>
      </fill>
    </dxf>
    <dxf>
      <font>
        <color theme="0"/>
      </font>
      <fill>
        <patternFill patternType="solid">
          <fgColor theme="0"/>
        </patternFill>
      </fill>
      <border>
        <left/>
        <right/>
        <top/>
        <bottom/>
        <vertical/>
        <horizontal/>
      </border>
    </dxf>
    <dxf>
      <fill>
        <patternFill>
          <bgColor rgb="FFFFCCCC"/>
        </patternFill>
      </fill>
    </dxf>
    <dxf>
      <font>
        <color auto="1"/>
      </font>
      <fill>
        <patternFill>
          <bgColor rgb="FFFF9999"/>
        </patternFill>
      </fill>
    </dxf>
    <dxf>
      <font>
        <color theme="0"/>
      </font>
      <fill>
        <patternFill>
          <fgColor theme="0"/>
          <bgColor theme="0"/>
        </patternFill>
      </fill>
      <border>
        <left/>
        <right/>
        <top style="thin">
          <color auto="1"/>
        </top>
        <bottom style="thin">
          <color auto="1"/>
        </bottom>
        <vertical/>
        <horizontal/>
      </border>
    </dxf>
    <dxf>
      <fill>
        <patternFill>
          <bgColor theme="0" tint="-0.34998626667073579"/>
        </patternFill>
      </fill>
    </dxf>
    <dxf>
      <font>
        <color theme="0"/>
      </font>
      <fill>
        <patternFill>
          <fgColor theme="0"/>
        </patternFill>
      </fill>
      <border>
        <left/>
        <right/>
        <top/>
        <bottom/>
      </border>
    </dxf>
    <dxf>
      <font>
        <color theme="0"/>
      </font>
      <fill>
        <patternFill>
          <fgColor theme="0"/>
          <bgColor theme="0"/>
        </patternFill>
      </fill>
      <border>
        <left/>
        <right/>
        <vertical/>
        <horizontal/>
      </border>
    </dxf>
    <dxf>
      <fill>
        <patternFill>
          <bgColor theme="0" tint="-0.14996795556505021"/>
        </patternFill>
      </fill>
    </dxf>
    <dxf>
      <fill>
        <patternFill>
          <bgColor rgb="FF92D050"/>
        </patternFill>
      </fill>
    </dxf>
    <dxf>
      <fill>
        <patternFill>
          <bgColor rgb="FFFF99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fgColor theme="0"/>
          <bgColor theme="0"/>
        </patternFill>
      </fill>
      <border>
        <left/>
        <right/>
        <vertical/>
        <horizontal/>
      </border>
    </dxf>
    <dxf>
      <fill>
        <patternFill>
          <bgColor rgb="FFFFFF00"/>
        </patternFill>
      </fill>
    </dxf>
    <dxf>
      <fill>
        <patternFill>
          <bgColor rgb="FF92D050"/>
        </patternFill>
      </fill>
    </dxf>
    <dxf>
      <fill>
        <patternFill>
          <bgColor rgb="FFFF9999"/>
        </patternFill>
      </fill>
    </dxf>
  </dxfs>
  <tableStyles count="0" defaultTableStyle="TableStyleMedium2" defaultPivotStyle="PivotStyleLight16"/>
  <colors>
    <mruColors>
      <color rgb="FFFFCCCC"/>
      <color rgb="FFFFFFCC"/>
      <color rgb="FFFF9999"/>
      <color rgb="FFFF99CC"/>
      <color rgb="FFFFCC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A36"/>
  <sheetViews>
    <sheetView showGridLines="0" tabSelected="1" zoomScale="62" zoomScaleNormal="62" workbookViewId="0">
      <selection activeCell="C15" sqref="C15"/>
    </sheetView>
  </sheetViews>
  <sheetFormatPr defaultColWidth="9.140625" defaultRowHeight="15"/>
  <cols>
    <col min="1" max="1" width="6.85546875" style="136" customWidth="1"/>
    <col min="2" max="2" width="85" style="136" customWidth="1"/>
    <col min="3" max="3" width="17.85546875" style="136" customWidth="1"/>
    <col min="4" max="4" width="47.42578125" style="136" customWidth="1"/>
    <col min="5" max="5" width="20.5703125" style="136" customWidth="1"/>
    <col min="6" max="6" width="19.7109375" style="136" customWidth="1"/>
    <col min="7" max="7" width="21" style="136" customWidth="1"/>
    <col min="8" max="8" width="28.7109375" style="136" customWidth="1"/>
    <col min="9" max="9" width="25.42578125" style="136" customWidth="1"/>
    <col min="10" max="10" width="21.7109375" style="136" customWidth="1"/>
    <col min="11" max="11" width="19.28515625" style="136" customWidth="1"/>
    <col min="12" max="12" width="16.85546875" style="136" customWidth="1"/>
    <col min="13" max="13" width="15.7109375" style="136" customWidth="1"/>
    <col min="14" max="14" width="17.42578125" style="136" customWidth="1"/>
    <col min="15" max="15" width="18" style="136" customWidth="1"/>
    <col min="16" max="16" width="19.28515625" style="136" customWidth="1"/>
    <col min="17" max="17" width="32.140625" style="136" customWidth="1"/>
    <col min="18" max="18" width="39.28515625" style="136" customWidth="1"/>
    <col min="19" max="19" width="22.42578125" style="136" customWidth="1"/>
    <col min="20" max="20" width="29.85546875" style="136" customWidth="1"/>
    <col min="21" max="21" width="20.7109375" style="136" customWidth="1"/>
    <col min="22" max="22" width="33.85546875" style="136" customWidth="1"/>
    <col min="23" max="23" width="18.7109375" style="136" customWidth="1"/>
    <col min="24" max="24" width="28.140625" style="136" customWidth="1"/>
    <col min="25" max="25" width="28.85546875" style="136" customWidth="1"/>
    <col min="26" max="26" width="24.140625" style="136" customWidth="1"/>
    <col min="27" max="27" width="27.5703125" style="136" customWidth="1"/>
    <col min="28" max="28" width="38.5703125" style="136" customWidth="1"/>
    <col min="29" max="29" width="37.42578125" style="136" customWidth="1"/>
    <col min="30" max="30" width="44.42578125" style="136" customWidth="1"/>
    <col min="31" max="31" width="37.140625" style="136" customWidth="1"/>
    <col min="32" max="32" width="22.5703125" style="136" customWidth="1"/>
    <col min="33" max="33" width="27" style="136" customWidth="1"/>
    <col min="34" max="34" width="27.42578125" style="136" customWidth="1"/>
    <col min="35" max="35" width="59.42578125" style="136" customWidth="1"/>
    <col min="36" max="36" width="22" style="136" customWidth="1"/>
    <col min="37" max="37" width="28.5703125" style="136" customWidth="1"/>
    <col min="38" max="38" width="28.42578125" style="136" customWidth="1"/>
    <col min="39" max="39" width="18.85546875" style="136" customWidth="1"/>
    <col min="40" max="40" width="18.7109375" style="136" customWidth="1"/>
    <col min="41" max="41" width="23.140625" style="136" customWidth="1"/>
    <col min="42" max="42" width="20.7109375" style="136" customWidth="1"/>
    <col min="43" max="43" width="20.28515625" style="136" customWidth="1"/>
    <col min="44" max="44" width="24.7109375" style="136" customWidth="1"/>
    <col min="45" max="45" width="40" style="136" customWidth="1"/>
    <col min="46" max="46" width="35.5703125" style="136" customWidth="1"/>
    <col min="47" max="47" width="22.140625" style="136" customWidth="1"/>
    <col min="48" max="48" width="41" style="136" customWidth="1"/>
    <col min="49" max="49" width="35" style="136" customWidth="1"/>
    <col min="50" max="50" width="52.140625" style="136" customWidth="1"/>
    <col min="51" max="51" width="73.140625" style="136" customWidth="1"/>
    <col min="52" max="52" width="56.85546875" style="136" customWidth="1"/>
    <col min="53" max="53" width="113.28515625" style="136" customWidth="1"/>
    <col min="54" max="54" width="111.140625" style="136" customWidth="1"/>
    <col min="55" max="55" width="49.28515625" style="136" customWidth="1"/>
    <col min="56" max="56" width="111.85546875" style="136" customWidth="1"/>
    <col min="57" max="57" width="92.85546875" style="136" customWidth="1"/>
    <col min="58" max="58" width="38" style="136" customWidth="1"/>
    <col min="59" max="59" width="49" style="136" customWidth="1"/>
    <col min="60" max="60" width="26.28515625" style="136" customWidth="1"/>
    <col min="61" max="61" width="25.42578125" style="136" customWidth="1"/>
    <col min="62" max="62" width="24.28515625" style="136" customWidth="1"/>
    <col min="63" max="63" width="25.5703125" style="136" customWidth="1"/>
    <col min="64" max="64" width="50" style="136" customWidth="1"/>
    <col min="65" max="65" width="58.5703125" style="136" customWidth="1"/>
    <col min="66" max="66" width="29.42578125" style="136" customWidth="1"/>
    <col min="67" max="67" width="27.28515625" style="136" customWidth="1"/>
    <col min="68" max="68" width="67" style="136" customWidth="1"/>
    <col min="69" max="69" width="27.5703125" style="136" customWidth="1"/>
    <col min="70" max="70" width="40.42578125" style="136" customWidth="1"/>
    <col min="71" max="71" width="31.140625" style="136" customWidth="1"/>
    <col min="72" max="72" width="39.5703125" style="136" customWidth="1"/>
    <col min="73" max="73" width="24.28515625" style="136" customWidth="1"/>
    <col min="74" max="74" width="37.7109375" style="136" customWidth="1"/>
    <col min="75" max="75" width="57.7109375" style="136" customWidth="1"/>
    <col min="76" max="76" width="18.28515625" style="136" customWidth="1"/>
    <col min="77" max="77" width="18" style="136" customWidth="1"/>
    <col min="78" max="78" width="20.42578125" style="136" customWidth="1"/>
    <col min="79" max="79" width="47.28515625" style="136" customWidth="1"/>
    <col min="80" max="80" width="30.140625" style="136" customWidth="1"/>
    <col min="81" max="81" width="22.7109375" style="136" customWidth="1"/>
    <col min="82" max="82" width="22" style="136" customWidth="1"/>
    <col min="83" max="83" width="18.5703125" style="136" customWidth="1"/>
    <col min="84" max="84" width="23.28515625" style="136" customWidth="1"/>
    <col min="85" max="85" width="15.85546875" style="136" customWidth="1"/>
    <col min="86" max="86" width="24.7109375" style="136" customWidth="1"/>
    <col min="87" max="87" width="18.28515625" style="136" customWidth="1"/>
    <col min="88" max="88" width="26.28515625" style="136" customWidth="1"/>
    <col min="89" max="89" width="30.140625" style="136" customWidth="1"/>
    <col min="90" max="90" width="81.42578125" style="136" customWidth="1"/>
    <col min="91" max="91" width="38.85546875" style="136" customWidth="1"/>
    <col min="92" max="92" width="30.5703125" style="136" customWidth="1"/>
    <col min="93" max="93" width="34.85546875" style="136" customWidth="1"/>
    <col min="94" max="94" width="39" style="136" customWidth="1"/>
    <col min="95" max="95" width="66.5703125" style="136" customWidth="1"/>
    <col min="96" max="96" width="30.5703125" style="136" customWidth="1"/>
    <col min="97" max="97" width="22.7109375" style="136" customWidth="1"/>
    <col min="98" max="98" width="24.140625" style="136" customWidth="1"/>
    <col min="99" max="99" width="16.85546875" style="136" customWidth="1"/>
    <col min="100" max="100" width="19.5703125" style="136" customWidth="1"/>
    <col min="101" max="101" width="18.28515625" style="136" customWidth="1"/>
    <col min="102" max="102" width="22" style="136" customWidth="1"/>
    <col min="103" max="103" width="32.5703125" style="136" customWidth="1"/>
    <col min="104" max="104" width="35.28515625" style="136" customWidth="1"/>
    <col min="105" max="105" width="27.7109375" style="136" customWidth="1"/>
    <col min="106" max="106" width="27" style="136" customWidth="1"/>
    <col min="107" max="107" width="39.42578125" style="136" customWidth="1"/>
    <col min="108" max="108" width="24.7109375" style="136" customWidth="1"/>
    <col min="109" max="109" width="22.5703125" style="136" customWidth="1"/>
    <col min="110" max="110" width="39.85546875" style="136" customWidth="1"/>
    <col min="111" max="111" width="35" style="136" customWidth="1"/>
    <col min="112" max="112" width="48.140625" style="136" customWidth="1"/>
    <col min="113" max="113" width="43.28515625" style="136" customWidth="1"/>
    <col min="114" max="114" width="58.5703125" style="136" customWidth="1"/>
    <col min="115" max="115" width="24.140625" style="136" customWidth="1"/>
    <col min="116" max="116" width="18.7109375" style="136" customWidth="1"/>
    <col min="117" max="117" width="23.28515625" style="136" customWidth="1"/>
    <col min="118" max="118" width="20" style="136" customWidth="1"/>
    <col min="119" max="119" width="37.85546875" style="136" customWidth="1"/>
    <col min="120" max="120" width="22.7109375" style="136" customWidth="1"/>
    <col min="121" max="121" width="66.85546875" style="136" customWidth="1"/>
    <col min="122" max="122" width="25.85546875" style="136" customWidth="1"/>
    <col min="123" max="123" width="18.5703125" style="136" customWidth="1"/>
    <col min="124" max="124" width="28.140625" style="136" customWidth="1"/>
    <col min="125" max="125" width="20.7109375" style="136" customWidth="1"/>
    <col min="126" max="126" width="48.5703125" style="136" customWidth="1"/>
    <col min="127" max="127" width="23.140625" style="136" customWidth="1"/>
    <col min="128" max="128" width="17.7109375" style="136" customWidth="1"/>
    <col min="129" max="129" width="19.7109375" style="136" customWidth="1"/>
    <col min="130" max="130" width="49.28515625" style="136" customWidth="1"/>
    <col min="131" max="131" width="26.7109375" style="136" customWidth="1"/>
    <col min="132" max="132" width="62.28515625" style="136" customWidth="1"/>
    <col min="133" max="133" width="24.7109375" style="136" customWidth="1"/>
    <col min="134" max="134" width="27" style="136" customWidth="1"/>
    <col min="135" max="135" width="27.42578125" style="136" customWidth="1"/>
    <col min="136" max="136" width="28.42578125" style="136" customWidth="1"/>
    <col min="137" max="137" width="21.85546875" style="136" customWidth="1"/>
    <col min="138" max="138" width="29.85546875" style="136" customWidth="1"/>
    <col min="139" max="139" width="21.85546875" style="136" customWidth="1"/>
    <col min="140" max="140" width="37.42578125" style="136" customWidth="1"/>
    <col min="141" max="141" width="26" style="136" customWidth="1"/>
    <col min="142" max="142" width="22.28515625" style="136" customWidth="1"/>
    <col min="143" max="143" width="20.85546875" style="136" customWidth="1"/>
    <col min="144" max="144" width="28.42578125" style="136" customWidth="1"/>
    <col min="145" max="145" width="19.85546875" style="136" customWidth="1"/>
    <col min="146" max="146" width="28.85546875" style="136" customWidth="1"/>
    <col min="147" max="147" width="22.28515625" style="136" customWidth="1"/>
    <col min="148" max="148" width="19.42578125" style="136" customWidth="1"/>
    <col min="149" max="149" width="30.140625" style="136" customWidth="1"/>
    <col min="150" max="150" width="12.85546875" style="136" customWidth="1"/>
    <col min="151" max="151" width="26.85546875" style="136" customWidth="1"/>
    <col min="152" max="152" width="52.28515625" style="136" customWidth="1"/>
    <col min="153" max="153" width="56.7109375" style="136" customWidth="1"/>
    <col min="154" max="154" width="33.42578125" style="136" customWidth="1"/>
    <col min="155" max="155" width="38.85546875" style="136" customWidth="1"/>
    <col min="156" max="156" width="48" style="136" customWidth="1"/>
    <col min="157" max="157" width="81.140625" style="136" customWidth="1"/>
    <col min="158" max="158" width="20.28515625" style="136" customWidth="1"/>
    <col min="159" max="159" width="21.85546875" style="136" customWidth="1"/>
    <col min="160" max="160" width="22.7109375" style="136" customWidth="1"/>
    <col min="161" max="161" width="24" style="136" customWidth="1"/>
    <col min="162" max="162" width="34.42578125" style="136" customWidth="1"/>
    <col min="163" max="163" width="27.28515625" style="136" customWidth="1"/>
    <col min="164" max="164" width="41.42578125" style="136" customWidth="1"/>
    <col min="165" max="165" width="33.42578125" style="136" customWidth="1"/>
    <col min="166" max="166" width="51.85546875" style="136" customWidth="1"/>
    <col min="167" max="167" width="49.28515625" style="136" customWidth="1"/>
    <col min="168" max="168" width="41.5703125" style="136" customWidth="1"/>
    <col min="169" max="169" width="32.42578125" style="136" customWidth="1"/>
    <col min="170" max="174" width="35.28515625" style="136" customWidth="1"/>
    <col min="175" max="175" width="39.42578125" style="136" customWidth="1"/>
    <col min="176" max="176" width="37" style="136" customWidth="1"/>
    <col min="177" max="177" width="34.42578125" style="136" customWidth="1"/>
    <col min="178" max="178" width="9.140625" style="136"/>
    <col min="179" max="181" width="9.140625" style="136" customWidth="1"/>
    <col min="182" max="182" width="8.85546875" style="136" customWidth="1"/>
    <col min="183" max="183" width="9.85546875" style="136" customWidth="1"/>
    <col min="184" max="191" width="8.85546875" style="136" customWidth="1"/>
    <col min="192" max="192" width="18" style="136" customWidth="1"/>
    <col min="193" max="193" width="11" style="136" customWidth="1"/>
    <col min="194" max="194" width="17.5703125" style="136" customWidth="1"/>
    <col min="195" max="195" width="44.5703125" style="306" customWidth="1"/>
    <col min="196" max="196" width="8.85546875" style="136" customWidth="1"/>
    <col min="197" max="197" width="44.42578125" style="322" customWidth="1"/>
    <col min="198" max="198" width="13.42578125" style="287" customWidth="1"/>
    <col min="199" max="199" width="14.140625" style="287" customWidth="1"/>
    <col min="200" max="200" width="32.7109375" style="322" customWidth="1"/>
    <col min="201" max="201" width="8.85546875" style="287" customWidth="1"/>
    <col min="202" max="202" width="27.42578125" style="322" customWidth="1"/>
    <col min="203" max="203" width="14.7109375" style="136" customWidth="1"/>
    <col min="204" max="204" width="15.42578125" style="136" customWidth="1"/>
    <col min="205" max="205" width="17.28515625" style="136" customWidth="1"/>
    <col min="206" max="206" width="56.140625" style="136" customWidth="1"/>
    <col min="207" max="207" width="14.42578125" style="136" customWidth="1"/>
    <col min="208" max="208" width="38.85546875" style="136" customWidth="1"/>
    <col min="209" max="210" width="8.85546875" style="136" customWidth="1"/>
    <col min="211" max="16384" width="9.140625" style="136"/>
  </cols>
  <sheetData>
    <row r="1" spans="1:209" ht="21.75" thickBot="1">
      <c r="A1" s="282" t="s">
        <v>0</v>
      </c>
      <c r="DN1" s="282" t="s">
        <v>0</v>
      </c>
    </row>
    <row r="2" spans="1:209" ht="51.75" customHeight="1" thickBot="1">
      <c r="B2" s="1" t="s">
        <v>1</v>
      </c>
      <c r="C2" s="309">
        <f>COUNTIF(14:14,"Pole obowiązkowe")</f>
        <v>0</v>
      </c>
      <c r="D2" s="1" t="s">
        <v>2</v>
      </c>
      <c r="E2" s="309">
        <f>_xlfn.AGGREGATE(9,6,C5:BD5,BH5:FI5)</f>
        <v>0</v>
      </c>
      <c r="F2" s="1" t="s">
        <v>3</v>
      </c>
      <c r="G2" s="309">
        <f>_xlfn.AGGREGATE(9,6,C7:FI7)</f>
        <v>0</v>
      </c>
      <c r="FZ2" s="135"/>
    </row>
    <row r="3" spans="1:209" ht="21">
      <c r="A3" s="283" t="s">
        <v>4</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c r="BN3" s="284"/>
      <c r="BO3" s="284"/>
      <c r="BP3" s="284"/>
      <c r="BQ3" s="284"/>
      <c r="BR3" s="284"/>
      <c r="BS3" s="284"/>
      <c r="BT3" s="284"/>
      <c r="BU3" s="284"/>
      <c r="BV3" s="284"/>
      <c r="BW3" s="284"/>
      <c r="BX3" s="284"/>
      <c r="BY3" s="284"/>
      <c r="BZ3" s="284"/>
      <c r="CA3" s="284"/>
      <c r="CB3" s="284"/>
      <c r="CC3" s="284"/>
      <c r="CD3" s="284"/>
      <c r="CE3" s="284"/>
      <c r="CF3" s="284"/>
      <c r="CG3" s="284"/>
      <c r="CH3" s="284"/>
      <c r="CI3" s="284"/>
      <c r="CJ3" s="284"/>
      <c r="CK3" s="284"/>
      <c r="CL3" s="284"/>
      <c r="CM3" s="284"/>
      <c r="CN3" s="284"/>
      <c r="CO3" s="284"/>
      <c r="CP3" s="284"/>
      <c r="CQ3" s="284"/>
      <c r="CR3" s="284"/>
      <c r="CS3" s="284"/>
      <c r="CT3" s="284"/>
      <c r="CU3" s="284"/>
      <c r="CV3" s="284"/>
      <c r="CW3" s="284"/>
      <c r="CX3" s="284"/>
      <c r="CY3" s="284"/>
      <c r="CZ3" s="284"/>
      <c r="DA3" s="284"/>
      <c r="DB3" s="284"/>
      <c r="DC3" s="284"/>
      <c r="DD3" s="284"/>
      <c r="DE3" s="284"/>
      <c r="DF3" s="284"/>
      <c r="DG3" s="284"/>
      <c r="DH3" s="284"/>
      <c r="DI3" s="284"/>
      <c r="DJ3" s="284"/>
      <c r="DK3" s="284"/>
      <c r="DL3" s="284"/>
      <c r="DM3" s="284"/>
      <c r="DN3" s="284"/>
      <c r="DO3" s="284"/>
      <c r="DP3" s="284"/>
      <c r="DQ3" s="284"/>
      <c r="DR3" s="284"/>
      <c r="DS3" s="284"/>
      <c r="DT3" s="284"/>
      <c r="DU3" s="284"/>
      <c r="DV3" s="284"/>
      <c r="DW3" s="284"/>
      <c r="DX3" s="284"/>
      <c r="DY3" s="284"/>
      <c r="DZ3" s="284"/>
      <c r="EA3" s="284"/>
      <c r="EB3" s="284"/>
      <c r="EC3" s="284"/>
      <c r="ED3" s="284"/>
      <c r="EE3" s="284"/>
      <c r="EF3" s="284"/>
      <c r="EG3" s="284"/>
      <c r="EH3" s="284"/>
      <c r="EI3" s="284"/>
      <c r="EJ3" s="284"/>
      <c r="EK3" s="284"/>
      <c r="EL3" s="284"/>
      <c r="EM3" s="284"/>
      <c r="EN3" s="284"/>
      <c r="EO3" s="284"/>
      <c r="EP3" s="284"/>
      <c r="EQ3" s="284"/>
      <c r="ER3" s="284"/>
      <c r="ES3" s="284"/>
      <c r="ET3" s="284"/>
      <c r="EU3" s="284"/>
      <c r="EV3" s="284"/>
      <c r="EW3" s="284"/>
      <c r="EX3" s="284"/>
      <c r="EY3" s="284"/>
      <c r="EZ3" s="284"/>
      <c r="FA3" s="284"/>
      <c r="FB3" s="284"/>
      <c r="FC3" s="284"/>
      <c r="FD3" s="284"/>
      <c r="FE3" s="284"/>
      <c r="FF3" s="284"/>
      <c r="FG3" s="284"/>
      <c r="FH3" s="284"/>
      <c r="FI3" s="284"/>
      <c r="FJ3" s="284"/>
      <c r="FK3" s="284"/>
      <c r="FL3" s="284"/>
      <c r="FM3" s="284"/>
      <c r="FN3" s="284"/>
      <c r="FO3" s="284"/>
      <c r="FP3" s="284"/>
      <c r="FQ3" s="284"/>
      <c r="FR3" s="284"/>
      <c r="FS3" s="284"/>
      <c r="FT3" s="284"/>
      <c r="FU3" s="284"/>
      <c r="FZ3" s="135"/>
    </row>
    <row r="4" spans="1:209" s="285" customFormat="1" ht="221.25" customHeight="1">
      <c r="A4" s="447"/>
      <c r="B4" s="294" t="s">
        <v>5</v>
      </c>
      <c r="C4" s="437" t="s">
        <v>6</v>
      </c>
      <c r="D4" s="160" t="s">
        <v>7</v>
      </c>
      <c r="E4" s="479" t="s">
        <v>8</v>
      </c>
      <c r="F4" s="159" t="s">
        <v>9</v>
      </c>
      <c r="G4" s="437" t="s">
        <v>10</v>
      </c>
      <c r="H4" s="437" t="s">
        <v>11</v>
      </c>
      <c r="I4" s="479" t="s">
        <v>12</v>
      </c>
      <c r="J4" s="437" t="s">
        <v>13</v>
      </c>
      <c r="K4" s="437" t="s">
        <v>14</v>
      </c>
      <c r="L4" s="437" t="s">
        <v>14</v>
      </c>
      <c r="M4" s="437" t="s">
        <v>14</v>
      </c>
      <c r="N4" s="437" t="s">
        <v>14</v>
      </c>
      <c r="O4" s="437" t="s">
        <v>15</v>
      </c>
      <c r="P4" s="160" t="s">
        <v>16</v>
      </c>
      <c r="Q4" s="437" t="s">
        <v>17</v>
      </c>
      <c r="R4" s="437" t="s">
        <v>18</v>
      </c>
      <c r="S4" s="437" t="s">
        <v>19</v>
      </c>
      <c r="T4" s="437" t="s">
        <v>20</v>
      </c>
      <c r="U4" s="437" t="s">
        <v>21</v>
      </c>
      <c r="V4" s="440" t="s">
        <v>22</v>
      </c>
      <c r="W4" s="448"/>
      <c r="X4" s="448"/>
      <c r="Y4" s="448"/>
      <c r="Z4" s="449"/>
      <c r="AA4" s="449"/>
      <c r="AB4" s="437" t="s">
        <v>23</v>
      </c>
      <c r="AC4" s="442" t="s">
        <v>24</v>
      </c>
      <c r="AD4" s="437" t="s">
        <v>25</v>
      </c>
      <c r="AE4" s="440" t="s">
        <v>26</v>
      </c>
      <c r="AF4" s="448"/>
      <c r="AG4" s="448"/>
      <c r="AH4" s="449"/>
      <c r="AI4" s="450" t="s">
        <v>27</v>
      </c>
      <c r="AJ4" s="440" t="s">
        <v>28</v>
      </c>
      <c r="AK4" s="449"/>
      <c r="AL4" s="437" t="s">
        <v>29</v>
      </c>
      <c r="AM4" s="437" t="s">
        <v>29</v>
      </c>
      <c r="AN4" s="437" t="s">
        <v>29</v>
      </c>
      <c r="AO4" s="437" t="s">
        <v>29</v>
      </c>
      <c r="AP4" s="437" t="s">
        <v>29</v>
      </c>
      <c r="AQ4" s="437" t="s">
        <v>29</v>
      </c>
      <c r="AR4" s="437" t="s">
        <v>30</v>
      </c>
      <c r="AS4" s="437" t="s">
        <v>31</v>
      </c>
      <c r="AT4" s="437" t="s">
        <v>25</v>
      </c>
      <c r="AU4" s="437" t="s">
        <v>32</v>
      </c>
      <c r="AV4" s="442" t="s">
        <v>33</v>
      </c>
      <c r="AW4" s="442" t="s">
        <v>25</v>
      </c>
      <c r="AX4" s="440" t="s">
        <v>34</v>
      </c>
      <c r="AY4" s="451"/>
      <c r="AZ4" s="437" t="s">
        <v>35</v>
      </c>
      <c r="BA4" s="440" t="s">
        <v>36</v>
      </c>
      <c r="BB4" s="448"/>
      <c r="BC4" s="437" t="s">
        <v>37</v>
      </c>
      <c r="BD4" s="437" t="s">
        <v>38</v>
      </c>
      <c r="BE4" s="437" t="s">
        <v>39</v>
      </c>
      <c r="BF4" s="437" t="s">
        <v>40</v>
      </c>
      <c r="BG4" s="437" t="s">
        <v>41</v>
      </c>
      <c r="BH4" s="440" t="s">
        <v>42</v>
      </c>
      <c r="BI4" s="448"/>
      <c r="BJ4" s="437" t="s">
        <v>29</v>
      </c>
      <c r="BK4" s="437" t="s">
        <v>43</v>
      </c>
      <c r="BL4" s="440" t="s">
        <v>44</v>
      </c>
      <c r="BM4" s="440" t="s">
        <v>45</v>
      </c>
      <c r="BN4" s="440" t="s">
        <v>46</v>
      </c>
      <c r="BO4" s="449"/>
      <c r="BP4" s="437" t="s">
        <v>47</v>
      </c>
      <c r="BQ4" s="440" t="s">
        <v>48</v>
      </c>
      <c r="BR4" s="448"/>
      <c r="BS4" s="448"/>
      <c r="BT4" s="449"/>
      <c r="BU4" s="437" t="s">
        <v>29</v>
      </c>
      <c r="BV4" s="437" t="s">
        <v>49</v>
      </c>
      <c r="BW4" s="437" t="s">
        <v>25</v>
      </c>
      <c r="BX4" s="440" t="s">
        <v>50</v>
      </c>
      <c r="BY4" s="448"/>
      <c r="BZ4" s="449"/>
      <c r="CA4" s="437" t="s">
        <v>51</v>
      </c>
      <c r="CB4" s="440" t="s">
        <v>52</v>
      </c>
      <c r="CC4" s="448"/>
      <c r="CD4" s="448"/>
      <c r="CE4" s="448"/>
      <c r="CF4" s="448"/>
      <c r="CG4" s="448"/>
      <c r="CH4" s="448"/>
      <c r="CI4" s="448"/>
      <c r="CJ4" s="449"/>
      <c r="CK4" s="160" t="s">
        <v>53</v>
      </c>
      <c r="CL4" s="437" t="s">
        <v>54</v>
      </c>
      <c r="CM4" s="442" t="s">
        <v>55</v>
      </c>
      <c r="CN4" s="437" t="s">
        <v>25</v>
      </c>
      <c r="CO4" s="440" t="s">
        <v>56</v>
      </c>
      <c r="CP4" s="448"/>
      <c r="CQ4" s="448"/>
      <c r="CR4" s="448"/>
      <c r="CS4" s="448"/>
      <c r="CT4" s="448"/>
      <c r="CU4" s="448"/>
      <c r="CV4" s="448"/>
      <c r="CW4" s="448"/>
      <c r="CX4" s="449"/>
      <c r="CY4" s="437" t="s">
        <v>57</v>
      </c>
      <c r="CZ4" s="437" t="s">
        <v>58</v>
      </c>
      <c r="DA4" s="437" t="s">
        <v>59</v>
      </c>
      <c r="DB4" s="437" t="s">
        <v>60</v>
      </c>
      <c r="DC4" s="437" t="s">
        <v>61</v>
      </c>
      <c r="DD4" s="437" t="s">
        <v>62</v>
      </c>
      <c r="DE4" s="437" t="s">
        <v>63</v>
      </c>
      <c r="DF4" s="437" t="s">
        <v>64</v>
      </c>
      <c r="DG4" s="437" t="s">
        <v>65</v>
      </c>
      <c r="DH4" s="437" t="s">
        <v>66</v>
      </c>
      <c r="DI4" s="437" t="s">
        <v>67</v>
      </c>
      <c r="DJ4" s="437" t="s">
        <v>68</v>
      </c>
      <c r="DK4" s="437" t="s">
        <v>69</v>
      </c>
      <c r="DL4" s="437" t="s">
        <v>70</v>
      </c>
      <c r="DM4" s="437" t="s">
        <v>71</v>
      </c>
      <c r="DN4" s="437" t="s">
        <v>72</v>
      </c>
      <c r="DO4" s="437" t="s">
        <v>73</v>
      </c>
      <c r="DP4" s="437" t="s">
        <v>74</v>
      </c>
      <c r="DQ4" s="437" t="s">
        <v>75</v>
      </c>
      <c r="DR4" s="437" t="s">
        <v>76</v>
      </c>
      <c r="DS4" s="437" t="s">
        <v>77</v>
      </c>
      <c r="DT4" s="437" t="s">
        <v>78</v>
      </c>
      <c r="DU4" s="437" t="s">
        <v>79</v>
      </c>
      <c r="DV4" s="437" t="s">
        <v>80</v>
      </c>
      <c r="DW4" s="437" t="s">
        <v>81</v>
      </c>
      <c r="DX4" s="437" t="s">
        <v>82</v>
      </c>
      <c r="DY4" s="437" t="s">
        <v>83</v>
      </c>
      <c r="DZ4" s="437" t="s">
        <v>84</v>
      </c>
      <c r="EA4" s="437" t="s">
        <v>85</v>
      </c>
      <c r="EB4" s="437" t="s">
        <v>86</v>
      </c>
      <c r="EC4" s="437" t="s">
        <v>87</v>
      </c>
      <c r="ED4" s="443" t="s">
        <v>88</v>
      </c>
      <c r="EE4" s="443" t="s">
        <v>88</v>
      </c>
      <c r="EF4" s="437" t="s">
        <v>89</v>
      </c>
      <c r="EG4" s="437" t="s">
        <v>90</v>
      </c>
      <c r="EH4" s="437" t="s">
        <v>91</v>
      </c>
      <c r="EI4" s="437" t="s">
        <v>92</v>
      </c>
      <c r="EJ4" s="437" t="s">
        <v>93</v>
      </c>
      <c r="EK4" s="437" t="s">
        <v>94</v>
      </c>
      <c r="EL4" s="437" t="s">
        <v>95</v>
      </c>
      <c r="EM4" s="437" t="s">
        <v>96</v>
      </c>
      <c r="EN4" s="437" t="s">
        <v>97</v>
      </c>
      <c r="EO4" s="437" t="s">
        <v>77</v>
      </c>
      <c r="EP4" s="437" t="s">
        <v>98</v>
      </c>
      <c r="EQ4" s="437" t="s">
        <v>99</v>
      </c>
      <c r="ER4" s="437" t="s">
        <v>100</v>
      </c>
      <c r="ES4" s="437" t="s">
        <v>101</v>
      </c>
      <c r="ET4" s="437" t="s">
        <v>77</v>
      </c>
      <c r="EU4" s="437" t="s">
        <v>102</v>
      </c>
      <c r="EV4" s="437" t="s">
        <v>103</v>
      </c>
      <c r="EW4" s="437" t="s">
        <v>25</v>
      </c>
      <c r="EX4" s="450" t="s">
        <v>29</v>
      </c>
      <c r="EY4" s="443" t="s">
        <v>29</v>
      </c>
      <c r="EZ4" s="437" t="s">
        <v>104</v>
      </c>
      <c r="FA4" s="450" t="s">
        <v>105</v>
      </c>
      <c r="FB4" s="437" t="s">
        <v>29</v>
      </c>
      <c r="FC4" s="437" t="s">
        <v>29</v>
      </c>
      <c r="FD4" s="437" t="s">
        <v>29</v>
      </c>
      <c r="FE4" s="437" t="s">
        <v>29</v>
      </c>
      <c r="FF4" s="437" t="s">
        <v>106</v>
      </c>
      <c r="FG4" s="437" t="s">
        <v>106</v>
      </c>
      <c r="FH4" s="437" t="s">
        <v>106</v>
      </c>
      <c r="FI4" s="437" t="s">
        <v>106</v>
      </c>
      <c r="FJ4" s="437" t="s">
        <v>106</v>
      </c>
      <c r="FK4" s="437" t="s">
        <v>106</v>
      </c>
      <c r="FL4" s="437" t="s">
        <v>106</v>
      </c>
      <c r="FM4" s="450" t="s">
        <v>107</v>
      </c>
      <c r="FN4" s="450" t="s">
        <v>108</v>
      </c>
      <c r="FO4" s="450" t="s">
        <v>109</v>
      </c>
      <c r="FP4" s="450" t="s">
        <v>110</v>
      </c>
      <c r="FQ4" s="450" t="s">
        <v>111</v>
      </c>
      <c r="FR4" s="450" t="s">
        <v>112</v>
      </c>
      <c r="FS4" s="450" t="s">
        <v>113</v>
      </c>
      <c r="FT4" s="450" t="s">
        <v>114</v>
      </c>
      <c r="FU4" s="450" t="s">
        <v>115</v>
      </c>
      <c r="FV4" s="452"/>
      <c r="FW4" s="452"/>
      <c r="FX4" s="452"/>
      <c r="FY4" s="452"/>
      <c r="FZ4" s="453" t="s">
        <v>116</v>
      </c>
      <c r="GA4" s="452"/>
      <c r="GB4" s="452"/>
      <c r="GC4" s="452"/>
      <c r="GD4" s="452"/>
      <c r="GE4" s="452"/>
      <c r="GF4" s="452"/>
      <c r="GG4" s="452"/>
      <c r="GH4" s="452"/>
      <c r="GI4" s="452"/>
      <c r="GJ4" s="452"/>
      <c r="GK4" s="452"/>
      <c r="GL4" s="452"/>
      <c r="GM4" s="454"/>
      <c r="GN4" s="452"/>
      <c r="GO4" s="455"/>
      <c r="GP4" s="456"/>
      <c r="GQ4" s="456"/>
      <c r="GR4" s="455"/>
      <c r="GS4" s="456"/>
      <c r="GT4" s="455"/>
      <c r="GU4" s="452"/>
      <c r="GV4" s="452"/>
      <c r="GW4" s="452"/>
      <c r="GX4" s="452"/>
      <c r="GY4" s="452"/>
      <c r="GZ4" s="452"/>
      <c r="HA4" s="452"/>
    </row>
    <row r="5" spans="1:209" s="287" customFormat="1" ht="15" hidden="1" customHeight="1">
      <c r="A5" s="409"/>
      <c r="B5" s="703"/>
      <c r="C5" s="704" t="s">
        <v>117</v>
      </c>
      <c r="D5" s="705" t="s">
        <v>117</v>
      </c>
      <c r="E5" s="705" t="s">
        <v>117</v>
      </c>
      <c r="F5" s="705" t="s">
        <v>117</v>
      </c>
      <c r="G5" s="705" t="s">
        <v>117</v>
      </c>
      <c r="H5" s="705" t="s">
        <v>117</v>
      </c>
      <c r="I5" s="705" t="s">
        <v>117</v>
      </c>
      <c r="J5" s="705" t="s">
        <v>117</v>
      </c>
      <c r="K5" s="705" t="s">
        <v>117</v>
      </c>
      <c r="L5" s="705" t="s">
        <v>117</v>
      </c>
      <c r="M5" s="705" t="s">
        <v>117</v>
      </c>
      <c r="N5" s="705" t="s">
        <v>117</v>
      </c>
      <c r="O5" s="705" t="s">
        <v>117</v>
      </c>
      <c r="P5" s="705" t="s">
        <v>117</v>
      </c>
      <c r="Q5" s="705" t="s">
        <v>117</v>
      </c>
      <c r="R5" s="705" t="s">
        <v>117</v>
      </c>
      <c r="S5" s="705" t="s">
        <v>117</v>
      </c>
      <c r="T5" s="705" t="s">
        <v>117</v>
      </c>
      <c r="U5" s="705" t="s">
        <v>117</v>
      </c>
      <c r="V5" s="705">
        <f>IF(AB15&lt;0,1,0)</f>
        <v>0</v>
      </c>
      <c r="W5" s="705" t="s">
        <v>117</v>
      </c>
      <c r="X5" s="705" t="s">
        <v>117</v>
      </c>
      <c r="Y5" s="705" t="s">
        <v>117</v>
      </c>
      <c r="Z5" s="705"/>
      <c r="AA5" s="705"/>
      <c r="AB5" s="705" t="s">
        <v>118</v>
      </c>
      <c r="AC5" s="705" t="s">
        <v>117</v>
      </c>
      <c r="AD5" s="705" t="s">
        <v>117</v>
      </c>
      <c r="AE5" s="705">
        <f>IF(AI15&lt;&gt;0,1,0)</f>
        <v>0</v>
      </c>
      <c r="AF5" s="705" t="s">
        <v>117</v>
      </c>
      <c r="AG5" s="705" t="s">
        <v>117</v>
      </c>
      <c r="AH5" s="705" t="s">
        <v>117</v>
      </c>
      <c r="AI5" s="705" t="s">
        <v>117</v>
      </c>
      <c r="AJ5" s="705" t="s">
        <v>117</v>
      </c>
      <c r="AK5" s="705" t="s">
        <v>117</v>
      </c>
      <c r="AL5" s="705" t="s">
        <v>117</v>
      </c>
      <c r="AM5" s="705" t="s">
        <v>117</v>
      </c>
      <c r="AN5" s="705" t="s">
        <v>117</v>
      </c>
      <c r="AO5" s="705" t="s">
        <v>117</v>
      </c>
      <c r="AP5" s="705" t="s">
        <v>117</v>
      </c>
      <c r="AQ5" s="705" t="s">
        <v>117</v>
      </c>
      <c r="AR5" s="705" t="s">
        <v>117</v>
      </c>
      <c r="AS5" s="705" t="s">
        <v>117</v>
      </c>
      <c r="AT5" s="705" t="s">
        <v>117</v>
      </c>
      <c r="AU5" s="705" t="s">
        <v>117</v>
      </c>
      <c r="AV5" s="705" t="s">
        <v>117</v>
      </c>
      <c r="AW5" s="705" t="s">
        <v>117</v>
      </c>
      <c r="AX5" s="705">
        <f>IF(AY15&lt;&gt;"",1,0)</f>
        <v>0</v>
      </c>
      <c r="AY5" s="705" t="s">
        <v>117</v>
      </c>
      <c r="AZ5" s="705" t="s">
        <v>117</v>
      </c>
      <c r="BA5" s="705">
        <f>IF(BB15&lt;&gt;"",1,0)</f>
        <v>0</v>
      </c>
      <c r="BB5" s="705" t="s">
        <v>117</v>
      </c>
      <c r="BC5" s="705" t="s">
        <v>117</v>
      </c>
      <c r="BD5" s="705">
        <f>IF(AND(AR15+AU15&gt;0,BD15="Brak szamb i POŚ w aglomeracji"),1,0)</f>
        <v>0</v>
      </c>
      <c r="BE5" s="705">
        <f>IF(MID(BE15,1,7)=C15,1,0)</f>
        <v>1</v>
      </c>
      <c r="BG5" s="705"/>
      <c r="BH5" s="705" t="s">
        <v>117</v>
      </c>
      <c r="BI5" s="705" t="s">
        <v>117</v>
      </c>
      <c r="BJ5" s="705" t="s">
        <v>117</v>
      </c>
      <c r="BK5" s="705" t="s">
        <v>117</v>
      </c>
      <c r="BL5" s="705" t="s">
        <v>117</v>
      </c>
      <c r="BM5" s="705" t="s">
        <v>117</v>
      </c>
      <c r="BN5" s="705">
        <f>IF(BN15+BO15&gt;AM15,1,0)</f>
        <v>0</v>
      </c>
      <c r="BO5" s="705">
        <f>IF(OR(BP15&lt;&gt;"",BN15+BO15&gt;AM15),1,0)</f>
        <v>0</v>
      </c>
      <c r="BP5" s="705" t="s">
        <v>117</v>
      </c>
      <c r="BQ5" s="705" t="s">
        <v>117</v>
      </c>
      <c r="BR5" s="705" t="s">
        <v>117</v>
      </c>
      <c r="BS5" s="705" t="s">
        <v>117</v>
      </c>
      <c r="BT5" s="705" t="s">
        <v>117</v>
      </c>
      <c r="BU5" s="705" t="s">
        <v>117</v>
      </c>
      <c r="BV5" s="705" t="s">
        <v>117</v>
      </c>
      <c r="BW5" s="705" t="s">
        <v>117</v>
      </c>
      <c r="BX5" s="705" t="s">
        <v>117</v>
      </c>
      <c r="BY5" s="705" t="s">
        <v>117</v>
      </c>
      <c r="BZ5" s="705" t="s">
        <v>117</v>
      </c>
      <c r="CA5" s="705" t="s">
        <v>117</v>
      </c>
      <c r="CB5" s="705" t="s">
        <v>117</v>
      </c>
      <c r="CC5" s="705" t="s">
        <v>117</v>
      </c>
      <c r="CD5" s="705" t="s">
        <v>117</v>
      </c>
      <c r="CE5" s="705" t="s">
        <v>117</v>
      </c>
      <c r="CF5" s="705" t="s">
        <v>117</v>
      </c>
      <c r="CG5" s="705" t="s">
        <v>117</v>
      </c>
      <c r="CH5" s="705" t="s">
        <v>117</v>
      </c>
      <c r="CI5" s="705" t="s">
        <v>117</v>
      </c>
      <c r="CJ5" s="705" t="s">
        <v>117</v>
      </c>
      <c r="CK5" s="705" t="s">
        <v>117</v>
      </c>
      <c r="CL5" s="705">
        <f>IF(CL15&gt;0,1,0)</f>
        <v>0</v>
      </c>
      <c r="CM5" s="705" t="s">
        <v>117</v>
      </c>
      <c r="CN5" s="705" t="s">
        <v>117</v>
      </c>
      <c r="CO5" s="705" t="s">
        <v>117</v>
      </c>
      <c r="CP5" s="705" t="s">
        <v>117</v>
      </c>
      <c r="CQ5" s="705" t="s">
        <v>117</v>
      </c>
      <c r="CR5" s="705" t="s">
        <v>117</v>
      </c>
      <c r="CS5" s="705" t="s">
        <v>117</v>
      </c>
      <c r="CT5" s="705" t="s">
        <v>117</v>
      </c>
      <c r="CU5" s="705" t="s">
        <v>117</v>
      </c>
      <c r="CV5" s="705" t="s">
        <v>117</v>
      </c>
      <c r="CW5" s="705" t="s">
        <v>117</v>
      </c>
      <c r="CX5" s="705" t="s">
        <v>117</v>
      </c>
      <c r="CY5" s="705" t="s">
        <v>117</v>
      </c>
      <c r="CZ5" s="705" t="s">
        <v>117</v>
      </c>
      <c r="DA5" s="705" t="s">
        <v>117</v>
      </c>
      <c r="DB5" s="705" t="s">
        <v>117</v>
      </c>
      <c r="DC5" s="705">
        <f>IF(AND(DA15&lt;&gt;"",DB15&lt;&gt;""),IF(OR(AND(DA15=0,OR(DB15="TAK",DB15="NIE")),AND(DA15&gt;0,DB15="Brak przelewów burzowych na terenie aglomeracji")),1,0),0)</f>
        <v>0</v>
      </c>
      <c r="DD5" s="705" t="s">
        <v>117</v>
      </c>
      <c r="DE5" s="705" t="s">
        <v>117</v>
      </c>
      <c r="DF5" s="705" t="s">
        <v>117</v>
      </c>
      <c r="DG5" s="705" t="s">
        <v>117</v>
      </c>
      <c r="DH5" s="705" t="s">
        <v>117</v>
      </c>
      <c r="DI5" s="705" t="s">
        <v>117</v>
      </c>
      <c r="DJ5" s="705" t="s">
        <v>117</v>
      </c>
      <c r="DK5" s="705" t="s">
        <v>117</v>
      </c>
      <c r="DL5" s="705" t="s">
        <v>117</v>
      </c>
      <c r="DM5" s="705" t="s">
        <v>117</v>
      </c>
      <c r="DN5" s="705" t="s">
        <v>117</v>
      </c>
      <c r="DO5" s="705" t="s">
        <v>117</v>
      </c>
      <c r="DP5" s="705" t="s">
        <v>117</v>
      </c>
      <c r="DQ5" s="705"/>
      <c r="DR5" s="705" t="s">
        <v>117</v>
      </c>
      <c r="DS5" s="705" t="s">
        <v>117</v>
      </c>
      <c r="DT5" s="705"/>
      <c r="DU5" s="705"/>
      <c r="DV5" s="705"/>
      <c r="DW5" s="705" t="s">
        <v>117</v>
      </c>
      <c r="DX5" s="705" t="s">
        <v>117</v>
      </c>
      <c r="DY5" s="705" t="s">
        <v>117</v>
      </c>
      <c r="DZ5" s="705">
        <f>IF(DY15&gt;=DZ15,0,1)</f>
        <v>0</v>
      </c>
      <c r="EA5" s="705"/>
      <c r="EB5" s="705"/>
      <c r="EC5" s="705">
        <f>IF(EA15&gt;=EC15,0,1)</f>
        <v>0</v>
      </c>
      <c r="ED5" s="705"/>
      <c r="EE5" s="705"/>
      <c r="EF5" s="705" t="s">
        <v>117</v>
      </c>
      <c r="EG5" s="705" t="s">
        <v>117</v>
      </c>
      <c r="EH5" s="705"/>
      <c r="EI5" s="705"/>
      <c r="EJ5" s="705" t="s">
        <v>117</v>
      </c>
      <c r="EK5" s="705" t="s">
        <v>117</v>
      </c>
      <c r="EL5" s="705" t="s">
        <v>117</v>
      </c>
      <c r="EM5" s="705" t="s">
        <v>117</v>
      </c>
      <c r="EN5" s="705" t="s">
        <v>117</v>
      </c>
      <c r="EO5" s="705" t="s">
        <v>117</v>
      </c>
      <c r="EP5" s="705" t="s">
        <v>117</v>
      </c>
      <c r="EQ5" s="705" t="s">
        <v>117</v>
      </c>
      <c r="ER5" s="705" t="s">
        <v>117</v>
      </c>
      <c r="ES5" s="705" t="s">
        <v>117</v>
      </c>
      <c r="ET5" s="705" t="s">
        <v>117</v>
      </c>
      <c r="EU5" s="705" t="s">
        <v>117</v>
      </c>
      <c r="EV5" s="705" t="s">
        <v>117</v>
      </c>
      <c r="EW5" s="705" t="s">
        <v>117</v>
      </c>
      <c r="EX5" s="705" t="s">
        <v>117</v>
      </c>
      <c r="EY5" s="705" t="s">
        <v>117</v>
      </c>
      <c r="EZ5" s="705" t="s">
        <v>117</v>
      </c>
      <c r="FA5" s="705" t="s">
        <v>117</v>
      </c>
      <c r="FB5" s="705" t="s">
        <v>117</v>
      </c>
      <c r="FC5" s="705" t="s">
        <v>117</v>
      </c>
      <c r="FD5" s="705" t="s">
        <v>117</v>
      </c>
      <c r="FE5" s="705" t="s">
        <v>117</v>
      </c>
      <c r="FF5" s="705" t="s">
        <v>117</v>
      </c>
      <c r="FG5" s="705" t="s">
        <v>117</v>
      </c>
      <c r="FH5" s="705" t="s">
        <v>117</v>
      </c>
      <c r="FI5" s="705" t="str">
        <f>'Dane pomocnicze2024'!J2</f>
        <v>cc</v>
      </c>
      <c r="FM5" s="729"/>
      <c r="FN5" s="705"/>
      <c r="FO5" s="705"/>
      <c r="FP5" s="705"/>
      <c r="FQ5" s="705"/>
      <c r="FR5" s="705"/>
      <c r="FS5" s="705"/>
      <c r="FT5" s="705"/>
      <c r="FU5" s="705"/>
      <c r="GM5" s="321"/>
      <c r="GO5" s="322"/>
      <c r="GR5" s="322"/>
      <c r="GT5" s="322"/>
    </row>
    <row r="6" spans="1:209" s="287" customFormat="1" ht="16.5" hidden="1" customHeight="1">
      <c r="B6" s="705">
        <f>IF(AND($C$15&lt;&gt;"",B$15=""),1,0)</f>
        <v>0</v>
      </c>
      <c r="C6" s="705">
        <f>IF(AND($F$15&lt;&gt;"",C$15=""),1,0)</f>
        <v>0</v>
      </c>
      <c r="D6" s="705" t="s">
        <v>117</v>
      </c>
      <c r="E6" s="705">
        <f>IF(AND(C15&lt;&gt;"",E15=""),1,0)</f>
        <v>0</v>
      </c>
      <c r="F6" s="705">
        <f>IF(AND(OR($C$15&lt;&gt;"",$E$15&lt;&gt;""),F15=""),1,0)</f>
        <v>0</v>
      </c>
      <c r="G6" s="705">
        <f>IF(AND(OR($C$15&lt;&gt;"",$E$15&lt;&gt;""),G15=""),1,0)</f>
        <v>0</v>
      </c>
      <c r="H6" s="705">
        <f>IF(AND(OR($C$15&lt;&gt;"",$E$15&lt;&gt;""),H15=""),1,0)</f>
        <v>0</v>
      </c>
      <c r="I6" s="705" t="s">
        <v>117</v>
      </c>
      <c r="J6" s="705">
        <f>IF(AND(OR($C$15&lt;&gt;"",$E$15&lt;&gt;""),J15=""),1,0)</f>
        <v>0</v>
      </c>
      <c r="K6" s="705">
        <f>IF(AND(OR($C$15&lt;&gt;"",$E$15&lt;&gt;""),K15=""),1,0)</f>
        <v>0</v>
      </c>
      <c r="L6" s="705">
        <f>IF(AND(OR($C$15&lt;&gt;"",$E$15&lt;&gt;""),L15=""),1,0)</f>
        <v>0</v>
      </c>
      <c r="M6" s="705">
        <f>IF(AND(OR($C$15&lt;&gt;"",$E$15&lt;&gt;""),M15=""),1,0)</f>
        <v>0</v>
      </c>
      <c r="N6" s="705">
        <f>IF(AND(OR($C$15&lt;&gt;"",$E$15&lt;&gt;""),N15=""),1,0)</f>
        <v>0</v>
      </c>
      <c r="O6" s="705">
        <f>IF(AND($C$15&lt;&gt;"",$E$15&lt;&gt;""),1,0)</f>
        <v>0</v>
      </c>
      <c r="P6" s="705">
        <f>IF(AND(OR($C$15&lt;&gt;"",$E$15&lt;&gt;""),P15=""),1,0)</f>
        <v>0</v>
      </c>
      <c r="Q6" s="705">
        <f>IF(AND(OR($C$15&lt;&gt;"",$E$15&lt;&gt;""),Q15=""),1,0)</f>
        <v>0</v>
      </c>
      <c r="R6" s="705">
        <f>IF(AND(Q15="NIE",R15=""),1,0)</f>
        <v>0</v>
      </c>
      <c r="S6" s="705">
        <f>IF(AND(OR($C$15&lt;&gt;"",$E$15&lt;&gt;""),S15=""),1,0)</f>
        <v>0</v>
      </c>
      <c r="T6" s="705">
        <f>IF(AND(OR($C$15&lt;&gt;"",$E$15&lt;&gt;""),T15=""),1,0)</f>
        <v>0</v>
      </c>
      <c r="U6" s="705">
        <f>IF(AND(OR($C$15&lt;&gt;"",$E$15&lt;&gt;""),U15="",GA7=1),1,0)</f>
        <v>0</v>
      </c>
      <c r="V6" s="705">
        <f>IF(AND(OR($C$15&lt;&gt;"",$E$15&lt;&gt;""),V15=""),1,0)</f>
        <v>0</v>
      </c>
      <c r="W6" s="705">
        <f>IF(AND(OR($C$15&lt;&gt;"",$E$15&lt;&gt;""),W15=""),1,0)</f>
        <v>0</v>
      </c>
      <c r="X6" s="705">
        <f>IF(AND(OR($C$15&lt;&gt;"",$E$15&lt;&gt;""),X15=""),1,0)</f>
        <v>0</v>
      </c>
      <c r="Y6" s="705">
        <f>IF(AND(OR($C$15&lt;&gt;"",$E$15&lt;&gt;""),Y15=""),1,0)</f>
        <v>0</v>
      </c>
      <c r="Z6" s="705"/>
      <c r="AA6" s="705"/>
      <c r="AB6" s="705" t="s">
        <v>118</v>
      </c>
      <c r="AC6" s="705" t="s">
        <v>117</v>
      </c>
      <c r="AD6" s="705">
        <f>IF(AND(AC15="Należy wyjaśnić, skąd wynika większa od 0 liczba mieszkańców nieprzyporządkowanych do żadnego systemu zbierania ("&amp;AB15&amp;")",AD15=""),1,0)</f>
        <v>0</v>
      </c>
      <c r="AE6" s="705">
        <f>IF(AND(OR($C$15&lt;&gt;"",$E$15&lt;&gt;""),AE15=""),1,0)</f>
        <v>0</v>
      </c>
      <c r="AF6" s="705">
        <f>IF(AND(OR($C$15&lt;&gt;"",$E$15&lt;&gt;""),AF15=""),1,0)</f>
        <v>0</v>
      </c>
      <c r="AG6" s="705">
        <f>IF(AND(OR($C$15&lt;&gt;"",$E$15&lt;&gt;""),AG15=""),1,0)</f>
        <v>0</v>
      </c>
      <c r="AH6" s="705">
        <f>IF(AND(OR($C$15&lt;&gt;"",$E$15&lt;&gt;""),AH15=""),1,0)</f>
        <v>0</v>
      </c>
      <c r="AI6" s="705" t="s">
        <v>117</v>
      </c>
      <c r="AJ6" s="705">
        <f>IF(AND(OR($C$15&lt;&gt;"",$E$15&lt;&gt;""),AJ15=""),1,0)</f>
        <v>0</v>
      </c>
      <c r="AK6" s="705">
        <f>IF(AND(OR($C$15&lt;&gt;"",$E$15&lt;&gt;""),AK15=""),1,0)</f>
        <v>0</v>
      </c>
      <c r="AL6" s="705" t="s">
        <v>117</v>
      </c>
      <c r="AM6" s="705" t="s">
        <v>117</v>
      </c>
      <c r="AN6" s="705" t="s">
        <v>117</v>
      </c>
      <c r="AO6" s="705" t="s">
        <v>117</v>
      </c>
      <c r="AP6" s="705" t="s">
        <v>117</v>
      </c>
      <c r="AQ6" s="705" t="s">
        <v>117</v>
      </c>
      <c r="AR6" s="705">
        <f>IF(AND(OR($C$15&lt;&gt;"",$E$15&lt;&gt;""),AR15=""),1,0)</f>
        <v>0</v>
      </c>
      <c r="AS6" s="705" t="s">
        <v>117</v>
      </c>
      <c r="AT6" s="705">
        <f>IF(AND(AS15&lt;&gt;"",AT15=""),1,0)</f>
        <v>0</v>
      </c>
      <c r="AU6" s="705">
        <f>IF(AND(OR($C$15&lt;&gt;"",$E$15&lt;&gt;""),AU15=""),1,0)</f>
        <v>0</v>
      </c>
      <c r="AV6" s="705" t="s">
        <v>117</v>
      </c>
      <c r="AW6" s="705">
        <f>IF(AND(AV15&lt;&gt;"",AW15=""),1,0)</f>
        <v>0</v>
      </c>
      <c r="AX6" s="705">
        <f>IF(AND(OR($C$15&lt;&gt;"",$E$15&lt;&gt;""),AX15=""),1,0)</f>
        <v>0</v>
      </c>
      <c r="AY6" s="705" t="s">
        <v>117</v>
      </c>
      <c r="AZ6" s="705" t="e">
        <f>IF(AND(OR($AX$15="NIE lub częściowo",#REF!="NIE lub częściowo"),AZ15=""),1,0)</f>
        <v>#REF!</v>
      </c>
      <c r="BA6" s="705">
        <f>IF(AND(OR($C$15&lt;&gt;"",$E$15&lt;&gt;""),BA15="",GA7=1),1,0)</f>
        <v>0</v>
      </c>
      <c r="BB6" s="705" t="s">
        <v>117</v>
      </c>
      <c r="BC6" s="705" t="e">
        <f>IF(AND(OR($BA$15="NIE lub częściowo",#REF!="NIE lub częściowo"),BC15=""),1,0)</f>
        <v>#REF!</v>
      </c>
      <c r="BD6" s="705">
        <f>IF(AND(OR($C$15&lt;&gt;"",$E$15&lt;&gt;""),BD15="",GA7=1),1,0)</f>
        <v>0</v>
      </c>
      <c r="BE6" s="705">
        <f>IF( OR( AND(MID(BD15,1,3)="TAK", BE15=""),  AND(ISNUMBER(FIND("częściowo", BD15)), BE15="") ), 1, 0 )</f>
        <v>0</v>
      </c>
      <c r="BF6" s="705">
        <f>IF(
  AND(
    OR(
      MID(BD15,1,3)="TAK",
      IFERROR(SEARCH("częściowo",BD15),0)&gt;0
    ),
    BF15=""
  ),
  1,
  0
)</f>
        <v>0</v>
      </c>
      <c r="BG6" s="705">
        <f>IF( OR( AND(MID(BD15,1,3)="TAK", BE15=""),  AND(ISNUMBER(FIND("częściowo", BD15)), BE15="") ), 1, 0 )</f>
        <v>0</v>
      </c>
      <c r="BH6" s="705">
        <f>IF(AND(OR($C$15&lt;&gt;"",$E$15&lt;&gt;""),BH15=""),1,0)</f>
        <v>0</v>
      </c>
      <c r="BI6" s="705">
        <f>IF(AND(OR($C$15&lt;&gt;"",$E$15&lt;&gt;""),BI15=""),1,0)</f>
        <v>0</v>
      </c>
      <c r="BJ6" s="705" t="s">
        <v>117</v>
      </c>
      <c r="BK6" s="705">
        <f>IF(AND(OR($C$15&lt;&gt;"",$E$15&lt;&gt;""),BK15=""),1,0)</f>
        <v>0</v>
      </c>
      <c r="BL6" s="705">
        <f>IF(AND(OR($C$15&lt;&gt;"",$E$15&lt;&gt;""),BL15=""),1,0)</f>
        <v>0</v>
      </c>
      <c r="BM6" s="705">
        <f>IF(AND(OR($C$15&lt;&gt;"",$E$15&lt;&gt;""),BM15=""),1,0)</f>
        <v>0</v>
      </c>
      <c r="BN6" s="705">
        <f>IF(AND(OR($C$15&lt;&gt;"",$E$15&lt;&gt;""),BN15=""),1,0)</f>
        <v>0</v>
      </c>
      <c r="BO6" s="705">
        <f>IF(AND(OR($C$15&lt;&gt;"",$E$15&lt;&gt;""),BO15=""),1,0)</f>
        <v>0</v>
      </c>
      <c r="BP6" s="705" t="s">
        <v>117</v>
      </c>
      <c r="BQ6" s="705">
        <f>IF(AND(OR($C$15&lt;&gt;"",$E$15&lt;&gt;""),BQ15=""),1,0)</f>
        <v>0</v>
      </c>
      <c r="BR6" s="705">
        <f>IF(AND(OR($C$15&lt;&gt;"",$E$15&lt;&gt;""),BR15=""),1,0)</f>
        <v>0</v>
      </c>
      <c r="BS6" s="705">
        <f>IF(AND(OR($C$15&lt;&gt;"",$E$15&lt;&gt;""),BS15=""),1,0)</f>
        <v>0</v>
      </c>
      <c r="BT6" s="705">
        <f>IF(AND(OR($C$15&lt;&gt;"",$E$15&lt;&gt;""),BT15=""),1,0)</f>
        <v>0</v>
      </c>
      <c r="BU6" s="705" t="s">
        <v>117</v>
      </c>
      <c r="BV6" s="705" t="s">
        <v>117</v>
      </c>
      <c r="BW6" s="705">
        <f>IF(AND(BV15&lt;&gt;"",BW15=""),1,0)</f>
        <v>0</v>
      </c>
      <c r="BX6" s="705">
        <f>IF(AND(OR($C$15&lt;&gt;"",$E$15&lt;&gt;""),BX15=""),1,0)</f>
        <v>0</v>
      </c>
      <c r="BY6" s="705">
        <f>IF(AND(OR($C$15&lt;&gt;"",$E$15&lt;&gt;""),BY15=""),1,0)</f>
        <v>0</v>
      </c>
      <c r="BZ6" s="705">
        <f>IF(AND(OR($C$15&lt;&gt;"",$E$15&lt;&gt;""),BZ15=""),1,0)</f>
        <v>0</v>
      </c>
      <c r="CA6" s="705" t="s">
        <v>117</v>
      </c>
      <c r="CB6" s="705">
        <f>IF(AND(OR($C$15&lt;&gt;"",$E$15&lt;&gt;""),CB15=""),1,0)</f>
        <v>0</v>
      </c>
      <c r="CC6" s="705">
        <f>IF(AND(OR($C$15&lt;&gt;"",$E$15&lt;&gt;""),CC15=""),1,0)</f>
        <v>0</v>
      </c>
      <c r="CD6" s="705">
        <f>IF(AND(OR($C$15&lt;&gt;"",$E$15&lt;&gt;""),CD15=""),1,0)</f>
        <v>0</v>
      </c>
      <c r="CE6" s="705">
        <f>IF(AND(OR($C$15&lt;&gt;"",$E$15&lt;&gt;""),CE15=""),1,0)</f>
        <v>0</v>
      </c>
      <c r="CF6" s="705">
        <f>IF(AND(CE15&gt;0,CF15=""),1,0)</f>
        <v>0</v>
      </c>
      <c r="CG6" s="705">
        <f>IF(AND(OR($C$15&lt;&gt;"",$E$15&lt;&gt;""),CG15=""),1,0)</f>
        <v>0</v>
      </c>
      <c r="CH6" s="705">
        <f>IF(AND(CG15&gt;0,CH15=""),1,0)</f>
        <v>0</v>
      </c>
      <c r="CI6" s="705">
        <f>IF(AND(OR($C$15&lt;&gt;"",$E$15&lt;&gt;""),CI15=""),1,0)</f>
        <v>0</v>
      </c>
      <c r="CJ6" s="705">
        <f>IF(AND(CI15&gt;0,CJ15=""),1,0)</f>
        <v>0</v>
      </c>
      <c r="CK6" s="705" t="s">
        <v>117</v>
      </c>
      <c r="CL6" s="705" t="s">
        <v>117</v>
      </c>
      <c r="CM6" s="705" t="s">
        <v>117</v>
      </c>
      <c r="CN6" s="705">
        <f>IF(AND(CM15&lt;&gt;"",CN15=""),1,0)</f>
        <v>0</v>
      </c>
      <c r="CO6" s="705" t="s">
        <v>117</v>
      </c>
      <c r="CP6" s="705" t="s">
        <v>117</v>
      </c>
      <c r="CQ6" s="705" t="s">
        <v>117</v>
      </c>
      <c r="CR6" s="705" t="s">
        <v>117</v>
      </c>
      <c r="CS6" s="705" t="s">
        <v>117</v>
      </c>
      <c r="CT6" s="705" t="s">
        <v>117</v>
      </c>
      <c r="CU6" s="705" t="s">
        <v>117</v>
      </c>
      <c r="CV6" s="705" t="s">
        <v>117</v>
      </c>
      <c r="CW6" s="705" t="s">
        <v>117</v>
      </c>
      <c r="CX6" s="705" t="s">
        <v>117</v>
      </c>
      <c r="CY6" s="705">
        <f>IF(AND(OR($C$15&lt;&gt;"",$E$15&lt;&gt;""),CY15=""),1,0)</f>
        <v>0</v>
      </c>
      <c r="CZ6" s="705">
        <f>IF(AND(OR($C$15&lt;&gt;"",$E$15&lt;&gt;""),CZ15=""),1,0)</f>
        <v>0</v>
      </c>
      <c r="DA6" s="705">
        <f>IF(AND(OR($C$15&lt;&gt;"",$E$15&lt;&gt;""),DA15=""),1,0)</f>
        <v>0</v>
      </c>
      <c r="DB6" s="705">
        <f>IF(AND(OR($C$15&lt;&gt;"",$E$15&lt;&gt;""),DB15=""),1,0)</f>
        <v>0</v>
      </c>
      <c r="DC6" s="705" t="s">
        <v>117</v>
      </c>
      <c r="DD6" s="705">
        <f t="shared" ref="DD6:DJ6" si="0">IF(AND($DA$15&gt;0,OR($DB$15="Tak",$DB$15="Nie"),DD15=""),1,0)</f>
        <v>0</v>
      </c>
      <c r="DE6" s="705">
        <f t="shared" si="0"/>
        <v>0</v>
      </c>
      <c r="DF6" s="705">
        <f t="shared" si="0"/>
        <v>0</v>
      </c>
      <c r="DG6" s="705">
        <f t="shared" si="0"/>
        <v>0</v>
      </c>
      <c r="DH6" s="705">
        <f t="shared" si="0"/>
        <v>0</v>
      </c>
      <c r="DI6" s="705">
        <f t="shared" si="0"/>
        <v>0</v>
      </c>
      <c r="DJ6" s="705">
        <f t="shared" si="0"/>
        <v>0</v>
      </c>
      <c r="DK6" s="705">
        <f>IF(AND($DA$15&gt;0,OR($DB$15="Tak",$DB$15="Nie"),DK15="",GA7=1),1,0)</f>
        <v>0</v>
      </c>
      <c r="DL6" s="705">
        <f>IF(AND($DA$15&gt;0,OR($DB$15="Tak",$DB$15="Nie"),DL15="",GA7=1),1,0)</f>
        <v>0</v>
      </c>
      <c r="DM6" s="705">
        <f>IF(AND(OR($C$15&lt;&gt;"",$E$15&lt;&gt;""),DM15="",GA7=1),1,0)</f>
        <v>0</v>
      </c>
      <c r="DN6" s="705">
        <f>IF(AND($GA$15=1,DN15=""),1,0)</f>
        <v>0</v>
      </c>
      <c r="DO6" s="705">
        <f>IF(AND($GA$15=1,DO15=""),1,0)</f>
        <v>0</v>
      </c>
      <c r="DP6" s="705">
        <f>IF(AND($GA$15=1,DP15=""),1,0)</f>
        <v>0</v>
      </c>
      <c r="DQ6" s="705"/>
      <c r="DR6" s="705">
        <f>IF(AND($GA$15=1,DR15=""),1,0)</f>
        <v>0</v>
      </c>
      <c r="DS6" s="705">
        <f>IF(AND($GA$15=1,DS15=""),1,0)</f>
        <v>0</v>
      </c>
      <c r="DT6" s="705"/>
      <c r="DU6" s="705"/>
      <c r="DV6" s="705"/>
      <c r="DW6" s="705">
        <f>IF(AND($GA$15=1,DW15=""),1,0)</f>
        <v>0</v>
      </c>
      <c r="DX6" s="705">
        <f>IF(AND($GB$15=1,DX15=""),1,0)</f>
        <v>0</v>
      </c>
      <c r="DY6" s="705">
        <f>IF(AND($GB$15=1,DY15=""),1,0)</f>
        <v>0</v>
      </c>
      <c r="DZ6" s="705"/>
      <c r="EA6" s="705">
        <f>IF(AND($GB$15=1,EA15=""),1,0)</f>
        <v>0</v>
      </c>
      <c r="EB6" s="705"/>
      <c r="EC6" s="705"/>
      <c r="ED6" s="705"/>
      <c r="EE6" s="705"/>
      <c r="EF6" s="705">
        <f>IF(AND($GB$15=1,EF15=""),1,0)</f>
        <v>0</v>
      </c>
      <c r="EG6" s="705">
        <f>IF(AND($GB$15=1,EG15=""),1,0)</f>
        <v>0</v>
      </c>
      <c r="EH6" s="705">
        <f>IF(AND(EG15="TAK",EH15=""),1,0)</f>
        <v>0</v>
      </c>
      <c r="EI6" s="705"/>
      <c r="EJ6" s="705">
        <f>IF(AND($GB$15=1,EJ15="",EG15="TAK"),1,0)</f>
        <v>0</v>
      </c>
      <c r="EK6" s="705">
        <f>IF(AND($GB$15=1,EK15=""),1,0)</f>
        <v>0</v>
      </c>
      <c r="EL6" s="705">
        <f>IF(AND($GC$15=1,EL15=""),1,0)</f>
        <v>0</v>
      </c>
      <c r="EM6" s="705">
        <f>IF(AND($GC$15=1,EM15=""),1,0)</f>
        <v>0</v>
      </c>
      <c r="EN6" s="705">
        <f>IF(AND($GC$15=1,EN15=""),1,0)</f>
        <v>0</v>
      </c>
      <c r="EO6" s="705">
        <f>IF(AND($GC$15=1,EO15=""),1,0)</f>
        <v>0</v>
      </c>
      <c r="EP6" s="705">
        <f>IF(AND($GC$15=1,EP15=""),1,0)</f>
        <v>0</v>
      </c>
      <c r="EQ6" s="705">
        <f>IF(AND($GD$15=1,EQ15=""),1,0)</f>
        <v>0</v>
      </c>
      <c r="ER6" s="705">
        <f>IF(AND($GD$15=1,ER15=""),1,0)</f>
        <v>0</v>
      </c>
      <c r="ES6" s="705">
        <f>IF(AND($GD$15=1,ES15=""),1,0)</f>
        <v>0</v>
      </c>
      <c r="ET6" s="705">
        <f>IF(AND($GD$15=1,ET15=""),1,0)</f>
        <v>0</v>
      </c>
      <c r="EU6" s="705">
        <f>IF(AND($GD$15=1,EU15=""),1,0)</f>
        <v>0</v>
      </c>
      <c r="EV6" s="705" t="s">
        <v>117</v>
      </c>
      <c r="EW6" s="705">
        <f>IF(AND(EV15&lt;&gt;"",EW15=""),1,0)</f>
        <v>0</v>
      </c>
      <c r="EX6" s="705" t="s">
        <v>117</v>
      </c>
      <c r="EY6" s="705" t="s">
        <v>117</v>
      </c>
      <c r="EZ6" s="705" t="s">
        <v>117</v>
      </c>
      <c r="FA6" s="705" t="s">
        <v>117</v>
      </c>
      <c r="FB6" s="705" t="s">
        <v>118</v>
      </c>
      <c r="FC6" s="705" t="s">
        <v>118</v>
      </c>
      <c r="FD6" s="705" t="s">
        <v>118</v>
      </c>
      <c r="FE6" s="705" t="s">
        <v>118</v>
      </c>
      <c r="FF6" s="705" t="s">
        <v>118</v>
      </c>
      <c r="FG6" s="705" t="s">
        <v>118</v>
      </c>
      <c r="FH6" s="705" t="s">
        <v>118</v>
      </c>
      <c r="FI6" s="705" t="s">
        <v>118</v>
      </c>
      <c r="FM6" s="705">
        <f t="shared" ref="FM6:FU6" si="1">IF(AND(OR($C$15&lt;&gt;"",$E$15&lt;&gt;""),FM15=""),1,0)</f>
        <v>0</v>
      </c>
      <c r="FN6" s="705">
        <f t="shared" si="1"/>
        <v>0</v>
      </c>
      <c r="FO6" s="705">
        <f t="shared" si="1"/>
        <v>0</v>
      </c>
      <c r="FP6" s="705">
        <f t="shared" si="1"/>
        <v>0</v>
      </c>
      <c r="FQ6" s="705">
        <f t="shared" si="1"/>
        <v>0</v>
      </c>
      <c r="FR6" s="705">
        <f t="shared" si="1"/>
        <v>0</v>
      </c>
      <c r="FS6" s="705">
        <f t="shared" si="1"/>
        <v>0</v>
      </c>
      <c r="FT6" s="705">
        <f t="shared" si="1"/>
        <v>0</v>
      </c>
      <c r="FU6" s="705">
        <f t="shared" si="1"/>
        <v>0</v>
      </c>
      <c r="GA6" s="287" t="s">
        <v>119</v>
      </c>
      <c r="GB6" s="287" t="s">
        <v>120</v>
      </c>
      <c r="GM6" s="321"/>
      <c r="GO6" s="322"/>
      <c r="GR6" s="322"/>
      <c r="GT6" s="322"/>
    </row>
    <row r="7" spans="1:209" s="287" customFormat="1" ht="26.25" hidden="1" customHeight="1">
      <c r="B7" s="705"/>
      <c r="C7" s="705"/>
      <c r="D7" s="705"/>
      <c r="E7" s="705"/>
      <c r="F7" s="705"/>
      <c r="G7" s="705"/>
      <c r="H7" s="705"/>
      <c r="I7" s="705"/>
      <c r="J7" s="705"/>
      <c r="K7" s="705"/>
      <c r="L7" s="705"/>
      <c r="M7" s="705"/>
      <c r="N7" s="705"/>
      <c r="O7" s="705"/>
      <c r="P7" s="705"/>
      <c r="Q7" s="705"/>
      <c r="R7" s="705"/>
      <c r="S7" s="705"/>
      <c r="T7" s="705"/>
      <c r="U7" s="705"/>
      <c r="V7" s="705"/>
      <c r="W7" s="705"/>
      <c r="X7" s="705"/>
      <c r="Y7" s="705"/>
      <c r="Z7" s="705"/>
      <c r="AA7" s="705"/>
      <c r="AB7" s="705"/>
      <c r="AC7" s="705"/>
      <c r="AD7" s="705">
        <f>AD6</f>
        <v>0</v>
      </c>
      <c r="AE7" s="705"/>
      <c r="AF7" s="705"/>
      <c r="AG7" s="705"/>
      <c r="AH7" s="705"/>
      <c r="AI7" s="705"/>
      <c r="AJ7" s="705"/>
      <c r="AK7" s="705"/>
      <c r="AL7" s="705"/>
      <c r="AM7" s="705"/>
      <c r="AN7" s="705"/>
      <c r="AO7" s="705"/>
      <c r="AP7" s="705"/>
      <c r="AQ7" s="705"/>
      <c r="AR7" s="705"/>
      <c r="AS7" s="705"/>
      <c r="AT7" s="705">
        <f>AT6</f>
        <v>0</v>
      </c>
      <c r="AU7" s="705"/>
      <c r="AV7" s="705"/>
      <c r="AW7" s="705">
        <f>AW6</f>
        <v>0</v>
      </c>
      <c r="AX7" s="705"/>
      <c r="AY7" s="705"/>
      <c r="AZ7" s="705"/>
      <c r="BA7" s="705"/>
      <c r="BB7" s="705"/>
      <c r="BC7" s="705"/>
      <c r="BD7" s="705"/>
      <c r="BE7" s="705"/>
      <c r="BF7" s="705"/>
      <c r="BG7" s="705"/>
      <c r="BH7" s="705"/>
      <c r="BI7" s="705"/>
      <c r="BJ7" s="705"/>
      <c r="BK7" s="705"/>
      <c r="BL7" s="705"/>
      <c r="BM7" s="705"/>
      <c r="BN7" s="705"/>
      <c r="BO7" s="705"/>
      <c r="BP7" s="705"/>
      <c r="BQ7" s="705"/>
      <c r="BR7" s="705"/>
      <c r="BS7" s="705"/>
      <c r="BT7" s="705"/>
      <c r="BU7" s="705"/>
      <c r="BV7" s="705"/>
      <c r="BW7" s="705">
        <f>BW6</f>
        <v>0</v>
      </c>
      <c r="BX7" s="705"/>
      <c r="BY7" s="705"/>
      <c r="BZ7" s="705"/>
      <c r="CA7" s="705"/>
      <c r="CB7" s="705"/>
      <c r="CC7" s="705"/>
      <c r="CD7" s="705"/>
      <c r="CE7" s="705"/>
      <c r="CF7" s="705"/>
      <c r="CG7" s="705"/>
      <c r="CH7" s="705"/>
      <c r="CI7" s="705"/>
      <c r="CJ7" s="705"/>
      <c r="CK7" s="705"/>
      <c r="CL7" s="705"/>
      <c r="CM7" s="705"/>
      <c r="CN7" s="705">
        <f>CN6</f>
        <v>0</v>
      </c>
      <c r="CO7" s="705"/>
      <c r="CP7" s="705"/>
      <c r="CQ7" s="705"/>
      <c r="CR7" s="705"/>
      <c r="CS7" s="705"/>
      <c r="CT7" s="705"/>
      <c r="CU7" s="705"/>
      <c r="CV7" s="705"/>
      <c r="CW7" s="705"/>
      <c r="CX7" s="705"/>
      <c r="CY7" s="705"/>
      <c r="CZ7" s="705"/>
      <c r="DA7" s="705"/>
      <c r="DB7" s="705"/>
      <c r="DD7" s="705"/>
      <c r="DE7" s="705"/>
      <c r="DF7" s="705"/>
      <c r="DG7" s="705"/>
      <c r="DH7" s="705"/>
      <c r="DI7" s="705"/>
      <c r="DJ7" s="705"/>
      <c r="DK7" s="705"/>
      <c r="DL7" s="705"/>
      <c r="DM7" s="705"/>
      <c r="DN7" s="705"/>
      <c r="DO7" s="705"/>
      <c r="DP7" s="705"/>
      <c r="DQ7" s="705"/>
      <c r="DR7" s="705"/>
      <c r="DS7" s="705"/>
      <c r="DT7" s="705"/>
      <c r="DU7" s="705"/>
      <c r="DV7" s="705"/>
      <c r="DW7" s="705"/>
      <c r="DX7" s="705"/>
      <c r="DY7" s="705"/>
      <c r="DZ7" s="705"/>
      <c r="EA7" s="705"/>
      <c r="EB7" s="705"/>
      <c r="EC7" s="705"/>
      <c r="ED7" s="705"/>
      <c r="EE7" s="705"/>
      <c r="EF7" s="705"/>
      <c r="EG7" s="705"/>
      <c r="EH7" s="705"/>
      <c r="EI7" s="705"/>
      <c r="EJ7" s="705"/>
      <c r="EK7" s="705"/>
      <c r="EL7" s="705"/>
      <c r="EM7" s="705"/>
      <c r="EN7" s="705"/>
      <c r="EO7" s="705"/>
      <c r="EP7" s="705"/>
      <c r="EQ7" s="705"/>
      <c r="ER7" s="705"/>
      <c r="ES7" s="705"/>
      <c r="ET7" s="705"/>
      <c r="EU7" s="705"/>
      <c r="EV7" s="705"/>
      <c r="EW7" s="705"/>
      <c r="EX7" s="705"/>
      <c r="EY7" s="705"/>
      <c r="EZ7" s="705"/>
      <c r="FA7" s="705"/>
      <c r="FB7" s="705"/>
      <c r="FC7" s="705"/>
      <c r="FD7" s="705"/>
      <c r="FE7" s="705"/>
      <c r="FF7" s="705"/>
      <c r="FG7" s="705"/>
      <c r="FH7" s="705"/>
      <c r="FI7" s="705"/>
      <c r="FM7" s="705"/>
      <c r="FN7" s="705" t="s">
        <v>121</v>
      </c>
      <c r="FO7" s="705" t="s">
        <v>121</v>
      </c>
      <c r="FP7" s="705" t="s">
        <v>121</v>
      </c>
      <c r="FQ7" s="705"/>
      <c r="FR7" s="705" t="s">
        <v>121</v>
      </c>
      <c r="FS7" s="705"/>
      <c r="FT7" s="705"/>
      <c r="FU7" s="705"/>
      <c r="GA7" s="287">
        <f>IF(F15&lt;&gt;"",IF(MID(F15,1,1)="A",1,0),0)</f>
        <v>0</v>
      </c>
      <c r="GB7" s="287">
        <f>IF(F15&lt;&gt;"",IF(OR(MID(F15,1,1)="W",MID(F15,1,1)="L"),1,0),0)</f>
        <v>0</v>
      </c>
      <c r="GM7" s="321"/>
      <c r="GO7" s="322"/>
      <c r="GR7" s="322"/>
      <c r="GT7" s="322"/>
    </row>
    <row r="8" spans="1:209" ht="16.5" customHeight="1">
      <c r="A8" s="1"/>
      <c r="B8" s="1"/>
      <c r="C8" s="706"/>
      <c r="D8" s="706"/>
      <c r="E8" s="706"/>
      <c r="F8" s="707"/>
      <c r="G8" s="2"/>
      <c r="H8" s="2"/>
      <c r="I8" s="2"/>
      <c r="J8" s="707"/>
      <c r="K8" s="707"/>
      <c r="L8" s="707"/>
      <c r="M8" s="707"/>
      <c r="N8" s="707"/>
      <c r="O8" s="706"/>
      <c r="P8" s="706"/>
      <c r="Q8" s="706"/>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07"/>
      <c r="CT8" s="707"/>
      <c r="CU8" s="707"/>
      <c r="CV8" s="707"/>
      <c r="CW8" s="707"/>
      <c r="CX8" s="707"/>
      <c r="CY8" s="707"/>
      <c r="CZ8" s="707"/>
      <c r="DA8" s="707"/>
      <c r="DB8" s="707"/>
      <c r="DC8" s="705"/>
      <c r="DD8" s="707"/>
      <c r="DE8" s="707"/>
      <c r="DF8" s="707"/>
      <c r="DG8" s="707"/>
      <c r="DH8" s="707"/>
      <c r="DI8" s="707"/>
      <c r="DJ8" s="707"/>
      <c r="DK8" s="707"/>
      <c r="DL8" s="707"/>
      <c r="DM8" s="707"/>
      <c r="DN8" s="3" t="s">
        <v>122</v>
      </c>
      <c r="DO8" s="3"/>
      <c r="DP8" s="3"/>
      <c r="DQ8" s="3"/>
      <c r="DR8" s="4"/>
      <c r="DS8" s="4"/>
      <c r="DT8" s="273"/>
      <c r="DU8" s="273"/>
      <c r="DV8" s="273"/>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5"/>
      <c r="FA8" s="707"/>
      <c r="FB8" s="707"/>
      <c r="FC8" s="707"/>
      <c r="FD8" s="707"/>
      <c r="FE8" s="707"/>
      <c r="FF8" s="707"/>
      <c r="FG8" s="707"/>
      <c r="FH8" s="707"/>
      <c r="FI8" s="708"/>
      <c r="FJ8" s="345"/>
      <c r="FK8" s="345"/>
      <c r="FL8" s="345"/>
      <c r="FM8" s="707"/>
      <c r="FN8" s="707"/>
      <c r="FO8" s="707"/>
      <c r="FP8" s="707"/>
      <c r="FQ8" s="707"/>
      <c r="FR8" s="707"/>
      <c r="FS8" s="707"/>
      <c r="FT8" s="707"/>
      <c r="FU8" s="707"/>
    </row>
    <row r="9" spans="1:209" ht="43.5" customHeight="1">
      <c r="A9" s="5" t="s">
        <v>123</v>
      </c>
      <c r="B9" s="6"/>
      <c r="C9" s="7"/>
      <c r="D9" s="7"/>
      <c r="E9" s="7"/>
      <c r="F9" s="7"/>
      <c r="G9" s="7"/>
      <c r="H9" s="7"/>
      <c r="I9" s="7"/>
      <c r="J9" s="7"/>
      <c r="K9" s="8"/>
      <c r="L9" s="7"/>
      <c r="M9" s="7"/>
      <c r="N9" s="7"/>
      <c r="O9" s="7"/>
      <c r="P9" s="7"/>
      <c r="Q9" s="7"/>
      <c r="R9" s="7"/>
      <c r="S9" s="7"/>
      <c r="T9" s="7"/>
      <c r="U9" s="9"/>
      <c r="V9" s="10" t="s">
        <v>124</v>
      </c>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534"/>
      <c r="BF9" s="534"/>
      <c r="BG9" s="534"/>
      <c r="BH9" s="12" t="s">
        <v>125</v>
      </c>
      <c r="BI9" s="13"/>
      <c r="BJ9" s="13"/>
      <c r="BK9" s="13"/>
      <c r="BL9" s="14"/>
      <c r="BM9" s="14"/>
      <c r="BN9" s="14"/>
      <c r="BO9" s="14"/>
      <c r="BP9" s="14"/>
      <c r="BQ9" s="14"/>
      <c r="BR9" s="14"/>
      <c r="BS9" s="14"/>
      <c r="BT9" s="14"/>
      <c r="BU9" s="14"/>
      <c r="BV9" s="14"/>
      <c r="BW9" s="15"/>
      <c r="BX9" s="16" t="s">
        <v>126</v>
      </c>
      <c r="BY9" s="17"/>
      <c r="BZ9" s="17"/>
      <c r="CA9" s="17"/>
      <c r="CB9" s="17"/>
      <c r="CC9" s="17"/>
      <c r="CD9" s="17"/>
      <c r="CE9" s="17"/>
      <c r="CF9" s="17"/>
      <c r="CG9" s="17"/>
      <c r="CH9" s="17"/>
      <c r="CI9" s="17"/>
      <c r="CJ9" s="17"/>
      <c r="CK9" s="17"/>
      <c r="CL9" s="17"/>
      <c r="CM9" s="17"/>
      <c r="CN9" s="17"/>
      <c r="CO9" s="18" t="s">
        <v>127</v>
      </c>
      <c r="CP9" s="19"/>
      <c r="CQ9" s="19"/>
      <c r="CR9" s="16" t="s">
        <v>128</v>
      </c>
      <c r="CS9" s="17"/>
      <c r="CT9" s="17"/>
      <c r="CU9" s="17"/>
      <c r="CV9" s="17"/>
      <c r="CW9" s="17"/>
      <c r="CX9" s="17"/>
      <c r="CY9" s="18" t="s">
        <v>129</v>
      </c>
      <c r="CZ9" s="20"/>
      <c r="DA9" s="16" t="s">
        <v>130</v>
      </c>
      <c r="DB9" s="17"/>
      <c r="DC9" s="17"/>
      <c r="DD9" s="17"/>
      <c r="DE9" s="17"/>
      <c r="DF9" s="17"/>
      <c r="DG9" s="17"/>
      <c r="DH9" s="17"/>
      <c r="DI9" s="17"/>
      <c r="DJ9" s="17"/>
      <c r="DK9" s="17"/>
      <c r="DL9" s="17"/>
      <c r="DM9" s="21"/>
      <c r="DN9" s="22" t="s">
        <v>131</v>
      </c>
      <c r="DO9" s="23"/>
      <c r="DP9" s="23"/>
      <c r="DQ9" s="23"/>
      <c r="DR9" s="23"/>
      <c r="DS9" s="23"/>
      <c r="DT9" s="23"/>
      <c r="DU9" s="23"/>
      <c r="DV9" s="23"/>
      <c r="DW9" s="23"/>
      <c r="DX9" s="23" t="s">
        <v>132</v>
      </c>
      <c r="DY9" s="23"/>
      <c r="DZ9" s="23"/>
      <c r="EA9" s="23"/>
      <c r="EB9" s="23"/>
      <c r="EC9" s="23"/>
      <c r="ED9" s="23"/>
      <c r="EE9" s="23"/>
      <c r="EF9" s="23"/>
      <c r="EG9" s="23"/>
      <c r="EH9" s="23"/>
      <c r="EI9" s="23"/>
      <c r="EJ9" s="23"/>
      <c r="EK9" s="23"/>
      <c r="EL9" s="24" t="s">
        <v>133</v>
      </c>
      <c r="EM9" s="25"/>
      <c r="EN9" s="25"/>
      <c r="EO9" s="25"/>
      <c r="EP9" s="25"/>
      <c r="EQ9" s="24" t="s">
        <v>134</v>
      </c>
      <c r="ER9" s="25"/>
      <c r="ES9" s="25"/>
      <c r="ET9" s="25"/>
      <c r="EU9" s="25"/>
      <c r="EV9" s="25"/>
      <c r="EW9" s="25"/>
      <c r="EX9" s="26" t="s">
        <v>135</v>
      </c>
      <c r="EY9" s="27"/>
      <c r="EZ9" s="28" t="s">
        <v>136</v>
      </c>
      <c r="FA9" s="29"/>
      <c r="FB9" s="30" t="s">
        <v>137</v>
      </c>
      <c r="FC9" s="30"/>
      <c r="FD9" s="30"/>
      <c r="FE9" s="30"/>
      <c r="FF9" s="30"/>
      <c r="FG9" s="30"/>
      <c r="FH9" s="30"/>
      <c r="FI9" s="30"/>
      <c r="FJ9" s="30"/>
      <c r="FK9" s="30"/>
      <c r="FL9" s="30"/>
      <c r="FM9" s="714" t="s">
        <v>138</v>
      </c>
      <c r="FN9" s="712"/>
      <c r="FO9" s="713"/>
      <c r="FP9" s="713"/>
      <c r="FQ9" s="713"/>
      <c r="FR9" s="713"/>
      <c r="FS9" s="713"/>
      <c r="FT9" s="713"/>
      <c r="FU9" s="711"/>
    </row>
    <row r="10" spans="1:209" s="285" customFormat="1" ht="68.25" customHeight="1">
      <c r="A10" s="31"/>
      <c r="B10" s="378"/>
      <c r="C10" s="33"/>
      <c r="D10" s="34"/>
      <c r="E10" s="34"/>
      <c r="F10" s="35"/>
      <c r="G10" s="35"/>
      <c r="H10" s="35"/>
      <c r="I10" s="36"/>
      <c r="J10" s="34"/>
      <c r="K10" s="36"/>
      <c r="L10" s="36"/>
      <c r="M10" s="37"/>
      <c r="N10" s="37"/>
      <c r="O10" s="38"/>
      <c r="P10" s="38"/>
      <c r="Q10" s="35"/>
      <c r="R10" s="35"/>
      <c r="S10" s="33"/>
      <c r="T10" s="33"/>
      <c r="U10" s="33"/>
      <c r="V10" s="39" t="s">
        <v>139</v>
      </c>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179"/>
      <c r="AY10" s="179"/>
      <c r="AZ10" s="179"/>
      <c r="BA10" s="179"/>
      <c r="BB10" s="179"/>
      <c r="BC10" s="179"/>
      <c r="BD10" s="179"/>
      <c r="BE10" s="535"/>
      <c r="BF10" s="536"/>
      <c r="BG10" s="536"/>
      <c r="BH10" s="39" t="s">
        <v>139</v>
      </c>
      <c r="BI10" s="40"/>
      <c r="BJ10" s="40"/>
      <c r="BK10" s="41"/>
      <c r="BL10" s="438" t="s">
        <v>140</v>
      </c>
      <c r="BM10" s="42"/>
      <c r="BN10" s="42"/>
      <c r="BO10" s="40"/>
      <c r="BP10" s="41"/>
      <c r="BQ10" s="43" t="s">
        <v>141</v>
      </c>
      <c r="BR10" s="44"/>
      <c r="BS10" s="44"/>
      <c r="BT10" s="44"/>
      <c r="BU10" s="83"/>
      <c r="BV10" s="83"/>
      <c r="BW10" s="45"/>
      <c r="BX10" s="166" t="s">
        <v>142</v>
      </c>
      <c r="BY10" s="46"/>
      <c r="BZ10" s="46"/>
      <c r="CA10" s="47"/>
      <c r="CB10" s="48" t="s">
        <v>143</v>
      </c>
      <c r="CC10" s="49"/>
      <c r="CD10" s="50"/>
      <c r="CE10" s="50"/>
      <c r="CF10" s="50"/>
      <c r="CG10" s="50"/>
      <c r="CH10" s="50"/>
      <c r="CI10" s="50"/>
      <c r="CJ10" s="50"/>
      <c r="CK10" s="51"/>
      <c r="CL10" s="52"/>
      <c r="CM10" s="53"/>
      <c r="CN10" s="229"/>
      <c r="CO10" s="54"/>
      <c r="CP10" s="55"/>
      <c r="CQ10" s="56"/>
      <c r="CR10" s="295" t="s">
        <v>144</v>
      </c>
      <c r="CS10" s="57"/>
      <c r="CT10" s="57"/>
      <c r="CU10" s="57"/>
      <c r="CV10" s="57"/>
      <c r="CW10" s="57"/>
      <c r="CX10" s="52"/>
      <c r="CY10" s="58"/>
      <c r="CZ10" s="59"/>
      <c r="DA10" s="35"/>
      <c r="DB10" s="60"/>
      <c r="DC10" s="61"/>
      <c r="DD10" s="62"/>
      <c r="DE10" s="62"/>
      <c r="DF10" s="62"/>
      <c r="DG10" s="62"/>
      <c r="DH10" s="62"/>
      <c r="DI10" s="62"/>
      <c r="DJ10" s="62"/>
      <c r="DK10" s="62"/>
      <c r="DL10" s="62"/>
      <c r="DM10" s="63"/>
      <c r="DN10" s="49" t="s">
        <v>145</v>
      </c>
      <c r="DO10" s="64"/>
      <c r="DP10" s="64"/>
      <c r="DQ10" s="64"/>
      <c r="DR10" s="65"/>
      <c r="DS10" s="64"/>
      <c r="DT10" s="64"/>
      <c r="DU10" s="64"/>
      <c r="DV10" s="64"/>
      <c r="DW10" s="51"/>
      <c r="DX10" s="49" t="s">
        <v>146</v>
      </c>
      <c r="DY10" s="66"/>
      <c r="DZ10" s="444"/>
      <c r="EA10" s="66"/>
      <c r="EB10" s="66"/>
      <c r="EC10" s="66"/>
      <c r="ED10" s="444"/>
      <c r="EE10" s="444"/>
      <c r="EF10" s="66"/>
      <c r="EG10" s="66"/>
      <c r="EH10" s="66"/>
      <c r="EI10" s="66"/>
      <c r="EJ10" s="66"/>
      <c r="EK10" s="67"/>
      <c r="EL10" s="49" t="s">
        <v>147</v>
      </c>
      <c r="EM10" s="64"/>
      <c r="EN10" s="64"/>
      <c r="EO10" s="64"/>
      <c r="EP10" s="51"/>
      <c r="EQ10" s="49" t="s">
        <v>148</v>
      </c>
      <c r="ER10" s="64"/>
      <c r="ES10" s="64"/>
      <c r="ET10" s="64"/>
      <c r="EU10" s="64"/>
      <c r="EV10" s="64"/>
      <c r="EW10" s="64"/>
      <c r="EX10" s="431" t="s">
        <v>149</v>
      </c>
      <c r="EY10" s="369"/>
      <c r="EZ10" s="68"/>
      <c r="FA10" s="69"/>
      <c r="FB10" s="163" t="s">
        <v>150</v>
      </c>
      <c r="FC10" s="70"/>
      <c r="FD10" s="70"/>
      <c r="FE10" s="70"/>
      <c r="FF10" s="70"/>
      <c r="FG10" s="70"/>
      <c r="FH10" s="70"/>
      <c r="FI10" s="71"/>
      <c r="FJ10" s="679" t="s">
        <v>151</v>
      </c>
      <c r="FK10" s="529"/>
      <c r="FL10" s="529"/>
      <c r="FM10" s="715"/>
      <c r="FN10" s="709"/>
      <c r="FO10" s="452"/>
      <c r="FP10" s="717"/>
      <c r="FQ10" s="717"/>
      <c r="FR10" s="717"/>
      <c r="FS10" s="717"/>
      <c r="FT10" s="717"/>
      <c r="FU10" s="716"/>
      <c r="FV10" s="452"/>
      <c r="FW10" s="452"/>
      <c r="FX10" s="452"/>
      <c r="FY10" s="452"/>
      <c r="FZ10" s="452"/>
      <c r="GA10" s="452"/>
      <c r="GB10" s="452"/>
      <c r="GC10" s="452"/>
      <c r="GD10" s="452"/>
      <c r="GE10" s="452"/>
      <c r="GF10" s="452"/>
      <c r="GG10" s="452"/>
      <c r="GH10" s="452"/>
      <c r="GI10" s="452"/>
      <c r="GJ10" s="452"/>
      <c r="GK10" s="452"/>
      <c r="GL10" s="452"/>
      <c r="GM10" s="454"/>
      <c r="GN10" s="452"/>
      <c r="GO10" s="455"/>
      <c r="GP10" s="456"/>
      <c r="GQ10" s="456"/>
      <c r="GR10" s="455"/>
      <c r="GS10" s="456"/>
      <c r="GT10" s="455"/>
      <c r="GU10" s="452"/>
      <c r="GV10" s="452"/>
      <c r="GW10" s="452"/>
      <c r="GX10" s="452"/>
      <c r="GY10" s="452"/>
      <c r="GZ10" s="452"/>
      <c r="HA10" s="452"/>
    </row>
    <row r="11" spans="1:209" s="285" customFormat="1" ht="73.5" customHeight="1">
      <c r="A11" s="72"/>
      <c r="B11" s="376"/>
      <c r="C11" s="74"/>
      <c r="D11" s="75"/>
      <c r="E11" s="75"/>
      <c r="F11" s="76"/>
      <c r="G11" s="76"/>
      <c r="H11" s="76"/>
      <c r="I11" s="77"/>
      <c r="J11" s="75"/>
      <c r="K11" s="77"/>
      <c r="L11" s="77"/>
      <c r="M11" s="78"/>
      <c r="N11" s="78"/>
      <c r="O11" s="79"/>
      <c r="P11" s="79"/>
      <c r="Q11" s="76"/>
      <c r="R11" s="76"/>
      <c r="S11" s="80"/>
      <c r="T11" s="73"/>
      <c r="U11" s="81"/>
      <c r="V11" s="35"/>
      <c r="W11" s="82" t="s">
        <v>152</v>
      </c>
      <c r="X11" s="83"/>
      <c r="Y11" s="83"/>
      <c r="Z11" s="83"/>
      <c r="AA11" s="83"/>
      <c r="AB11" s="83"/>
      <c r="AC11" s="84"/>
      <c r="AD11" s="85"/>
      <c r="AE11" s="35"/>
      <c r="AF11" s="83" t="s">
        <v>152</v>
      </c>
      <c r="AG11" s="83"/>
      <c r="AH11" s="83"/>
      <c r="AI11" s="86"/>
      <c r="AJ11" s="164" t="s">
        <v>153</v>
      </c>
      <c r="AK11" s="83"/>
      <c r="AL11" s="36"/>
      <c r="AM11" s="289" t="s">
        <v>154</v>
      </c>
      <c r="AN11" s="87"/>
      <c r="AO11" s="87"/>
      <c r="AP11" s="88"/>
      <c r="AQ11" s="36"/>
      <c r="AR11" s="38"/>
      <c r="AS11" s="36"/>
      <c r="AT11" s="32"/>
      <c r="AU11" s="38"/>
      <c r="AV11" s="36"/>
      <c r="AW11" s="32"/>
      <c r="AX11" s="32"/>
      <c r="AY11" s="36"/>
      <c r="AZ11" s="89"/>
      <c r="BA11" s="32"/>
      <c r="BB11" s="36"/>
      <c r="BC11" s="90"/>
      <c r="BD11" s="32"/>
      <c r="BE11" s="537"/>
      <c r="BF11" s="537"/>
      <c r="BG11" s="537"/>
      <c r="BH11" s="326" t="s">
        <v>155</v>
      </c>
      <c r="BI11" s="326" t="s">
        <v>156</v>
      </c>
      <c r="BJ11" s="375" t="s">
        <v>157</v>
      </c>
      <c r="BK11" s="38"/>
      <c r="BL11" s="362" t="s">
        <v>158</v>
      </c>
      <c r="BM11" s="362" t="s">
        <v>159</v>
      </c>
      <c r="BN11" s="362" t="s">
        <v>160</v>
      </c>
      <c r="BO11" s="363"/>
      <c r="BP11" s="91"/>
      <c r="BQ11" s="38"/>
      <c r="BR11" s="38"/>
      <c r="BS11" s="38"/>
      <c r="BT11" s="38"/>
      <c r="BU11" s="92"/>
      <c r="BV11" s="92"/>
      <c r="BW11" s="292"/>
      <c r="BX11" s="93"/>
      <c r="BY11" s="33"/>
      <c r="BZ11" s="33"/>
      <c r="CA11" s="34"/>
      <c r="CB11" s="94"/>
      <c r="CC11" s="379" t="s">
        <v>161</v>
      </c>
      <c r="CD11" s="380"/>
      <c r="CE11" s="379" t="s">
        <v>162</v>
      </c>
      <c r="CF11" s="380"/>
      <c r="CG11" s="379" t="s">
        <v>163</v>
      </c>
      <c r="CH11" s="380"/>
      <c r="CI11" s="161" t="s">
        <v>164</v>
      </c>
      <c r="CJ11" s="86"/>
      <c r="CK11" s="95"/>
      <c r="CL11" s="68"/>
      <c r="CM11" s="96"/>
      <c r="CN11" s="293"/>
      <c r="CO11" s="364" t="s">
        <v>165</v>
      </c>
      <c r="CP11" s="365"/>
      <c r="CQ11" s="366"/>
      <c r="CR11" s="92"/>
      <c r="CS11" s="162" t="s">
        <v>166</v>
      </c>
      <c r="CT11" s="98"/>
      <c r="CU11" s="99" t="s">
        <v>162</v>
      </c>
      <c r="CV11" s="99" t="s">
        <v>167</v>
      </c>
      <c r="CW11" s="97" t="s">
        <v>164</v>
      </c>
      <c r="CX11" s="305"/>
      <c r="CY11" s="367" t="s">
        <v>168</v>
      </c>
      <c r="CZ11" s="368"/>
      <c r="DA11" s="76"/>
      <c r="DB11" s="76"/>
      <c r="DC11" s="77"/>
      <c r="DD11" s="76"/>
      <c r="DE11" s="100"/>
      <c r="DF11" s="100"/>
      <c r="DG11" s="100"/>
      <c r="DH11" s="100"/>
      <c r="DI11" s="100"/>
      <c r="DJ11" s="100"/>
      <c r="DK11" s="76"/>
      <c r="DL11" s="101"/>
      <c r="DM11" s="76"/>
      <c r="DN11" s="63"/>
      <c r="DO11" s="63"/>
      <c r="DP11" s="63"/>
      <c r="DQ11" s="532"/>
      <c r="DR11" s="102"/>
      <c r="DS11" s="103"/>
      <c r="DT11" s="103"/>
      <c r="DU11" s="103"/>
      <c r="DV11" s="680"/>
      <c r="DW11" s="104" t="s">
        <v>169</v>
      </c>
      <c r="DX11" s="63"/>
      <c r="DY11" s="63"/>
      <c r="DZ11" s="105" t="s">
        <v>152</v>
      </c>
      <c r="EA11" s="445"/>
      <c r="EB11" s="532"/>
      <c r="EC11" s="103"/>
      <c r="ED11" s="480" t="s">
        <v>170</v>
      </c>
      <c r="EE11" s="481" t="s">
        <v>171</v>
      </c>
      <c r="EF11" s="107"/>
      <c r="EG11" s="103"/>
      <c r="EH11" s="103"/>
      <c r="EI11" s="103"/>
      <c r="EJ11" s="104" t="s">
        <v>172</v>
      </c>
      <c r="EK11" s="105"/>
      <c r="EL11" s="63"/>
      <c r="EM11" s="63"/>
      <c r="EN11" s="102"/>
      <c r="EO11" s="103"/>
      <c r="EP11" s="684" t="s">
        <v>172</v>
      </c>
      <c r="EQ11" s="63"/>
      <c r="ER11" s="63"/>
      <c r="ES11" s="102"/>
      <c r="ET11" s="103"/>
      <c r="EU11" s="484" t="s">
        <v>172</v>
      </c>
      <c r="EV11" s="52"/>
      <c r="EW11" s="107"/>
      <c r="EX11" s="52"/>
      <c r="EY11" s="52"/>
      <c r="EZ11" s="68"/>
      <c r="FA11" s="69"/>
      <c r="FB11" s="108" t="s">
        <v>173</v>
      </c>
      <c r="FC11" s="109"/>
      <c r="FD11" s="110"/>
      <c r="FE11" s="108" t="s">
        <v>174</v>
      </c>
      <c r="FF11" s="110"/>
      <c r="FG11" s="108" t="s">
        <v>175</v>
      </c>
      <c r="FH11" s="110"/>
      <c r="FI11" s="111"/>
      <c r="FJ11" s="529"/>
      <c r="FK11" s="473"/>
      <c r="FL11" s="529"/>
      <c r="FM11" s="710"/>
      <c r="FN11" s="728" t="s">
        <v>176</v>
      </c>
      <c r="FO11" s="720"/>
      <c r="FP11" s="726"/>
      <c r="FQ11" s="726"/>
      <c r="FR11" s="725"/>
      <c r="FS11" s="710"/>
      <c r="FT11" s="710"/>
      <c r="FU11" s="710"/>
      <c r="FV11" s="452"/>
      <c r="FW11" s="452"/>
      <c r="FX11" s="452"/>
      <c r="FY11" s="452"/>
      <c r="FZ11" s="452"/>
      <c r="GA11" s="452"/>
      <c r="GB11" s="452"/>
      <c r="GC11" s="452"/>
      <c r="GD11" s="452"/>
      <c r="GE11" s="452"/>
      <c r="GF11" s="452"/>
      <c r="GG11" s="452"/>
      <c r="GH11" s="452"/>
      <c r="GI11" s="452"/>
      <c r="GJ11" s="452"/>
      <c r="GK11" s="452"/>
      <c r="GL11" s="452"/>
      <c r="GM11" s="454"/>
      <c r="GN11" s="452"/>
      <c r="GO11" s="455"/>
      <c r="GP11" s="456"/>
      <c r="GQ11" s="456"/>
      <c r="GR11" s="455"/>
      <c r="GS11" s="456"/>
      <c r="GT11" s="455"/>
      <c r="GU11" s="452"/>
      <c r="GV11" s="452"/>
      <c r="GW11" s="452"/>
      <c r="GX11" s="452"/>
      <c r="GY11" s="452"/>
      <c r="GZ11" s="452"/>
      <c r="HA11" s="452"/>
    </row>
    <row r="12" spans="1:209" s="285" customFormat="1" ht="96.75" customHeight="1">
      <c r="A12" s="279" t="s">
        <v>177</v>
      </c>
      <c r="B12" s="377" t="s">
        <v>178</v>
      </c>
      <c r="C12" s="74" t="s">
        <v>179</v>
      </c>
      <c r="D12" s="75" t="s">
        <v>180</v>
      </c>
      <c r="E12" s="75" t="s">
        <v>181</v>
      </c>
      <c r="F12" s="76" t="s">
        <v>182</v>
      </c>
      <c r="G12" s="76" t="s">
        <v>183</v>
      </c>
      <c r="H12" s="76" t="s">
        <v>184</v>
      </c>
      <c r="I12" s="77" t="s">
        <v>185</v>
      </c>
      <c r="J12" s="75" t="s">
        <v>186</v>
      </c>
      <c r="K12" s="77" t="s">
        <v>187</v>
      </c>
      <c r="L12" s="77" t="s">
        <v>188</v>
      </c>
      <c r="M12" s="78" t="s">
        <v>189</v>
      </c>
      <c r="N12" s="78" t="s">
        <v>190</v>
      </c>
      <c r="O12" s="79" t="s">
        <v>191</v>
      </c>
      <c r="P12" s="79" t="s">
        <v>192</v>
      </c>
      <c r="Q12" s="76" t="s">
        <v>193</v>
      </c>
      <c r="R12" s="76" t="s">
        <v>194</v>
      </c>
      <c r="S12" s="76" t="s">
        <v>195</v>
      </c>
      <c r="T12" s="112" t="s">
        <v>196</v>
      </c>
      <c r="U12" s="74" t="s">
        <v>197</v>
      </c>
      <c r="V12" s="76" t="s">
        <v>198</v>
      </c>
      <c r="W12" s="76" t="s">
        <v>199</v>
      </c>
      <c r="X12" s="76" t="s">
        <v>200</v>
      </c>
      <c r="Y12" s="76" t="s">
        <v>201</v>
      </c>
      <c r="Z12" s="76" t="s">
        <v>202</v>
      </c>
      <c r="AA12" s="76" t="s">
        <v>203</v>
      </c>
      <c r="AB12" s="75" t="s">
        <v>204</v>
      </c>
      <c r="AC12" s="75" t="s">
        <v>205</v>
      </c>
      <c r="AD12" s="718" t="s">
        <v>206</v>
      </c>
      <c r="AE12" s="76" t="s">
        <v>207</v>
      </c>
      <c r="AF12" s="113" t="s">
        <v>208</v>
      </c>
      <c r="AG12" s="76" t="s">
        <v>209</v>
      </c>
      <c r="AH12" s="76" t="s">
        <v>210</v>
      </c>
      <c r="AI12" s="77" t="s">
        <v>211</v>
      </c>
      <c r="AJ12" s="76" t="s">
        <v>212</v>
      </c>
      <c r="AK12" s="76" t="s">
        <v>213</v>
      </c>
      <c r="AL12" s="77" t="s">
        <v>214</v>
      </c>
      <c r="AM12" s="36" t="s">
        <v>215</v>
      </c>
      <c r="AN12" s="36" t="s">
        <v>216</v>
      </c>
      <c r="AO12" s="36" t="s">
        <v>217</v>
      </c>
      <c r="AP12" s="36" t="s">
        <v>218</v>
      </c>
      <c r="AQ12" s="77" t="s">
        <v>219</v>
      </c>
      <c r="AR12" s="79" t="s">
        <v>220</v>
      </c>
      <c r="AS12" s="77" t="s">
        <v>221</v>
      </c>
      <c r="AT12" s="73" t="s">
        <v>222</v>
      </c>
      <c r="AU12" s="79" t="s">
        <v>223</v>
      </c>
      <c r="AV12" s="77" t="s">
        <v>224</v>
      </c>
      <c r="AW12" s="718" t="s">
        <v>225</v>
      </c>
      <c r="AX12" s="76" t="s">
        <v>226</v>
      </c>
      <c r="AY12" s="77" t="s">
        <v>227</v>
      </c>
      <c r="AZ12" s="80" t="s">
        <v>228</v>
      </c>
      <c r="BA12" s="112" t="s">
        <v>229</v>
      </c>
      <c r="BB12" s="77" t="s">
        <v>230</v>
      </c>
      <c r="BC12" s="113" t="s">
        <v>231</v>
      </c>
      <c r="BD12" s="76" t="s">
        <v>232</v>
      </c>
      <c r="BE12" s="682" t="s">
        <v>233</v>
      </c>
      <c r="BF12" s="683" t="s">
        <v>234</v>
      </c>
      <c r="BG12" s="683" t="s">
        <v>235</v>
      </c>
      <c r="BH12" s="33" t="s">
        <v>236</v>
      </c>
      <c r="BI12" s="33" t="s">
        <v>236</v>
      </c>
      <c r="BJ12" s="34" t="s">
        <v>236</v>
      </c>
      <c r="BK12" s="79" t="s">
        <v>237</v>
      </c>
      <c r="BL12" s="33" t="s">
        <v>238</v>
      </c>
      <c r="BM12" s="33" t="s">
        <v>238</v>
      </c>
      <c r="BN12" s="35" t="s">
        <v>239</v>
      </c>
      <c r="BO12" s="35" t="s">
        <v>240</v>
      </c>
      <c r="BP12" s="36" t="s">
        <v>241</v>
      </c>
      <c r="BQ12" s="79" t="s">
        <v>242</v>
      </c>
      <c r="BR12" s="76" t="s">
        <v>243</v>
      </c>
      <c r="BS12" s="76" t="s">
        <v>244</v>
      </c>
      <c r="BT12" s="79" t="s">
        <v>245</v>
      </c>
      <c r="BU12" s="77" t="s">
        <v>246</v>
      </c>
      <c r="BV12" s="77" t="s">
        <v>247</v>
      </c>
      <c r="BW12" s="73" t="s">
        <v>248</v>
      </c>
      <c r="BX12" s="79" t="s">
        <v>249</v>
      </c>
      <c r="BY12" s="79" t="s">
        <v>250</v>
      </c>
      <c r="BZ12" s="79" t="s">
        <v>251</v>
      </c>
      <c r="CA12" s="68" t="s">
        <v>252</v>
      </c>
      <c r="CB12" s="114" t="s">
        <v>253</v>
      </c>
      <c r="CC12" s="94" t="s">
        <v>254</v>
      </c>
      <c r="CD12" s="94" t="s">
        <v>255</v>
      </c>
      <c r="CE12" s="115" t="s">
        <v>256</v>
      </c>
      <c r="CF12" s="115" t="s">
        <v>257</v>
      </c>
      <c r="CG12" s="115" t="s">
        <v>256</v>
      </c>
      <c r="CH12" s="115" t="s">
        <v>258</v>
      </c>
      <c r="CI12" s="115" t="s">
        <v>256</v>
      </c>
      <c r="CJ12" s="115" t="s">
        <v>259</v>
      </c>
      <c r="CK12" s="77" t="s">
        <v>260</v>
      </c>
      <c r="CL12" s="68" t="s">
        <v>261</v>
      </c>
      <c r="CM12" s="68" t="s">
        <v>262</v>
      </c>
      <c r="CN12" s="73" t="s">
        <v>263</v>
      </c>
      <c r="CO12" s="37" t="s">
        <v>249</v>
      </c>
      <c r="CP12" s="37" t="s">
        <v>264</v>
      </c>
      <c r="CQ12" s="68" t="s">
        <v>265</v>
      </c>
      <c r="CR12" s="116" t="s">
        <v>253</v>
      </c>
      <c r="CS12" s="92" t="s">
        <v>254</v>
      </c>
      <c r="CT12" s="92" t="s">
        <v>255</v>
      </c>
      <c r="CU12" s="95" t="s">
        <v>256</v>
      </c>
      <c r="CV12" s="95" t="s">
        <v>256</v>
      </c>
      <c r="CW12" s="304" t="s">
        <v>256</v>
      </c>
      <c r="CX12" s="256" t="s">
        <v>266</v>
      </c>
      <c r="CY12" s="117" t="s">
        <v>267</v>
      </c>
      <c r="CZ12" s="117" t="s">
        <v>268</v>
      </c>
      <c r="DA12" s="76" t="s">
        <v>269</v>
      </c>
      <c r="DB12" s="76" t="s">
        <v>270</v>
      </c>
      <c r="DC12" s="77" t="s">
        <v>271</v>
      </c>
      <c r="DD12" s="76" t="s">
        <v>272</v>
      </c>
      <c r="DE12" s="100" t="s">
        <v>273</v>
      </c>
      <c r="DF12" s="100" t="s">
        <v>274</v>
      </c>
      <c r="DG12" s="100" t="s">
        <v>275</v>
      </c>
      <c r="DH12" s="100" t="s">
        <v>276</v>
      </c>
      <c r="DI12" s="100" t="s">
        <v>277</v>
      </c>
      <c r="DJ12" s="100" t="s">
        <v>278</v>
      </c>
      <c r="DK12" s="100" t="s">
        <v>279</v>
      </c>
      <c r="DL12" s="457" t="s">
        <v>280</v>
      </c>
      <c r="DM12" s="118" t="s">
        <v>281</v>
      </c>
      <c r="DN12" s="118" t="s">
        <v>282</v>
      </c>
      <c r="DO12" s="117" t="s">
        <v>283</v>
      </c>
      <c r="DP12" s="118" t="s">
        <v>284</v>
      </c>
      <c r="DQ12" s="531" t="s">
        <v>285</v>
      </c>
      <c r="DR12" s="118" t="s">
        <v>286</v>
      </c>
      <c r="DS12" s="118" t="s">
        <v>287</v>
      </c>
      <c r="DT12" s="118" t="s">
        <v>288</v>
      </c>
      <c r="DU12" s="118" t="s">
        <v>289</v>
      </c>
      <c r="DV12" s="118" t="s">
        <v>290</v>
      </c>
      <c r="DW12" s="63" t="s">
        <v>291</v>
      </c>
      <c r="DX12" s="118" t="s">
        <v>292</v>
      </c>
      <c r="DY12" s="118" t="s">
        <v>293</v>
      </c>
      <c r="DZ12" s="118" t="s">
        <v>294</v>
      </c>
      <c r="EA12" s="117" t="s">
        <v>295</v>
      </c>
      <c r="EB12" s="719" t="s">
        <v>296</v>
      </c>
      <c r="EC12" s="117" t="s">
        <v>297</v>
      </c>
      <c r="ED12" s="640" t="s">
        <v>298</v>
      </c>
      <c r="EE12" s="640" t="s">
        <v>299</v>
      </c>
      <c r="EF12" s="118" t="s">
        <v>300</v>
      </c>
      <c r="EG12" s="118" t="s">
        <v>287</v>
      </c>
      <c r="EH12" s="118" t="s">
        <v>301</v>
      </c>
      <c r="EI12" s="118" t="s">
        <v>302</v>
      </c>
      <c r="EJ12" s="63" t="s">
        <v>303</v>
      </c>
      <c r="EK12" s="63" t="s">
        <v>291</v>
      </c>
      <c r="EL12" s="118" t="s">
        <v>304</v>
      </c>
      <c r="EM12" s="118" t="s">
        <v>305</v>
      </c>
      <c r="EN12" s="118" t="s">
        <v>306</v>
      </c>
      <c r="EO12" s="118" t="s">
        <v>307</v>
      </c>
      <c r="EP12" s="63" t="s">
        <v>291</v>
      </c>
      <c r="EQ12" s="118" t="s">
        <v>292</v>
      </c>
      <c r="ER12" s="118" t="s">
        <v>308</v>
      </c>
      <c r="ES12" s="118" t="s">
        <v>309</v>
      </c>
      <c r="ET12" s="118" t="s">
        <v>307</v>
      </c>
      <c r="EU12" s="63" t="s">
        <v>291</v>
      </c>
      <c r="EV12" s="68" t="s">
        <v>310</v>
      </c>
      <c r="EW12" s="119" t="s">
        <v>311</v>
      </c>
      <c r="EX12" s="68" t="s">
        <v>312</v>
      </c>
      <c r="EY12" s="68" t="s">
        <v>313</v>
      </c>
      <c r="EZ12" s="68" t="s">
        <v>314</v>
      </c>
      <c r="FA12" s="120" t="s">
        <v>315</v>
      </c>
      <c r="FB12" s="92" t="s">
        <v>316</v>
      </c>
      <c r="FC12" s="111" t="s">
        <v>317</v>
      </c>
      <c r="FD12" s="92" t="s">
        <v>318</v>
      </c>
      <c r="FE12" s="92" t="s">
        <v>319</v>
      </c>
      <c r="FF12" s="111" t="s">
        <v>320</v>
      </c>
      <c r="FG12" s="121" t="s">
        <v>321</v>
      </c>
      <c r="FH12" s="122" t="s">
        <v>322</v>
      </c>
      <c r="FI12" s="123" t="s">
        <v>323</v>
      </c>
      <c r="FJ12" s="527" t="s">
        <v>324</v>
      </c>
      <c r="FK12" s="527" t="s">
        <v>325</v>
      </c>
      <c r="FL12" s="527" t="s">
        <v>326</v>
      </c>
      <c r="FM12" s="114" t="s">
        <v>327</v>
      </c>
      <c r="FN12" s="114" t="s">
        <v>328</v>
      </c>
      <c r="FO12" s="727" t="s">
        <v>329</v>
      </c>
      <c r="FP12" s="727" t="s">
        <v>330</v>
      </c>
      <c r="FQ12" s="727" t="s">
        <v>331</v>
      </c>
      <c r="FR12" s="727" t="s">
        <v>332</v>
      </c>
      <c r="FS12" s="114" t="s">
        <v>333</v>
      </c>
      <c r="FT12" s="114" t="s">
        <v>334</v>
      </c>
      <c r="FU12" s="114" t="s">
        <v>335</v>
      </c>
      <c r="FV12" s="452"/>
      <c r="FW12" s="452"/>
      <c r="FX12" s="452"/>
      <c r="FY12" s="452"/>
      <c r="FZ12" s="452"/>
      <c r="GA12" s="452"/>
      <c r="GB12" s="452"/>
      <c r="GC12" s="452"/>
      <c r="GD12" s="452"/>
      <c r="GE12" s="452"/>
      <c r="GF12" s="452"/>
      <c r="GG12" s="452"/>
      <c r="GH12" s="452"/>
      <c r="GI12" s="452"/>
      <c r="GJ12" s="452"/>
      <c r="GK12" s="452"/>
      <c r="GL12" s="452"/>
      <c r="GM12" s="454"/>
      <c r="GN12" s="452"/>
      <c r="GO12" s="455"/>
      <c r="GP12" s="456"/>
      <c r="GQ12" s="456"/>
      <c r="GR12" s="455"/>
      <c r="GS12" s="456"/>
      <c r="GT12" s="455"/>
      <c r="GU12" s="452"/>
      <c r="GV12" s="452"/>
      <c r="GW12" s="452"/>
      <c r="GX12" s="452"/>
      <c r="GY12" s="452"/>
      <c r="GZ12" s="452"/>
      <c r="HA12" s="452"/>
    </row>
    <row r="13" spans="1:209" s="285" customFormat="1" ht="30" customHeight="1">
      <c r="A13" s="124"/>
      <c r="B13" s="125" t="s">
        <v>336</v>
      </c>
      <c r="C13" s="126">
        <v>1</v>
      </c>
      <c r="D13" s="127" t="s">
        <v>337</v>
      </c>
      <c r="E13" s="126">
        <v>2</v>
      </c>
      <c r="F13" s="126">
        <v>3</v>
      </c>
      <c r="G13" s="126">
        <v>4</v>
      </c>
      <c r="H13" s="126">
        <v>5</v>
      </c>
      <c r="I13" s="126">
        <v>6</v>
      </c>
      <c r="J13" s="126">
        <v>7</v>
      </c>
      <c r="K13" s="126">
        <v>8</v>
      </c>
      <c r="L13" s="126">
        <v>9</v>
      </c>
      <c r="M13" s="126">
        <v>10</v>
      </c>
      <c r="N13" s="126">
        <v>11</v>
      </c>
      <c r="O13" s="126">
        <v>12</v>
      </c>
      <c r="P13" s="126">
        <v>13</v>
      </c>
      <c r="Q13" s="126">
        <v>14</v>
      </c>
      <c r="R13" s="126">
        <v>15</v>
      </c>
      <c r="S13" s="126">
        <v>16</v>
      </c>
      <c r="T13" s="126">
        <v>17</v>
      </c>
      <c r="U13" s="126">
        <v>18</v>
      </c>
      <c r="V13" s="126">
        <v>19</v>
      </c>
      <c r="W13" s="126">
        <v>20</v>
      </c>
      <c r="X13" s="126">
        <v>21</v>
      </c>
      <c r="Y13" s="126">
        <v>22</v>
      </c>
      <c r="Z13" s="126">
        <v>23</v>
      </c>
      <c r="AA13" s="126">
        <v>24</v>
      </c>
      <c r="AB13" s="126">
        <v>25</v>
      </c>
      <c r="AC13" s="127" t="s">
        <v>338</v>
      </c>
      <c r="AD13" s="127" t="s">
        <v>339</v>
      </c>
      <c r="AE13" s="126">
        <v>26</v>
      </c>
      <c r="AF13" s="126">
        <v>27</v>
      </c>
      <c r="AG13" s="126">
        <v>28</v>
      </c>
      <c r="AH13" s="126">
        <v>29</v>
      </c>
      <c r="AI13" s="126">
        <v>30</v>
      </c>
      <c r="AJ13" s="126">
        <v>31</v>
      </c>
      <c r="AK13" s="126">
        <v>32</v>
      </c>
      <c r="AL13" s="126">
        <v>33</v>
      </c>
      <c r="AM13" s="126">
        <v>34</v>
      </c>
      <c r="AN13" s="126">
        <v>35</v>
      </c>
      <c r="AO13" s="126">
        <v>36</v>
      </c>
      <c r="AP13" s="126">
        <v>37</v>
      </c>
      <c r="AQ13" s="126">
        <v>38</v>
      </c>
      <c r="AR13" s="126">
        <v>39</v>
      </c>
      <c r="AS13" s="127" t="s">
        <v>340</v>
      </c>
      <c r="AT13" s="127" t="s">
        <v>341</v>
      </c>
      <c r="AU13" s="126">
        <v>40</v>
      </c>
      <c r="AV13" s="127" t="s">
        <v>342</v>
      </c>
      <c r="AW13" s="127" t="s">
        <v>343</v>
      </c>
      <c r="AX13" s="126">
        <v>41</v>
      </c>
      <c r="AY13" s="127" t="s">
        <v>344</v>
      </c>
      <c r="AZ13" s="128">
        <v>42</v>
      </c>
      <c r="BA13" s="126">
        <v>43</v>
      </c>
      <c r="BB13" s="127" t="s">
        <v>345</v>
      </c>
      <c r="BC13" s="130">
        <v>44</v>
      </c>
      <c r="BD13" s="126">
        <v>45</v>
      </c>
      <c r="BE13" s="130">
        <v>46</v>
      </c>
      <c r="BF13" s="126">
        <v>47</v>
      </c>
      <c r="BG13" s="130">
        <v>48</v>
      </c>
      <c r="BH13" s="126">
        <v>49</v>
      </c>
      <c r="BI13" s="130">
        <v>50</v>
      </c>
      <c r="BJ13" s="126">
        <v>51</v>
      </c>
      <c r="BK13" s="130">
        <v>52</v>
      </c>
      <c r="BL13" s="126">
        <v>53</v>
      </c>
      <c r="BM13" s="130">
        <v>54</v>
      </c>
      <c r="BN13" s="126">
        <v>55</v>
      </c>
      <c r="BO13" s="130">
        <v>56</v>
      </c>
      <c r="BP13" s="127" t="s">
        <v>346</v>
      </c>
      <c r="BQ13" s="126">
        <v>57</v>
      </c>
      <c r="BR13" s="126">
        <v>58</v>
      </c>
      <c r="BS13" s="126">
        <v>59</v>
      </c>
      <c r="BT13" s="126">
        <v>60</v>
      </c>
      <c r="BU13" s="126">
        <v>61</v>
      </c>
      <c r="BV13" s="127" t="s">
        <v>347</v>
      </c>
      <c r="BW13" s="127" t="s">
        <v>348</v>
      </c>
      <c r="BX13" s="126">
        <v>62</v>
      </c>
      <c r="BY13" s="126">
        <v>63</v>
      </c>
      <c r="BZ13" s="126">
        <v>64</v>
      </c>
      <c r="CA13" s="126">
        <v>65</v>
      </c>
      <c r="CB13" s="126">
        <v>66</v>
      </c>
      <c r="CC13" s="126">
        <v>67</v>
      </c>
      <c r="CD13" s="126">
        <v>68</v>
      </c>
      <c r="CE13" s="126">
        <v>69</v>
      </c>
      <c r="CF13" s="126">
        <v>70</v>
      </c>
      <c r="CG13" s="126">
        <v>71</v>
      </c>
      <c r="CH13" s="126">
        <v>72</v>
      </c>
      <c r="CI13" s="126">
        <v>73</v>
      </c>
      <c r="CJ13" s="126">
        <v>74</v>
      </c>
      <c r="CK13" s="126">
        <v>75</v>
      </c>
      <c r="CL13" s="125" t="s">
        <v>349</v>
      </c>
      <c r="CM13" s="125" t="s">
        <v>350</v>
      </c>
      <c r="CN13" s="125" t="s">
        <v>351</v>
      </c>
      <c r="CO13" s="131">
        <v>76</v>
      </c>
      <c r="CP13" s="131">
        <v>77</v>
      </c>
      <c r="CQ13" s="131">
        <v>78</v>
      </c>
      <c r="CR13" s="131">
        <v>79</v>
      </c>
      <c r="CS13" s="131">
        <v>80</v>
      </c>
      <c r="CT13" s="131">
        <v>81</v>
      </c>
      <c r="CU13" s="131">
        <v>82</v>
      </c>
      <c r="CV13" s="131">
        <v>83</v>
      </c>
      <c r="CW13" s="131">
        <v>84</v>
      </c>
      <c r="CX13" s="131">
        <v>85</v>
      </c>
      <c r="CY13" s="131">
        <v>86</v>
      </c>
      <c r="CZ13" s="131">
        <v>87</v>
      </c>
      <c r="DA13" s="131">
        <v>88</v>
      </c>
      <c r="DB13" s="131">
        <v>89</v>
      </c>
      <c r="DC13" s="125" t="s">
        <v>352</v>
      </c>
      <c r="DD13" s="131">
        <v>90</v>
      </c>
      <c r="DE13" s="131">
        <v>91</v>
      </c>
      <c r="DF13" s="131">
        <v>92</v>
      </c>
      <c r="DG13" s="131">
        <v>93</v>
      </c>
      <c r="DH13" s="131">
        <v>94</v>
      </c>
      <c r="DI13" s="131">
        <v>95</v>
      </c>
      <c r="DJ13" s="131">
        <v>96</v>
      </c>
      <c r="DK13" s="131">
        <v>97</v>
      </c>
      <c r="DL13" s="131">
        <v>98</v>
      </c>
      <c r="DM13" s="131">
        <v>99</v>
      </c>
      <c r="DN13" s="131">
        <v>100</v>
      </c>
      <c r="DO13" s="131">
        <v>101</v>
      </c>
      <c r="DP13" s="131">
        <v>102</v>
      </c>
      <c r="DQ13" s="125" t="s">
        <v>353</v>
      </c>
      <c r="DR13" s="131">
        <v>103</v>
      </c>
      <c r="DS13" s="131">
        <v>104</v>
      </c>
      <c r="DT13" s="131">
        <v>105</v>
      </c>
      <c r="DU13" s="131">
        <v>106</v>
      </c>
      <c r="DV13" s="131">
        <v>107</v>
      </c>
      <c r="DW13" s="131">
        <v>108</v>
      </c>
      <c r="DX13" s="131">
        <v>109</v>
      </c>
      <c r="DY13" s="131">
        <v>110</v>
      </c>
      <c r="DZ13" s="131">
        <v>111</v>
      </c>
      <c r="EA13" s="131">
        <v>112</v>
      </c>
      <c r="EB13" s="125" t="s">
        <v>354</v>
      </c>
      <c r="EC13" s="131">
        <v>113</v>
      </c>
      <c r="ED13" s="131">
        <v>114</v>
      </c>
      <c r="EE13" s="131">
        <v>115</v>
      </c>
      <c r="EF13" s="131">
        <v>116</v>
      </c>
      <c r="EG13" s="131">
        <v>117</v>
      </c>
      <c r="EH13" s="131">
        <v>118</v>
      </c>
      <c r="EI13" s="131">
        <v>119</v>
      </c>
      <c r="EJ13" s="131">
        <v>120</v>
      </c>
      <c r="EK13" s="131">
        <v>121</v>
      </c>
      <c r="EL13" s="131">
        <v>122</v>
      </c>
      <c r="EM13" s="131">
        <v>123</v>
      </c>
      <c r="EN13" s="131">
        <v>124</v>
      </c>
      <c r="EO13" s="131">
        <v>125</v>
      </c>
      <c r="EP13" s="131">
        <v>127</v>
      </c>
      <c r="EQ13" s="131">
        <v>128</v>
      </c>
      <c r="ER13" s="131">
        <v>129</v>
      </c>
      <c r="ES13" s="131">
        <v>130</v>
      </c>
      <c r="ET13" s="131">
        <v>131</v>
      </c>
      <c r="EU13" s="131">
        <v>133</v>
      </c>
      <c r="EV13" s="125" t="s">
        <v>355</v>
      </c>
      <c r="EW13" s="129" t="s">
        <v>356</v>
      </c>
      <c r="EX13" s="131">
        <v>134</v>
      </c>
      <c r="EY13" s="131">
        <v>135</v>
      </c>
      <c r="EZ13" s="131">
        <v>136</v>
      </c>
      <c r="FA13" s="131">
        <v>137</v>
      </c>
      <c r="FB13" s="131">
        <v>138</v>
      </c>
      <c r="FC13" s="131">
        <v>139</v>
      </c>
      <c r="FD13" s="131">
        <v>140</v>
      </c>
      <c r="FE13" s="131">
        <v>141</v>
      </c>
      <c r="FF13" s="131">
        <v>142</v>
      </c>
      <c r="FG13" s="131">
        <v>143</v>
      </c>
      <c r="FH13" s="131">
        <v>144</v>
      </c>
      <c r="FI13" s="131">
        <v>145</v>
      </c>
      <c r="FJ13" s="131">
        <v>146</v>
      </c>
      <c r="FK13" s="131">
        <v>147</v>
      </c>
      <c r="FL13" s="131">
        <v>148</v>
      </c>
      <c r="FM13" s="131"/>
      <c r="FN13" s="131"/>
      <c r="FO13" s="131"/>
      <c r="FP13" s="131"/>
      <c r="FQ13" s="131"/>
      <c r="FR13" s="131"/>
      <c r="FS13" s="131"/>
      <c r="FT13" s="131"/>
      <c r="FU13" s="131"/>
      <c r="FV13" s="533"/>
      <c r="FW13" s="452"/>
      <c r="FX13" s="452"/>
      <c r="FY13" s="452"/>
      <c r="FZ13" s="452"/>
      <c r="GA13" s="452"/>
      <c r="GB13" s="452"/>
      <c r="GC13" s="452"/>
      <c r="GD13" s="452"/>
      <c r="GE13" s="452"/>
      <c r="GF13" s="452"/>
      <c r="GG13" s="452"/>
      <c r="GH13" s="452"/>
      <c r="GI13" s="452"/>
      <c r="GJ13" s="452"/>
      <c r="GK13" s="452"/>
      <c r="GL13" s="452"/>
      <c r="GM13" s="454"/>
      <c r="GN13" s="452"/>
      <c r="GO13" s="455"/>
      <c r="GP13" s="456"/>
      <c r="GQ13" s="456"/>
      <c r="GR13" s="455"/>
      <c r="GS13" s="456"/>
      <c r="GT13" s="455"/>
      <c r="GU13" s="452"/>
      <c r="GV13" s="452"/>
      <c r="GW13" s="452"/>
      <c r="GX13" s="452"/>
      <c r="GY13" s="452"/>
      <c r="GZ13" s="452"/>
      <c r="HA13" s="452"/>
    </row>
    <row r="14" spans="1:209" s="432" customFormat="1" ht="21" customHeight="1" thickBot="1">
      <c r="A14" s="458"/>
      <c r="B14" s="458" t="str">
        <f>IF(B6=1,"Prosimy uzupełnić dane kontaktowe","")</f>
        <v/>
      </c>
      <c r="C14" s="606" t="str">
        <f>IF(C6=1,"Pole obowiązkowe",(IF(C5=1,"Pole błędnie uzupełnione","")))</f>
        <v/>
      </c>
      <c r="D14" s="458"/>
      <c r="E14" s="606" t="str">
        <f>IF(E6=1,"Pole obowiązkowe",(IF(E5=1,"Pole błędnie uzupełnione","")))</f>
        <v/>
      </c>
      <c r="F14" s="606" t="str">
        <f>IF(F6=1,"Pole obowiązkowe",(IF(F5=1,"Pole błędnie uzupełnione","")))</f>
        <v/>
      </c>
      <c r="G14" s="606" t="str">
        <f t="shared" ref="G14:BB14" si="2">IF(G6=1,"Pole obowiązkowe",(IF(G5=1,"Pole błędnie uzupełnione","")))</f>
        <v/>
      </c>
      <c r="H14" s="606" t="str">
        <f>IF(H6=1,"Pole obowiązkowe",(IF(H5=1,"Pole błędnie uzupełnione","")))</f>
        <v/>
      </c>
      <c r="I14" s="458" t="str">
        <f t="shared" si="2"/>
        <v/>
      </c>
      <c r="J14" s="458" t="str">
        <f t="shared" si="2"/>
        <v/>
      </c>
      <c r="K14" s="458" t="str">
        <f>IF(K6=1,"Pole obowiązkowe",(IF(K5=1,"Pole błędnie uzupełnione","")))</f>
        <v/>
      </c>
      <c r="L14" s="458" t="str">
        <f t="shared" si="2"/>
        <v/>
      </c>
      <c r="M14" s="458" t="str">
        <f t="shared" si="2"/>
        <v/>
      </c>
      <c r="N14" s="458" t="str">
        <f t="shared" si="2"/>
        <v/>
      </c>
      <c r="O14" s="606" t="str">
        <f>IF(P6=1,"Pole obowiązkowe",(IF(P5=1,"Pole błędnie uzupełnione","")))</f>
        <v/>
      </c>
      <c r="P14" s="606" t="str">
        <f>IF(P6=1,"Pole obowiązkowe",(IF(P5=1,"Pole błędnie uzupełnione","")))</f>
        <v/>
      </c>
      <c r="Q14" s="606" t="str">
        <f t="shared" si="2"/>
        <v/>
      </c>
      <c r="R14" s="458" t="str">
        <f t="shared" si="2"/>
        <v/>
      </c>
      <c r="S14" s="606" t="str">
        <f t="shared" si="2"/>
        <v/>
      </c>
      <c r="T14" s="606" t="str">
        <f t="shared" si="2"/>
        <v/>
      </c>
      <c r="U14" s="606" t="str">
        <f>IF(P6=1,"Pole obowiązkowe",(IF(P5=1,"Pole błędnie uzupełnione","")))</f>
        <v/>
      </c>
      <c r="V14" s="606" t="str">
        <f>IF(V6=1,"Pole obowiązkowe",(IF(V5=1,"Pola 20-24 są błędnie uzupełnione","")))</f>
        <v/>
      </c>
      <c r="W14" s="606" t="str">
        <f t="shared" si="2"/>
        <v/>
      </c>
      <c r="X14" s="606" t="str">
        <f t="shared" si="2"/>
        <v/>
      </c>
      <c r="Y14" s="606" t="str">
        <f>IF(Y6=1,"Pole obowiązkowe",(IF(Y5=1,"Pole błędnie uzupełnione","")))</f>
        <v/>
      </c>
      <c r="Z14" s="606" t="str">
        <f>IF(Y6=1,"Pole obowiązkowe","")</f>
        <v/>
      </c>
      <c r="AA14" s="606" t="str">
        <f>IF(Y6=1,"Pole obowiązkowe","")</f>
        <v/>
      </c>
      <c r="AB14" s="458" t="str">
        <f t="shared" si="2"/>
        <v/>
      </c>
      <c r="AC14" s="458" t="str">
        <f t="shared" si="2"/>
        <v/>
      </c>
      <c r="AD14" s="458" t="str">
        <f>IF(AD6=1,"Pole obowiązkowe",(IF(AD5=1,"Pole błędnie uzupełnione","")))</f>
        <v/>
      </c>
      <c r="AE14" s="606" t="str">
        <f>IF(AE6=1,"Pole obowiązkowe",(IF(AE5=1,"Pola 27-29 są błędnie uzupełnione","")))</f>
        <v/>
      </c>
      <c r="AF14" s="606" t="str">
        <f>IF(AF6=1,"Pole obowiązkowe",(IF(AF5=1,"Pole błędnie uzupełnione","")))</f>
        <v/>
      </c>
      <c r="AG14" s="606" t="str">
        <f>IF(AG6=1,"Pole obowiązkowe",(IF(AG5=1,"Pole błędnie uzupełnione","")))</f>
        <v/>
      </c>
      <c r="AH14" s="606" t="str">
        <f>IF(AH6=1,"Pole obowiązkowe",(IF(AH5=1,"Pole błędnie uzupełnione","")))</f>
        <v/>
      </c>
      <c r="AI14" s="458"/>
      <c r="AJ14" s="606" t="str">
        <f>IF(AJ6=1,"Pole obowiązkowe",(IF(AJ5=1,"Pole błędnie uzupełnione","")))</f>
        <v/>
      </c>
      <c r="AK14" s="606" t="str">
        <f t="shared" si="2"/>
        <v/>
      </c>
      <c r="AL14" s="458"/>
      <c r="AM14" s="458"/>
      <c r="AN14" s="458"/>
      <c r="AO14" s="458"/>
      <c r="AP14" s="458"/>
      <c r="AQ14" s="458"/>
      <c r="AR14" s="606" t="str">
        <f t="shared" si="2"/>
        <v/>
      </c>
      <c r="AS14" s="458" t="str">
        <f t="shared" si="2"/>
        <v/>
      </c>
      <c r="AT14" s="458" t="str">
        <f t="shared" si="2"/>
        <v/>
      </c>
      <c r="AU14" s="606" t="str">
        <f t="shared" si="2"/>
        <v/>
      </c>
      <c r="AV14" s="458" t="str">
        <f t="shared" si="2"/>
        <v/>
      </c>
      <c r="AW14" s="458" t="str">
        <f t="shared" si="2"/>
        <v/>
      </c>
      <c r="AX14" s="606" t="str">
        <f>IF(AX6=1,"Pole obowiązkowe",(IF(AX5=1,"Pole błędnie uzupełnione","")))</f>
        <v/>
      </c>
      <c r="AY14" s="458"/>
      <c r="AZ14" s="458" t="str">
        <f>IF(OR(AX15="NIE",AX15="NIE lub częściowo",AX15="Częściowo z POŚ",AX15="Częściowo z szamb"),"Pole obowiązkowe","")</f>
        <v/>
      </c>
      <c r="BA14" s="606" t="str">
        <f t="shared" si="2"/>
        <v/>
      </c>
      <c r="BB14" s="458" t="str">
        <f t="shared" si="2"/>
        <v/>
      </c>
      <c r="BC14" s="458" t="str">
        <f>IF(OR(BA15="NIE",BA15="NIE lub częściowo",BA15="Częściowo z POŚ",BA15="Częściowo z szamb"),"Pole obowiązkowe","")</f>
        <v/>
      </c>
      <c r="BD14" s="606" t="str">
        <f>IF(BD6=1,"Pole obowiązkowe",(IF(BD5=1,"Pole błędnie uzupełnione","")))</f>
        <v/>
      </c>
      <c r="BE14" s="458" t="str">
        <f>IF(BE6=0,"",IF(BE5=1,"Pole błędnie uzupełnione",IF(BE15&lt;&gt;0,"","Pole obowiązkowe")))</f>
        <v/>
      </c>
      <c r="BF14" s="606" t="str">
        <f>IF(BF6=1,"Pole obowiązkowe","")</f>
        <v/>
      </c>
      <c r="BG14" s="606" t="str">
        <f>IF(BG6=1,"Pole obowiązkowe","")</f>
        <v/>
      </c>
      <c r="BH14" s="606" t="str">
        <f>IF(BH6=1,"Pole obowiązkowe",(IF(BH5=1,"Pole błędnie uzupełnione","")))</f>
        <v/>
      </c>
      <c r="BI14" s="606" t="str">
        <f t="shared" ref="BI14:DJ14" si="3">IF(BI6=1,"Pole obowiązkowe",(IF(BI5=1,"Pole błędnie uzupełnione","")))</f>
        <v/>
      </c>
      <c r="BJ14" s="458" t="str">
        <f t="shared" si="3"/>
        <v/>
      </c>
      <c r="BK14" s="606" t="str">
        <f t="shared" si="3"/>
        <v/>
      </c>
      <c r="BL14" s="606" t="str">
        <f t="shared" si="3"/>
        <v/>
      </c>
      <c r="BM14" s="606" t="str">
        <f t="shared" si="3"/>
        <v/>
      </c>
      <c r="BN14" s="606" t="str">
        <f t="shared" si="3"/>
        <v/>
      </c>
      <c r="BO14" s="606" t="str">
        <f t="shared" si="3"/>
        <v/>
      </c>
      <c r="BP14" s="458"/>
      <c r="BQ14" s="606" t="str">
        <f t="shared" si="3"/>
        <v/>
      </c>
      <c r="BR14" s="606" t="str">
        <f t="shared" si="3"/>
        <v/>
      </c>
      <c r="BS14" s="606" t="str">
        <f t="shared" si="3"/>
        <v/>
      </c>
      <c r="BT14" s="606" t="str">
        <f>IF(BT6=1,"Pole obowiązkowe",(IF(BT5=1,"Pole błędnie uzupełnione","")))</f>
        <v/>
      </c>
      <c r="BU14" s="458"/>
      <c r="BV14" s="458" t="str">
        <f t="shared" si="3"/>
        <v/>
      </c>
      <c r="BW14" s="458" t="str">
        <f t="shared" si="3"/>
        <v/>
      </c>
      <c r="BX14" s="606" t="str">
        <f>IF(BX6=1,"Pole obowiązkowe",(IF(BX5=1,"Pole błędnie uzupełnione","")))</f>
        <v/>
      </c>
      <c r="BY14" s="606" t="str">
        <f t="shared" si="3"/>
        <v/>
      </c>
      <c r="BZ14" s="606" t="str">
        <f t="shared" si="3"/>
        <v/>
      </c>
      <c r="CA14" s="458"/>
      <c r="CB14" s="606" t="str">
        <f t="shared" si="3"/>
        <v/>
      </c>
      <c r="CC14" s="606" t="str">
        <f t="shared" si="3"/>
        <v/>
      </c>
      <c r="CD14" s="606" t="str">
        <f t="shared" si="3"/>
        <v/>
      </c>
      <c r="CE14" s="606" t="str">
        <f t="shared" si="3"/>
        <v/>
      </c>
      <c r="CF14" s="458" t="str">
        <f t="shared" si="3"/>
        <v/>
      </c>
      <c r="CG14" s="606" t="str">
        <f t="shared" si="3"/>
        <v/>
      </c>
      <c r="CH14" s="458" t="str">
        <f t="shared" si="3"/>
        <v/>
      </c>
      <c r="CI14" s="606" t="str">
        <f t="shared" si="3"/>
        <v/>
      </c>
      <c r="CJ14" s="458" t="str">
        <f t="shared" si="3"/>
        <v/>
      </c>
      <c r="CK14" s="458"/>
      <c r="CL14" s="458" t="str">
        <f>IF(CL15&gt;0,"Pole błędnie wypełnione. Proszę sprawdzić poprawność danych w kol. 62 - 64 oraz  66 - 74","")</f>
        <v/>
      </c>
      <c r="CM14" s="458"/>
      <c r="CN14" s="458" t="str">
        <f>IF(CN6=1,"Pole obowiązkowe",(IF(CN5=1,"Pole błędnie uzupełnione","")))</f>
        <v/>
      </c>
      <c r="CO14" s="458" t="str">
        <f t="shared" si="3"/>
        <v/>
      </c>
      <c r="CP14" s="458" t="str">
        <f t="shared" si="3"/>
        <v/>
      </c>
      <c r="CQ14" s="458" t="str">
        <f t="shared" si="3"/>
        <v/>
      </c>
      <c r="CR14" s="458" t="str">
        <f t="shared" si="3"/>
        <v/>
      </c>
      <c r="CS14" s="458" t="str">
        <f t="shared" si="3"/>
        <v/>
      </c>
      <c r="CT14" s="458" t="str">
        <f t="shared" si="3"/>
        <v/>
      </c>
      <c r="CU14" s="458" t="str">
        <f t="shared" si="3"/>
        <v/>
      </c>
      <c r="CV14" s="458" t="str">
        <f t="shared" si="3"/>
        <v/>
      </c>
      <c r="CW14" s="458" t="str">
        <f t="shared" si="3"/>
        <v/>
      </c>
      <c r="CX14" s="458" t="str">
        <f t="shared" si="3"/>
        <v/>
      </c>
      <c r="CY14" s="606" t="str">
        <f t="shared" si="3"/>
        <v/>
      </c>
      <c r="CZ14" s="606" t="str">
        <f t="shared" si="3"/>
        <v/>
      </c>
      <c r="DA14" s="606" t="str">
        <f t="shared" si="3"/>
        <v/>
      </c>
      <c r="DB14" s="606" t="str">
        <f>IF(DB6=1,"Pole obowiązkowe",(IF(DB5=1,"Pole błędnie uzupełnione","")))</f>
        <v/>
      </c>
      <c r="DC14" s="458"/>
      <c r="DD14" s="458" t="str">
        <f t="shared" si="3"/>
        <v/>
      </c>
      <c r="DE14" s="458" t="str">
        <f t="shared" si="3"/>
        <v/>
      </c>
      <c r="DF14" s="458" t="str">
        <f t="shared" si="3"/>
        <v/>
      </c>
      <c r="DG14" s="458" t="str">
        <f t="shared" si="3"/>
        <v/>
      </c>
      <c r="DH14" s="458" t="str">
        <f t="shared" si="3"/>
        <v/>
      </c>
      <c r="DI14" s="458" t="str">
        <f t="shared" si="3"/>
        <v/>
      </c>
      <c r="DJ14" s="458" t="str">
        <f t="shared" si="3"/>
        <v/>
      </c>
      <c r="DK14" s="458" t="str">
        <f t="shared" ref="DK14:EW14" si="4">IF(DK6=1,"Pole obowiązkowe",(IF(DK5=1,"Pole błędnie uzupełnione","")))</f>
        <v/>
      </c>
      <c r="DL14" s="458" t="str">
        <f t="shared" si="4"/>
        <v/>
      </c>
      <c r="DM14" s="458" t="str">
        <f t="shared" si="4"/>
        <v/>
      </c>
      <c r="DN14" s="458" t="str">
        <f t="shared" si="4"/>
        <v/>
      </c>
      <c r="DO14" s="458" t="str">
        <f t="shared" si="4"/>
        <v/>
      </c>
      <c r="DP14" s="458" t="str">
        <f t="shared" si="4"/>
        <v/>
      </c>
      <c r="DQ14" s="458"/>
      <c r="DR14" s="458" t="str">
        <f t="shared" si="4"/>
        <v/>
      </c>
      <c r="DS14" s="458" t="str">
        <f t="shared" si="4"/>
        <v/>
      </c>
      <c r="DT14" s="458"/>
      <c r="DU14" s="458"/>
      <c r="DV14" s="458"/>
      <c r="DW14" s="458" t="str">
        <f t="shared" si="4"/>
        <v/>
      </c>
      <c r="DX14" s="458" t="str">
        <f t="shared" si="4"/>
        <v/>
      </c>
      <c r="DY14" s="458" t="str">
        <f t="shared" si="4"/>
        <v/>
      </c>
      <c r="DZ14" s="458" t="str">
        <f>IF(DZ5=1,"Pole błędnie uzupełnione","")</f>
        <v/>
      </c>
      <c r="EA14" s="458" t="str">
        <f>IF(EA6=1,"Pole obowiązkowe",(IF(EA5=1,"Pole błędnie uzupełnione","")))</f>
        <v/>
      </c>
      <c r="EB14" s="458"/>
      <c r="EC14" s="458" t="str">
        <f>IF(EC5=1,"Pole błędnie uzupełnione","")</f>
        <v/>
      </c>
      <c r="ED14" s="458"/>
      <c r="EE14" s="458"/>
      <c r="EF14" s="458" t="str">
        <f t="shared" si="4"/>
        <v/>
      </c>
      <c r="EG14" s="458" t="str">
        <f t="shared" si="4"/>
        <v/>
      </c>
      <c r="EH14" s="458" t="str">
        <f t="shared" si="4"/>
        <v/>
      </c>
      <c r="EI14" s="458"/>
      <c r="EJ14" s="458" t="str">
        <f t="shared" si="4"/>
        <v/>
      </c>
      <c r="EK14" s="458" t="str">
        <f t="shared" si="4"/>
        <v/>
      </c>
      <c r="EL14" s="458" t="str">
        <f t="shared" si="4"/>
        <v/>
      </c>
      <c r="EM14" s="458" t="str">
        <f t="shared" si="4"/>
        <v/>
      </c>
      <c r="EN14" s="458" t="str">
        <f t="shared" si="4"/>
        <v/>
      </c>
      <c r="EO14" s="458" t="str">
        <f t="shared" si="4"/>
        <v/>
      </c>
      <c r="EP14" s="458" t="str">
        <f t="shared" si="4"/>
        <v/>
      </c>
      <c r="EQ14" s="458" t="str">
        <f t="shared" si="4"/>
        <v/>
      </c>
      <c r="ER14" s="458" t="str">
        <f t="shared" si="4"/>
        <v/>
      </c>
      <c r="ES14" s="458" t="str">
        <f t="shared" si="4"/>
        <v/>
      </c>
      <c r="ET14" s="458" t="str">
        <f t="shared" si="4"/>
        <v/>
      </c>
      <c r="EU14" s="458" t="str">
        <f t="shared" si="4"/>
        <v/>
      </c>
      <c r="EV14" s="458" t="str">
        <f t="shared" si="4"/>
        <v/>
      </c>
      <c r="EW14" s="458" t="str">
        <f t="shared" si="4"/>
        <v/>
      </c>
      <c r="EX14" s="458"/>
      <c r="EY14" s="458"/>
      <c r="EZ14" s="458"/>
      <c r="FA14" s="458"/>
      <c r="FB14" s="458"/>
      <c r="FC14" s="458"/>
      <c r="FD14" s="458"/>
      <c r="FE14" s="458"/>
      <c r="FF14" s="458"/>
      <c r="FG14" s="458"/>
      <c r="FH14" s="458"/>
      <c r="FI14" s="458"/>
      <c r="FJ14" s="530"/>
      <c r="FK14" s="530"/>
      <c r="FL14" s="530"/>
      <c r="FM14" s="606" t="str">
        <f t="shared" ref="FM14:FU14" si="5">IF(FM6=1,"Pole obowiązkowe",(IF(FM5=1,"Pole błędnie uzupełnione","")))</f>
        <v/>
      </c>
      <c r="FN14" s="606" t="str">
        <f t="shared" si="5"/>
        <v/>
      </c>
      <c r="FO14" s="606" t="str">
        <f t="shared" si="5"/>
        <v/>
      </c>
      <c r="FP14" s="606" t="str">
        <f t="shared" si="5"/>
        <v/>
      </c>
      <c r="FQ14" s="606" t="str">
        <f t="shared" si="5"/>
        <v/>
      </c>
      <c r="FR14" s="606" t="str">
        <f t="shared" si="5"/>
        <v/>
      </c>
      <c r="FS14" s="606" t="str">
        <f t="shared" si="5"/>
        <v/>
      </c>
      <c r="FT14" s="606" t="str">
        <f t="shared" si="5"/>
        <v/>
      </c>
      <c r="FU14" s="606" t="str">
        <f t="shared" si="5"/>
        <v/>
      </c>
      <c r="FV14" s="459"/>
      <c r="FW14" s="459"/>
      <c r="FX14" s="459"/>
      <c r="FY14" s="459"/>
      <c r="FZ14" s="459"/>
      <c r="GA14" s="459" t="s">
        <v>357</v>
      </c>
      <c r="GB14" s="459" t="s">
        <v>358</v>
      </c>
      <c r="GC14" s="459" t="s">
        <v>359</v>
      </c>
      <c r="GD14" s="459" t="s">
        <v>360</v>
      </c>
      <c r="GE14" s="459" t="s">
        <v>361</v>
      </c>
      <c r="GF14" s="459"/>
      <c r="GG14" s="459"/>
      <c r="GH14" s="459"/>
      <c r="GI14" s="459"/>
      <c r="GJ14" s="459"/>
      <c r="GK14" s="459"/>
      <c r="GL14" s="459"/>
      <c r="GM14" s="455"/>
      <c r="GN14" s="459"/>
      <c r="GO14" s="455"/>
      <c r="GP14" s="459"/>
      <c r="GQ14" s="459"/>
      <c r="GR14" s="455"/>
      <c r="GS14" s="459"/>
      <c r="GT14" s="455"/>
      <c r="GU14" s="459"/>
      <c r="GV14" s="459"/>
      <c r="GW14" s="459"/>
      <c r="GX14" s="459"/>
      <c r="GY14" s="459"/>
      <c r="GZ14" s="459"/>
      <c r="HA14" s="459"/>
    </row>
    <row r="15" spans="1:209" s="642" customFormat="1" ht="57" customHeight="1" thickBot="1">
      <c r="A15" s="641">
        <v>1</v>
      </c>
      <c r="B15" s="621"/>
      <c r="C15" s="647"/>
      <c r="D15" s="670" t="str">
        <f>IF(C15&lt;&gt;"",IF(COUNTIF('Dane pomocnicze2024'!$D$5:$D$1545,Aglomeracje!C15)=0,"I_d aglomeracji jest błędnie wpisane lub nie występuje w sprawozdaniu za zeszły rok",""),"")</f>
        <v/>
      </c>
      <c r="E15" s="622"/>
      <c r="F15" s="671"/>
      <c r="G15" s="622"/>
      <c r="H15" s="622"/>
      <c r="I15" s="605" t="str">
        <f>IF(AND(G15&lt;&gt;"",H15&lt;&gt;""),IF(AND(G15&gt;0,H15=0),"Aglomeracja z OŚ",(IF(AND(G15=0,H15&gt;0),"Aglomeracja z KP",IF(AND(G15&gt;0,H15&gt;0),"Aglomeracja z OŚ i KP","")))),"Brak uzupełnienia kol. 4 i/lub 5")</f>
        <v>Brak uzupełnienia kol. 4 i/lub 5</v>
      </c>
      <c r="J15" s="672" t="str">
        <f>IF(C15&lt;&gt;"",IF(COUNTIF('Dane pomocnicze2024'!$D$5:$D$1544,Aglomeracje!C15)&gt;0,VLOOKUP(Aglomeracje!C15,'Dane pomocnicze2024'!$D$5:$M$1544,6,0),""),"")</f>
        <v/>
      </c>
      <c r="K15" s="672" t="str">
        <f>IF(C15&lt;&gt;"",IF(COUNTIF('Dane pomocnicze2024'!$D$5:$D$1544,Aglomeracje!C15)&gt;0,VLOOKUP(Aglomeracje!C15,'Dane pomocnicze2024'!$D$5:$AB$1544,25,0),""),"")</f>
        <v/>
      </c>
      <c r="L15" s="672" t="str">
        <f>IF(C15&lt;&gt;"",IF(COUNTIF('Dane pomocnicze2024'!$BF$5:$BF$1544,Aglomeracje!C15)&gt;0,VLOOKUP(Aglomeracje!C15,'Dane pomocnicze2024'!$BF$5:$BH$1544,2,0),""),"")</f>
        <v/>
      </c>
      <c r="M15" s="672" t="str">
        <f>IF(C15&lt;&gt;"",IF(COUNTIF('Dane pomocnicze2024'!$BF$5:$BF$1544,Aglomeracje!C15)&gt;0,VLOOKUP(Aglomeracje!C15,'Dane pomocnicze2024'!$BF$5:$BH$1544,3,0),""),"")</f>
        <v/>
      </c>
      <c r="N15" s="673" t="str">
        <f>IF(C15&lt;&gt;"",IF(COUNTIF('Dane pomocnicze2024'!$D$5:$D$1544,Aglomeracje!C15)&gt;0,VLOOKUP(Aglomeracje!C15,'Dane pomocnicze2024'!$D$5:$M$1544,10,0),""),"")</f>
        <v/>
      </c>
      <c r="O15" s="647"/>
      <c r="P15" s="625"/>
      <c r="Q15" s="622"/>
      <c r="R15" s="623"/>
      <c r="S15" s="625"/>
      <c r="T15" s="648"/>
      <c r="U15" s="614"/>
      <c r="V15" s="615"/>
      <c r="W15" s="615"/>
      <c r="X15" s="615"/>
      <c r="Y15" s="615"/>
      <c r="Z15" s="615"/>
      <c r="AA15" s="615"/>
      <c r="AB15" s="616">
        <f>V15-W15-X15-Y15-Z15-AA15</f>
        <v>0</v>
      </c>
      <c r="AC15" s="483" t="str">
        <f>IF(AB15&gt;0,"Należy wyjaśnić, skąd wynika większa od 0 liczba mieszkańców nieprzyporządkowanych do żadnego systemu zbierania ("&amp;AB15&amp;")",IF(AB15&lt;0,"Uwaga! Błąd wpisanych danych, dane w kol. 19-24 należy skorygować",""))</f>
        <v/>
      </c>
      <c r="AD15" s="621"/>
      <c r="AE15" s="615"/>
      <c r="AF15" s="615"/>
      <c r="AG15" s="615"/>
      <c r="AH15" s="615"/>
      <c r="AI15" s="617">
        <f>AE15-AF15-AG15-AH15</f>
        <v>0</v>
      </c>
      <c r="AJ15" s="615"/>
      <c r="AK15" s="615"/>
      <c r="AL15" s="618">
        <f>_xlfn.AGGREGATE(9,6,W15:AK15)-AE15</f>
        <v>0</v>
      </c>
      <c r="AM15" s="370">
        <f>W15+AF15+AJ15</f>
        <v>0</v>
      </c>
      <c r="AN15" s="436">
        <f>AK15+AG15+X15+Y15</f>
        <v>0</v>
      </c>
      <c r="AO15" s="436">
        <f>Z15+AA15+AH15</f>
        <v>0</v>
      </c>
      <c r="AP15" s="370">
        <f>IF(OR(AB15&lt;0,AI15&lt;0),"Błąd wpisanych danych uniemożliwia obliczenia",AL15-AM15)</f>
        <v>0</v>
      </c>
      <c r="AQ15" s="619">
        <f>IF(AL15&gt;0,IF(OR(AB15&lt;0,AI15&lt;0),"Błąd wpisanych danych uniemożliwia obliczenia",ROUND(AM15/AL15,4)),0)</f>
        <v>0</v>
      </c>
      <c r="AR15" s="615"/>
      <c r="AS15" s="620" t="str">
        <f>IF(AR15&lt;&gt;"",IF(AND(AR15=0,AN15&gt;0),"Wykazano RLM korzystający z szamb mimo braku szamb",IF(AR15&gt;0,IF(OR(AR15&gt;=AN15,AR15*5&lt;AN15),"Liczba RLM przypadających na 1 szambo wynosi: "&amp;ROUND(AN15/AR15,2),""),"")),"")</f>
        <v/>
      </c>
      <c r="AT15" s="621"/>
      <c r="AU15" s="615"/>
      <c r="AV15" s="541" t="str">
        <f>IF(AU15&lt;&gt;"",IF(AND(AU15=0,AO15&gt;0),"Wykazano RLM korzystający z POŚ mimo braku POŚ",IF(AU15&gt;0,IF(OR(AU15&gt;=AO15,AU15*25&lt;AO15),"Liczba RLM przypadających na 1 POŚ wynosi: "&amp;ROUND(AO15/AU15,2),""),"")),"")</f>
        <v/>
      </c>
      <c r="AW15" s="621"/>
      <c r="AX15" s="622"/>
      <c r="AY15" s="541" t="str">
        <f>_xlfn.LET(
  _xlpm.v,TRIM(SUBSTITUTE(AX15,CHAR(160),"")),
  _xlpm.sprzeczne,
    OR(
        AND(
            AR15&gt;0,
            OR(
                _xlpm.v="Brak szamb na terenie aglomeracji i prowadzona ewidencja POŚ",
                _xlpm.v="Brak szamb i POŚ na terenie aglomeracji"
            )
        ),
        AND(
            AU15&gt;0,
            OR(
                _xlpm.v="Brak POŚ na terenie aglomeracji i prowadzona ewidencja szamb",
                _xlpm.v="Brak szamb i POŚ na terenie aglomeracji"
            )
        ),
        AND(
            AR15=0, AU15=0,
            OR(
                _xlpm.v="TAK",
                _xlpm.v="NIE lub częściowo"
            )
        )
    ),
  IF(_xlpm.sprzeczne,"Dane w kol. 39; 40 i 41 są sprzeczne i należy je skorygować","")
)</f>
        <v/>
      </c>
      <c r="AZ15" s="621"/>
      <c r="BA15" s="622"/>
      <c r="BB15" s="541" t="str">
        <f>IF(BA15&lt;&gt;"",
  IF(
    OR(
      AND(
        AR15&gt;0,
        OR(
          TRIM(SUBSTITUTE(BA15,CHAR(160),""))="Brak szamb na terenie aglomeracji i prowadzona dla POŚ",
          TRIM(SUBSTITUTE(BA15,CHAR(160),""))="Brak szamb i POŚ na terenie aglomeracji"
        )
      ),
      AND(
        AU15&gt;0,
        OR(
          TRIM(SUBSTITUTE(BA15,CHAR(160),""))="Brak POŚ na terenie aglomeracji i prowadzona dla szamb",
          TRIM(SUBSTITUTE(BA15,CHAR(160),""))="Brak szamb i POŚ na terenie aglomeracji"
        )
      ),
      AND(
        AR15=0, AU15=0,
        OR(
          TRIM(SUBSTITUTE(BA15,CHAR(160),""))="TAK",
          TRIM(SUBSTITUTE(BA15,CHAR(160),""))="NIE lub częściowo"
        )
      )
    ),
    "Dane w kol.42 i 46a są sprzeczne i należy je skorygować",
    ""
  ),
  ""
)</f>
        <v/>
      </c>
      <c r="BC15" s="621"/>
      <c r="BD15" s="622"/>
      <c r="BE15" s="623"/>
      <c r="BF15" s="693"/>
      <c r="BG15" s="694"/>
      <c r="BH15" s="626"/>
      <c r="BI15" s="626"/>
      <c r="BJ15" s="627">
        <f>BH15+BI15</f>
        <v>0</v>
      </c>
      <c r="BK15" s="626"/>
      <c r="BL15" s="626"/>
      <c r="BM15" s="626"/>
      <c r="BN15" s="615"/>
      <c r="BO15" s="615"/>
      <c r="BP15" s="545" t="str">
        <f>IF(BO15&lt;&gt;"",IF(AND(BO15&gt;0,BL15=0),"Gmina deklaruje przyłączenie mieszkańców do nowo wybudowanej sieci i jednocześnie nie wykazuje sieci, która byłaby wybudowana i odebrana w roku sprawozdawczym",""),"")</f>
        <v/>
      </c>
      <c r="BQ15" s="626"/>
      <c r="BR15" s="626"/>
      <c r="BS15" s="626"/>
      <c r="BT15" s="626"/>
      <c r="BU15" s="628">
        <f>BT15+BS15+BR15+BQ15</f>
        <v>0</v>
      </c>
      <c r="BV15" s="460" t="str">
        <f>IF(AND(AL15&gt;0,BU15&gt;0),IF(AL15/(BU15*20)&gt;3,"Ilość wytworzonych ścieków jest niewspółmiernie niska w stosunku do wielkości aglomeracji i wynosi: "&amp;ROUND(BU15*2.74*1000/AL15,0)&amp;" litrów/doba na 1 RLM",IF(AL15/(BU15*20)&lt;0.3,"Ilość wytworzonych ścieków jest niewspółmiernie wysoka w stosunku do wielkości aglomeracji i wynosi: "&amp;ROUND(BU15*2.74*1000/AL15,0)&amp;" litrów/doba na 1 RLM","")),"")</f>
        <v/>
      </c>
      <c r="BW15" s="630"/>
      <c r="BX15" s="629"/>
      <c r="BY15" s="629"/>
      <c r="BZ15" s="629"/>
      <c r="CA15" s="627">
        <f>IF(ISERROR(BX15+BY15+BZ15),"Błąd wpisanych wartości",BX15+BY15+BZ15)</f>
        <v>0</v>
      </c>
      <c r="CB15" s="629"/>
      <c r="CC15" s="629"/>
      <c r="CD15" s="629"/>
      <c r="CE15" s="629"/>
      <c r="CF15" s="623"/>
      <c r="CG15" s="629"/>
      <c r="CH15" s="623"/>
      <c r="CI15" s="629"/>
      <c r="CJ15" s="546"/>
      <c r="CK15" s="462">
        <f>IF(ISERROR(CB15+CC15+CD15+CE15+CG15+CI15),"Błąd wpisanych wartości",CB15+CC15+CD15+CE15+CG15+CI15)</f>
        <v>0</v>
      </c>
      <c r="CL15" s="462">
        <f>IF(ISERROR(ROUND(ABS(CK15-CA15),2)),"Błąd wpisanych danych",ROUND(ABS(CK15-CA15),2))</f>
        <v>0</v>
      </c>
      <c r="CM15" s="460" t="str">
        <f>IF(AND(MAX(CK15,CA15)&gt;0,AL15&gt;0),IF(MAX(CA15,CK15)&gt;7*AL15,"Nakłady finansowe są wysokie w stosunku do wielkości aglomeracji (wynoszą w przeliczeniu: "&amp;ROUND(MAX(CK15,CA13)*1000/AL15,0)&amp;" zł na 1 RLM)",""),"")</f>
        <v/>
      </c>
      <c r="CN15" s="441"/>
      <c r="CO15" s="462">
        <f>Oczyszczalnie!FW13</f>
        <v>0</v>
      </c>
      <c r="CP15" s="462">
        <f>Oczyszczalnie!FX13</f>
        <v>0</v>
      </c>
      <c r="CQ15" s="462">
        <f>SUM(CO15:CP15)</f>
        <v>0</v>
      </c>
      <c r="CR15" s="462">
        <f>Oczyszczalnie!GA13+_xlfn.AGGREGATE(9,6,CB15)</f>
        <v>0</v>
      </c>
      <c r="CS15" s="462">
        <f>Oczyszczalnie!GB13+_xlfn.AGGREGATE(9,6,CC15)</f>
        <v>0</v>
      </c>
      <c r="CT15" s="462">
        <f>Oczyszczalnie!GC13+_xlfn.AGGREGATE(9,6,CD15)</f>
        <v>0</v>
      </c>
      <c r="CU15" s="462">
        <f>Oczyszczalnie!GD13+_xlfn.AGGREGATE(9,6,CE15)</f>
        <v>0</v>
      </c>
      <c r="CV15" s="462">
        <f>Oczyszczalnie!GE13+_xlfn.AGGREGATE(9,6,CG15)</f>
        <v>0</v>
      </c>
      <c r="CW15" s="462">
        <f>Oczyszczalnie!GF13+_xlfn.AGGREGATE(9,6,CI15)</f>
        <v>0</v>
      </c>
      <c r="CX15" s="631">
        <f>SUM(CR15:CW15)</f>
        <v>0</v>
      </c>
      <c r="CY15" s="632"/>
      <c r="CZ15" s="632"/>
      <c r="DA15" s="615"/>
      <c r="DB15" s="622"/>
      <c r="DC15" s="541" t="str">
        <f>IF(AND(DA15&lt;&gt;"",DB15&lt;&gt;""),IF(OR(AND(DA15=0,OR(DB15="TAK",DB15="NIE")),AND(DA15&gt;0,DB15="Brak przelewów burzowych na terenie aglomeracji")),"Dane w kol. 88 i 89 są sprzeczne. Należy je ujednolicić",IF(AND(DA15&gt;0,DB15&lt;&gt;"",OR(DB15&lt;&gt;"TAK",DB15&lt;&gt;"NIE")),"Wykazano istnienie przelewów burzowych, należy uzupełnić wskazane pola z zakresu kol. 90-98","Brak przelewów burzowych, kol. 90-98 należy pozostawić puste")),"")</f>
        <v/>
      </c>
      <c r="DD15" s="290"/>
      <c r="DE15" s="290"/>
      <c r="DF15" s="526"/>
      <c r="DG15" s="291"/>
      <c r="DH15" s="374"/>
      <c r="DI15" s="374"/>
      <c r="DJ15" s="374"/>
      <c r="DK15" s="374"/>
      <c r="DL15" s="291"/>
      <c r="DM15" s="697"/>
      <c r="DN15" s="441"/>
      <c r="DO15" s="464"/>
      <c r="DP15" s="290"/>
      <c r="DQ15" s="633" t="str">
        <f>IF(AP15-DP15&lt;0,"Liczba osób planowanych do przyłączenia w kol. 102 większa od RLM nieskanalizowanego (kol. 37)","")</f>
        <v/>
      </c>
      <c r="DR15" s="463"/>
      <c r="DS15" s="298"/>
      <c r="DT15" s="298"/>
      <c r="DU15" s="298"/>
      <c r="DV15" s="298"/>
      <c r="DW15" s="465"/>
      <c r="DX15" s="441"/>
      <c r="DY15" s="464"/>
      <c r="DZ15" s="466"/>
      <c r="EA15" s="290"/>
      <c r="EB15" s="633" t="str">
        <f>IF(AP15-(EA15+DP15)&lt;0,"Liczba osób planowanych do przyłączenia, zadeklarowanych łącznie w kol. 102 i 112, jest większa od RLM nieskanalizowanego (kol. 37)","")</f>
        <v/>
      </c>
      <c r="EC15" s="290"/>
      <c r="ED15" s="525" t="str">
        <f>IF(EA15&gt;0,(EA15-EC15)/(DY15-DZ15),"")</f>
        <v/>
      </c>
      <c r="EE15" s="525" t="str">
        <f>IF(EC15&gt;0,EC15/DZ15,"")</f>
        <v/>
      </c>
      <c r="EF15" s="463"/>
      <c r="EG15" s="298"/>
      <c r="EH15" s="298"/>
      <c r="EI15" s="298"/>
      <c r="EJ15" s="465"/>
      <c r="EK15" s="465"/>
      <c r="EL15" s="441"/>
      <c r="EM15" s="464"/>
      <c r="EN15" s="463"/>
      <c r="EO15" s="298"/>
      <c r="EP15" s="465"/>
      <c r="EQ15" s="441"/>
      <c r="ER15" s="464"/>
      <c r="ES15" s="463"/>
      <c r="ET15" s="298"/>
      <c r="EU15" s="465"/>
      <c r="EV15" s="460" t="str">
        <f>IF(AND(DR15+EF15+EN15+ES15&gt;0,OR(DR15&gt;10*AL15,EF15&gt;10*AL15,EN15&gt;10*AL15,ES15&gt;10*AL15),AL15&gt;0),"Nakłady finansowe są wysokie w stosunku do wielkości aglomeracji (wynoszą w przeliczeniu: "&amp;ROUND((MAX(ES15,EN15,EF15,DR15)*1000)/AL15,0)&amp;" zł na 1 RLM)","")</f>
        <v/>
      </c>
      <c r="EW15" s="439"/>
      <c r="EX15" s="462">
        <f>Oczyszczalnie!FU13</f>
        <v>0</v>
      </c>
      <c r="EY15" s="462">
        <f>Oczyszczalnie!FV13</f>
        <v>0</v>
      </c>
      <c r="EZ15" s="373">
        <f>_xlfn.AGGREGATE(9,6,(EY15,EX15,DR15,EF15,EN15,ES15))</f>
        <v>0</v>
      </c>
      <c r="FA15" s="439"/>
      <c r="FB15" s="371">
        <f>AQ15</f>
        <v>0</v>
      </c>
      <c r="FC15" s="370" t="str">
        <f>IF(ISNUMBER(FB15),IF(C15&lt;&gt;"",IF(AL15&gt;0,IF(AND((AM15/AL15)&gt;=0.9799,AM15/AL15&lt;=1,AL15-AM15&lt;=1999),1,0),0),""),"Błąd wpisanych danych uniemożliwia obliczenia")</f>
        <v/>
      </c>
      <c r="FD15" s="370" t="str">
        <f>IF(ISNUMBER(FB15),IF(C15&lt;&gt;"",ROUNDUP(IF(AND(AL15&gt;=100000,AP15&gt;1999),AP15-1999,IF(FB15&lt;0.98,0.98*AL15-AM15,0)),0),""),"Błąd wpisanych danych uniemożliwia obliczenia")</f>
        <v/>
      </c>
      <c r="FE15" s="370">
        <f>Oczyszczalnie!GG13</f>
        <v>0</v>
      </c>
      <c r="FF15" s="370" t="s">
        <v>117</v>
      </c>
      <c r="FG15" s="370" t="s">
        <v>117</v>
      </c>
      <c r="FH15" s="370" t="s">
        <v>117</v>
      </c>
      <c r="FI15" s="370" t="s">
        <v>117</v>
      </c>
      <c r="FJ15" s="528" t="s">
        <v>117</v>
      </c>
      <c r="FK15" s="528" t="s">
        <v>117</v>
      </c>
      <c r="FL15" s="370" t="s">
        <v>117</v>
      </c>
      <c r="FM15" s="626"/>
      <c r="FN15" s="626"/>
      <c r="FO15" s="626"/>
      <c r="FP15" s="626"/>
      <c r="FQ15" s="626"/>
      <c r="FR15" s="626"/>
      <c r="FS15" s="626"/>
      <c r="FT15" s="626"/>
      <c r="FU15" s="626"/>
      <c r="FV15" s="467"/>
      <c r="FW15" s="467"/>
      <c r="FX15" s="467"/>
      <c r="FY15" s="467"/>
      <c r="FZ15" s="467"/>
      <c r="GA15" s="467">
        <f>IF(OR(DN15&lt;&gt;"",DO15&lt;&gt;"",DR15&gt;0,DP15&gt;0),1,0)</f>
        <v>0</v>
      </c>
      <c r="GB15" s="467">
        <f>IF(OR(DX15&lt;&gt;"",DY15&gt;0,EA15&gt;0,EF15&gt;0),1,0)</f>
        <v>0</v>
      </c>
      <c r="GC15" s="467">
        <f>IF(OR(EL15&lt;&gt;"",EM15&gt;0,EN15&gt;0),1,0)</f>
        <v>0</v>
      </c>
      <c r="GD15" s="467">
        <f>IF(OR(EQ15&lt;&gt;"",ER15&gt;0,ES15&gt;0),1,0)</f>
        <v>0</v>
      </c>
      <c r="GE15" s="467">
        <f>IF(YEAR(T15)=2024,1,0)</f>
        <v>0</v>
      </c>
      <c r="GF15" s="467"/>
      <c r="GG15" s="467"/>
      <c r="GH15" s="467"/>
      <c r="GI15" s="467"/>
      <c r="GJ15" s="467"/>
      <c r="GK15" s="467"/>
      <c r="GL15" s="467"/>
      <c r="GM15" s="467"/>
      <c r="GN15" s="467"/>
      <c r="GO15" s="467"/>
      <c r="GP15" s="467"/>
      <c r="GQ15" s="467"/>
      <c r="GR15" s="467"/>
      <c r="GS15" s="467"/>
      <c r="GT15" s="467"/>
      <c r="GU15" s="467"/>
      <c r="GV15" s="467"/>
      <c r="GW15" s="467"/>
      <c r="GX15" s="467"/>
      <c r="GY15" s="467"/>
      <c r="GZ15" s="467"/>
      <c r="HA15" s="467"/>
    </row>
    <row r="16" spans="1:209">
      <c r="A16" s="637"/>
      <c r="B16" s="637"/>
      <c r="C16" s="637" t="s">
        <v>362</v>
      </c>
      <c r="D16" s="637"/>
      <c r="E16" s="637" t="s">
        <v>362</v>
      </c>
      <c r="F16" s="637" t="s">
        <v>362</v>
      </c>
      <c r="G16" s="637" t="s">
        <v>362</v>
      </c>
      <c r="H16" s="637" t="s">
        <v>362</v>
      </c>
      <c r="I16" s="637"/>
      <c r="J16" s="637"/>
      <c r="K16" s="637"/>
      <c r="L16" s="637"/>
      <c r="M16" s="637"/>
      <c r="N16" s="637"/>
      <c r="O16" s="637" t="s">
        <v>362</v>
      </c>
      <c r="P16" s="637" t="s">
        <v>362</v>
      </c>
      <c r="Q16" s="637" t="s">
        <v>362</v>
      </c>
      <c r="R16" s="637"/>
      <c r="S16" s="637" t="s">
        <v>362</v>
      </c>
      <c r="T16" s="637" t="s">
        <v>362</v>
      </c>
      <c r="U16" s="637" t="s">
        <v>362</v>
      </c>
      <c r="V16" s="637" t="s">
        <v>362</v>
      </c>
      <c r="W16" s="637" t="s">
        <v>362</v>
      </c>
      <c r="X16" s="637" t="s">
        <v>362</v>
      </c>
      <c r="Y16" s="637" t="s">
        <v>362</v>
      </c>
      <c r="Z16" s="637" t="s">
        <v>362</v>
      </c>
      <c r="AA16" s="637" t="s">
        <v>362</v>
      </c>
      <c r="AB16" s="637"/>
      <c r="AC16" s="637"/>
      <c r="AD16" s="637"/>
      <c r="AE16" s="637" t="s">
        <v>362</v>
      </c>
      <c r="AF16" s="637" t="s">
        <v>362</v>
      </c>
      <c r="AG16" s="637" t="s">
        <v>362</v>
      </c>
      <c r="AH16" s="637" t="s">
        <v>362</v>
      </c>
      <c r="AI16" s="637"/>
      <c r="AJ16" s="637" t="s">
        <v>362</v>
      </c>
      <c r="AK16" s="637" t="s">
        <v>362</v>
      </c>
      <c r="AL16" s="637"/>
      <c r="AM16" s="637"/>
      <c r="AN16" s="637"/>
      <c r="AO16" s="637"/>
      <c r="AP16" s="637"/>
      <c r="AQ16" s="637"/>
      <c r="AR16" s="637" t="s">
        <v>362</v>
      </c>
      <c r="AS16" s="637"/>
      <c r="AT16" s="637"/>
      <c r="AU16" s="637" t="s">
        <v>362</v>
      </c>
      <c r="AV16" s="637"/>
      <c r="AW16" s="637"/>
      <c r="AX16" s="637" t="s">
        <v>362</v>
      </c>
      <c r="AY16" s="637"/>
      <c r="AZ16" s="637"/>
      <c r="BA16" s="637" t="s">
        <v>362</v>
      </c>
      <c r="BB16" s="637"/>
      <c r="BC16" s="637"/>
      <c r="BD16" s="643" t="s">
        <v>362</v>
      </c>
      <c r="BE16" s="637"/>
      <c r="BF16" s="643" t="s">
        <v>362</v>
      </c>
      <c r="BG16" s="637" t="s">
        <v>362</v>
      </c>
      <c r="BH16" s="637" t="s">
        <v>362</v>
      </c>
      <c r="BI16" s="637" t="s">
        <v>362</v>
      </c>
      <c r="BJ16" s="637"/>
      <c r="BK16" s="637" t="s">
        <v>362</v>
      </c>
      <c r="BL16" s="637" t="s">
        <v>362</v>
      </c>
      <c r="BM16" s="637" t="s">
        <v>362</v>
      </c>
      <c r="BN16" s="637" t="s">
        <v>362</v>
      </c>
      <c r="BO16" s="637" t="s">
        <v>362</v>
      </c>
      <c r="BP16" s="637"/>
      <c r="BQ16" s="637" t="s">
        <v>362</v>
      </c>
      <c r="BR16" s="637" t="s">
        <v>362</v>
      </c>
      <c r="BS16" s="637" t="s">
        <v>362</v>
      </c>
      <c r="BT16" s="637" t="s">
        <v>362</v>
      </c>
      <c r="BU16" s="637"/>
      <c r="BV16" s="637"/>
      <c r="BW16" s="637"/>
      <c r="BX16" s="637" t="s">
        <v>362</v>
      </c>
      <c r="BY16" s="637" t="s">
        <v>362</v>
      </c>
      <c r="BZ16" s="637" t="s">
        <v>362</v>
      </c>
      <c r="CA16" s="637"/>
      <c r="CB16" s="637" t="s">
        <v>362</v>
      </c>
      <c r="CC16" s="637" t="s">
        <v>362</v>
      </c>
      <c r="CD16" s="637" t="s">
        <v>362</v>
      </c>
      <c r="CE16" s="637" t="s">
        <v>362</v>
      </c>
      <c r="CF16" s="637"/>
      <c r="CG16" s="637" t="s">
        <v>362</v>
      </c>
      <c r="CH16" s="637"/>
      <c r="CI16" s="637" t="s">
        <v>362</v>
      </c>
      <c r="CJ16" s="637"/>
      <c r="CK16" s="637"/>
      <c r="CL16" s="637"/>
      <c r="CM16" s="637"/>
      <c r="CN16" s="637"/>
      <c r="CO16" s="637"/>
      <c r="CP16" s="637"/>
      <c r="CQ16" s="637"/>
      <c r="CR16" s="637"/>
      <c r="CS16" s="637"/>
      <c r="CT16" s="637"/>
      <c r="CU16" s="637"/>
      <c r="CV16" s="637"/>
      <c r="CW16" s="637"/>
      <c r="CX16" s="637"/>
      <c r="CY16" s="637" t="s">
        <v>362</v>
      </c>
      <c r="CZ16" s="637" t="s">
        <v>362</v>
      </c>
      <c r="DA16" s="637" t="s">
        <v>362</v>
      </c>
      <c r="DB16" s="637" t="s">
        <v>362</v>
      </c>
      <c r="DC16" s="637"/>
      <c r="DD16" s="637"/>
      <c r="DE16" s="637"/>
      <c r="DF16" s="637"/>
      <c r="DG16" s="637"/>
      <c r="DH16" s="637"/>
      <c r="DI16" s="637"/>
      <c r="DJ16" s="637"/>
      <c r="DK16" s="637"/>
      <c r="DL16" s="637"/>
      <c r="DM16" s="637"/>
      <c r="DN16" s="637"/>
      <c r="DO16" s="637"/>
      <c r="DP16" s="637"/>
      <c r="DQ16" s="637"/>
      <c r="DR16" s="637"/>
      <c r="DS16" s="637"/>
      <c r="DT16" s="637"/>
      <c r="DU16" s="637"/>
      <c r="DV16" s="637"/>
      <c r="DW16" s="637"/>
      <c r="DX16" s="637"/>
      <c r="DY16" s="637"/>
      <c r="DZ16" s="637"/>
      <c r="EA16" s="637"/>
      <c r="EB16" s="637"/>
      <c r="EC16" s="637"/>
      <c r="ED16" s="637"/>
      <c r="EE16" s="637"/>
      <c r="EF16" s="637"/>
      <c r="EG16" s="637"/>
      <c r="EH16" s="637"/>
      <c r="EI16" s="637"/>
      <c r="EJ16" s="637"/>
      <c r="EK16" s="637"/>
      <c r="EL16" s="637"/>
      <c r="EM16" s="637"/>
      <c r="EN16" s="637"/>
      <c r="EO16" s="637"/>
      <c r="EP16" s="637"/>
      <c r="EQ16" s="637"/>
      <c r="ER16" s="637"/>
      <c r="ES16" s="637"/>
      <c r="ET16" s="637"/>
      <c r="EU16" s="637"/>
      <c r="EV16" s="637"/>
      <c r="EW16" s="637"/>
      <c r="EX16" s="637"/>
      <c r="EY16" s="637"/>
      <c r="EZ16" s="637"/>
      <c r="FA16" s="637"/>
      <c r="FB16" s="637"/>
      <c r="FC16" s="637"/>
      <c r="FD16" s="637"/>
      <c r="FE16" s="637"/>
      <c r="FF16" s="637"/>
      <c r="FG16" s="637"/>
      <c r="FH16" s="637"/>
      <c r="FI16" s="637"/>
      <c r="FJ16" s="644"/>
      <c r="FK16" s="644"/>
      <c r="FL16" s="644"/>
      <c r="FM16" s="637" t="s">
        <v>362</v>
      </c>
      <c r="FN16" s="637" t="s">
        <v>362</v>
      </c>
      <c r="FO16" s="637" t="s">
        <v>362</v>
      </c>
      <c r="FP16" s="637" t="s">
        <v>362</v>
      </c>
      <c r="FQ16" s="637" t="s">
        <v>362</v>
      </c>
      <c r="FR16" s="637" t="s">
        <v>362</v>
      </c>
      <c r="FS16" s="637" t="s">
        <v>362</v>
      </c>
      <c r="FT16" s="637" t="s">
        <v>362</v>
      </c>
      <c r="FU16" s="637" t="s">
        <v>362</v>
      </c>
    </row>
    <row r="17" spans="1:208" s="306" customFormat="1" ht="47.25" customHeight="1">
      <c r="R17" s="645"/>
      <c r="S17" s="645"/>
      <c r="BD17" s="646"/>
      <c r="BE17" s="634"/>
      <c r="BF17" s="287"/>
      <c r="BG17" s="287"/>
      <c r="GO17" s="322"/>
      <c r="GP17" s="321"/>
      <c r="GQ17" s="321"/>
      <c r="GR17" s="322"/>
      <c r="GS17" s="321"/>
      <c r="GT17" s="322"/>
    </row>
    <row r="18" spans="1:208" s="342" customFormat="1" ht="291" customHeight="1">
      <c r="A18" s="287"/>
      <c r="B18" s="311" t="s">
        <v>9479</v>
      </c>
      <c r="C18" s="322"/>
      <c r="D18" s="322"/>
      <c r="E18" s="322"/>
      <c r="F18" s="322"/>
      <c r="G18" s="322"/>
      <c r="H18" s="322"/>
      <c r="I18" s="322"/>
      <c r="J18" s="322"/>
      <c r="K18" s="322"/>
      <c r="L18" s="322"/>
      <c r="M18" s="322"/>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87"/>
      <c r="BX18" s="287"/>
      <c r="BY18" s="287"/>
      <c r="BZ18" s="287"/>
      <c r="CA18" s="287"/>
      <c r="CB18" s="287"/>
      <c r="CC18" s="287"/>
      <c r="CD18" s="287"/>
      <c r="CE18" s="287"/>
      <c r="CF18" s="287"/>
      <c r="CG18" s="287"/>
      <c r="CH18" s="287"/>
      <c r="CI18" s="287"/>
      <c r="CJ18" s="287"/>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7"/>
      <c r="DJ18" s="287"/>
      <c r="DK18" s="287"/>
      <c r="DL18" s="287"/>
      <c r="DM18" s="287"/>
      <c r="DN18" s="287"/>
      <c r="DO18" s="287"/>
      <c r="DP18" s="287"/>
      <c r="DQ18" s="287"/>
      <c r="DR18" s="287"/>
      <c r="DS18" s="287"/>
      <c r="DT18" s="287"/>
      <c r="DU18" s="287"/>
      <c r="DV18" s="287"/>
      <c r="DW18" s="287"/>
      <c r="DX18" s="287"/>
      <c r="DY18" s="287"/>
      <c r="DZ18" s="287"/>
      <c r="EA18" s="287"/>
      <c r="EB18" s="287"/>
      <c r="EC18" s="287"/>
      <c r="ED18" s="287"/>
      <c r="EE18" s="287"/>
      <c r="EF18" s="287"/>
      <c r="EG18" s="287"/>
      <c r="EH18" s="287"/>
      <c r="EI18" s="287"/>
      <c r="EJ18" s="287"/>
      <c r="EK18" s="287"/>
      <c r="EL18" s="287"/>
      <c r="EM18" s="287"/>
      <c r="EN18" s="287"/>
      <c r="EO18" s="287"/>
      <c r="EP18" s="287"/>
      <c r="EQ18" s="287"/>
      <c r="ER18" s="287"/>
      <c r="ES18" s="287"/>
      <c r="ET18" s="287"/>
      <c r="EU18" s="287"/>
      <c r="EV18" s="287"/>
      <c r="EW18" s="287"/>
      <c r="EX18" s="287"/>
      <c r="EY18" s="287"/>
      <c r="EZ18" s="287"/>
      <c r="FA18" s="287"/>
      <c r="FB18" s="287"/>
      <c r="FC18" s="287"/>
      <c r="FD18" s="287"/>
      <c r="FE18" s="287"/>
      <c r="FF18" s="287"/>
      <c r="FG18" s="287"/>
      <c r="FH18" s="287"/>
      <c r="FI18" s="287"/>
      <c r="FM18" s="287"/>
      <c r="FN18" s="287"/>
      <c r="FO18" s="287"/>
      <c r="FP18" s="287"/>
      <c r="FQ18" s="287"/>
      <c r="FR18" s="287"/>
      <c r="FS18" s="287"/>
      <c r="FT18" s="287"/>
      <c r="FU18" s="287"/>
      <c r="GM18" s="343"/>
      <c r="GO18" s="322"/>
      <c r="GP18" s="287"/>
      <c r="GQ18" s="287"/>
      <c r="GR18" s="322"/>
      <c r="GS18" s="287"/>
      <c r="GT18" s="322"/>
    </row>
    <row r="19" spans="1:208" s="434" customFormat="1" ht="163.5" customHeight="1">
      <c r="B19" s="311" t="s">
        <v>9480</v>
      </c>
      <c r="GK19" s="435" t="s">
        <v>363</v>
      </c>
      <c r="GM19" s="311"/>
      <c r="GO19" s="311"/>
      <c r="GP19" s="435" t="s">
        <v>364</v>
      </c>
      <c r="GR19" s="311"/>
      <c r="GT19" s="311"/>
      <c r="GU19" s="435" t="s">
        <v>365</v>
      </c>
      <c r="GX19" s="311"/>
      <c r="GZ19" s="311"/>
    </row>
    <row r="20" spans="1:208" ht="303.75" customHeight="1">
      <c r="B20" s="311" t="s">
        <v>9481</v>
      </c>
      <c r="J20" s="2"/>
      <c r="GK20" s="345" t="s">
        <v>366</v>
      </c>
      <c r="GL20" s="345" t="s">
        <v>367</v>
      </c>
      <c r="GM20" s="346" t="s">
        <v>368</v>
      </c>
      <c r="GN20" s="345" t="s">
        <v>369</v>
      </c>
      <c r="GO20" s="347" t="s">
        <v>370</v>
      </c>
      <c r="GP20" s="307" t="s">
        <v>366</v>
      </c>
      <c r="GQ20" s="307" t="s">
        <v>367</v>
      </c>
      <c r="GR20" s="347" t="s">
        <v>368</v>
      </c>
      <c r="GS20" s="307" t="s">
        <v>369</v>
      </c>
      <c r="GT20" s="347" t="s">
        <v>370</v>
      </c>
      <c r="GU20" s="307" t="s">
        <v>371</v>
      </c>
      <c r="GV20" s="307"/>
      <c r="GW20" s="307"/>
      <c r="GX20" s="347" t="s">
        <v>368</v>
      </c>
      <c r="GY20" s="307" t="s">
        <v>369</v>
      </c>
      <c r="GZ20" s="347" t="s">
        <v>370</v>
      </c>
    </row>
    <row r="21" spans="1:208" ht="64.5" customHeight="1">
      <c r="B21" s="306"/>
      <c r="GK21" s="307">
        <f>V5</f>
        <v>0</v>
      </c>
      <c r="GL21" s="307" t="s">
        <v>372</v>
      </c>
      <c r="GM21" s="346" t="s">
        <v>373</v>
      </c>
      <c r="GN21" s="307">
        <f>IF(GK21&gt;0,1,0)</f>
        <v>0</v>
      </c>
      <c r="GO21" s="348" t="str">
        <f>IF(GN21=1,GL21&amp;GM21,"")</f>
        <v/>
      </c>
      <c r="GP21" s="349" t="e">
        <f>#REF!</f>
        <v>#REF!</v>
      </c>
      <c r="GQ21" s="307" t="s">
        <v>374</v>
      </c>
      <c r="GR21" s="347" t="e">
        <f>#REF!</f>
        <v>#REF!</v>
      </c>
      <c r="GS21" s="307" t="e">
        <f>IF(GP21&gt;0,1,0)</f>
        <v>#REF!</v>
      </c>
      <c r="GT21" s="347" t="e">
        <f>IF(GS21=1,GQ21&amp;" ("&amp;GR21&amp;"); ","")</f>
        <v>#REF!</v>
      </c>
      <c r="GU21" s="350" t="s">
        <v>375</v>
      </c>
      <c r="GV21" s="345"/>
      <c r="GW21" s="345"/>
      <c r="GX21" s="410" t="s">
        <v>376</v>
      </c>
      <c r="GY21" s="345"/>
      <c r="GZ21" s="353" t="str">
        <f>IF(GY21=1,GX21,"")</f>
        <v/>
      </c>
    </row>
    <row r="22" spans="1:208" ht="38.25">
      <c r="GK22" s="307">
        <f>AE5</f>
        <v>0</v>
      </c>
      <c r="GL22" s="307" t="s">
        <v>377</v>
      </c>
      <c r="GM22" s="310" t="s">
        <v>378</v>
      </c>
      <c r="GN22" s="307">
        <f>IF(GK22&gt;0,1,0)</f>
        <v>0</v>
      </c>
      <c r="GO22" s="348" t="str">
        <f t="shared" ref="GO22:GO31" si="6">IF(GN22=1,GL22&amp;GM22,"")</f>
        <v/>
      </c>
      <c r="GP22" s="349" t="e">
        <f>#REF!</f>
        <v>#REF!</v>
      </c>
      <c r="GQ22" s="307"/>
      <c r="GR22" s="347"/>
      <c r="GS22" s="307" t="e">
        <f t="shared" ref="GS22:GS31" si="7">IF(GP22&gt;0,1,0)</f>
        <v>#REF!</v>
      </c>
      <c r="GT22" s="347"/>
      <c r="GU22" s="350" t="s">
        <v>379</v>
      </c>
      <c r="GV22" s="345" t="e">
        <f>VLOOKUP(C15,'Dane pomocnicze2024'!$D$5:$W$1536,20,0)</f>
        <v>#N/A</v>
      </c>
      <c r="GW22" s="352">
        <f>AQ15</f>
        <v>0</v>
      </c>
      <c r="GX22" s="351" t="s">
        <v>380</v>
      </c>
      <c r="GY22" s="345">
        <f>IF(ISERROR(GV22-GW22&gt;0),0,IF(GV22-GW22&gt;0,1,0))</f>
        <v>0</v>
      </c>
      <c r="GZ22" s="353" t="str">
        <f>IF(GY22=1,GX22,"")</f>
        <v/>
      </c>
    </row>
    <row r="23" spans="1:208" ht="63.75">
      <c r="GK23" s="307">
        <f>AX5</f>
        <v>0</v>
      </c>
      <c r="GL23" s="307" t="s">
        <v>381</v>
      </c>
      <c r="GM23" s="310" t="s">
        <v>382</v>
      </c>
      <c r="GN23" s="307">
        <f t="shared" ref="GN23:GN31" si="8">IF(GK23&gt;0,1,0)</f>
        <v>0</v>
      </c>
      <c r="GO23" s="348" t="str">
        <f t="shared" si="6"/>
        <v/>
      </c>
      <c r="GP23" s="349">
        <f>AD7</f>
        <v>0</v>
      </c>
      <c r="GQ23" s="307" t="s">
        <v>372</v>
      </c>
      <c r="GR23" s="347" t="str">
        <f>AC15</f>
        <v/>
      </c>
      <c r="GS23" s="307">
        <f t="shared" si="7"/>
        <v>0</v>
      </c>
      <c r="GT23" s="347" t="str">
        <f t="shared" ref="GT23:GT31" si="9">IF(GS23=1,GQ23&amp;" ("&amp;GR23&amp;"); ","")</f>
        <v/>
      </c>
      <c r="GU23" s="350" t="s">
        <v>383</v>
      </c>
      <c r="GV23" s="345" t="e">
        <f>VLOOKUP(C15,'Dane pomocnicze2024'!$D$5:$X$1536,21,0)</f>
        <v>#N/A</v>
      </c>
      <c r="GW23" s="352" t="str">
        <f>FC15</f>
        <v/>
      </c>
      <c r="GX23" s="392" t="s">
        <v>384</v>
      </c>
      <c r="GY23" s="345">
        <f>IF(ISERROR(GV23-GW23&gt;0),0,IF(AND(GV23-GW23&gt;0,GV23=1),1,0))</f>
        <v>0</v>
      </c>
      <c r="GZ23" s="353" t="str">
        <f>IF(GY23=1,GX23,"")</f>
        <v/>
      </c>
    </row>
    <row r="24" spans="1:208" ht="89.25">
      <c r="GK24" s="307" t="e">
        <f>#REF!</f>
        <v>#REF!</v>
      </c>
      <c r="GL24" s="307" t="s">
        <v>385</v>
      </c>
      <c r="GM24" s="310" t="s">
        <v>386</v>
      </c>
      <c r="GN24" s="307" t="e">
        <f t="shared" si="8"/>
        <v>#REF!</v>
      </c>
      <c r="GO24" s="348" t="e">
        <f t="shared" si="6"/>
        <v>#REF!</v>
      </c>
      <c r="GP24" s="349">
        <f>AT7</f>
        <v>0</v>
      </c>
      <c r="GQ24" s="307" t="s">
        <v>387</v>
      </c>
      <c r="GR24" s="347" t="str">
        <f>AS15</f>
        <v/>
      </c>
      <c r="GS24" s="307">
        <f t="shared" si="7"/>
        <v>0</v>
      </c>
      <c r="GT24" s="347" t="str">
        <f t="shared" si="9"/>
        <v/>
      </c>
      <c r="GU24" s="354" t="s">
        <v>388</v>
      </c>
      <c r="GV24" s="345">
        <f>AO15</f>
        <v>0</v>
      </c>
      <c r="GW24" s="345">
        <f>AL15</f>
        <v>0</v>
      </c>
      <c r="GX24" s="393" t="s">
        <v>389</v>
      </c>
      <c r="GY24" s="345">
        <f>IF(ISERROR(GV24/GW24),0,IF(GV24/GW24&gt;0.02,1,0))</f>
        <v>0</v>
      </c>
      <c r="GZ24" s="353" t="str">
        <f>IF(GY24=1,GX24,"")</f>
        <v/>
      </c>
    </row>
    <row r="25" spans="1:208" ht="57.6" customHeight="1">
      <c r="GK25" s="307" t="e">
        <f>#REF!</f>
        <v>#REF!</v>
      </c>
      <c r="GL25" s="307" t="s">
        <v>390</v>
      </c>
      <c r="GM25" s="310" t="s">
        <v>391</v>
      </c>
      <c r="GN25" s="307" t="e">
        <f t="shared" si="8"/>
        <v>#REF!</v>
      </c>
      <c r="GO25" s="348" t="e">
        <f t="shared" si="6"/>
        <v>#REF!</v>
      </c>
      <c r="GP25" s="349">
        <f>AW7</f>
        <v>0</v>
      </c>
      <c r="GQ25" s="307" t="s">
        <v>392</v>
      </c>
      <c r="GR25" s="347" t="str">
        <f>AV15</f>
        <v/>
      </c>
      <c r="GS25" s="307">
        <f t="shared" si="7"/>
        <v>0</v>
      </c>
      <c r="GT25" s="347" t="str">
        <f t="shared" si="9"/>
        <v/>
      </c>
      <c r="GU25" s="355" t="s">
        <v>393</v>
      </c>
      <c r="GV25" s="345" t="e">
        <f>VLOOKUP(C15,'Dane pomocnicze2024'!$D$5:$X$1536,15,0)</f>
        <v>#N/A</v>
      </c>
      <c r="GW25" s="345">
        <f>AL15</f>
        <v>0</v>
      </c>
      <c r="GX25" s="393" t="s">
        <v>394</v>
      </c>
      <c r="GY25" s="345">
        <f>IF(ISERROR(GV25/GW25),0,IF(AND(ABS(GV25-GW25)/GV25&gt;0.05,#REF!&lt;&gt;2024),1,0))</f>
        <v>0</v>
      </c>
      <c r="GZ25" s="353" t="str">
        <f>IF(GY25=1,GX25,"")</f>
        <v/>
      </c>
    </row>
    <row r="26" spans="1:208" ht="45">
      <c r="GK26" s="307" t="e">
        <f>#REF!</f>
        <v>#REF!</v>
      </c>
      <c r="GL26" s="307" t="s">
        <v>395</v>
      </c>
      <c r="GM26" s="310" t="s">
        <v>391</v>
      </c>
      <c r="GN26" s="307" t="e">
        <f t="shared" si="8"/>
        <v>#REF!</v>
      </c>
      <c r="GO26" s="348" t="e">
        <f t="shared" si="6"/>
        <v>#REF!</v>
      </c>
      <c r="GP26" s="349">
        <f>BW7</f>
        <v>0</v>
      </c>
      <c r="GQ26" s="307" t="s">
        <v>396</v>
      </c>
      <c r="GR26" s="347" t="str">
        <f>BV15</f>
        <v/>
      </c>
      <c r="GS26" s="307">
        <f t="shared" si="7"/>
        <v>0</v>
      </c>
      <c r="GT26" s="347" t="str">
        <f t="shared" si="9"/>
        <v/>
      </c>
      <c r="GU26" s="345"/>
      <c r="GV26" s="345"/>
      <c r="GW26" s="345"/>
      <c r="GX26" s="345"/>
      <c r="GY26" s="345"/>
      <c r="GZ26" s="390"/>
    </row>
    <row r="27" spans="1:208" ht="45">
      <c r="GK27" s="307" t="e">
        <f>#REF!</f>
        <v>#REF!</v>
      </c>
      <c r="GL27" s="307" t="s">
        <v>397</v>
      </c>
      <c r="GM27" s="310" t="s">
        <v>391</v>
      </c>
      <c r="GN27" s="307" t="e">
        <f t="shared" si="8"/>
        <v>#REF!</v>
      </c>
      <c r="GO27" s="348" t="e">
        <f t="shared" si="6"/>
        <v>#REF!</v>
      </c>
      <c r="GP27" s="349">
        <f>CN7</f>
        <v>0</v>
      </c>
      <c r="GQ27" s="307" t="s">
        <v>398</v>
      </c>
      <c r="GR27" s="347" t="str">
        <f>CM15</f>
        <v/>
      </c>
      <c r="GS27" s="307">
        <f t="shared" si="7"/>
        <v>0</v>
      </c>
      <c r="GT27" s="347" t="str">
        <f t="shared" si="9"/>
        <v/>
      </c>
    </row>
    <row r="28" spans="1:208" ht="45">
      <c r="GK28" s="307" t="e">
        <f>#REF!</f>
        <v>#REF!</v>
      </c>
      <c r="GL28" s="307" t="s">
        <v>399</v>
      </c>
      <c r="GM28" s="310" t="s">
        <v>391</v>
      </c>
      <c r="GN28" s="307" t="e">
        <f t="shared" si="8"/>
        <v>#REF!</v>
      </c>
      <c r="GO28" s="348" t="e">
        <f t="shared" si="6"/>
        <v>#REF!</v>
      </c>
      <c r="GP28" s="349">
        <f>EW7</f>
        <v>0</v>
      </c>
      <c r="GQ28" s="307" t="s">
        <v>400</v>
      </c>
      <c r="GR28" s="347">
        <f>EV7</f>
        <v>0</v>
      </c>
      <c r="GS28" s="307">
        <f t="shared" si="7"/>
        <v>0</v>
      </c>
      <c r="GT28" s="347" t="str">
        <f t="shared" si="9"/>
        <v/>
      </c>
    </row>
    <row r="29" spans="1:208" ht="60">
      <c r="GK29" s="307">
        <f>BO5</f>
        <v>0</v>
      </c>
      <c r="GL29" s="307" t="s">
        <v>401</v>
      </c>
      <c r="GM29" s="310" t="s">
        <v>402</v>
      </c>
      <c r="GN29" s="307">
        <f t="shared" si="8"/>
        <v>0</v>
      </c>
      <c r="GO29" s="348" t="str">
        <f t="shared" si="6"/>
        <v/>
      </c>
      <c r="GP29" s="349"/>
      <c r="GQ29" s="307"/>
      <c r="GR29" s="347"/>
      <c r="GS29" s="307">
        <f t="shared" si="7"/>
        <v>0</v>
      </c>
      <c r="GT29" s="347" t="str">
        <f t="shared" si="9"/>
        <v/>
      </c>
    </row>
    <row r="30" spans="1:208" ht="30">
      <c r="GK30" s="307">
        <f>CL5</f>
        <v>0</v>
      </c>
      <c r="GL30" s="307" t="s">
        <v>403</v>
      </c>
      <c r="GM30" s="310" t="s">
        <v>404</v>
      </c>
      <c r="GN30" s="307">
        <f t="shared" si="8"/>
        <v>0</v>
      </c>
      <c r="GO30" s="348" t="str">
        <f t="shared" si="6"/>
        <v/>
      </c>
      <c r="GP30" s="349"/>
      <c r="GQ30" s="307"/>
      <c r="GR30" s="347"/>
      <c r="GS30" s="307">
        <f t="shared" si="7"/>
        <v>0</v>
      </c>
      <c r="GT30" s="347" t="str">
        <f t="shared" si="9"/>
        <v/>
      </c>
    </row>
    <row r="31" spans="1:208" ht="30">
      <c r="GK31" s="307">
        <f>DC5</f>
        <v>0</v>
      </c>
      <c r="GL31" s="307" t="s">
        <v>405</v>
      </c>
      <c r="GM31" s="310" t="s">
        <v>406</v>
      </c>
      <c r="GN31" s="307">
        <f t="shared" si="8"/>
        <v>0</v>
      </c>
      <c r="GO31" s="348" t="str">
        <f t="shared" si="6"/>
        <v/>
      </c>
      <c r="GP31" s="349"/>
      <c r="GQ31" s="307"/>
      <c r="GR31" s="347"/>
      <c r="GS31" s="307">
        <f t="shared" si="7"/>
        <v>0</v>
      </c>
      <c r="GT31" s="347" t="str">
        <f t="shared" si="9"/>
        <v/>
      </c>
    </row>
    <row r="32" spans="1:208">
      <c r="GM32" s="136"/>
    </row>
    <row r="33" spans="195:195">
      <c r="GM33" s="136"/>
    </row>
    <row r="34" spans="195:195">
      <c r="GM34" s="136"/>
    </row>
    <row r="35" spans="195:195">
      <c r="GM35" s="136"/>
    </row>
    <row r="36" spans="195:195">
      <c r="GM36" s="136"/>
    </row>
  </sheetData>
  <sheetProtection algorithmName="SHA-512" hashValue="TqLiOs57FSKxVIgZpNTNTxcV6FhQkXKxZGZtOhsh4NX+D0h7vT9rqBWWp2tNTXwAbEkbKKb8kj0PG9bwurFwDQ==" saltValue="nNrG76hrB85e8QkIUGV1gg==" spinCount="100000" sheet="1" formatCells="0" formatColumns="0" formatRows="0"/>
  <conditionalFormatting sqref="A14:EW14">
    <cfRule type="containsText" dxfId="31" priority="34" operator="containsText" text="błędnie">
      <formula>NOT(ISERROR(SEARCH("błędnie",A14)))</formula>
    </cfRule>
    <cfRule type="containsText" dxfId="30" priority="35" operator="containsText" text="obowiązkowe">
      <formula>NOT(ISERROR(SEARCH("obowiązkowe",A14)))</formula>
    </cfRule>
  </conditionalFormatting>
  <conditionalFormatting sqref="B14">
    <cfRule type="containsText" dxfId="29" priority="10" operator="containsText" text="Proszę">
      <formula>NOT(ISERROR(SEARCH("Proszę",B14)))</formula>
    </cfRule>
  </conditionalFormatting>
  <conditionalFormatting sqref="B5:BE5 BG5:FI5 FS5:FU7 B6:FI6 B7:DB7 DD7:FI7 DC8">
    <cfRule type="expression" dxfId="28" priority="790">
      <formula>$FI$5="cc"</formula>
    </cfRule>
  </conditionalFormatting>
  <conditionalFormatting sqref="AB15">
    <cfRule type="cellIs" dxfId="27" priority="32" operator="lessThan">
      <formula>0</formula>
    </cfRule>
  </conditionalFormatting>
  <conditionalFormatting sqref="AC15">
    <cfRule type="containsText" dxfId="26" priority="33" operator="containsText" text="błąd">
      <formula>NOT(ISERROR(SEARCH("błąd",AC15)))</formula>
    </cfRule>
  </conditionalFormatting>
  <conditionalFormatting sqref="CA15">
    <cfRule type="containsText" dxfId="25" priority="20" operator="containsText" text="błąd">
      <formula>NOT(ISERROR(SEARCH("błąd",CA15)))</formula>
    </cfRule>
  </conditionalFormatting>
  <conditionalFormatting sqref="CK15">
    <cfRule type="containsText" dxfId="24" priority="19" operator="containsText" text="błąd">
      <formula>NOT(ISERROR(SEARCH("błąd",CK15)))</formula>
    </cfRule>
  </conditionalFormatting>
  <conditionalFormatting sqref="CL15">
    <cfRule type="cellIs" dxfId="23" priority="18" operator="greaterThanOrEqual">
      <formula>0.01</formula>
    </cfRule>
  </conditionalFormatting>
  <conditionalFormatting sqref="DC15">
    <cfRule type="containsText" dxfId="22" priority="14" operator="containsText" text="sprzeczne">
      <formula>NOT(ISERROR(SEARCH("sprzeczne",DC15)))</formula>
    </cfRule>
  </conditionalFormatting>
  <conditionalFormatting sqref="FM14:FU14">
    <cfRule type="containsText" dxfId="21" priority="1" operator="containsText" text="błędnie">
      <formula>NOT(ISERROR(SEARCH("błędnie",FM14)))</formula>
    </cfRule>
    <cfRule type="containsText" dxfId="20" priority="2" operator="containsText" text="obowiązkowe">
      <formula>NOT(ISERROR(SEARCH("obowiązkowe",FM14)))</formula>
    </cfRule>
  </conditionalFormatting>
  <conditionalFormatting sqref="FM5:XFD7 A5:BE5 BG5:FL5 A6:FL6 A7:DB7 DD7:FL7 DC8">
    <cfRule type="containsText" dxfId="19" priority="15" operator="containsText" text="x">
      <formula>NOT(ISERROR(SEARCH("x",A5)))</formula>
    </cfRule>
  </conditionalFormatting>
  <conditionalFormatting sqref="FO5:FU5 FM5:FR7">
    <cfRule type="expression" dxfId="18" priority="6">
      <formula>$FI$5="cc"</formula>
    </cfRule>
  </conditionalFormatting>
  <conditionalFormatting sqref="FZ4:HU44">
    <cfRule type="expression" dxfId="17" priority="12">
      <formula>$FZ$4="cc"</formula>
    </cfRule>
  </conditionalFormatting>
  <dataValidations xWindow="772" yWindow="984" count="35">
    <dataValidation type="decimal" allowBlank="1" showInputMessage="1" showErrorMessage="1" error="Uwaga, wpisano wartość powyżej 400 km, sprzawdź czy nie wpisano w metrach." prompt="Długość w kilometrach [0; 400 km]" sqref="EM15 DY15:DZ15 ER15" xr:uid="{CED28162-C322-4E8D-BC28-C0B3A2959B8E}">
      <formula1>0</formula1>
      <formula2>400</formula2>
    </dataValidation>
    <dataValidation type="list" allowBlank="1" showInputMessage="1" showErrorMessage="1" error="Należy wybrać z listy rozwijanej" prompt="wybór z listy rozwijanej" sqref="F15" xr:uid="{65BE33D3-2F04-43B2-B2BD-FED8527C4AE6}">
      <formula1>"A - Aglomeracja jest aktywna,W - Aglomeracja jest nieaktywna (weszła w skład innej aglomeracji) ,L - Aglomeracja jest nieaktywna (została zlikwidowana)"</formula1>
    </dataValidation>
    <dataValidation type="whole" allowBlank="1" showInputMessage="1" showErrorMessage="1" error="Należy wpisać liczbę całkowitą z przedziału [0;20]" prompt="Liczba całkowita z przedziału &lt;0; 20&gt;" sqref="G15:H15" xr:uid="{0FC408B2-380C-4C2B-A17F-A28445E50C18}">
      <formula1>0</formula1>
      <formula2>20</formula2>
    </dataValidation>
    <dataValidation type="list" allowBlank="1" showInputMessage="1" showErrorMessage="1" error="Należy wybrać z listy rozwijanej [TAK/NIE]" prompt="Wybór z listy rozwijanej" sqref="Q15" xr:uid="{0BB21ACF-ACE5-45E1-9DF5-0DD37FB7CA20}">
      <formula1>"TAK,NIE"</formula1>
    </dataValidation>
    <dataValidation type="date" allowBlank="1" showInputMessage="1" showErrorMessage="1" error="data wejścia w życie uchwały lub jej zmiany nie jest w formacie RRRR-MM-DD lub wykracza poza okres sprawozdawczy (2023 r.)" prompt="Data w formacie RRRR-MM-DD" sqref="T15" xr:uid="{C1CA9F48-08D7-4FA9-90E4-EA3A2A194CEE}">
      <formula1>39155</formula1>
      <formula2>46022</formula2>
    </dataValidation>
    <dataValidation type="whole" allowBlank="1" showInputMessage="1" showErrorMessage="1" error="Należy wpisać liczbę całkowitą &lt;0; 3000000&gt;" prompt="Tylko wartości liczbowe &lt;0 ; 3000000&gt;" sqref="U15:Y15 AE15:AH15 AJ15:AK15" xr:uid="{224D3A79-C72D-4A47-97D1-387C644AC874}">
      <formula1>0</formula1>
      <formula2>3000000</formula2>
    </dataValidation>
    <dataValidation type="whole" allowBlank="1" showInputMessage="1" showErrorMessage="1" error="Należy wpisać liczbę całkowitą &lt;0; 15000&gt;" prompt="Tylko wartości liczbowe &lt;0 ; 15 000&gt;" sqref="AR15 AU15" xr:uid="{C1C4761C-26A8-4A7E-9BCF-C696F92BC5DA}">
      <formula1>0</formula1>
      <formula2>15000</formula2>
    </dataValidation>
    <dataValidation type="list" allowBlank="1" showInputMessage="1" showErrorMessage="1" error="Należy wybrać z listy rozwijanej" prompt="Wybór z listy rozwijanej " sqref="BA15" xr:uid="{8F392CA2-74E3-459B-94EE-C85A8C7DEDF2}">
      <formula1>"TAK,NIE lub częściowo,Częściowo z szamb,Częściowo z POŚ,Brak szamb na terenie aglomeracji i prowadzona dla POŚ,Brak POŚ na terenie aglomeracji i prowadzona dla szamb,Brak szamb i POŚ na terenie aglomeracji "</formula1>
    </dataValidation>
    <dataValidation type="list" allowBlank="1" showInputMessage="1" showErrorMessage="1" error="Należy wybrać z listy rozwijanej" prompt="Wybór z listy rozwijanej " sqref="BD15" xr:uid="{A72C3F2C-13CF-4C9D-9EB0-B746E62337DF}">
      <formula1>"TAK,NIE,TAK-tylko z szamb,TAK- tylko osady z POŚ,Brak szamb i POŚ w aglomeracji,częściowo z szamb, częściowo z POŚ,częściowo z POŚ i szamb"</formula1>
    </dataValidation>
    <dataValidation type="decimal" showInputMessage="1" showErrorMessage="1" error="Należy wpisać wartość liczbową &lt;0;1000&gt;" prompt="wartości liczbowe z zakresu &lt;0; 1000&gt;" sqref="BK15" xr:uid="{0BE50630-8D4A-48EC-9257-484B0FAD4033}">
      <formula1>0</formula1>
      <formula2>1000</formula2>
    </dataValidation>
    <dataValidation type="whole" showInputMessage="1" showErrorMessage="1" error="Należy wpisać liczby całkowite &lt;0;50000&gt;" prompt="wartości liczbowe z zakresu &lt;0 ; 50000&gt;" sqref="BN15:BO15" xr:uid="{77E5758C-67A4-4315-AF09-563B24963EAD}">
      <formula1>0</formula1>
      <formula2>50000</formula2>
    </dataValidation>
    <dataValidation type="decimal" showInputMessage="1" showErrorMessage="1" error="Należy wpisać wartości liczbowe &lt;0;300000&gt;" prompt="wartości liczbowe z zakresu &lt;0; 300000&gt;" sqref="BQ15" xr:uid="{70A3B3ED-3422-4E7F-9BE5-39A850CCF196}">
      <formula1>0</formula1>
      <formula2>300000</formula2>
    </dataValidation>
    <dataValidation type="decimal" showInputMessage="1" showErrorMessage="1" error="Należy wpisać wartości liczbowe &lt;0;5000&gt;" prompt="wartości liczbowe z zakresu &lt;0; 5000&gt;" sqref="BS15:BT15" xr:uid="{F700EDC4-8FBF-4185-A590-AA381502E1A9}">
      <formula1>0</formula1>
      <formula2>5000</formula2>
    </dataValidation>
    <dataValidation type="decimal" errorStyle="warning" allowBlank="1" showInputMessage="1" showErrorMessage="1" error="Wpisana wartość nie jest liczbą lub przekracza 1 000 000, proszę upewnić się, że podano w TYS. zł" prompt="wartości liczbowe &lt;0; 1000000&gt;" sqref="CB15 BZ15 EF15" xr:uid="{05C347DC-4FB9-460B-AF05-187BE1D979B2}">
      <formula1>0</formula1>
      <formula2>1000000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CY15" xr:uid="{5A65B88A-2B68-401C-8B35-BBB2EE550EC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CZ15" xr:uid="{154B7DB6-5294-452C-80A7-1FDD9E69BE16}">
      <formula1>14</formula1>
      <formula2>24.5</formula2>
    </dataValidation>
    <dataValidation type="list" allowBlank="1" showInputMessage="1" showErrorMessage="1" error="proszę wybrać z listy rozwijanej" prompt="proszę wybrać z listy rozwijanej" sqref="DB15" xr:uid="{9C08B1CB-51AC-4482-A0BA-ADC1EE2011BA}">
      <formula1>"TAK,NIE,Brak przelewów burzowych na terenie aglomeracji"</formula1>
    </dataValidation>
    <dataValidation type="whole" allowBlank="1" showInputMessage="1" showErrorMessage="1" prompt="Należy podać liczbę całkowitą" sqref="DA15 DD15:DE15" xr:uid="{144A6F59-39DD-41B6-A544-F1B621DB0B43}">
      <formula1>0</formula1>
      <formula2>100</formula2>
    </dataValidation>
    <dataValidation type="list" allowBlank="1" showInputMessage="1" showErrorMessage="1" error="Proszę wybrać z listy rozwijanej [TAK/NIE}" prompt="wybór z listy rozwijanej" sqref="DS15 EI15 EG15 EO15 DU15 ET15" xr:uid="{3DC68CCB-8B54-40E6-A92E-E1524B434279}">
      <formula1>"TAK,NIE"</formula1>
    </dataValidation>
    <dataValidation type="whole" showInputMessage="1" showErrorMessage="1" error="Należy wpisać liczby całkowite &lt;0; 200000&gt;" prompt="wartości liczbowe z zakresu &lt;0; 200000&gt;" sqref="EA15 DP15 EC15" xr:uid="{E578303A-613F-4479-A1FE-5BFEE87F89DE}">
      <formula1>0</formula1>
      <formula2>200000</formula2>
    </dataValidation>
    <dataValidation type="date" operator="greaterThan" allowBlank="1" showInputMessage="1" showErrorMessage="1" error="Wpisana dana nie jest w formacie RRRR-MM-DD" prompt="data RRRR-MM-DD" sqref="EJ15" xr:uid="{B17AEEA3-ABA7-491D-B4FF-9D6A60BE0F8F}">
      <formula1>25569</formula1>
    </dataValidation>
    <dataValidation allowBlank="1" showInputMessage="1" showErrorMessage="1" prompt="Opis w postaci tekstowej" sqref="DH15:DK15" xr:uid="{BEA7C1B8-B413-4004-BA54-5467FAA6C378}"/>
    <dataValidation type="list" allowBlank="1" showInputMessage="1" showErrorMessage="1" error="Należy wybrać z listy rozwijanej" prompt="Wybór z listy rozwijanej " sqref="DL15 DG15" xr:uid="{9B777106-F602-4C65-A4F6-D5128781457C}">
      <formula1>"TAK,NIE"</formula1>
    </dataValidation>
    <dataValidation type="decimal" errorStyle="warning" allowBlank="1" showInputMessage="1" showErrorMessage="1" error="Uwaga, wpisano wartość powyżej 400 km, sprzawdź czy nie wpisano w metrach." prompt="Długość w kilometrach [0; 400 km]" sqref="DO15" xr:uid="{93C6EB13-E4CA-43DC-B9F2-5C81F08B3735}">
      <formula1>0</formula1>
      <formula2>400</formula2>
    </dataValidation>
    <dataValidation type="decimal" showInputMessage="1" showErrorMessage="1" error="Należy wpisać wartości liczbowe &lt;0;300000&gt;" prompt="wartości liczbowe z zakresu &lt;0: 300000&gt;" sqref="BR15" xr:uid="{E0E0B634-EEC5-4943-BBFB-A9E1BC8683CC}">
      <formula1>0</formula1>
      <formula2>300000</formula2>
    </dataValidation>
    <dataValidation type="decimal" allowBlank="1" showInputMessage="1" showErrorMessage="1" prompt="Tylko wartości liczbowe m. 0 a 1000000" sqref="DT15 DV15" xr:uid="{0483BF0E-A173-40A1-B7AB-FA5DA2439F11}">
      <formula1>0</formula1>
      <formula2>1000000</formula2>
    </dataValidation>
    <dataValidation showInputMessage="1" showErrorMessage="1" error="Należy wpisać liczby całkowite &lt;0; 200000&gt;" sqref="ED15:EE15" xr:uid="{4D5A798C-EED0-49BE-9ED2-12B0AE3FF040}"/>
    <dataValidation type="whole" allowBlank="1" showInputMessage="1" showErrorMessage="1" error="Należy wpisać liczbę całkowitą &lt;0; 3000000&gt;" prompt="Tylko wartości liczbowe &lt;0 ; 100000&gt;" sqref="Z15:AA15" xr:uid="{E457DA17-7782-477D-8C11-C3A19B78EA09}">
      <formula1>0</formula1>
      <formula2>100000</formula2>
    </dataValidation>
    <dataValidation type="decimal" showInputMessage="1" showErrorMessage="1" error="Należy wpisać wartość liczbową &lt;0;5000&gt;" prompt="wartości liczbowe z zakresu &lt;0; 5000&gt;" sqref="BH15:BI15" xr:uid="{28989746-92D7-4C4F-8159-E3E63D4C85AB}">
      <formula1>0</formula1>
      <formula2>5000</formula2>
    </dataValidation>
    <dataValidation type="decimal" showInputMessage="1" showErrorMessage="1" error="Należy wpisać wartość liczbową &lt;0;200&gt; w kilometrach, proszę upwenić się, czy nie podano w metrach" prompt="wartości liczbowe z zakresu &lt;0; 200&gt;" sqref="BL15:BM15" xr:uid="{C841FD8A-0C0F-4AC8-A591-017231D9DD13}">
      <formula1>0</formula1>
      <formula2>200</formula2>
    </dataValidation>
    <dataValidation type="list" allowBlank="1" showInputMessage="1" showErrorMessage="1" error="Należy wybrać z listy rozwijanej" prompt="Wybór z listy rozwijanej " sqref="AX15" xr:uid="{BABC61D7-07EE-4B94-884D-F119ACA27CA0}">
      <formula1>"TAK,NIE lub częściowo,Brak szamb na terenie aglomeracji i prowadzona ewidencja POŚ,Brak POŚ na terenie aglomeracji i prowadzona ewidencja szamb,Brak szamb i POŚ na terenie aglomeracji "</formula1>
    </dataValidation>
    <dataValidation type="decimal" operator="greaterThanOrEqual" allowBlank="1" showInputMessage="1" showErrorMessage="1" prompt="Proszę podać liczbę " sqref="BF15:BG15" xr:uid="{334A4491-119F-4FCF-A514-2F00FB57586E}">
      <formula1>0</formula1>
    </dataValidation>
    <dataValidation errorStyle="warning" operator="greaterThanOrEqual" allowBlank="1" showInputMessage="1" showErrorMessage="1" sqref="DM15" xr:uid="{4BA1969F-F058-4AED-BD2B-062784846112}"/>
    <dataValidation type="decimal" allowBlank="1" showInputMessage="1" showErrorMessage="1" error="Wpisana wartość nie jest liczbą lub przekracza 1 000 000, proszę upewnić się, że podano w TYS. zł" prompt="wartości liczbowe &lt;0; 1000000&gt;" sqref="DR15 EN15 BX15:BY15 CI15 CG15 CC15:CE15 ES15" xr:uid="{2F740451-4799-43FC-B3E4-E2631D8C0E23}">
      <formula1>0</formula1>
      <formula2>1000000</formula2>
    </dataValidation>
    <dataValidation type="date" allowBlank="1" showInputMessage="1" showErrorMessage="1" error="Wpisana dana nie jest w formacie RRRR-MM-DD_x000a_Data zakończenia inwestycji nie może być późniejsza niż 31 grudnia 2034 r." prompt="data RRRR-MM-DD" sqref="DW15 EK15 EP15 EU15" xr:uid="{7C40E4FA-35E6-4002-A5F5-D28D406CF97F}">
      <formula1>25569</formula1>
      <formula2>49309</formula2>
    </dataValidation>
  </dataValidations>
  <pageMargins left="0" right="0" top="0.15748031496062992" bottom="0.15748031496062992" header="0.31496062992125984" footer="0.31496062992125984"/>
  <pageSetup paperSize="8" scale="3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GZ98"/>
  <sheetViews>
    <sheetView showGridLines="0" zoomScale="66" zoomScaleNormal="66" workbookViewId="0">
      <selection activeCell="A2" sqref="A2"/>
    </sheetView>
  </sheetViews>
  <sheetFormatPr defaultColWidth="9.140625" defaultRowHeight="15"/>
  <cols>
    <col min="1" max="1" width="37.140625" style="136" customWidth="1"/>
    <col min="2" max="2" width="26" style="136" customWidth="1"/>
    <col min="3" max="3" width="31.140625" style="136" customWidth="1"/>
    <col min="4" max="4" width="24.42578125" style="136" customWidth="1"/>
    <col min="5" max="5" width="30.140625" style="136" customWidth="1"/>
    <col min="6" max="6" width="40" style="136" customWidth="1"/>
    <col min="7" max="7" width="25.5703125" style="136" customWidth="1"/>
    <col min="8" max="8" width="22.5703125" style="136" customWidth="1"/>
    <col min="9" max="9" width="26.28515625" style="136" customWidth="1"/>
    <col min="10" max="10" width="41" style="136" customWidth="1"/>
    <col min="11" max="11" width="23.140625" style="136" customWidth="1"/>
    <col min="12" max="12" width="37.85546875" style="136" customWidth="1"/>
    <col min="13" max="14" width="30.5703125" style="136" customWidth="1"/>
    <col min="15" max="15" width="52.85546875" style="136" customWidth="1"/>
    <col min="16" max="16" width="37.140625" style="136" customWidth="1"/>
    <col min="17" max="17" width="23" style="136" customWidth="1"/>
    <col min="18" max="18" width="30.42578125" style="136" customWidth="1"/>
    <col min="19" max="19" width="22.85546875" style="136" customWidth="1"/>
    <col min="20" max="20" width="23.5703125" style="136" customWidth="1"/>
    <col min="21" max="21" width="69.140625" style="136" customWidth="1"/>
    <col min="22" max="22" width="26" style="136" customWidth="1"/>
    <col min="23" max="25" width="46.140625" style="136" customWidth="1"/>
    <col min="26" max="26" width="42.7109375" style="136" customWidth="1"/>
    <col min="27" max="27" width="43" style="136" customWidth="1"/>
    <col min="28" max="28" width="58.140625" style="136" customWidth="1"/>
    <col min="29" max="29" width="24.42578125" style="136" customWidth="1"/>
    <col min="30" max="30" width="25.7109375" style="136" customWidth="1"/>
    <col min="31" max="31" width="33" style="136" customWidth="1"/>
    <col min="32" max="32" width="21.7109375" style="136" customWidth="1"/>
    <col min="33" max="33" width="21.42578125" style="136" customWidth="1"/>
    <col min="34" max="34" width="24.140625" style="136" customWidth="1"/>
    <col min="35" max="35" width="21.85546875" style="136" customWidth="1"/>
    <col min="36" max="36" width="25.140625" style="136" customWidth="1"/>
    <col min="37" max="38" width="25.42578125" style="136" customWidth="1"/>
    <col min="39" max="39" width="19.85546875" style="136" customWidth="1"/>
    <col min="40" max="44" width="23.42578125" style="136" customWidth="1"/>
    <col min="45" max="45" width="64" style="136" customWidth="1"/>
    <col min="46" max="50" width="12.85546875" style="136" customWidth="1"/>
    <col min="51" max="51" width="20.140625" style="136" customWidth="1"/>
    <col min="52" max="52" width="20.85546875" style="136" customWidth="1"/>
    <col min="53" max="53" width="21.5703125" style="136" customWidth="1"/>
    <col min="54" max="55" width="15.140625" style="136" customWidth="1"/>
    <col min="56" max="56" width="44.5703125" style="136" customWidth="1"/>
    <col min="57" max="57" width="55.42578125" style="136" customWidth="1"/>
    <col min="58" max="58" width="49.42578125" style="136" customWidth="1"/>
    <col min="59" max="59" width="52.5703125" style="136" customWidth="1"/>
    <col min="60" max="60" width="25.7109375" style="136" customWidth="1"/>
    <col min="61" max="61" width="26.42578125" style="136" customWidth="1"/>
    <col min="62" max="62" width="16.85546875" style="136" customWidth="1"/>
    <col min="63" max="63" width="17.7109375" style="136" customWidth="1"/>
    <col min="64" max="64" width="19.5703125" style="136" customWidth="1"/>
    <col min="65" max="65" width="18.28515625" style="136" customWidth="1"/>
    <col min="66" max="66" width="20.7109375" style="136" customWidth="1"/>
    <col min="67" max="67" width="31.140625" style="136" customWidth="1"/>
    <col min="68" max="68" width="18.42578125" style="136" customWidth="1"/>
    <col min="69" max="69" width="17" style="136" customWidth="1"/>
    <col min="70" max="70" width="17.85546875" style="136" customWidth="1"/>
    <col min="71" max="71" width="22.5703125" style="136" customWidth="1"/>
    <col min="72" max="72" width="18.140625" style="136" customWidth="1"/>
    <col min="73" max="73" width="23.28515625" style="136" customWidth="1"/>
    <col min="74" max="79" width="10.85546875" style="136" customWidth="1"/>
    <col min="80" max="80" width="13.28515625" style="136" customWidth="1"/>
    <col min="81" max="81" width="17" style="136" customWidth="1"/>
    <col min="82" max="82" width="25.28515625" style="136" customWidth="1"/>
    <col min="83" max="83" width="16.42578125" style="136" customWidth="1"/>
    <col min="84" max="84" width="23" style="136" customWidth="1"/>
    <col min="85" max="85" width="19.85546875" style="136" customWidth="1"/>
    <col min="86" max="86" width="18.7109375" style="136" customWidth="1"/>
    <col min="87" max="87" width="19" style="136" customWidth="1"/>
    <col min="88" max="88" width="15.5703125" style="136" customWidth="1"/>
    <col min="89" max="89" width="18.85546875" style="136" customWidth="1"/>
    <col min="90" max="90" width="15.140625" style="136" customWidth="1"/>
    <col min="91" max="91" width="16.85546875" style="136" customWidth="1"/>
    <col min="92" max="92" width="14.5703125" style="136" customWidth="1"/>
    <col min="93" max="93" width="21.5703125" style="136" customWidth="1"/>
    <col min="94" max="94" width="23.85546875" style="136" customWidth="1"/>
    <col min="95" max="95" width="50.140625" style="136" customWidth="1"/>
    <col min="96" max="96" width="32.7109375" style="136" customWidth="1"/>
    <col min="97" max="97" width="24.85546875" style="136" customWidth="1"/>
    <col min="98" max="101" width="26.28515625" style="136" customWidth="1"/>
    <col min="102" max="102" width="41.42578125" style="136" customWidth="1"/>
    <col min="103" max="103" width="41.5703125" style="136" customWidth="1"/>
    <col min="104" max="104" width="49.140625" style="136" customWidth="1"/>
    <col min="105" max="105" width="22.85546875" style="136" customWidth="1"/>
    <col min="106" max="106" width="47" style="136" customWidth="1"/>
    <col min="107" max="107" width="25.140625" style="136" customWidth="1"/>
    <col min="108" max="108" width="28.42578125" style="136" customWidth="1"/>
    <col min="109" max="109" width="25.28515625" style="136" customWidth="1"/>
    <col min="110" max="110" width="39.28515625" style="136" customWidth="1"/>
    <col min="111" max="111" width="22" style="136" customWidth="1"/>
    <col min="112" max="112" width="19.85546875" style="136" customWidth="1"/>
    <col min="113" max="113" width="20.42578125" style="136" customWidth="1"/>
    <col min="114" max="114" width="28.42578125" style="136" customWidth="1"/>
    <col min="115" max="115" width="23.140625" style="136" customWidth="1"/>
    <col min="116" max="116" width="34.42578125" style="136" customWidth="1"/>
    <col min="117" max="117" width="51.140625" style="136" customWidth="1"/>
    <col min="118" max="118" width="26.140625" style="136" customWidth="1"/>
    <col min="119" max="119" width="19.140625" style="136" customWidth="1"/>
    <col min="120" max="120" width="52.28515625" style="136" customWidth="1"/>
    <col min="121" max="121" width="23.140625" style="136" customWidth="1"/>
    <col min="122" max="122" width="30" style="136" customWidth="1"/>
    <col min="123" max="123" width="73.140625" style="136" customWidth="1"/>
    <col min="124" max="124" width="61.42578125" style="136" customWidth="1"/>
    <col min="125" max="125" width="66.7109375" style="136" customWidth="1"/>
    <col min="126" max="135" width="8.85546875" style="136" customWidth="1"/>
    <col min="136" max="136" width="10.28515625" style="136" customWidth="1"/>
    <col min="137" max="174" width="8.85546875" style="136" customWidth="1"/>
    <col min="175" max="175" width="13.5703125" style="136" customWidth="1"/>
    <col min="176" max="194" width="8.85546875" style="136" customWidth="1"/>
    <col min="195" max="195" width="9.42578125" style="136" customWidth="1"/>
    <col min="196" max="196" width="16.42578125" style="306" customWidth="1"/>
    <col min="197" max="197" width="40.140625" style="306" customWidth="1"/>
    <col min="198" max="198" width="6.7109375" style="136" customWidth="1"/>
    <col min="199" max="199" width="15.85546875" style="136" customWidth="1"/>
    <col min="200" max="200" width="9.7109375" style="136" customWidth="1"/>
    <col min="201" max="201" width="11.5703125" style="136" customWidth="1"/>
    <col min="202" max="202" width="12.5703125" style="136" customWidth="1"/>
    <col min="203" max="203" width="44" style="136" customWidth="1"/>
    <col min="204" max="204" width="7.85546875" style="136" customWidth="1"/>
    <col min="205" max="205" width="53.140625" style="306" customWidth="1"/>
    <col min="206" max="218" width="9.140625" style="136" customWidth="1"/>
    <col min="219" max="16384" width="9.140625" style="136"/>
  </cols>
  <sheetData>
    <row r="1" spans="1:208" ht="21.75" thickBot="1">
      <c r="A1" s="132" t="s">
        <v>407</v>
      </c>
    </row>
    <row r="2" spans="1:208" ht="42.75" customHeight="1" thickBot="1">
      <c r="A2" s="133" t="s">
        <v>408</v>
      </c>
      <c r="B2" s="309">
        <f>Aglomeracje!G15</f>
        <v>0</v>
      </c>
      <c r="C2" s="133" t="s">
        <v>409</v>
      </c>
      <c r="D2" s="309">
        <f>_xlfn.AGGREGATE(9,6,B6:DU6)-J6</f>
        <v>0</v>
      </c>
      <c r="E2" s="133" t="s">
        <v>2</v>
      </c>
      <c r="F2" s="309">
        <f>_xlfn.AGGREGATE(9,6,B5:DU5)</f>
        <v>0</v>
      </c>
      <c r="G2" s="133" t="s">
        <v>3</v>
      </c>
      <c r="H2" s="309">
        <f>_xlfn.AGGREGATE(9,6,B7:DU7)</f>
        <v>0</v>
      </c>
    </row>
    <row r="3" spans="1:208" ht="21">
      <c r="A3" s="280" t="s">
        <v>4</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row>
    <row r="4" spans="1:208" s="285" customFormat="1" ht="360">
      <c r="A4" s="158" t="s">
        <v>410</v>
      </c>
      <c r="B4" s="437" t="s">
        <v>29</v>
      </c>
      <c r="C4" s="437" t="s">
        <v>29</v>
      </c>
      <c r="D4" s="437" t="s">
        <v>29</v>
      </c>
      <c r="E4" s="437" t="s">
        <v>411</v>
      </c>
      <c r="F4" s="437" t="s">
        <v>412</v>
      </c>
      <c r="G4" s="437" t="s">
        <v>413</v>
      </c>
      <c r="H4" s="437" t="s">
        <v>414</v>
      </c>
      <c r="I4" s="437" t="s">
        <v>415</v>
      </c>
      <c r="J4" s="437" t="s">
        <v>416</v>
      </c>
      <c r="K4" s="437" t="s">
        <v>417</v>
      </c>
      <c r="L4" s="437" t="s">
        <v>418</v>
      </c>
      <c r="M4" s="437" t="s">
        <v>419</v>
      </c>
      <c r="N4" s="437" t="s">
        <v>420</v>
      </c>
      <c r="O4" s="539" t="s">
        <v>421</v>
      </c>
      <c r="P4" s="437" t="s">
        <v>25</v>
      </c>
      <c r="Q4" s="437" t="s">
        <v>422</v>
      </c>
      <c r="R4" s="437" t="s">
        <v>423</v>
      </c>
      <c r="S4" s="437" t="s">
        <v>424</v>
      </c>
      <c r="T4" s="437" t="s">
        <v>9507</v>
      </c>
      <c r="U4" s="437" t="s">
        <v>425</v>
      </c>
      <c r="V4" s="437" t="s">
        <v>9511</v>
      </c>
      <c r="W4" s="437" t="s">
        <v>426</v>
      </c>
      <c r="X4" s="437" t="s">
        <v>9482</v>
      </c>
      <c r="Y4" s="437" t="s">
        <v>9483</v>
      </c>
      <c r="Z4" s="437" t="s">
        <v>9485</v>
      </c>
      <c r="AA4" s="437" t="s">
        <v>9484</v>
      </c>
      <c r="AB4" s="437" t="s">
        <v>427</v>
      </c>
      <c r="AC4" s="437" t="s">
        <v>428</v>
      </c>
      <c r="AD4" s="437" t="s">
        <v>429</v>
      </c>
      <c r="AE4" s="437" t="s">
        <v>430</v>
      </c>
      <c r="AF4" s="437" t="s">
        <v>431</v>
      </c>
      <c r="AG4" s="437" t="s">
        <v>432</v>
      </c>
      <c r="AH4" s="437" t="s">
        <v>433</v>
      </c>
      <c r="AI4" s="437" t="s">
        <v>434</v>
      </c>
      <c r="AJ4" s="437" t="s">
        <v>435</v>
      </c>
      <c r="AK4" s="440" t="s">
        <v>436</v>
      </c>
      <c r="AL4" s="440"/>
      <c r="AM4" s="437" t="s">
        <v>437</v>
      </c>
      <c r="AN4" s="440" t="s">
        <v>438</v>
      </c>
      <c r="AO4" s="448"/>
      <c r="AP4" s="448"/>
      <c r="AQ4" s="448"/>
      <c r="AR4" s="449"/>
      <c r="AS4" s="159" t="s">
        <v>439</v>
      </c>
      <c r="AT4" s="440" t="s">
        <v>440</v>
      </c>
      <c r="AU4" s="448"/>
      <c r="AV4" s="448"/>
      <c r="AW4" s="448"/>
      <c r="AX4" s="449"/>
      <c r="AY4" s="448" t="s">
        <v>441</v>
      </c>
      <c r="AZ4" s="451"/>
      <c r="BA4" s="451"/>
      <c r="BB4" s="451"/>
      <c r="BC4" s="468"/>
      <c r="BD4" s="437" t="s">
        <v>442</v>
      </c>
      <c r="BE4" s="437" t="s">
        <v>443</v>
      </c>
      <c r="BF4" s="437" t="s">
        <v>444</v>
      </c>
      <c r="BG4" s="469" t="s">
        <v>25</v>
      </c>
      <c r="BH4" s="437" t="s">
        <v>445</v>
      </c>
      <c r="BI4" s="448" t="s">
        <v>446</v>
      </c>
      <c r="BJ4" s="312"/>
      <c r="BK4" s="312"/>
      <c r="BL4" s="312"/>
      <c r="BM4" s="312"/>
      <c r="BN4" s="312"/>
      <c r="BO4" s="312"/>
      <c r="BP4" s="312"/>
      <c r="BQ4" s="312"/>
      <c r="BR4" s="312"/>
      <c r="BS4" s="313"/>
      <c r="BT4" s="437" t="s">
        <v>447</v>
      </c>
      <c r="BU4" s="437" t="s">
        <v>448</v>
      </c>
      <c r="BV4" s="312" t="s">
        <v>449</v>
      </c>
      <c r="BW4" s="312"/>
      <c r="BX4" s="312"/>
      <c r="BY4" s="312"/>
      <c r="BZ4" s="312"/>
      <c r="CA4" s="312"/>
      <c r="CB4" s="312"/>
      <c r="CC4" s="312"/>
      <c r="CD4" s="314" t="s">
        <v>450</v>
      </c>
      <c r="CE4" s="448"/>
      <c r="CF4" s="437" t="s">
        <v>451</v>
      </c>
      <c r="CG4" s="440" t="s">
        <v>452</v>
      </c>
      <c r="CH4" s="448"/>
      <c r="CI4" s="448"/>
      <c r="CJ4" s="448"/>
      <c r="CK4" s="448"/>
      <c r="CL4" s="448"/>
      <c r="CM4" s="448"/>
      <c r="CN4" s="448"/>
      <c r="CO4" s="449"/>
      <c r="CP4" s="437" t="s">
        <v>453</v>
      </c>
      <c r="CQ4" s="437" t="s">
        <v>454</v>
      </c>
      <c r="CR4" s="437" t="s">
        <v>455</v>
      </c>
      <c r="CS4" s="437" t="s">
        <v>25</v>
      </c>
      <c r="CT4" s="437" t="s">
        <v>57</v>
      </c>
      <c r="CU4" s="437" t="s">
        <v>456</v>
      </c>
      <c r="CV4" s="437" t="s">
        <v>57</v>
      </c>
      <c r="CW4" s="437" t="s">
        <v>456</v>
      </c>
      <c r="CX4" s="437" t="s">
        <v>457</v>
      </c>
      <c r="CY4" s="437" t="s">
        <v>458</v>
      </c>
      <c r="CZ4" s="160" t="s">
        <v>459</v>
      </c>
      <c r="DA4" s="440" t="s">
        <v>77</v>
      </c>
      <c r="DB4" s="437" t="s">
        <v>460</v>
      </c>
      <c r="DC4" s="437" t="s">
        <v>461</v>
      </c>
      <c r="DD4" s="437" t="s">
        <v>462</v>
      </c>
      <c r="DE4" s="470" t="s">
        <v>463</v>
      </c>
      <c r="DF4" s="437" t="s">
        <v>464</v>
      </c>
      <c r="DG4" s="437" t="s">
        <v>465</v>
      </c>
      <c r="DH4" s="437" t="s">
        <v>466</v>
      </c>
      <c r="DI4" s="437" t="s">
        <v>467</v>
      </c>
      <c r="DJ4" s="437" t="s">
        <v>468</v>
      </c>
      <c r="DK4" s="160" t="s">
        <v>469</v>
      </c>
      <c r="DL4" s="437" t="s">
        <v>9506</v>
      </c>
      <c r="DM4" s="437" t="s">
        <v>470</v>
      </c>
      <c r="DN4" s="437" t="s">
        <v>471</v>
      </c>
      <c r="DO4" s="437" t="s">
        <v>472</v>
      </c>
      <c r="DP4" s="437" t="s">
        <v>91</v>
      </c>
      <c r="DQ4" s="437" t="s">
        <v>469</v>
      </c>
      <c r="DR4" s="442" t="s">
        <v>473</v>
      </c>
      <c r="DS4" s="437" t="s">
        <v>474</v>
      </c>
      <c r="DT4" s="437" t="s">
        <v>25</v>
      </c>
      <c r="DU4" s="437" t="s">
        <v>105</v>
      </c>
      <c r="DV4" s="453"/>
      <c r="DW4" s="452"/>
      <c r="DX4" s="452"/>
      <c r="DY4" s="452"/>
      <c r="DZ4" s="452"/>
      <c r="EA4" s="452"/>
      <c r="EB4" s="452"/>
      <c r="EC4" s="452"/>
      <c r="ED4" s="452"/>
      <c r="EE4" s="452"/>
      <c r="EF4" s="452"/>
      <c r="EG4" s="452"/>
      <c r="EH4" s="452"/>
      <c r="EI4" s="452"/>
      <c r="EJ4" s="452"/>
      <c r="EK4" s="452"/>
      <c r="EL4" s="452"/>
      <c r="EM4" s="452"/>
      <c r="EN4" s="452"/>
      <c r="EO4" s="452"/>
      <c r="EP4" s="452"/>
      <c r="EQ4" s="452"/>
      <c r="ER4" s="452"/>
      <c r="ES4" s="452"/>
      <c r="ET4" s="452"/>
      <c r="EU4" s="452"/>
      <c r="EV4" s="452"/>
      <c r="EW4" s="452"/>
      <c r="EX4" s="452"/>
      <c r="EY4" s="452"/>
      <c r="EZ4" s="452"/>
      <c r="FA4" s="452"/>
      <c r="FB4" s="452"/>
      <c r="FC4" s="452"/>
      <c r="FD4" s="452"/>
      <c r="FE4" s="452"/>
      <c r="FF4" s="452"/>
      <c r="FG4" s="452"/>
      <c r="FH4" s="452"/>
      <c r="FI4" s="452"/>
      <c r="FJ4" s="452"/>
      <c r="FK4" s="452"/>
      <c r="FL4" s="452"/>
      <c r="FM4" s="452"/>
      <c r="FN4" s="452"/>
      <c r="FO4" s="452"/>
      <c r="FP4" s="452"/>
      <c r="FQ4" s="452"/>
      <c r="FR4" s="452"/>
      <c r="FS4" s="452"/>
      <c r="FT4" s="452"/>
      <c r="FU4" s="452"/>
      <c r="FV4" s="452"/>
      <c r="FW4" s="452"/>
      <c r="FX4" s="452"/>
      <c r="FY4" s="452"/>
      <c r="FZ4" s="452"/>
      <c r="GA4" s="452"/>
      <c r="GB4" s="452"/>
      <c r="GC4" s="452"/>
      <c r="GD4" s="452"/>
      <c r="GE4" s="452"/>
      <c r="GF4" s="452"/>
      <c r="GG4" s="452"/>
      <c r="GH4" s="452"/>
      <c r="GI4" s="452"/>
      <c r="GJ4" s="452"/>
      <c r="GK4" s="452"/>
      <c r="GL4" s="452"/>
      <c r="GM4" s="452"/>
      <c r="GN4" s="454"/>
      <c r="GO4" s="454"/>
      <c r="GP4" s="452"/>
      <c r="GQ4" s="452"/>
      <c r="GR4" s="452"/>
      <c r="GS4" s="452"/>
      <c r="GT4" s="452"/>
      <c r="GU4" s="452"/>
      <c r="GV4" s="452"/>
      <c r="GW4" s="454"/>
      <c r="GX4" s="452"/>
      <c r="GY4" s="452"/>
      <c r="GZ4" s="452"/>
    </row>
    <row r="5" spans="1:208" s="287" customFormat="1" ht="17.25" hidden="1" customHeight="1">
      <c r="A5" s="413"/>
      <c r="B5" s="413" t="s">
        <v>117</v>
      </c>
      <c r="C5" s="413" t="s">
        <v>117</v>
      </c>
      <c r="D5" s="413" t="s">
        <v>117</v>
      </c>
      <c r="E5" s="413"/>
      <c r="F5" s="413"/>
      <c r="G5" s="413"/>
      <c r="H5" s="413"/>
      <c r="I5" s="413"/>
      <c r="J5" s="413"/>
      <c r="K5" s="413"/>
      <c r="L5" s="413">
        <f>COUNTIFS(GI16:GI25,1)</f>
        <v>0</v>
      </c>
      <c r="M5" s="413"/>
      <c r="N5" s="413"/>
      <c r="O5" s="413"/>
      <c r="P5" s="413"/>
      <c r="Q5" s="413"/>
      <c r="R5" s="413"/>
      <c r="S5" s="413"/>
      <c r="T5" s="413"/>
      <c r="U5" s="413"/>
      <c r="V5" s="413"/>
      <c r="W5" s="413"/>
      <c r="X5" s="413"/>
      <c r="Y5" s="413"/>
      <c r="Z5" s="413"/>
      <c r="AA5" s="413" t="s">
        <v>475</v>
      </c>
      <c r="AB5" s="413">
        <f>IF(SUMIF($EA$16:$EA$25,1,$Z$16:$Z$25)+SUMIF($EA$16:$EA$25,1,$AA$16:$AA$25)&gt;100,1,0)</f>
        <v>0</v>
      </c>
      <c r="AC5" s="413"/>
      <c r="AD5" s="413"/>
      <c r="AE5" s="413"/>
      <c r="AF5" s="413"/>
      <c r="AG5" s="413"/>
      <c r="AH5" s="413"/>
      <c r="AI5" s="413"/>
      <c r="AJ5" s="413"/>
      <c r="AK5" s="413"/>
      <c r="AL5" s="413"/>
      <c r="AM5" s="413"/>
      <c r="AN5" s="413">
        <f>SUM(GK16:GK25)</f>
        <v>0</v>
      </c>
      <c r="AO5" s="413">
        <f>SUM(GL16:GL25)</f>
        <v>0</v>
      </c>
      <c r="AP5" s="413">
        <f>SUM(GM16:GM25)</f>
        <v>0</v>
      </c>
      <c r="AQ5" s="413">
        <f>SUM(GN16:GN25)</f>
        <v>0</v>
      </c>
      <c r="AR5" s="413">
        <f>SUM(GO16:GO25)</f>
        <v>0</v>
      </c>
      <c r="AS5" s="413"/>
      <c r="AT5" s="413"/>
      <c r="AU5" s="413"/>
      <c r="AV5" s="413"/>
      <c r="AW5" s="413"/>
      <c r="AX5" s="413"/>
      <c r="AY5" s="413"/>
      <c r="AZ5" s="413"/>
      <c r="BA5" s="413"/>
      <c r="BB5" s="413"/>
      <c r="BC5" s="413"/>
      <c r="BD5" s="413"/>
      <c r="BE5" s="413"/>
      <c r="BF5" s="413"/>
      <c r="BG5" s="413"/>
      <c r="BH5" s="413"/>
      <c r="BI5" s="413"/>
      <c r="BJ5" s="413"/>
      <c r="BK5" s="413"/>
      <c r="BL5" s="413"/>
      <c r="BM5" s="413"/>
      <c r="BN5" s="413"/>
      <c r="BO5" s="413"/>
      <c r="BP5" s="413"/>
      <c r="BQ5" s="413"/>
      <c r="BR5" s="413"/>
      <c r="BS5" s="413"/>
      <c r="BT5" s="413"/>
      <c r="BU5" s="413"/>
      <c r="BV5" s="413"/>
      <c r="BW5" s="413"/>
      <c r="BX5" s="413"/>
      <c r="BY5" s="413"/>
      <c r="BZ5" s="413"/>
      <c r="CA5" s="413"/>
      <c r="CB5" s="413"/>
      <c r="CC5" s="413"/>
      <c r="CD5" s="413"/>
      <c r="CE5" s="413"/>
      <c r="CF5" s="413"/>
      <c r="CG5" s="413"/>
      <c r="CH5" s="413"/>
      <c r="CI5" s="413"/>
      <c r="CJ5" s="413"/>
      <c r="CK5" s="413"/>
      <c r="CL5" s="413"/>
      <c r="CM5" s="413"/>
      <c r="CN5" s="413"/>
      <c r="CO5" s="413"/>
      <c r="CP5" s="413"/>
      <c r="CQ5" s="413">
        <f>SUM(GP16:GP25)</f>
        <v>0</v>
      </c>
      <c r="CR5" s="413"/>
      <c r="CS5" s="413"/>
      <c r="CT5" s="413"/>
      <c r="CU5" s="413"/>
      <c r="CV5" s="413"/>
      <c r="CW5" s="413"/>
      <c r="CX5" s="413"/>
      <c r="CY5" s="413"/>
      <c r="CZ5" s="413"/>
      <c r="DA5" s="413"/>
      <c r="DB5" s="413"/>
      <c r="DC5" s="413"/>
      <c r="DD5" s="413"/>
      <c r="DE5" s="413"/>
      <c r="DF5" s="413"/>
      <c r="DG5" s="413"/>
      <c r="DH5" s="413"/>
      <c r="DI5" s="413"/>
      <c r="DJ5" s="413"/>
      <c r="DK5" s="413"/>
      <c r="DL5" s="413"/>
      <c r="DM5" s="413"/>
      <c r="DN5" s="413"/>
      <c r="DO5" s="413"/>
      <c r="DP5" s="413"/>
      <c r="DQ5" s="413"/>
      <c r="DR5" s="413"/>
      <c r="DS5" s="413"/>
      <c r="DT5" s="413"/>
      <c r="DU5" s="414" t="str">
        <f>'Dane pomocnicze2024'!J2</f>
        <v>cc</v>
      </c>
      <c r="DV5" s="409"/>
      <c r="DW5" s="409"/>
      <c r="GN5" s="321"/>
      <c r="GO5" s="321"/>
      <c r="GW5" s="321"/>
    </row>
    <row r="6" spans="1:208" s="287" customFormat="1" ht="16.149999999999999" hidden="1" customHeight="1">
      <c r="A6" s="413"/>
      <c r="B6" s="413" t="s">
        <v>117</v>
      </c>
      <c r="C6" s="413" t="s">
        <v>117</v>
      </c>
      <c r="D6" s="413" t="s">
        <v>117</v>
      </c>
      <c r="E6" s="413">
        <f>COUNTIFS(E$16:E$25,"",$EA$16:$EA$25,1)</f>
        <v>0</v>
      </c>
      <c r="F6" s="413" t="s">
        <v>117</v>
      </c>
      <c r="G6" s="413">
        <f>COUNTIFS(G$16:G$25,"",$EA$16:$EA$25,1)</f>
        <v>0</v>
      </c>
      <c r="H6" s="413">
        <f>COUNTIFS(H$16:H$25,"",$EA$16:$EA$25,1)</f>
        <v>0</v>
      </c>
      <c r="I6" s="413">
        <f>COUNTIFS(I$16:I$25,"",$EA$16:$EA$25,1)</f>
        <v>0</v>
      </c>
      <c r="J6" s="413">
        <f>COUNTIFS(J$16:J$25,"",$EA$16:$EA$25,1)</f>
        <v>0</v>
      </c>
      <c r="K6" s="413" t="s">
        <v>117</v>
      </c>
      <c r="L6" s="413">
        <f>COUNTIFS(L$16:L$25,"",$EA$16:$EA$25,1)</f>
        <v>0</v>
      </c>
      <c r="M6" s="413">
        <f>COUNTIFS(M$16:M$25,"",$EA$16:$EA$25,1)</f>
        <v>0</v>
      </c>
      <c r="N6" s="413"/>
      <c r="O6" s="413" t="s">
        <v>117</v>
      </c>
      <c r="P6" s="413">
        <f>COUNTIFS(P$16:P$25,"",$EA$16:$EA$25,1,O16:O25,"Wartość"&amp;"*")</f>
        <v>0</v>
      </c>
      <c r="Q6" s="413">
        <f>COUNTIFS(Q$16:Q$25,"",$EA$16:$EA$25,1)</f>
        <v>0</v>
      </c>
      <c r="R6" s="413"/>
      <c r="S6" s="413">
        <f>COUNTIFS(S$16:S$25,"",$EA$16:$EA$25,1)</f>
        <v>0</v>
      </c>
      <c r="T6" s="413">
        <f>COUNTIFS(T$16:T$25,"",$EA$16:$EA$25,1)</f>
        <v>0</v>
      </c>
      <c r="U6" s="413">
        <f>COUNTIFS(U$16:U$25,"",$EA$16:$EA$25,1,T16:T25,"&gt;0")</f>
        <v>0</v>
      </c>
      <c r="V6" s="413" t="s">
        <v>117</v>
      </c>
      <c r="W6" s="413" t="s">
        <v>117</v>
      </c>
      <c r="X6" s="413">
        <f>COUNTIFS(X$16:X$25,"",$EA$16:$EA$25,1)</f>
        <v>0</v>
      </c>
      <c r="Y6" s="413">
        <f>COUNTIFS(Y$16:Y$25,"",$EA$16:$EA$25,1)</f>
        <v>0</v>
      </c>
      <c r="Z6" s="413">
        <f>COUNTIFS(Z$16:Z$25,"",$EC$16:$EC$25,1)</f>
        <v>0</v>
      </c>
      <c r="AA6" s="413">
        <f>COUNTIFS(AA$16:AA$25,"",$EC$16:$EC$25,1)</f>
        <v>0</v>
      </c>
      <c r="AB6" s="413" t="s">
        <v>117</v>
      </c>
      <c r="AC6" s="413">
        <f>COUNTIFS(AC$16:AC$25,"",$EA$16:$EA$25,1)</f>
        <v>0</v>
      </c>
      <c r="AD6" s="413">
        <f>COUNTIFS(AD$16:AD$25,"",$EA$16:$EA$25,1)</f>
        <v>0</v>
      </c>
      <c r="AE6" s="413" t="s">
        <v>117</v>
      </c>
      <c r="AF6" s="413" t="s">
        <v>117</v>
      </c>
      <c r="AG6" s="413" t="s">
        <v>117</v>
      </c>
      <c r="AH6" s="413" t="s">
        <v>117</v>
      </c>
      <c r="AI6" s="413">
        <f t="shared" ref="AI6:AS6" si="0">COUNTIFS(AI$16:AI$25,"",$EA$16:$EA$25,1)</f>
        <v>0</v>
      </c>
      <c r="AJ6" s="413">
        <f t="shared" si="0"/>
        <v>0</v>
      </c>
      <c r="AK6" s="413">
        <f t="shared" si="0"/>
        <v>0</v>
      </c>
      <c r="AL6" s="413">
        <f t="shared" si="0"/>
        <v>0</v>
      </c>
      <c r="AM6" s="413">
        <f t="shared" si="0"/>
        <v>0</v>
      </c>
      <c r="AN6" s="413">
        <f t="shared" si="0"/>
        <v>0</v>
      </c>
      <c r="AO6" s="413">
        <f t="shared" si="0"/>
        <v>0</v>
      </c>
      <c r="AP6" s="413">
        <f t="shared" si="0"/>
        <v>0</v>
      </c>
      <c r="AQ6" s="413">
        <f t="shared" si="0"/>
        <v>0</v>
      </c>
      <c r="AR6" s="413">
        <f t="shared" si="0"/>
        <v>0</v>
      </c>
      <c r="AS6" s="413">
        <f t="shared" si="0"/>
        <v>0</v>
      </c>
      <c r="AT6" s="413" t="s">
        <v>117</v>
      </c>
      <c r="AU6" s="413" t="s">
        <v>117</v>
      </c>
      <c r="AV6" s="413" t="s">
        <v>117</v>
      </c>
      <c r="AW6" s="413" t="s">
        <v>117</v>
      </c>
      <c r="AX6" s="413" t="s">
        <v>117</v>
      </c>
      <c r="AY6" s="413">
        <f>COUNTIFS(AY$16:AY$25,"",$EA$16:$EA$25,1)</f>
        <v>0</v>
      </c>
      <c r="AZ6" s="413">
        <f>COUNTIFS(AZ$16:AZ$25,"",$EA$16:$EA$25,1)</f>
        <v>0</v>
      </c>
      <c r="BA6" s="413">
        <f>COUNTIFS(BA$16:BA$25,"",$EA$16:$EA$25,1)</f>
        <v>0</v>
      </c>
      <c r="BB6" s="413">
        <f>IF(Aglomeracje!$AL$15&gt;9999,COUNTIFS(BB$16:BB$25,"",$EA$16:$EA$25,1,$AC$16:$AC$25,"&gt;0"),0)</f>
        <v>0</v>
      </c>
      <c r="BC6" s="413">
        <f>IF(Aglomeracje!$AL$15&gt;9999,COUNTIFS(BC$16:BC$25,"",$EA$16:$EA$25,1,$AC$16:$AC$25,"&gt;0"),0)</f>
        <v>0</v>
      </c>
      <c r="BD6" s="413" t="s">
        <v>117</v>
      </c>
      <c r="BE6" s="413" t="s">
        <v>117</v>
      </c>
      <c r="BF6" s="413" t="s">
        <v>117</v>
      </c>
      <c r="BG6" s="413">
        <f>COUNTIFS(BG$16:BG$25,"",$EA$16:$EA$25,1,BF16:BF25,"proszę"&amp;"*")</f>
        <v>0</v>
      </c>
      <c r="BH6" s="413" t="s">
        <v>117</v>
      </c>
      <c r="BI6" s="413" t="s">
        <v>117</v>
      </c>
      <c r="BJ6" s="413" t="s">
        <v>117</v>
      </c>
      <c r="BK6" s="413" t="s">
        <v>117</v>
      </c>
      <c r="BL6" s="413" t="s">
        <v>117</v>
      </c>
      <c r="BM6" s="413" t="s">
        <v>117</v>
      </c>
      <c r="BN6" s="413" t="s">
        <v>117</v>
      </c>
      <c r="BO6" s="413" t="s">
        <v>117</v>
      </c>
      <c r="BP6" s="413" t="s">
        <v>117</v>
      </c>
      <c r="BQ6" s="413" t="s">
        <v>117</v>
      </c>
      <c r="BR6" s="413" t="s">
        <v>117</v>
      </c>
      <c r="BS6" s="413" t="s">
        <v>117</v>
      </c>
      <c r="BT6" s="413" t="s">
        <v>117</v>
      </c>
      <c r="BU6" s="413">
        <f>COUNTIFS(BU$16:BU$25,"",$EA$16:$EA$25,1,BT16:BT25,"&gt;0")</f>
        <v>0</v>
      </c>
      <c r="BV6" s="413" t="s">
        <v>117</v>
      </c>
      <c r="BW6" s="413" t="s">
        <v>117</v>
      </c>
      <c r="BX6" s="413" t="s">
        <v>117</v>
      </c>
      <c r="BY6" s="413" t="s">
        <v>117</v>
      </c>
      <c r="BZ6" s="413" t="s">
        <v>117</v>
      </c>
      <c r="CA6" s="413" t="s">
        <v>117</v>
      </c>
      <c r="CB6" s="413"/>
      <c r="CC6" s="413" t="s">
        <v>117</v>
      </c>
      <c r="CD6" s="413">
        <f>COUNTIFS(CD$16:CD$25,"",$EA$16:$EA$25,1)</f>
        <v>0</v>
      </c>
      <c r="CE6" s="413">
        <f>COUNTIFS(CE$16:CE$25,"",$EA$16:$EA$25,1)</f>
        <v>0</v>
      </c>
      <c r="CF6" s="413" t="s">
        <v>117</v>
      </c>
      <c r="CG6" s="413">
        <f>COUNTIFS(CT$16:CT$25,"",$EA$16:$EA$25,1)</f>
        <v>0</v>
      </c>
      <c r="CH6" s="413">
        <f>COUNTIFS(CH$16:CH$25,"",$EA$16:$EA$25,1)</f>
        <v>0</v>
      </c>
      <c r="CI6" s="413">
        <f>COUNTIFS(CI$16:CI$25,"",$EA$16:$EA$25,1)</f>
        <v>0</v>
      </c>
      <c r="CJ6" s="413">
        <f>COUNTIFS(CJ$16:CJ$25,"",$EA$16:$EA$25,1)</f>
        <v>0</v>
      </c>
      <c r="CK6" s="413">
        <f>COUNTIFS(CK$16:CK$25,"",$EA$16:$EA$25,1,CJ16:CJ25,"&gt;0")</f>
        <v>0</v>
      </c>
      <c r="CL6" s="413">
        <f>COUNTIFS(CL$16:CL$25,"",$EA$16:$EA$25,1)</f>
        <v>0</v>
      </c>
      <c r="CM6" s="413">
        <f>COUNTIFS(CM$16:CM$25,"",$EA$16:$EA$25,1,CL16:CL25,"&gt;0")</f>
        <v>0</v>
      </c>
      <c r="CN6" s="413">
        <f>COUNTIFS(CN$16:CN$25,"",$EA$16:$EA$25,1)</f>
        <v>0</v>
      </c>
      <c r="CO6" s="413">
        <f>COUNTIFS(CO$16:CO$25,"",$EA$16:$EA$25,1,CN16:CN25,"&gt;0")</f>
        <v>0</v>
      </c>
      <c r="CP6" s="413" t="s">
        <v>117</v>
      </c>
      <c r="CQ6" s="413" t="s">
        <v>117</v>
      </c>
      <c r="CR6" s="413" t="s">
        <v>117</v>
      </c>
      <c r="CS6" s="413">
        <f>COUNTIFS(CS$16:CS$25,"",$EA$16:$EA$25,1,$CR$16:$CR$25,"*"&amp;"RLM)")</f>
        <v>0</v>
      </c>
      <c r="CT6" s="413">
        <f>COUNTIFS(CT$16:CT$25,"",$EA$16:$EA$25,1)</f>
        <v>0</v>
      </c>
      <c r="CU6" s="413">
        <f>COUNTIFS(CU$16:CU$25,"",$EA$16:$EA$25,1)</f>
        <v>0</v>
      </c>
      <c r="CV6" s="413">
        <f>COUNTIFS(CV$16:CV$25,"",$EA$16:$EA$25,1)</f>
        <v>0</v>
      </c>
      <c r="CW6" s="413">
        <f>COUNTIFS(CW$16:CW$25,"",$EA$16:$EA$25,1)</f>
        <v>0</v>
      </c>
      <c r="CX6" s="287">
        <f>COUNTIFS(CX$16:CX$25,"",$EA$16:$EA$25,1)</f>
        <v>0</v>
      </c>
      <c r="CY6" s="413"/>
      <c r="CZ6" s="413">
        <f>COUNTIFS(CZ$16:CZ$25,"",$EA$16:$EA$25,1)</f>
        <v>0</v>
      </c>
      <c r="DC6" s="413">
        <f>COUNTIFS(DC$16:DC$25,"",$EA$16:$EA$25,1)</f>
        <v>0</v>
      </c>
      <c r="DD6" s="413">
        <f>COUNTIFS(DD$16:DD$25,"",$EA$16:$EA$25,1)</f>
        <v>0</v>
      </c>
      <c r="DE6" s="413">
        <f>COUNTIFS(DE$16:DE$25,"",$EA$16:$EA$25,1,$FS$16:$FS$25,1)</f>
        <v>0</v>
      </c>
      <c r="DF6" s="413">
        <f>COUNTIFS(DF$16:DF$25,"",$EA$16:$EA$25,1,$FS$16:$FS$25,1)</f>
        <v>0</v>
      </c>
      <c r="DG6" s="413">
        <f>COUNTIFS(DG$16:DG$25,"",$EA$16:$EA$25,1,$FS$16:$FS$25,1)</f>
        <v>0</v>
      </c>
      <c r="DH6" s="413">
        <f t="shared" ref="DH6:DJ6" si="1">COUNTIFS(DH$16:DH$25,"",$EA$16:$EA$25,1,$FS$16:$FS$25,1)</f>
        <v>0</v>
      </c>
      <c r="DI6" s="413">
        <f>COUNTIFS(DI$16:DI$25,"",$EA$16:$EA$25,1,$FS$16:$FS$25,1)</f>
        <v>0</v>
      </c>
      <c r="DJ6" s="413">
        <f t="shared" si="1"/>
        <v>0</v>
      </c>
      <c r="DK6" s="413">
        <f>COUNTIFS(DK$16:DK$25,"",$EA$16:$EA$25,1,$FS$16:$FS$25,1)</f>
        <v>0</v>
      </c>
      <c r="DL6" s="413">
        <f>COUNTIFS(DL$16:DL$25,"",$EA$16:$EA$25,1,$FT$16:$FT$25,1)</f>
        <v>0</v>
      </c>
      <c r="DM6" s="413">
        <f>COUNTIFS(DM$16:DM$25,"",$EA$16:$EA$25,1,$FT$16:$FT$25,1)</f>
        <v>0</v>
      </c>
      <c r="DN6" s="413">
        <f>COUNTIFS(DN$16:DN$25,"",$EA$16:$EA$25,1,$FT$16:$FT$25,1)</f>
        <v>0</v>
      </c>
      <c r="DO6" s="413">
        <f>COUNTIFS(DO$16:DO$25,"",$EA$16:$EA$25,1,$FT$16:$FT$25,1)</f>
        <v>0</v>
      </c>
      <c r="DP6" s="413"/>
      <c r="DQ6" s="413">
        <f>COUNTIFS(DQ$16:DQ$25,"",$EA$16:$EA$25,1,$FT$16:$FT$25,1)</f>
        <v>0</v>
      </c>
      <c r="DR6" s="413" t="s">
        <v>117</v>
      </c>
      <c r="DS6" s="413" t="s">
        <v>117</v>
      </c>
      <c r="DT6" s="413">
        <f>COUNTIFS(DT$16:DT$25,"",$EA$16:$EA$25,1,$DS$16:$DS$25,"Nakłady"&amp;"*")</f>
        <v>0</v>
      </c>
      <c r="DU6" s="413" t="s">
        <v>117</v>
      </c>
      <c r="GN6" s="321"/>
      <c r="GO6" s="321"/>
      <c r="GW6" s="321"/>
    </row>
    <row r="7" spans="1:208" s="287" customFormat="1" ht="14.45" hidden="1" customHeight="1">
      <c r="A7" s="413"/>
      <c r="B7" s="413"/>
      <c r="C7" s="413"/>
      <c r="D7" s="413"/>
      <c r="E7" s="413"/>
      <c r="F7" s="413"/>
      <c r="G7" s="413"/>
      <c r="H7" s="413"/>
      <c r="I7" s="413"/>
      <c r="J7" s="413"/>
      <c r="K7" s="413"/>
      <c r="L7" s="413"/>
      <c r="M7" s="413"/>
      <c r="N7" s="413"/>
      <c r="O7" s="413"/>
      <c r="P7" s="413">
        <f>P6</f>
        <v>0</v>
      </c>
      <c r="Q7" s="413"/>
      <c r="R7" s="413"/>
      <c r="S7" s="413"/>
      <c r="T7" s="413"/>
      <c r="U7" s="413"/>
      <c r="V7" s="413"/>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f>BG6</f>
        <v>0</v>
      </c>
      <c r="BH7" s="413"/>
      <c r="BI7" s="413"/>
      <c r="BJ7" s="413"/>
      <c r="BK7" s="413"/>
      <c r="BL7" s="413"/>
      <c r="BM7" s="413"/>
      <c r="BN7" s="413"/>
      <c r="BO7" s="413"/>
      <c r="BP7" s="413"/>
      <c r="BQ7" s="413"/>
      <c r="BR7" s="413"/>
      <c r="BS7" s="413"/>
      <c r="BT7" s="413"/>
      <c r="BU7" s="413"/>
      <c r="BV7" s="413"/>
      <c r="BW7" s="413"/>
      <c r="BX7" s="413"/>
      <c r="BY7" s="413"/>
      <c r="BZ7" s="413"/>
      <c r="CA7" s="413"/>
      <c r="CB7" s="413"/>
      <c r="CC7" s="413"/>
      <c r="CD7" s="413"/>
      <c r="CE7" s="413"/>
      <c r="CF7" s="413"/>
      <c r="CG7" s="413"/>
      <c r="CH7" s="413"/>
      <c r="CI7" s="413"/>
      <c r="CJ7" s="413"/>
      <c r="CK7" s="413"/>
      <c r="CL7" s="413"/>
      <c r="CM7" s="413"/>
      <c r="CN7" s="413"/>
      <c r="CO7" s="413"/>
      <c r="CP7" s="413"/>
      <c r="CQ7" s="413"/>
      <c r="CR7" s="413"/>
      <c r="CS7" s="413">
        <f>CS6</f>
        <v>0</v>
      </c>
      <c r="CT7" s="413"/>
      <c r="CU7" s="413"/>
      <c r="CV7" s="413"/>
      <c r="CW7" s="413"/>
      <c r="CX7" s="413"/>
      <c r="CY7" s="413"/>
      <c r="CZ7" s="413"/>
      <c r="DA7" s="413">
        <f>COUNTIFS(DA$16:DA$25,"",$EA$16:$EA$25,1)</f>
        <v>0</v>
      </c>
      <c r="DB7" s="413"/>
      <c r="DC7" s="413"/>
      <c r="DD7" s="413"/>
      <c r="DE7" s="413"/>
      <c r="DF7" s="413"/>
      <c r="DG7" s="413"/>
      <c r="DH7" s="413"/>
      <c r="DI7" s="413"/>
      <c r="DJ7" s="413"/>
      <c r="DK7" s="413"/>
      <c r="DL7" s="413"/>
      <c r="DM7" s="413"/>
      <c r="DN7" s="413"/>
      <c r="DO7" s="413"/>
      <c r="DP7" s="413"/>
      <c r="DQ7" s="413"/>
      <c r="DR7" s="413"/>
      <c r="DS7" s="413"/>
      <c r="DT7" s="413">
        <f>DT6</f>
        <v>0</v>
      </c>
      <c r="DU7" s="413"/>
      <c r="GN7" s="321"/>
      <c r="GO7" s="321"/>
      <c r="GW7" s="321"/>
    </row>
    <row r="8" spans="1:208" ht="21" hidden="1">
      <c r="A8" s="134"/>
      <c r="B8" s="135"/>
      <c r="C8" s="134"/>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DE8" s="303" t="s">
        <v>476</v>
      </c>
      <c r="DF8" s="276"/>
      <c r="DG8" s="276"/>
      <c r="DH8" s="276"/>
      <c r="DI8" s="276"/>
      <c r="DJ8" s="276"/>
      <c r="DK8" s="276"/>
      <c r="DL8" s="276"/>
      <c r="DM8" s="276"/>
      <c r="DN8" s="276"/>
      <c r="DO8" s="276"/>
      <c r="DP8" s="276"/>
      <c r="DQ8" s="276"/>
      <c r="DR8" s="276"/>
      <c r="DS8" s="277"/>
      <c r="DT8" s="278"/>
    </row>
    <row r="9" spans="1:208" ht="27" customHeight="1">
      <c r="A9" s="137"/>
      <c r="B9" s="138" t="s">
        <v>477</v>
      </c>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40" t="s">
        <v>478</v>
      </c>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2" t="s">
        <v>479</v>
      </c>
      <c r="BI9" s="143"/>
      <c r="BJ9" s="143"/>
      <c r="BK9" s="143"/>
      <c r="BL9" s="143"/>
      <c r="BM9" s="143"/>
      <c r="BN9" s="143"/>
      <c r="BO9" s="143"/>
      <c r="BP9" s="143"/>
      <c r="BQ9" s="143"/>
      <c r="BR9" s="143"/>
      <c r="BS9" s="143"/>
      <c r="BT9" s="143"/>
      <c r="BU9" s="143"/>
      <c r="BV9" s="144" t="s">
        <v>480</v>
      </c>
      <c r="BW9" s="145"/>
      <c r="BX9" s="145"/>
      <c r="BY9" s="145"/>
      <c r="BZ9" s="145"/>
      <c r="CA9" s="145"/>
      <c r="CB9" s="145"/>
      <c r="CC9" s="145"/>
      <c r="CD9" s="146" t="s">
        <v>481</v>
      </c>
      <c r="CE9" s="146"/>
      <c r="CF9" s="146"/>
      <c r="CG9" s="146"/>
      <c r="CH9" s="146"/>
      <c r="CI9" s="146"/>
      <c r="CJ9" s="146"/>
      <c r="CK9" s="146"/>
      <c r="CL9" s="146"/>
      <c r="CM9" s="146"/>
      <c r="CN9" s="146"/>
      <c r="CO9" s="146"/>
      <c r="CP9" s="146"/>
      <c r="CQ9" s="147"/>
      <c r="CR9" s="147"/>
      <c r="CS9" s="148"/>
      <c r="CT9" s="735" t="s">
        <v>129</v>
      </c>
      <c r="CU9" s="736"/>
      <c r="CV9" s="736"/>
      <c r="CW9" s="737"/>
      <c r="CX9" s="739" t="s">
        <v>476</v>
      </c>
      <c r="CY9" s="740"/>
      <c r="CZ9" s="740"/>
      <c r="DA9" s="740"/>
      <c r="DB9" s="740"/>
      <c r="DC9" s="740"/>
      <c r="DD9" s="741"/>
      <c r="DE9" s="144" t="s">
        <v>482</v>
      </c>
      <c r="DF9" s="149"/>
      <c r="DG9" s="149"/>
      <c r="DH9" s="149"/>
      <c r="DI9" s="149"/>
      <c r="DJ9" s="149"/>
      <c r="DK9" s="149"/>
      <c r="DL9" s="144" t="s">
        <v>483</v>
      </c>
      <c r="DM9" s="149"/>
      <c r="DN9" s="149"/>
      <c r="DO9" s="149"/>
      <c r="DP9" s="149"/>
      <c r="DQ9" s="149"/>
      <c r="DR9" s="150"/>
      <c r="DS9" s="151"/>
      <c r="DT9" s="152"/>
      <c r="DU9" s="324"/>
    </row>
    <row r="10" spans="1:208" s="285" customFormat="1" ht="26.25" customHeight="1">
      <c r="A10" s="165"/>
      <c r="B10" s="391" t="s">
        <v>484</v>
      </c>
      <c r="C10" s="167"/>
      <c r="D10" s="168"/>
      <c r="E10" s="169"/>
      <c r="F10" s="170"/>
      <c r="G10" s="169"/>
      <c r="H10" s="169"/>
      <c r="I10" s="169"/>
      <c r="J10" s="169"/>
      <c r="K10" s="171"/>
      <c r="L10" s="172"/>
      <c r="M10" s="173"/>
      <c r="N10" s="173"/>
      <c r="O10" s="174"/>
      <c r="P10" s="301"/>
      <c r="Q10" s="173"/>
      <c r="R10" s="173"/>
      <c r="S10" s="173"/>
      <c r="T10" s="173"/>
      <c r="U10" s="173"/>
      <c r="V10" s="174"/>
      <c r="W10" s="174"/>
      <c r="X10" s="173"/>
      <c r="Y10" s="173"/>
      <c r="Z10" s="173"/>
      <c r="AA10" s="173"/>
      <c r="AB10" s="175"/>
      <c r="AC10" s="169"/>
      <c r="AD10" s="169"/>
      <c r="AE10" s="171"/>
      <c r="AF10" s="176" t="s">
        <v>485</v>
      </c>
      <c r="AG10" s="177"/>
      <c r="AH10" s="177"/>
      <c r="AI10" s="178"/>
      <c r="AJ10" s="179" t="s">
        <v>486</v>
      </c>
      <c r="AK10" s="720"/>
      <c r="AL10" s="179"/>
      <c r="AM10" s="179"/>
      <c r="AN10" s="699" t="s">
        <v>487</v>
      </c>
      <c r="AO10" s="471"/>
      <c r="AP10" s="471"/>
      <c r="AQ10" s="471"/>
      <c r="AR10" s="471"/>
      <c r="AS10" s="180"/>
      <c r="AT10" s="181"/>
      <c r="AU10" s="181"/>
      <c r="AV10" s="181"/>
      <c r="AW10" s="181"/>
      <c r="AX10" s="181"/>
      <c r="AY10" s="181"/>
      <c r="AZ10" s="181"/>
      <c r="BA10" s="181"/>
      <c r="BB10" s="181"/>
      <c r="BC10" s="181"/>
      <c r="BD10" s="183"/>
      <c r="BE10" s="182"/>
      <c r="BF10" s="183"/>
      <c r="BG10" s="183"/>
      <c r="BH10" s="174"/>
      <c r="BI10" s="184"/>
      <c r="BJ10" s="185" t="s">
        <v>488</v>
      </c>
      <c r="BK10" s="184"/>
      <c r="BL10" s="184"/>
      <c r="BM10" s="184"/>
      <c r="BN10" s="184"/>
      <c r="BO10" s="184"/>
      <c r="BP10" s="184"/>
      <c r="BQ10" s="184"/>
      <c r="BR10" s="184"/>
      <c r="BS10" s="184"/>
      <c r="BT10" s="184"/>
      <c r="BU10" s="184"/>
      <c r="BV10" s="186" t="s">
        <v>489</v>
      </c>
      <c r="BW10" s="187"/>
      <c r="BX10" s="187"/>
      <c r="BY10" s="187"/>
      <c r="BZ10" s="187"/>
      <c r="CA10" s="187"/>
      <c r="CB10" s="187"/>
      <c r="CC10" s="188"/>
      <c r="CD10" s="189" t="s">
        <v>490</v>
      </c>
      <c r="CE10" s="190"/>
      <c r="CF10" s="191"/>
      <c r="CG10" s="318" t="s">
        <v>491</v>
      </c>
      <c r="CH10" s="192"/>
      <c r="CI10" s="192"/>
      <c r="CJ10" s="192"/>
      <c r="CK10" s="192"/>
      <c r="CL10" s="192"/>
      <c r="CM10" s="192"/>
      <c r="CN10" s="193"/>
      <c r="CO10" s="193"/>
      <c r="CP10" s="193"/>
      <c r="CQ10" s="194"/>
      <c r="CR10" s="194"/>
      <c r="CS10" s="194"/>
      <c r="CT10" s="681"/>
      <c r="CU10" s="689"/>
      <c r="CV10" s="319"/>
      <c r="CW10" s="320"/>
      <c r="CX10" s="690"/>
      <c r="CY10" s="62"/>
      <c r="CZ10" s="62"/>
      <c r="DA10" s="738" t="s">
        <v>492</v>
      </c>
      <c r="DB10" s="738"/>
      <c r="DC10" s="63"/>
      <c r="DD10" s="63"/>
      <c r="DE10" s="422" t="s">
        <v>493</v>
      </c>
      <c r="DF10" s="64"/>
      <c r="DG10" s="64"/>
      <c r="DH10" s="64"/>
      <c r="DI10" s="64"/>
      <c r="DJ10" s="64"/>
      <c r="DK10" s="64"/>
      <c r="DL10" s="429" t="s">
        <v>494</v>
      </c>
      <c r="DM10" s="64"/>
      <c r="DN10" s="64"/>
      <c r="DO10" s="64"/>
      <c r="DP10" s="64"/>
      <c r="DQ10" s="51"/>
      <c r="DR10" s="106"/>
      <c r="DS10" s="106"/>
      <c r="DT10" s="107"/>
      <c r="DU10" s="196"/>
      <c r="DV10" s="452"/>
      <c r="DW10" s="452"/>
      <c r="DX10" s="452"/>
      <c r="DY10" s="453"/>
      <c r="DZ10" s="452"/>
      <c r="EA10" s="452"/>
      <c r="EB10" s="452"/>
      <c r="EC10" s="452"/>
      <c r="ED10" s="452"/>
      <c r="EE10" s="452"/>
      <c r="EF10" s="452"/>
      <c r="EG10" s="452"/>
      <c r="EH10" s="452"/>
      <c r="EI10" s="452"/>
      <c r="EJ10" s="452"/>
      <c r="EK10" s="452"/>
      <c r="EL10" s="452"/>
      <c r="EM10" s="452"/>
      <c r="EN10" s="452"/>
      <c r="EO10" s="452"/>
      <c r="EP10" s="452"/>
      <c r="EQ10" s="452"/>
      <c r="ER10" s="452"/>
      <c r="ES10" s="452"/>
      <c r="ET10" s="452"/>
      <c r="EU10" s="452"/>
      <c r="EV10" s="452"/>
      <c r="EW10" s="452"/>
      <c r="EX10" s="452"/>
      <c r="EY10" s="452"/>
      <c r="EZ10" s="452"/>
      <c r="FA10" s="452"/>
      <c r="FB10" s="452"/>
      <c r="FC10" s="452"/>
      <c r="FD10" s="452"/>
      <c r="FE10" s="452"/>
      <c r="FF10" s="452"/>
      <c r="FG10" s="452"/>
      <c r="FH10" s="452"/>
      <c r="FI10" s="452"/>
      <c r="FJ10" s="452"/>
      <c r="FK10" s="452"/>
      <c r="FL10" s="452"/>
      <c r="FM10" s="452"/>
      <c r="FN10" s="452"/>
      <c r="FO10" s="452"/>
      <c r="FP10" s="452"/>
      <c r="FQ10" s="452"/>
      <c r="FR10" s="452"/>
      <c r="FS10" s="452"/>
      <c r="FT10" s="452"/>
      <c r="FU10" s="452"/>
      <c r="FV10" s="452"/>
      <c r="FW10" s="452"/>
      <c r="FX10" s="452"/>
      <c r="FY10" s="452"/>
      <c r="FZ10" s="452"/>
      <c r="GA10" s="452"/>
      <c r="GB10" s="452"/>
      <c r="GC10" s="452"/>
      <c r="GD10" s="452"/>
      <c r="GE10" s="452"/>
      <c r="GF10" s="452"/>
      <c r="GG10" s="452"/>
      <c r="GH10" s="452"/>
      <c r="GI10" s="452"/>
      <c r="GJ10" s="452"/>
      <c r="GK10" s="452"/>
      <c r="GL10" s="452"/>
      <c r="GM10" s="452"/>
      <c r="GN10" s="454"/>
      <c r="GO10" s="454"/>
      <c r="GP10" s="452"/>
      <c r="GQ10" s="452"/>
      <c r="GR10" s="452"/>
      <c r="GS10" s="452"/>
      <c r="GT10" s="452"/>
      <c r="GU10" s="452"/>
      <c r="GV10" s="452"/>
      <c r="GW10" s="454"/>
      <c r="GX10" s="452"/>
      <c r="GY10" s="452"/>
      <c r="GZ10" s="452"/>
    </row>
    <row r="11" spans="1:208" s="285" customFormat="1" ht="45.75" customHeight="1">
      <c r="A11" s="165"/>
      <c r="B11" s="197"/>
      <c r="C11" s="198"/>
      <c r="D11" s="199"/>
      <c r="E11" s="200"/>
      <c r="F11" s="201"/>
      <c r="G11" s="200"/>
      <c r="H11" s="200"/>
      <c r="I11" s="200"/>
      <c r="J11" s="200"/>
      <c r="K11" s="202"/>
      <c r="L11" s="203"/>
      <c r="M11" s="204"/>
      <c r="N11" s="204"/>
      <c r="O11" s="205"/>
      <c r="P11" s="302"/>
      <c r="Q11" s="204"/>
      <c r="R11" s="204"/>
      <c r="S11" s="204"/>
      <c r="T11" s="204"/>
      <c r="U11" s="204"/>
      <c r="V11" s="205"/>
      <c r="W11" s="205"/>
      <c r="X11" s="204"/>
      <c r="Y11" s="204"/>
      <c r="Z11" s="204"/>
      <c r="AA11" s="204"/>
      <c r="AB11" s="206"/>
      <c r="AC11" s="200"/>
      <c r="AD11" s="200"/>
      <c r="AE11" s="202"/>
      <c r="AF11" s="207"/>
      <c r="AG11" s="208"/>
      <c r="AH11" s="208"/>
      <c r="AI11" s="209"/>
      <c r="AJ11" s="74"/>
      <c r="AK11" s="263" t="s">
        <v>495</v>
      </c>
      <c r="AL11" s="696"/>
      <c r="AM11" s="210"/>
      <c r="AN11" s="211" t="s">
        <v>496</v>
      </c>
      <c r="AO11" s="212"/>
      <c r="AP11" s="212"/>
      <c r="AQ11" s="212"/>
      <c r="AR11" s="213"/>
      <c r="AS11" s="214"/>
      <c r="AT11" s="315" t="s">
        <v>497</v>
      </c>
      <c r="AU11" s="316"/>
      <c r="AV11" s="316"/>
      <c r="AW11" s="316"/>
      <c r="AX11" s="317"/>
      <c r="AY11" s="315" t="s">
        <v>498</v>
      </c>
      <c r="AZ11" s="316"/>
      <c r="BA11" s="316"/>
      <c r="BB11" s="316"/>
      <c r="BC11" s="317"/>
      <c r="BD11" s="216"/>
      <c r="BE11" s="217"/>
      <c r="BF11" s="218"/>
      <c r="BG11" s="216"/>
      <c r="BH11" s="205"/>
      <c r="BI11" s="219"/>
      <c r="BJ11" s="215"/>
      <c r="BK11" s="220"/>
      <c r="BL11" s="220"/>
      <c r="BM11" s="220"/>
      <c r="BN11" s="220"/>
      <c r="BO11" s="220"/>
      <c r="BP11" s="220"/>
      <c r="BQ11" s="220"/>
      <c r="BR11" s="220"/>
      <c r="BS11" s="220"/>
      <c r="BT11" s="220"/>
      <c r="BU11" s="220"/>
      <c r="BV11" s="221"/>
      <c r="BW11" s="222"/>
      <c r="BX11" s="222"/>
      <c r="BY11" s="222"/>
      <c r="BZ11" s="222"/>
      <c r="CA11" s="222"/>
      <c r="CB11" s="222"/>
      <c r="CC11" s="223"/>
      <c r="CD11" s="189"/>
      <c r="CE11" s="224"/>
      <c r="CF11" s="225"/>
      <c r="CG11" s="94"/>
      <c r="CH11" s="732" t="s">
        <v>161</v>
      </c>
      <c r="CI11" s="733"/>
      <c r="CJ11" s="226" t="s">
        <v>162</v>
      </c>
      <c r="CK11" s="226"/>
      <c r="CL11" s="734" t="s">
        <v>163</v>
      </c>
      <c r="CM11" s="734"/>
      <c r="CN11" s="227" t="s">
        <v>164</v>
      </c>
      <c r="CO11" s="228"/>
      <c r="CP11" s="95"/>
      <c r="CQ11" s="52"/>
      <c r="CR11" s="52"/>
      <c r="CS11" s="229"/>
      <c r="CT11" s="688" t="s">
        <v>499</v>
      </c>
      <c r="CU11" s="688"/>
      <c r="CV11" s="688" t="s">
        <v>500</v>
      </c>
      <c r="CW11" s="688"/>
      <c r="CX11" s="76"/>
      <c r="CY11" s="76"/>
      <c r="CZ11" s="76"/>
      <c r="DA11" s="738"/>
      <c r="DB11" s="738"/>
      <c r="DC11" s="118"/>
      <c r="DD11" s="118"/>
      <c r="DE11" s="423"/>
      <c r="DF11" s="230"/>
      <c r="DG11" s="63"/>
      <c r="DH11" s="229"/>
      <c r="DI11" s="229"/>
      <c r="DJ11" s="229"/>
      <c r="DK11" s="104" t="s">
        <v>172</v>
      </c>
      <c r="DL11" s="427"/>
      <c r="DM11" s="230"/>
      <c r="DN11" s="63"/>
      <c r="DO11" s="229"/>
      <c r="DP11" s="229"/>
      <c r="DQ11" s="104" t="s">
        <v>172</v>
      </c>
      <c r="DR11" s="68"/>
      <c r="DS11" s="68"/>
      <c r="DT11" s="119"/>
      <c r="DU11" s="120"/>
      <c r="DV11" s="452"/>
      <c r="DW11" s="452"/>
      <c r="DX11" s="452"/>
      <c r="DY11" s="472" t="str">
        <f>'Dane pomocnicze2024'!J2</f>
        <v>cc</v>
      </c>
      <c r="DZ11" s="452"/>
      <c r="EA11" s="452"/>
      <c r="EB11" s="452"/>
      <c r="EC11" s="452"/>
      <c r="ED11" s="452"/>
      <c r="EE11" s="452"/>
      <c r="EF11" s="452"/>
      <c r="EG11" s="452"/>
      <c r="EH11" s="452"/>
      <c r="EI11" s="452"/>
      <c r="EJ11" s="452"/>
      <c r="EK11" s="452"/>
      <c r="EL11" s="452"/>
      <c r="EM11" s="452"/>
      <c r="EN11" s="452"/>
      <c r="EO11" s="452"/>
      <c r="EP11" s="452"/>
      <c r="EQ11" s="452"/>
      <c r="ER11" s="452"/>
      <c r="ES11" s="452"/>
      <c r="ET11" s="452"/>
      <c r="EU11" s="452"/>
      <c r="EV11" s="452"/>
      <c r="EW11" s="452"/>
      <c r="EX11" s="452"/>
      <c r="EY11" s="452"/>
      <c r="EZ11" s="452"/>
      <c r="FA11" s="452"/>
      <c r="FB11" s="330"/>
      <c r="FC11" s="330" t="s">
        <v>501</v>
      </c>
      <c r="FD11" s="330"/>
      <c r="FE11" s="330"/>
      <c r="FF11" s="330"/>
      <c r="FG11" s="330"/>
      <c r="FH11" s="330"/>
      <c r="FI11" s="330"/>
      <c r="FJ11" s="330"/>
      <c r="FK11" s="330" t="s">
        <v>502</v>
      </c>
      <c r="FL11" s="330"/>
      <c r="FM11" s="330"/>
      <c r="FN11" s="330"/>
      <c r="FO11" s="330"/>
      <c r="FP11" s="330"/>
      <c r="FQ11" s="452"/>
      <c r="FR11" s="452"/>
      <c r="FS11" s="452"/>
      <c r="FT11" s="452"/>
      <c r="FU11" s="452"/>
      <c r="FV11" s="452"/>
      <c r="FW11" s="452"/>
      <c r="FX11" s="452"/>
      <c r="FY11" s="452"/>
      <c r="FZ11" s="452"/>
      <c r="GA11" s="452"/>
      <c r="GB11" s="452"/>
      <c r="GC11" s="452"/>
      <c r="GD11" s="452"/>
      <c r="GE11" s="452"/>
      <c r="GF11" s="452"/>
      <c r="GG11" s="452"/>
      <c r="GH11" s="452"/>
      <c r="GI11" s="452"/>
      <c r="GJ11" s="452"/>
      <c r="GK11" s="452"/>
      <c r="GL11" s="452"/>
      <c r="GM11" s="452"/>
      <c r="GN11" s="454"/>
      <c r="GO11" s="454"/>
      <c r="GP11" s="452"/>
      <c r="GQ11" s="452"/>
      <c r="GR11" s="452"/>
      <c r="GS11" s="452"/>
      <c r="GT11" s="452"/>
      <c r="GU11" s="452"/>
      <c r="GV11" s="452"/>
      <c r="GW11" s="454"/>
      <c r="GX11" s="452"/>
      <c r="GY11" s="452"/>
      <c r="GZ11" s="452"/>
    </row>
    <row r="12" spans="1:208" s="285" customFormat="1" ht="108" customHeight="1">
      <c r="A12" s="165" t="s">
        <v>503</v>
      </c>
      <c r="B12" s="231" t="s">
        <v>504</v>
      </c>
      <c r="C12" s="231" t="s">
        <v>505</v>
      </c>
      <c r="D12" s="231" t="s">
        <v>506</v>
      </c>
      <c r="E12" s="244" t="s">
        <v>507</v>
      </c>
      <c r="F12" s="233" t="s">
        <v>508</v>
      </c>
      <c r="G12" s="232" t="s">
        <v>509</v>
      </c>
      <c r="H12" s="232" t="s">
        <v>510</v>
      </c>
      <c r="I12" s="232" t="s">
        <v>511</v>
      </c>
      <c r="J12" s="232" t="s">
        <v>512</v>
      </c>
      <c r="K12" s="234" t="s">
        <v>513</v>
      </c>
      <c r="L12" s="685" t="s">
        <v>514</v>
      </c>
      <c r="M12" s="685" t="s">
        <v>515</v>
      </c>
      <c r="N12" s="347" t="s">
        <v>516</v>
      </c>
      <c r="O12" s="238" t="s">
        <v>517</v>
      </c>
      <c r="P12" s="721" t="s">
        <v>518</v>
      </c>
      <c r="Q12" s="686" t="s">
        <v>519</v>
      </c>
      <c r="R12" s="687" t="s">
        <v>520</v>
      </c>
      <c r="S12" s="686" t="s">
        <v>521</v>
      </c>
      <c r="T12" s="635" t="s">
        <v>522</v>
      </c>
      <c r="U12" s="237" t="s">
        <v>523</v>
      </c>
      <c r="V12" s="238" t="s">
        <v>9510</v>
      </c>
      <c r="W12" s="695" t="s">
        <v>524</v>
      </c>
      <c r="X12" s="237" t="s">
        <v>525</v>
      </c>
      <c r="Y12" s="237" t="s">
        <v>526</v>
      </c>
      <c r="Z12" s="237" t="s">
        <v>527</v>
      </c>
      <c r="AA12" s="237" t="s">
        <v>528</v>
      </c>
      <c r="AB12" s="239" t="s">
        <v>529</v>
      </c>
      <c r="AC12" s="244" t="s">
        <v>530</v>
      </c>
      <c r="AD12" s="232" t="s">
        <v>531</v>
      </c>
      <c r="AE12" s="234" t="s">
        <v>532</v>
      </c>
      <c r="AF12" s="240" t="s">
        <v>533</v>
      </c>
      <c r="AG12" s="236" t="s">
        <v>534</v>
      </c>
      <c r="AH12" s="236" t="s">
        <v>535</v>
      </c>
      <c r="AI12" s="236" t="s">
        <v>536</v>
      </c>
      <c r="AJ12" s="241" t="s">
        <v>537</v>
      </c>
      <c r="AK12" s="242" t="s">
        <v>538</v>
      </c>
      <c r="AL12" s="242" t="s">
        <v>539</v>
      </c>
      <c r="AM12" s="243" t="s">
        <v>540</v>
      </c>
      <c r="AN12" s="242" t="s">
        <v>541</v>
      </c>
      <c r="AO12" s="244" t="s">
        <v>542</v>
      </c>
      <c r="AP12" s="244" t="s">
        <v>543</v>
      </c>
      <c r="AQ12" s="244" t="s">
        <v>544</v>
      </c>
      <c r="AR12" s="244" t="s">
        <v>545</v>
      </c>
      <c r="AS12" s="241" t="s">
        <v>546</v>
      </c>
      <c r="AT12" s="245" t="s">
        <v>547</v>
      </c>
      <c r="AU12" s="245" t="s">
        <v>548</v>
      </c>
      <c r="AV12" s="245" t="s">
        <v>549</v>
      </c>
      <c r="AW12" s="245" t="s">
        <v>550</v>
      </c>
      <c r="AX12" s="245" t="s">
        <v>551</v>
      </c>
      <c r="AY12" s="245" t="s">
        <v>552</v>
      </c>
      <c r="AZ12" s="245" t="s">
        <v>553</v>
      </c>
      <c r="BA12" s="245" t="s">
        <v>549</v>
      </c>
      <c r="BB12" s="245" t="s">
        <v>550</v>
      </c>
      <c r="BC12" s="245" t="s">
        <v>554</v>
      </c>
      <c r="BD12" s="246" t="s">
        <v>555</v>
      </c>
      <c r="BE12" s="247" t="s">
        <v>556</v>
      </c>
      <c r="BF12" s="234" t="s">
        <v>557</v>
      </c>
      <c r="BG12" s="234" t="s">
        <v>25</v>
      </c>
      <c r="BH12" s="234" t="s">
        <v>558</v>
      </c>
      <c r="BI12" s="248" t="s">
        <v>559</v>
      </c>
      <c r="BJ12" s="232" t="s">
        <v>560</v>
      </c>
      <c r="BK12" s="232" t="s">
        <v>561</v>
      </c>
      <c r="BL12" s="232" t="s">
        <v>562</v>
      </c>
      <c r="BM12" s="232" t="s">
        <v>563</v>
      </c>
      <c r="BN12" s="232" t="s">
        <v>564</v>
      </c>
      <c r="BO12" s="232" t="s">
        <v>565</v>
      </c>
      <c r="BP12" s="232" t="s">
        <v>566</v>
      </c>
      <c r="BQ12" s="232" t="s">
        <v>567</v>
      </c>
      <c r="BR12" s="232" t="s">
        <v>568</v>
      </c>
      <c r="BS12" s="232" t="s">
        <v>569</v>
      </c>
      <c r="BT12" s="232" t="s">
        <v>570</v>
      </c>
      <c r="BU12" s="232" t="s">
        <v>571</v>
      </c>
      <c r="BV12" s="235" t="s">
        <v>572</v>
      </c>
      <c r="BW12" s="235" t="s">
        <v>573</v>
      </c>
      <c r="BX12" s="235" t="s">
        <v>574</v>
      </c>
      <c r="BY12" s="235" t="s">
        <v>575</v>
      </c>
      <c r="BZ12" s="235" t="s">
        <v>576</v>
      </c>
      <c r="CA12" s="235" t="s">
        <v>577</v>
      </c>
      <c r="CB12" s="235" t="s">
        <v>578</v>
      </c>
      <c r="CC12" s="249" t="s">
        <v>579</v>
      </c>
      <c r="CD12" s="250" t="s">
        <v>249</v>
      </c>
      <c r="CE12" s="251" t="s">
        <v>264</v>
      </c>
      <c r="CF12" s="252" t="s">
        <v>580</v>
      </c>
      <c r="CG12" s="253" t="s">
        <v>253</v>
      </c>
      <c r="CH12" s="254" t="s">
        <v>254</v>
      </c>
      <c r="CI12" s="254" t="s">
        <v>255</v>
      </c>
      <c r="CJ12" s="255" t="s">
        <v>256</v>
      </c>
      <c r="CK12" s="255" t="s">
        <v>581</v>
      </c>
      <c r="CL12" s="255" t="s">
        <v>256</v>
      </c>
      <c r="CM12" s="255" t="s">
        <v>582</v>
      </c>
      <c r="CN12" s="255" t="s">
        <v>256</v>
      </c>
      <c r="CO12" s="255" t="s">
        <v>582</v>
      </c>
      <c r="CP12" s="256" t="s">
        <v>583</v>
      </c>
      <c r="CQ12" s="257" t="s">
        <v>584</v>
      </c>
      <c r="CR12" s="257" t="s">
        <v>585</v>
      </c>
      <c r="CS12" s="258" t="s">
        <v>25</v>
      </c>
      <c r="CT12" s="259" t="s">
        <v>267</v>
      </c>
      <c r="CU12" s="259" t="s">
        <v>268</v>
      </c>
      <c r="CV12" s="259" t="s">
        <v>267</v>
      </c>
      <c r="CW12" s="259" t="s">
        <v>268</v>
      </c>
      <c r="CX12" s="112" t="s">
        <v>586</v>
      </c>
      <c r="CY12" s="112" t="s">
        <v>587</v>
      </c>
      <c r="CZ12" s="112" t="s">
        <v>588</v>
      </c>
      <c r="DA12" s="195" t="s">
        <v>589</v>
      </c>
      <c r="DB12" s="195" t="s">
        <v>460</v>
      </c>
      <c r="DC12" s="260" t="s">
        <v>590</v>
      </c>
      <c r="DD12" s="260" t="s">
        <v>591</v>
      </c>
      <c r="DE12" s="424" t="s">
        <v>304</v>
      </c>
      <c r="DF12" s="262" t="s">
        <v>592</v>
      </c>
      <c r="DG12" s="722" t="s">
        <v>593</v>
      </c>
      <c r="DH12" s="118" t="s">
        <v>594</v>
      </c>
      <c r="DI12" s="118" t="s">
        <v>595</v>
      </c>
      <c r="DJ12" s="118" t="s">
        <v>596</v>
      </c>
      <c r="DK12" s="485" t="s">
        <v>291</v>
      </c>
      <c r="DL12" s="428" t="s">
        <v>292</v>
      </c>
      <c r="DM12" s="262" t="s">
        <v>592</v>
      </c>
      <c r="DN12" s="260" t="s">
        <v>597</v>
      </c>
      <c r="DO12" s="260" t="s">
        <v>287</v>
      </c>
      <c r="DP12" s="260" t="s">
        <v>301</v>
      </c>
      <c r="DQ12" s="482" t="s">
        <v>291</v>
      </c>
      <c r="DR12" s="68" t="s">
        <v>598</v>
      </c>
      <c r="DS12" s="68" t="s">
        <v>599</v>
      </c>
      <c r="DT12" s="119" t="s">
        <v>25</v>
      </c>
      <c r="DU12" s="261" t="s">
        <v>315</v>
      </c>
      <c r="DV12" s="452"/>
      <c r="DW12" s="452"/>
      <c r="DX12" s="452"/>
      <c r="DY12" s="453"/>
      <c r="DZ12" s="452"/>
      <c r="EA12" s="452"/>
      <c r="EB12" s="452"/>
      <c r="EC12" s="331"/>
      <c r="ED12" s="332" t="s">
        <v>600</v>
      </c>
      <c r="EE12" s="333"/>
      <c r="EF12" s="333"/>
      <c r="EG12" s="333"/>
      <c r="EH12" s="334" t="s">
        <v>601</v>
      </c>
      <c r="EI12" s="335" t="s">
        <v>602</v>
      </c>
      <c r="EJ12" s="336"/>
      <c r="EK12" s="336"/>
      <c r="EL12" s="336"/>
      <c r="EM12" s="336"/>
      <c r="EN12" s="337"/>
      <c r="EO12" s="338"/>
      <c r="EP12" s="339" t="s">
        <v>601</v>
      </c>
      <c r="EQ12" s="335" t="s">
        <v>603</v>
      </c>
      <c r="ER12" s="336"/>
      <c r="ES12" s="336"/>
      <c r="ET12" s="336"/>
      <c r="EU12" s="336"/>
      <c r="EV12" s="340" t="s">
        <v>604</v>
      </c>
      <c r="EW12" s="340"/>
      <c r="EX12" s="340"/>
      <c r="EY12" s="340"/>
      <c r="EZ12" s="341"/>
      <c r="FA12" s="452"/>
      <c r="FB12" s="330"/>
      <c r="FC12" s="331"/>
      <c r="FD12" s="331" t="s">
        <v>541</v>
      </c>
      <c r="FE12" s="331" t="s">
        <v>542</v>
      </c>
      <c r="FF12" s="331" t="s">
        <v>605</v>
      </c>
      <c r="FG12" s="331" t="s">
        <v>606</v>
      </c>
      <c r="FH12" s="331" t="s">
        <v>607</v>
      </c>
      <c r="FI12" s="330"/>
      <c r="FJ12" s="330"/>
      <c r="FK12" s="331"/>
      <c r="FL12" s="331" t="s">
        <v>541</v>
      </c>
      <c r="FM12" s="331" t="s">
        <v>542</v>
      </c>
      <c r="FN12" s="331" t="s">
        <v>605</v>
      </c>
      <c r="FO12" s="331" t="s">
        <v>606</v>
      </c>
      <c r="FP12" s="331" t="s">
        <v>607</v>
      </c>
      <c r="FQ12" s="452"/>
      <c r="FR12" s="452"/>
      <c r="FS12" s="452"/>
      <c r="FT12" s="452"/>
      <c r="FU12" s="452" t="s">
        <v>608</v>
      </c>
      <c r="FV12" s="452"/>
      <c r="FW12" s="454" t="s">
        <v>609</v>
      </c>
      <c r="FX12" s="454" t="s">
        <v>264</v>
      </c>
      <c r="FY12" s="454" t="s">
        <v>610</v>
      </c>
      <c r="FZ12" s="454" t="s">
        <v>611</v>
      </c>
      <c r="GA12" s="454" t="s">
        <v>253</v>
      </c>
      <c r="GB12" s="454" t="s">
        <v>254</v>
      </c>
      <c r="GC12" s="454" t="s">
        <v>255</v>
      </c>
      <c r="GD12" s="454" t="s">
        <v>612</v>
      </c>
      <c r="GE12" s="454" t="s">
        <v>613</v>
      </c>
      <c r="GF12" s="454" t="s">
        <v>614</v>
      </c>
      <c r="GG12" s="454" t="s">
        <v>615</v>
      </c>
      <c r="GH12" s="452"/>
      <c r="GI12" s="452"/>
      <c r="GJ12" s="452"/>
      <c r="GK12" s="452"/>
      <c r="GL12" s="452"/>
      <c r="GM12" s="452"/>
      <c r="GN12" s="454"/>
      <c r="GO12" s="454"/>
      <c r="GP12" s="452"/>
      <c r="GQ12" s="452"/>
      <c r="GR12" s="452"/>
      <c r="GS12" s="452"/>
      <c r="GT12" s="452"/>
      <c r="GU12" s="452"/>
      <c r="GV12" s="452"/>
      <c r="GW12" s="454"/>
      <c r="GX12" s="452"/>
      <c r="GY12" s="452"/>
      <c r="GZ12" s="452"/>
    </row>
    <row r="13" spans="1:208" ht="38.25" customHeight="1">
      <c r="A13" s="153" t="s">
        <v>117</v>
      </c>
      <c r="B13" s="154">
        <v>149</v>
      </c>
      <c r="C13" s="154">
        <v>150</v>
      </c>
      <c r="D13" s="154">
        <v>151</v>
      </c>
      <c r="E13" s="154">
        <v>152</v>
      </c>
      <c r="F13" s="155" t="s">
        <v>616</v>
      </c>
      <c r="G13" s="154">
        <v>153</v>
      </c>
      <c r="H13" s="154">
        <v>154</v>
      </c>
      <c r="I13" s="154">
        <v>155</v>
      </c>
      <c r="J13" s="155" t="s">
        <v>617</v>
      </c>
      <c r="K13" s="154">
        <v>156</v>
      </c>
      <c r="L13" s="154">
        <v>157</v>
      </c>
      <c r="M13" s="154">
        <v>158</v>
      </c>
      <c r="N13" s="154">
        <v>159</v>
      </c>
      <c r="O13" s="155" t="s">
        <v>618</v>
      </c>
      <c r="P13" s="155" t="s">
        <v>619</v>
      </c>
      <c r="Q13" s="154">
        <v>160</v>
      </c>
      <c r="R13" s="154">
        <v>161</v>
      </c>
      <c r="S13" s="154">
        <v>162</v>
      </c>
      <c r="T13" s="154">
        <v>163</v>
      </c>
      <c r="U13" s="154">
        <v>164</v>
      </c>
      <c r="V13" s="155" t="s">
        <v>620</v>
      </c>
      <c r="W13" s="155" t="s">
        <v>620</v>
      </c>
      <c r="X13" s="538">
        <v>165</v>
      </c>
      <c r="Y13" s="538">
        <v>166</v>
      </c>
      <c r="Z13" s="538">
        <v>167</v>
      </c>
      <c r="AA13" s="538">
        <v>168</v>
      </c>
      <c r="AB13" s="692" t="s">
        <v>621</v>
      </c>
      <c r="AC13" s="154">
        <v>169</v>
      </c>
      <c r="AD13" s="154">
        <v>170</v>
      </c>
      <c r="AE13" s="155" t="s">
        <v>622</v>
      </c>
      <c r="AF13" s="154">
        <v>171</v>
      </c>
      <c r="AG13" s="154">
        <v>172</v>
      </c>
      <c r="AH13" s="154">
        <v>173</v>
      </c>
      <c r="AI13" s="154">
        <v>174</v>
      </c>
      <c r="AJ13" s="154">
        <v>175</v>
      </c>
      <c r="AK13" s="154">
        <v>176</v>
      </c>
      <c r="AL13" s="154" t="s">
        <v>623</v>
      </c>
      <c r="AM13" s="154">
        <v>177</v>
      </c>
      <c r="AN13" s="154">
        <v>178</v>
      </c>
      <c r="AO13" s="154">
        <v>179</v>
      </c>
      <c r="AP13" s="154">
        <v>180</v>
      </c>
      <c r="AQ13" s="154">
        <v>181</v>
      </c>
      <c r="AR13" s="154">
        <v>182</v>
      </c>
      <c r="AS13" s="154">
        <v>183</v>
      </c>
      <c r="AT13" s="154">
        <v>184</v>
      </c>
      <c r="AU13" s="154">
        <v>185</v>
      </c>
      <c r="AV13" s="154">
        <v>186</v>
      </c>
      <c r="AW13" s="154">
        <v>187</v>
      </c>
      <c r="AX13" s="154">
        <v>188</v>
      </c>
      <c r="AY13" s="154">
        <v>189</v>
      </c>
      <c r="AZ13" s="154">
        <v>190</v>
      </c>
      <c r="BA13" s="154">
        <v>191</v>
      </c>
      <c r="BB13" s="154">
        <v>192</v>
      </c>
      <c r="BC13" s="154">
        <v>193</v>
      </c>
      <c r="BD13" s="156" t="s">
        <v>624</v>
      </c>
      <c r="BE13" s="155" t="s">
        <v>620</v>
      </c>
      <c r="BF13" s="155" t="s">
        <v>625</v>
      </c>
      <c r="BG13" s="155" t="s">
        <v>626</v>
      </c>
      <c r="BH13" s="154">
        <v>194</v>
      </c>
      <c r="BI13" s="154">
        <v>195</v>
      </c>
      <c r="BJ13" s="154">
        <v>196</v>
      </c>
      <c r="BK13" s="154">
        <v>197</v>
      </c>
      <c r="BL13" s="154">
        <v>198</v>
      </c>
      <c r="BM13" s="154">
        <v>199</v>
      </c>
      <c r="BN13" s="154">
        <v>200</v>
      </c>
      <c r="BO13" s="154">
        <v>201</v>
      </c>
      <c r="BP13" s="154">
        <v>202</v>
      </c>
      <c r="BQ13" s="154">
        <v>203</v>
      </c>
      <c r="BR13" s="154">
        <v>204</v>
      </c>
      <c r="BS13" s="154">
        <v>205</v>
      </c>
      <c r="BT13" s="154">
        <v>206</v>
      </c>
      <c r="BU13" s="154">
        <v>207</v>
      </c>
      <c r="BV13" s="154">
        <v>208</v>
      </c>
      <c r="BW13" s="154">
        <v>209</v>
      </c>
      <c r="BX13" s="154">
        <v>210</v>
      </c>
      <c r="BY13" s="154">
        <v>211</v>
      </c>
      <c r="BZ13" s="154">
        <v>212</v>
      </c>
      <c r="CA13" s="154">
        <v>213</v>
      </c>
      <c r="CB13" s="154">
        <v>214</v>
      </c>
      <c r="CC13" s="154">
        <v>215</v>
      </c>
      <c r="CD13" s="154">
        <v>216</v>
      </c>
      <c r="CE13" s="154">
        <v>217</v>
      </c>
      <c r="CF13" s="154">
        <v>218</v>
      </c>
      <c r="CG13" s="154">
        <v>219</v>
      </c>
      <c r="CH13" s="154">
        <v>220</v>
      </c>
      <c r="CI13" s="154">
        <v>221</v>
      </c>
      <c r="CJ13" s="154">
        <v>222</v>
      </c>
      <c r="CK13" s="154">
        <v>223</v>
      </c>
      <c r="CL13" s="154">
        <v>224</v>
      </c>
      <c r="CM13" s="154">
        <v>225</v>
      </c>
      <c r="CN13" s="154">
        <v>226</v>
      </c>
      <c r="CO13" s="154">
        <v>227</v>
      </c>
      <c r="CP13" s="154">
        <v>228</v>
      </c>
      <c r="CQ13" s="155" t="s">
        <v>627</v>
      </c>
      <c r="CR13" s="155" t="s">
        <v>628</v>
      </c>
      <c r="CS13" s="155" t="s">
        <v>629</v>
      </c>
      <c r="CT13" s="154">
        <v>229</v>
      </c>
      <c r="CU13" s="154">
        <v>230</v>
      </c>
      <c r="CV13" s="154">
        <v>231</v>
      </c>
      <c r="CW13" s="154">
        <v>232</v>
      </c>
      <c r="CX13" s="154">
        <v>233</v>
      </c>
      <c r="CY13" s="154">
        <v>234</v>
      </c>
      <c r="CZ13" s="154">
        <v>235</v>
      </c>
      <c r="DA13" s="154">
        <v>236</v>
      </c>
      <c r="DB13" s="154">
        <v>237</v>
      </c>
      <c r="DC13" s="154">
        <v>238</v>
      </c>
      <c r="DD13" s="154">
        <v>239</v>
      </c>
      <c r="DE13" s="154">
        <v>240</v>
      </c>
      <c r="DF13" s="154">
        <v>241</v>
      </c>
      <c r="DG13" s="154">
        <v>242</v>
      </c>
      <c r="DH13" s="154">
        <v>243</v>
      </c>
      <c r="DI13" s="154">
        <v>244</v>
      </c>
      <c r="DJ13" s="154">
        <v>245</v>
      </c>
      <c r="DK13" s="154">
        <v>246</v>
      </c>
      <c r="DL13" s="154">
        <v>247</v>
      </c>
      <c r="DM13" s="154">
        <v>248</v>
      </c>
      <c r="DN13" s="154">
        <v>249</v>
      </c>
      <c r="DO13" s="154">
        <v>250</v>
      </c>
      <c r="DP13" s="154">
        <v>251</v>
      </c>
      <c r="DQ13" s="154">
        <v>252</v>
      </c>
      <c r="DR13" s="154">
        <v>253</v>
      </c>
      <c r="DS13" s="157" t="s">
        <v>630</v>
      </c>
      <c r="DT13" s="272" t="s">
        <v>631</v>
      </c>
      <c r="DU13" s="154">
        <v>254</v>
      </c>
      <c r="DY13" s="400" t="s">
        <v>632</v>
      </c>
      <c r="DZ13" s="400" t="s">
        <v>633</v>
      </c>
      <c r="EA13" s="400" t="s">
        <v>634</v>
      </c>
      <c r="EB13" s="401" t="s">
        <v>635</v>
      </c>
      <c r="EC13" s="401" t="s">
        <v>636</v>
      </c>
      <c r="ED13" s="402" t="s">
        <v>637</v>
      </c>
      <c r="EE13" s="402" t="s">
        <v>638</v>
      </c>
      <c r="EF13" s="403" t="s">
        <v>639</v>
      </c>
      <c r="EG13" s="403" t="s">
        <v>640</v>
      </c>
      <c r="EH13" s="401" t="s">
        <v>641</v>
      </c>
      <c r="EI13" s="401" t="s">
        <v>541</v>
      </c>
      <c r="EJ13" s="401" t="s">
        <v>542</v>
      </c>
      <c r="EK13" s="401" t="s">
        <v>605</v>
      </c>
      <c r="EL13" s="401" t="s">
        <v>606</v>
      </c>
      <c r="EM13" s="401" t="s">
        <v>607</v>
      </c>
      <c r="EN13" s="401" t="s">
        <v>642</v>
      </c>
      <c r="EO13" s="401" t="s">
        <v>643</v>
      </c>
      <c r="EP13" s="401" t="s">
        <v>644</v>
      </c>
      <c r="EQ13" s="401" t="s">
        <v>541</v>
      </c>
      <c r="ER13" s="401" t="s">
        <v>542</v>
      </c>
      <c r="ES13" s="401" t="s">
        <v>605</v>
      </c>
      <c r="ET13" s="401" t="s">
        <v>606</v>
      </c>
      <c r="EU13" s="401" t="s">
        <v>607</v>
      </c>
      <c r="EV13" s="401" t="s">
        <v>642</v>
      </c>
      <c r="EW13" s="401" t="s">
        <v>642</v>
      </c>
      <c r="EX13" s="401" t="s">
        <v>642</v>
      </c>
      <c r="EY13" s="401" t="s">
        <v>642</v>
      </c>
      <c r="EZ13" s="401" t="s">
        <v>642</v>
      </c>
      <c r="FA13" s="430" t="s">
        <v>645</v>
      </c>
      <c r="FB13" s="297">
        <v>1</v>
      </c>
      <c r="FC13" s="297" t="s">
        <v>646</v>
      </c>
      <c r="FD13" s="297">
        <v>25</v>
      </c>
      <c r="FE13" s="297">
        <v>125</v>
      </c>
      <c r="FF13" s="297">
        <v>35</v>
      </c>
      <c r="FG13" s="297">
        <v>15</v>
      </c>
      <c r="FH13" s="297">
        <v>2</v>
      </c>
      <c r="FI13" s="296"/>
      <c r="FJ13" s="297">
        <v>1</v>
      </c>
      <c r="FK13" s="297" t="s">
        <v>646</v>
      </c>
      <c r="FL13" s="297">
        <v>29.2</v>
      </c>
      <c r="FM13" s="297">
        <v>145.9</v>
      </c>
      <c r="FN13" s="297">
        <v>43.8</v>
      </c>
      <c r="FO13" s="297">
        <v>16.3</v>
      </c>
      <c r="FP13" s="297">
        <v>2</v>
      </c>
      <c r="FU13" s="136">
        <f>_xlfn.AGGREGATE(9,6,FU16:FU25)</f>
        <v>0</v>
      </c>
      <c r="FV13" s="136">
        <f>_xlfn.AGGREGATE(9,6,FV16:FV25)</f>
        <v>0</v>
      </c>
      <c r="FW13" s="136">
        <f t="shared" ref="FW13:GG13" si="2">_xlfn.AGGREGATE(9,6,FW16:FW25)</f>
        <v>0</v>
      </c>
      <c r="FX13" s="136">
        <f t="shared" si="2"/>
        <v>0</v>
      </c>
      <c r="FY13" s="136">
        <f t="shared" si="2"/>
        <v>0</v>
      </c>
      <c r="FZ13" s="136">
        <f t="shared" si="2"/>
        <v>0</v>
      </c>
      <c r="GA13" s="136">
        <f t="shared" si="2"/>
        <v>0</v>
      </c>
      <c r="GB13" s="136">
        <f t="shared" si="2"/>
        <v>0</v>
      </c>
      <c r="GC13" s="136">
        <f t="shared" si="2"/>
        <v>0</v>
      </c>
      <c r="GD13" s="136">
        <f t="shared" si="2"/>
        <v>0</v>
      </c>
      <c r="GE13" s="136">
        <f t="shared" si="2"/>
        <v>0</v>
      </c>
      <c r="GF13" s="136">
        <f t="shared" si="2"/>
        <v>0</v>
      </c>
      <c r="GG13" s="136">
        <f t="shared" si="2"/>
        <v>0</v>
      </c>
    </row>
    <row r="14" spans="1:208" s="381" customFormat="1" ht="18.75" customHeight="1">
      <c r="A14" s="386" t="str">
        <f>IF(AND(ISNUMBER(A5),A5&gt;0),"Pola błędnie uzupełnione: "&amp;A5,"")</f>
        <v/>
      </c>
      <c r="B14" s="386" t="str">
        <f t="shared" ref="B14:BK14" si="3">IF(AND(ISNUMBER(B5),B5&gt;0),"Pola błędnie uzupełnione: "&amp;B5,"")</f>
        <v/>
      </c>
      <c r="C14" s="386" t="str">
        <f t="shared" si="3"/>
        <v/>
      </c>
      <c r="D14" s="386" t="str">
        <f t="shared" si="3"/>
        <v/>
      </c>
      <c r="E14" s="386" t="str">
        <f t="shared" si="3"/>
        <v/>
      </c>
      <c r="F14" s="386" t="str">
        <f t="shared" si="3"/>
        <v/>
      </c>
      <c r="G14" s="386" t="str">
        <f t="shared" si="3"/>
        <v/>
      </c>
      <c r="H14" s="386" t="str">
        <f>IF(AND(ISNUMBER(H5),H5&gt;0),"Pola błędnie uzupełnione: "&amp;H5,"")</f>
        <v/>
      </c>
      <c r="I14" s="386" t="str">
        <f t="shared" si="3"/>
        <v/>
      </c>
      <c r="J14" s="386" t="str">
        <f t="shared" si="3"/>
        <v/>
      </c>
      <c r="K14" s="386" t="str">
        <f t="shared" si="3"/>
        <v/>
      </c>
      <c r="L14" s="386" t="str">
        <f t="shared" si="3"/>
        <v/>
      </c>
      <c r="M14" s="386" t="str">
        <f t="shared" si="3"/>
        <v/>
      </c>
      <c r="N14" s="386"/>
      <c r="O14" s="386" t="str">
        <f t="shared" si="3"/>
        <v/>
      </c>
      <c r="P14" s="386" t="str">
        <f t="shared" si="3"/>
        <v/>
      </c>
      <c r="Q14" s="386" t="str">
        <f t="shared" si="3"/>
        <v/>
      </c>
      <c r="R14" s="386"/>
      <c r="S14" s="386" t="str">
        <f>IF(AND(ISNUMBER(S5),S5&gt;0),"Pola błędnie uzupełnione: "&amp;S5,"")</f>
        <v/>
      </c>
      <c r="T14" s="386" t="str">
        <f t="shared" si="3"/>
        <v/>
      </c>
      <c r="U14" s="386" t="str">
        <f t="shared" si="3"/>
        <v/>
      </c>
      <c r="V14" s="386" t="str">
        <f t="shared" si="3"/>
        <v/>
      </c>
      <c r="W14" s="386" t="str">
        <f>IF(AND(ISNUMBER(W5),W5&gt;0),"Pola błędnie uzupełnione: "&amp;W5,"")</f>
        <v/>
      </c>
      <c r="X14" s="386"/>
      <c r="Y14" s="386"/>
      <c r="Z14" s="386"/>
      <c r="AA14" s="420"/>
      <c r="AB14" s="386"/>
      <c r="AC14" s="691" t="str">
        <f t="shared" si="3"/>
        <v/>
      </c>
      <c r="AD14" s="386" t="str">
        <f t="shared" si="3"/>
        <v/>
      </c>
      <c r="AE14" s="386" t="str">
        <f t="shared" si="3"/>
        <v/>
      </c>
      <c r="AF14" s="386" t="str">
        <f t="shared" si="3"/>
        <v/>
      </c>
      <c r="AG14" s="386" t="str">
        <f t="shared" si="3"/>
        <v/>
      </c>
      <c r="AH14" s="386" t="str">
        <f t="shared" si="3"/>
        <v/>
      </c>
      <c r="AI14" s="386" t="str">
        <f t="shared" si="3"/>
        <v/>
      </c>
      <c r="AJ14" s="386" t="str">
        <f>IF(AND(ISNUMBER(AJ5),AJ5&gt;0),"Pola błędnie uzupełnione: "&amp;AJ5,"")</f>
        <v/>
      </c>
      <c r="AK14" s="386" t="str">
        <f t="shared" si="3"/>
        <v/>
      </c>
      <c r="AL14" s="386"/>
      <c r="AM14" s="386" t="str">
        <f t="shared" si="3"/>
        <v/>
      </c>
      <c r="AN14" s="386" t="str">
        <f t="shared" si="3"/>
        <v/>
      </c>
      <c r="AO14" s="386" t="str">
        <f t="shared" si="3"/>
        <v/>
      </c>
      <c r="AP14" s="386" t="str">
        <f t="shared" si="3"/>
        <v/>
      </c>
      <c r="AQ14" s="386" t="str">
        <f t="shared" si="3"/>
        <v/>
      </c>
      <c r="AR14" s="386" t="str">
        <f t="shared" si="3"/>
        <v/>
      </c>
      <c r="AS14" s="386" t="str">
        <f t="shared" si="3"/>
        <v/>
      </c>
      <c r="AT14" s="386" t="str">
        <f t="shared" si="3"/>
        <v/>
      </c>
      <c r="AU14" s="386" t="str">
        <f t="shared" si="3"/>
        <v/>
      </c>
      <c r="AV14" s="386" t="str">
        <f t="shared" si="3"/>
        <v/>
      </c>
      <c r="AW14" s="386" t="str">
        <f t="shared" si="3"/>
        <v/>
      </c>
      <c r="AX14" s="386" t="str">
        <f t="shared" si="3"/>
        <v/>
      </c>
      <c r="AY14" s="386" t="str">
        <f t="shared" si="3"/>
        <v/>
      </c>
      <c r="AZ14" s="386" t="str">
        <f t="shared" si="3"/>
        <v/>
      </c>
      <c r="BA14" s="386" t="str">
        <f t="shared" si="3"/>
        <v/>
      </c>
      <c r="BB14" s="386" t="str">
        <f t="shared" si="3"/>
        <v/>
      </c>
      <c r="BC14" s="386" t="str">
        <f t="shared" si="3"/>
        <v/>
      </c>
      <c r="BD14" s="386" t="str">
        <f t="shared" si="3"/>
        <v/>
      </c>
      <c r="BE14" s="386" t="str">
        <f t="shared" si="3"/>
        <v/>
      </c>
      <c r="BF14" s="386" t="str">
        <f t="shared" si="3"/>
        <v/>
      </c>
      <c r="BG14" s="386" t="str">
        <f t="shared" si="3"/>
        <v/>
      </c>
      <c r="BH14" s="386" t="str">
        <f t="shared" si="3"/>
        <v/>
      </c>
      <c r="BI14" s="386" t="str">
        <f t="shared" si="3"/>
        <v/>
      </c>
      <c r="BJ14" s="386" t="str">
        <f t="shared" si="3"/>
        <v/>
      </c>
      <c r="BK14" s="386" t="str">
        <f t="shared" si="3"/>
        <v/>
      </c>
      <c r="BL14" s="386" t="str">
        <f t="shared" ref="BL14:DO14" si="4">IF(AND(ISNUMBER(BL5),BL5&gt;0),"Pola błędnie uzupełnione: "&amp;BL5,"")</f>
        <v/>
      </c>
      <c r="BM14" s="386" t="str">
        <f t="shared" si="4"/>
        <v/>
      </c>
      <c r="BN14" s="386" t="str">
        <f t="shared" si="4"/>
        <v/>
      </c>
      <c r="BO14" s="386" t="str">
        <f t="shared" si="4"/>
        <v/>
      </c>
      <c r="BP14" s="386" t="str">
        <f t="shared" si="4"/>
        <v/>
      </c>
      <c r="BQ14" s="386" t="str">
        <f t="shared" si="4"/>
        <v/>
      </c>
      <c r="BR14" s="386" t="str">
        <f t="shared" si="4"/>
        <v/>
      </c>
      <c r="BS14" s="386" t="str">
        <f t="shared" si="4"/>
        <v/>
      </c>
      <c r="BT14" s="386" t="str">
        <f t="shared" si="4"/>
        <v/>
      </c>
      <c r="BU14" s="386" t="str">
        <f t="shared" si="4"/>
        <v/>
      </c>
      <c r="BV14" s="386" t="str">
        <f t="shared" si="4"/>
        <v/>
      </c>
      <c r="BW14" s="386" t="str">
        <f t="shared" si="4"/>
        <v/>
      </c>
      <c r="BX14" s="386" t="str">
        <f t="shared" si="4"/>
        <v/>
      </c>
      <c r="BY14" s="386" t="str">
        <f t="shared" si="4"/>
        <v/>
      </c>
      <c r="BZ14" s="386" t="str">
        <f t="shared" si="4"/>
        <v/>
      </c>
      <c r="CA14" s="386" t="str">
        <f t="shared" si="4"/>
        <v/>
      </c>
      <c r="CB14" s="386"/>
      <c r="CC14" s="386" t="str">
        <f t="shared" si="4"/>
        <v/>
      </c>
      <c r="CD14" s="386" t="str">
        <f t="shared" si="4"/>
        <v/>
      </c>
      <c r="CE14" s="386" t="str">
        <f t="shared" si="4"/>
        <v/>
      </c>
      <c r="CF14" s="386" t="str">
        <f t="shared" si="4"/>
        <v/>
      </c>
      <c r="CG14" s="386" t="str">
        <f t="shared" si="4"/>
        <v/>
      </c>
      <c r="CH14" s="386" t="str">
        <f t="shared" si="4"/>
        <v/>
      </c>
      <c r="CI14" s="386" t="str">
        <f t="shared" si="4"/>
        <v/>
      </c>
      <c r="CJ14" s="386" t="str">
        <f t="shared" si="4"/>
        <v/>
      </c>
      <c r="CK14" s="386" t="str">
        <f t="shared" si="4"/>
        <v/>
      </c>
      <c r="CL14" s="386" t="str">
        <f t="shared" si="4"/>
        <v/>
      </c>
      <c r="CM14" s="386" t="str">
        <f t="shared" si="4"/>
        <v/>
      </c>
      <c r="CN14" s="386" t="str">
        <f t="shared" si="4"/>
        <v/>
      </c>
      <c r="CO14" s="386" t="str">
        <f t="shared" si="4"/>
        <v/>
      </c>
      <c r="CP14" s="386"/>
      <c r="CQ14" s="386"/>
      <c r="CR14" s="386"/>
      <c r="CS14" s="386" t="str">
        <f t="shared" si="4"/>
        <v/>
      </c>
      <c r="CT14" s="386" t="str">
        <f t="shared" si="4"/>
        <v/>
      </c>
      <c r="CU14" s="386" t="str">
        <f t="shared" si="4"/>
        <v/>
      </c>
      <c r="CV14" s="386" t="str">
        <f t="shared" si="4"/>
        <v/>
      </c>
      <c r="CW14" s="386" t="str">
        <f t="shared" si="4"/>
        <v/>
      </c>
      <c r="CX14" s="386"/>
      <c r="CY14" s="386"/>
      <c r="CZ14" s="386" t="str">
        <f t="shared" si="4"/>
        <v/>
      </c>
      <c r="DA14" s="386" t="str">
        <f>IF(AND(ISNUMBER(DA5),DA5&gt;0),"Pola błędnie uzupełnione: "&amp;DA5,"")</f>
        <v/>
      </c>
      <c r="DB14" s="386" t="str">
        <f t="shared" si="4"/>
        <v/>
      </c>
      <c r="DC14" s="386" t="str">
        <f t="shared" si="4"/>
        <v/>
      </c>
      <c r="DD14" s="386" t="str">
        <f t="shared" si="4"/>
        <v/>
      </c>
      <c r="DE14" s="425" t="str">
        <f t="shared" si="4"/>
        <v/>
      </c>
      <c r="DF14" s="386" t="str">
        <f t="shared" si="4"/>
        <v/>
      </c>
      <c r="DG14" s="386" t="str">
        <f>IF(AND(ISNUMBER(DG5),DG5&gt;0),"Pola błędnie uzupełnione: "&amp;DG5,"")</f>
        <v/>
      </c>
      <c r="DH14" s="386"/>
      <c r="DI14" s="386"/>
      <c r="DJ14" s="386"/>
      <c r="DK14" s="420" t="str">
        <f t="shared" si="4"/>
        <v/>
      </c>
      <c r="DL14" s="425" t="str">
        <f t="shared" si="4"/>
        <v/>
      </c>
      <c r="DM14" s="386" t="str">
        <f t="shared" si="4"/>
        <v/>
      </c>
      <c r="DN14" s="386" t="str">
        <f t="shared" si="4"/>
        <v/>
      </c>
      <c r="DO14" s="386" t="str">
        <f t="shared" si="4"/>
        <v/>
      </c>
      <c r="DP14" s="386"/>
      <c r="DQ14" s="386" t="str">
        <f t="shared" ref="DQ14:DU14" si="5">IF(AND(ISNUMBER(DQ5),DQ5&gt;0),"Pola błędnie uzupełnione: "&amp;DQ5,"")</f>
        <v/>
      </c>
      <c r="DR14" s="386" t="str">
        <f>IF(AND(ISNUMBER(DR5),DR5&gt;0),"Pola błędnie uzupełnione: "&amp;DR5,"")</f>
        <v/>
      </c>
      <c r="DS14" s="386" t="str">
        <f t="shared" si="5"/>
        <v/>
      </c>
      <c r="DT14" s="386" t="str">
        <f t="shared" si="5"/>
        <v/>
      </c>
      <c r="DU14" s="386" t="str">
        <f t="shared" si="5"/>
        <v/>
      </c>
      <c r="DY14" s="404"/>
      <c r="DZ14" s="404" t="s">
        <v>647</v>
      </c>
      <c r="EA14" s="404"/>
      <c r="EB14" s="405"/>
      <c r="EC14" s="405"/>
      <c r="ED14" s="406"/>
      <c r="EE14" s="406"/>
      <c r="EF14" s="405"/>
      <c r="EG14" s="405" t="s">
        <v>647</v>
      </c>
      <c r="EH14" s="405"/>
      <c r="EI14" s="405"/>
      <c r="EJ14" s="405"/>
      <c r="EK14" s="405"/>
      <c r="EL14" s="405"/>
      <c r="EM14" s="405"/>
      <c r="EN14" s="405"/>
      <c r="EO14" s="405"/>
      <c r="EP14" s="405"/>
      <c r="EQ14" s="405"/>
      <c r="ER14" s="405"/>
      <c r="ES14" s="405"/>
      <c r="ET14" s="405"/>
      <c r="EU14" s="405"/>
      <c r="EV14" s="405" t="s">
        <v>541</v>
      </c>
      <c r="EW14" s="405" t="s">
        <v>542</v>
      </c>
      <c r="EX14" s="405" t="s">
        <v>543</v>
      </c>
      <c r="EY14" s="405" t="s">
        <v>544</v>
      </c>
      <c r="EZ14" s="405" t="s">
        <v>545</v>
      </c>
      <c r="FA14" s="419"/>
      <c r="FB14" s="387"/>
      <c r="FC14" s="387"/>
      <c r="FD14" s="387"/>
      <c r="FE14" s="387"/>
      <c r="FF14" s="387"/>
      <c r="FG14" s="387"/>
      <c r="FH14" s="387"/>
      <c r="FI14" s="388"/>
      <c r="FJ14" s="387"/>
      <c r="FK14" s="387"/>
      <c r="FL14" s="387"/>
      <c r="FM14" s="387"/>
      <c r="FN14" s="387"/>
      <c r="FO14" s="387"/>
      <c r="FP14" s="387"/>
      <c r="FR14" s="381" t="s">
        <v>648</v>
      </c>
      <c r="FU14" s="381" t="s">
        <v>649</v>
      </c>
      <c r="GK14" s="383" t="s">
        <v>650</v>
      </c>
      <c r="GN14" s="382"/>
      <c r="GO14" s="382"/>
      <c r="GP14" s="381" t="s">
        <v>651</v>
      </c>
      <c r="GW14" s="382"/>
    </row>
    <row r="15" spans="1:208" s="381" customFormat="1" ht="18.600000000000001" customHeight="1" thickBot="1">
      <c r="A15" s="385" t="str">
        <f>IF(AND(ISNUMBER(A6),A6&gt;0),"Pola obowiązkowe: "&amp;A6,"")</f>
        <v/>
      </c>
      <c r="B15" s="385" t="str">
        <f t="shared" ref="B15:BK15" si="6">IF(AND(ISNUMBER(B6),B6&gt;0),"Pola obowiązkowe: "&amp;B6,"")</f>
        <v/>
      </c>
      <c r="C15" s="385" t="str">
        <f t="shared" si="6"/>
        <v/>
      </c>
      <c r="D15" s="385" t="str">
        <f t="shared" si="6"/>
        <v/>
      </c>
      <c r="E15" s="389" t="str">
        <f t="shared" si="6"/>
        <v/>
      </c>
      <c r="F15" s="385" t="str">
        <f t="shared" si="6"/>
        <v/>
      </c>
      <c r="G15" s="389" t="str">
        <f t="shared" si="6"/>
        <v/>
      </c>
      <c r="H15" s="389" t="str">
        <f t="shared" si="6"/>
        <v/>
      </c>
      <c r="I15" s="389" t="str">
        <f t="shared" si="6"/>
        <v/>
      </c>
      <c r="J15" s="385"/>
      <c r="K15" s="385" t="str">
        <f t="shared" si="6"/>
        <v/>
      </c>
      <c r="L15" s="389" t="str">
        <f t="shared" si="6"/>
        <v/>
      </c>
      <c r="M15" s="389" t="str">
        <f>IF(AND(ISNUMBER(M6),M6&gt;0),"Pola obowiązkowe: "&amp;M6,"")</f>
        <v/>
      </c>
      <c r="N15" s="389"/>
      <c r="O15" s="385" t="str">
        <f t="shared" si="6"/>
        <v/>
      </c>
      <c r="P15" s="385" t="str">
        <f t="shared" si="6"/>
        <v/>
      </c>
      <c r="Q15" s="389" t="str">
        <f>IF(AND(ISNUMBER(Q6),Q6&gt;0),"Pola obowiązkowe: "&amp;Q6,"")</f>
        <v/>
      </c>
      <c r="R15" s="389"/>
      <c r="S15" s="389" t="str">
        <f>IF(AND(ISNUMBER(S6),S6&gt;0),"Pola obowiązkowe: "&amp;S6,"")</f>
        <v/>
      </c>
      <c r="T15" s="389" t="str">
        <f t="shared" si="6"/>
        <v/>
      </c>
      <c r="U15" s="385" t="str">
        <f t="shared" si="6"/>
        <v/>
      </c>
      <c r="V15" s="385" t="str">
        <f t="shared" si="6"/>
        <v/>
      </c>
      <c r="W15" s="385" t="str">
        <f t="shared" si="6"/>
        <v/>
      </c>
      <c r="X15" s="389" t="str">
        <f>IF(AND(ISNUMBER(X6),X6&gt;0),"Pola obowiązkowe: "&amp;S6,"")</f>
        <v/>
      </c>
      <c r="Y15" s="389" t="str">
        <f>IF(AND(ISNUMBER(Y6),Y6&gt;0),"Pola obowiązkowe: "&amp;S6,"")</f>
        <v/>
      </c>
      <c r="Z15" s="389"/>
      <c r="AA15" s="389"/>
      <c r="AB15" s="389"/>
      <c r="AC15" s="389" t="str">
        <f t="shared" si="6"/>
        <v/>
      </c>
      <c r="AD15" s="389" t="str">
        <f t="shared" si="6"/>
        <v/>
      </c>
      <c r="AE15" s="385" t="str">
        <f t="shared" si="6"/>
        <v/>
      </c>
      <c r="AF15" s="385" t="str">
        <f t="shared" si="6"/>
        <v/>
      </c>
      <c r="AG15" s="385" t="str">
        <f t="shared" si="6"/>
        <v/>
      </c>
      <c r="AH15" s="385" t="str">
        <f t="shared" si="6"/>
        <v/>
      </c>
      <c r="AI15" s="389" t="str">
        <f t="shared" si="6"/>
        <v/>
      </c>
      <c r="AJ15" s="389" t="str">
        <f t="shared" si="6"/>
        <v/>
      </c>
      <c r="AK15" s="389" t="str">
        <f>IF(AND(ISNUMBER(AK6),AK6&gt;0),"Pola obowiązkowe: "&amp;AK6,"")</f>
        <v/>
      </c>
      <c r="AL15" s="389" t="str">
        <f>IF(AND(ISNUMBER(AL6),AL6&gt;0),"Pola obowiązkowe: "&amp;AL6,"")</f>
        <v/>
      </c>
      <c r="AM15" s="389" t="str">
        <f t="shared" si="6"/>
        <v/>
      </c>
      <c r="AN15" s="389" t="str">
        <f t="shared" si="6"/>
        <v/>
      </c>
      <c r="AO15" s="389" t="str">
        <f t="shared" si="6"/>
        <v/>
      </c>
      <c r="AP15" s="389" t="str">
        <f t="shared" si="6"/>
        <v/>
      </c>
      <c r="AQ15" s="389" t="str">
        <f t="shared" si="6"/>
        <v/>
      </c>
      <c r="AR15" s="389" t="str">
        <f t="shared" si="6"/>
        <v/>
      </c>
      <c r="AS15" s="389" t="str">
        <f t="shared" si="6"/>
        <v/>
      </c>
      <c r="AT15" s="385" t="str">
        <f t="shared" si="6"/>
        <v/>
      </c>
      <c r="AU15" s="385" t="str">
        <f t="shared" si="6"/>
        <v/>
      </c>
      <c r="AV15" s="385" t="str">
        <f t="shared" si="6"/>
        <v/>
      </c>
      <c r="AW15" s="385" t="str">
        <f t="shared" si="6"/>
        <v/>
      </c>
      <c r="AX15" s="385" t="str">
        <f t="shared" si="6"/>
        <v/>
      </c>
      <c r="AY15" s="389" t="str">
        <f t="shared" si="6"/>
        <v/>
      </c>
      <c r="AZ15" s="389" t="str">
        <f t="shared" si="6"/>
        <v/>
      </c>
      <c r="BA15" s="389" t="str">
        <f t="shared" si="6"/>
        <v/>
      </c>
      <c r="BB15" s="389" t="str">
        <f t="shared" si="6"/>
        <v/>
      </c>
      <c r="BC15" s="389" t="str">
        <f t="shared" si="6"/>
        <v/>
      </c>
      <c r="BD15" s="385" t="str">
        <f t="shared" si="6"/>
        <v/>
      </c>
      <c r="BE15" s="385" t="str">
        <f t="shared" si="6"/>
        <v/>
      </c>
      <c r="BF15" s="385" t="str">
        <f t="shared" si="6"/>
        <v/>
      </c>
      <c r="BG15" s="385" t="str">
        <f t="shared" si="6"/>
        <v/>
      </c>
      <c r="BH15" s="385" t="str">
        <f t="shared" si="6"/>
        <v/>
      </c>
      <c r="BI15" s="385" t="str">
        <f t="shared" si="6"/>
        <v/>
      </c>
      <c r="BJ15" s="385" t="str">
        <f t="shared" si="6"/>
        <v/>
      </c>
      <c r="BK15" s="385" t="str">
        <f t="shared" si="6"/>
        <v/>
      </c>
      <c r="BL15" s="385" t="str">
        <f t="shared" ref="BL15:DO15" si="7">IF(AND(ISNUMBER(BL6),BL6&gt;0),"Pola obowiązkowe: "&amp;BL6,"")</f>
        <v/>
      </c>
      <c r="BM15" s="385" t="str">
        <f t="shared" si="7"/>
        <v/>
      </c>
      <c r="BN15" s="385" t="str">
        <f t="shared" si="7"/>
        <v/>
      </c>
      <c r="BO15" s="385" t="str">
        <f t="shared" si="7"/>
        <v/>
      </c>
      <c r="BP15" s="385" t="str">
        <f t="shared" si="7"/>
        <v/>
      </c>
      <c r="BQ15" s="385" t="str">
        <f t="shared" si="7"/>
        <v/>
      </c>
      <c r="BR15" s="385" t="str">
        <f t="shared" si="7"/>
        <v/>
      </c>
      <c r="BS15" s="385" t="str">
        <f t="shared" si="7"/>
        <v/>
      </c>
      <c r="BT15" s="385" t="str">
        <f t="shared" si="7"/>
        <v/>
      </c>
      <c r="BU15" s="385" t="str">
        <f t="shared" si="7"/>
        <v/>
      </c>
      <c r="BV15" s="385" t="str">
        <f t="shared" si="7"/>
        <v/>
      </c>
      <c r="BW15" s="385" t="str">
        <f t="shared" si="7"/>
        <v/>
      </c>
      <c r="BX15" s="385" t="str">
        <f t="shared" si="7"/>
        <v/>
      </c>
      <c r="BY15" s="385" t="str">
        <f t="shared" si="7"/>
        <v/>
      </c>
      <c r="BZ15" s="385" t="str">
        <f t="shared" si="7"/>
        <v/>
      </c>
      <c r="CA15" s="385" t="str">
        <f t="shared" si="7"/>
        <v/>
      </c>
      <c r="CB15" s="385"/>
      <c r="CC15" s="385" t="str">
        <f t="shared" si="7"/>
        <v/>
      </c>
      <c r="CD15" s="389" t="str">
        <f t="shared" si="7"/>
        <v/>
      </c>
      <c r="CE15" s="389" t="str">
        <f t="shared" si="7"/>
        <v/>
      </c>
      <c r="CF15" s="385" t="str">
        <f t="shared" si="7"/>
        <v/>
      </c>
      <c r="CG15" s="389" t="str">
        <f>IF(AND(ISNUMBER(CG6),CG6&gt;0),"Pola obowiązkowe: "&amp;CG6,"")</f>
        <v/>
      </c>
      <c r="CH15" s="389" t="str">
        <f t="shared" si="7"/>
        <v/>
      </c>
      <c r="CI15" s="389" t="str">
        <f t="shared" si="7"/>
        <v/>
      </c>
      <c r="CJ15" s="389" t="str">
        <f t="shared" si="7"/>
        <v/>
      </c>
      <c r="CK15" s="385" t="str">
        <f t="shared" si="7"/>
        <v/>
      </c>
      <c r="CL15" s="389" t="str">
        <f t="shared" si="7"/>
        <v/>
      </c>
      <c r="CM15" s="385" t="str">
        <f t="shared" si="7"/>
        <v/>
      </c>
      <c r="CN15" s="389" t="str">
        <f t="shared" si="7"/>
        <v/>
      </c>
      <c r="CO15" s="385" t="str">
        <f t="shared" si="7"/>
        <v/>
      </c>
      <c r="CP15" s="385"/>
      <c r="CQ15" s="385" t="str">
        <f>IF(OR(CQ16&gt;0,CQ17&gt;0,CQ18&gt;0,CQ19&gt;0,CQ20&gt;0,CQ21&gt;0,CQ22&gt;0,CQ23&gt;0,CQ24&gt;0,CQ25&gt;0),
"Dane w kol. 216-217 i kol. 219-227 należy skorygować",
"")</f>
        <v>Dane w kol. 216-217 i kol. 219-227 należy skorygować</v>
      </c>
      <c r="CR15" s="385"/>
      <c r="CS15" s="385" t="str">
        <f t="shared" si="7"/>
        <v/>
      </c>
      <c r="CT15" s="389" t="str">
        <f t="shared" si="7"/>
        <v/>
      </c>
      <c r="CU15" s="389" t="str">
        <f t="shared" si="7"/>
        <v/>
      </c>
      <c r="CV15" s="389" t="str">
        <f t="shared" si="7"/>
        <v/>
      </c>
      <c r="CW15" s="389" t="str">
        <f>IF(AND(ISNUMBER(CW6),CW6&gt;0),"Pola obowiązkowe: "&amp;CW6,"")</f>
        <v/>
      </c>
      <c r="CX15" s="389" t="str">
        <f>IF(AND(ISNUMBER(CW6),CW6&gt;0),"Pola obowiązkowe: "&amp;CW6,"")</f>
        <v/>
      </c>
      <c r="CY15" s="385"/>
      <c r="CZ15" s="389" t="str">
        <f>IF(AND(ISNUMBER(CZ6),CZ6&gt;0),"Pola obowiązkowe: "&amp;CZ6,"")</f>
        <v/>
      </c>
      <c r="DA15" s="385" t="str">
        <f>IF(AND(ISNUMBER(DA7),DA7&gt;0),"Pola obowiązkowe: "&amp;DA7,"")</f>
        <v/>
      </c>
      <c r="DB15" s="385" t="str">
        <f>IF(AND(ISNUMBER(DB6),DB6&gt;0),"Pola obowiązkowe: "&amp;DB6,"")</f>
        <v/>
      </c>
      <c r="DC15" s="389" t="str">
        <f t="shared" si="7"/>
        <v/>
      </c>
      <c r="DD15" s="389" t="str">
        <f t="shared" si="7"/>
        <v/>
      </c>
      <c r="DE15" s="426" t="str">
        <f t="shared" si="7"/>
        <v/>
      </c>
      <c r="DF15" s="385" t="str">
        <f t="shared" si="7"/>
        <v/>
      </c>
      <c r="DG15" s="385" t="str">
        <f>IF(AND(ISNUMBER(DG6),DG6&gt;0),"Pola obowiązkowe: "&amp;DG6,"")</f>
        <v/>
      </c>
      <c r="DH15" s="385" t="str">
        <f>IF(AND(ISNUMBER(DH6),DH6&gt;0),"Pola obowiązkowe: "&amp;DH6,"")</f>
        <v/>
      </c>
      <c r="DI15" s="385" t="str">
        <f t="shared" ref="DI15:DJ15" si="8">IF(AND(ISNUMBER(DI6),DI6&gt;0),"Pola obowiązkowe: "&amp;DI6,"")</f>
        <v/>
      </c>
      <c r="DJ15" s="385" t="str">
        <f t="shared" si="8"/>
        <v/>
      </c>
      <c r="DK15" s="421" t="str">
        <f t="shared" si="7"/>
        <v/>
      </c>
      <c r="DL15" s="426" t="str">
        <f t="shared" si="7"/>
        <v/>
      </c>
      <c r="DM15" s="385" t="str">
        <f t="shared" si="7"/>
        <v/>
      </c>
      <c r="DN15" s="385" t="str">
        <f t="shared" si="7"/>
        <v/>
      </c>
      <c r="DO15" s="385" t="str">
        <f t="shared" si="7"/>
        <v/>
      </c>
      <c r="DP15" s="385"/>
      <c r="DQ15" s="385" t="str">
        <f t="shared" ref="DQ15:DU15" si="9">IF(AND(ISNUMBER(DQ6),DQ6&gt;0),"Pola obowiązkowe: "&amp;DQ6,"")</f>
        <v/>
      </c>
      <c r="DR15" s="385" t="str">
        <f t="shared" si="9"/>
        <v/>
      </c>
      <c r="DS15" s="385" t="str">
        <f t="shared" si="9"/>
        <v/>
      </c>
      <c r="DT15" s="385" t="str">
        <f t="shared" si="9"/>
        <v/>
      </c>
      <c r="DU15" s="385" t="str">
        <f t="shared" si="9"/>
        <v/>
      </c>
      <c r="DY15" s="404"/>
      <c r="DZ15" s="404">
        <f>_xlfn.AGGREGATE(9,6,DZ16:DZ25)</f>
        <v>0</v>
      </c>
      <c r="EA15" s="404"/>
      <c r="EB15" s="404"/>
      <c r="EC15" s="404"/>
      <c r="ED15" s="404"/>
      <c r="EE15" s="404"/>
      <c r="EF15" s="407">
        <f>Aglomeracje!$BQ$15+Aglomeracje!$BR$15-'KP - końcowe punkty'!$V$12</f>
        <v>0</v>
      </c>
      <c r="EG15" s="408">
        <f>_xlfn.AGGREGATE(9,6,EG16:EG25)</f>
        <v>0</v>
      </c>
      <c r="EH15" s="404"/>
      <c r="EI15" s="404"/>
      <c r="EJ15" s="404"/>
      <c r="EK15" s="404"/>
      <c r="EL15" s="404"/>
      <c r="EM15" s="404"/>
      <c r="EN15" s="404"/>
      <c r="EO15" s="404"/>
      <c r="EP15" s="404"/>
      <c r="EQ15" s="404"/>
      <c r="ER15" s="404"/>
      <c r="ES15" s="404"/>
      <c r="ET15" s="404"/>
      <c r="EU15" s="404"/>
      <c r="EV15" s="404"/>
      <c r="EW15" s="404"/>
      <c r="EX15" s="404"/>
      <c r="EY15" s="404"/>
      <c r="EZ15" s="404"/>
      <c r="FB15" s="387"/>
      <c r="FC15" s="387"/>
      <c r="FD15" s="387"/>
      <c r="FE15" s="387"/>
      <c r="FF15" s="387"/>
      <c r="FG15" s="387"/>
      <c r="FH15" s="387"/>
      <c r="FI15" s="388"/>
      <c r="FJ15" s="387"/>
      <c r="FK15" s="387"/>
      <c r="FL15" s="387"/>
      <c r="FM15" s="387"/>
      <c r="FN15" s="387"/>
      <c r="FO15" s="387"/>
      <c r="FP15" s="387"/>
      <c r="FR15" s="381" t="s">
        <v>652</v>
      </c>
      <c r="FS15" s="382" t="s">
        <v>653</v>
      </c>
      <c r="FT15" s="382" t="s">
        <v>654</v>
      </c>
      <c r="FU15" s="381" t="s">
        <v>655</v>
      </c>
      <c r="FV15" s="381" t="s">
        <v>656</v>
      </c>
      <c r="GI15" s="381" t="s">
        <v>657</v>
      </c>
      <c r="GJ15" s="381" t="s">
        <v>658</v>
      </c>
      <c r="GK15" s="381" t="s">
        <v>541</v>
      </c>
      <c r="GL15" s="381" t="s">
        <v>542</v>
      </c>
      <c r="GM15" s="381" t="s">
        <v>543</v>
      </c>
      <c r="GN15" s="382" t="s">
        <v>544</v>
      </c>
      <c r="GO15" s="382" t="s">
        <v>545</v>
      </c>
      <c r="GQ15" s="381" t="s">
        <v>659</v>
      </c>
      <c r="GW15" s="382"/>
    </row>
    <row r="16" spans="1:208" s="639" customFormat="1" ht="40.15" customHeight="1">
      <c r="A16" s="473" t="str">
        <f>IF(Aglomeracje!G15&gt;0,1&amp;"/"&amp;Aglomeracje!G15,"X")</f>
        <v>X</v>
      </c>
      <c r="B16" s="461" t="str">
        <f>IF(A16="x","X",IF(Aglomeracje!$C$15&lt;&gt;"",Aglomeracje!$C$15,"Brak wpisanych danych kol.1 w arkuszu Aglomeracje "))</f>
        <v>X</v>
      </c>
      <c r="C16" s="461" t="str">
        <f>IF(A16="x","X",IF(Aglomeracje!$E$15&lt;&gt;"",Aglomeracje!$E$15,"Brak wpisanych danych w kol. 2 w arkuszu Aglomeracje"))</f>
        <v>X</v>
      </c>
      <c r="D16" s="540" t="str">
        <f>IF(A16="x","X",IF(Aglomeracje!$K$15&lt;&gt;"",Aglomeracje!$K$15,"Brak wpisanych danych w kol.9 w arkuszu Aglomeracje"))</f>
        <v>X</v>
      </c>
      <c r="E16" s="542"/>
      <c r="F16" s="545" t="str">
        <f>IF(E16&lt;&gt;"",
  IF(
    COUNTIF(
      'Dane pomocnicze2024'!$AU$5:$AU$1755,
      SUBSTITUTE(TRIM(E16), CHAR(160), " ")
    ) = 0,
    "Błędnie wpisany I_d lub brak I_d w sprawozdaniu z zeszłego roku",
    ""
  ),
  ""
)</f>
        <v/>
      </c>
      <c r="G16" s="547"/>
      <c r="H16" s="550"/>
      <c r="I16" s="547"/>
      <c r="J16" s="546"/>
      <c r="K16" s="638"/>
      <c r="L16" s="553"/>
      <c r="M16" s="554"/>
      <c r="N16" s="698">
        <f>(M16* 1000) / 60</f>
        <v>0</v>
      </c>
      <c r="O16" s="541" t="str">
        <f>IF(EA16=1,IF(AND(MAX(L16:L16)&gt;0,N16&gt;0),IF(OR(N16&gt;2.5*365*L16/1000*20,N16&lt;0.3*365*L16/1000*20),"Wartość wpisana w kol. 157 jest niewspółmierna do przepustowości hydraulicznej",""),""),"")</f>
        <v/>
      </c>
      <c r="P16" s="559"/>
      <c r="Q16" s="556"/>
      <c r="R16" s="698">
        <f>(Q16* 1000) / 60</f>
        <v>0</v>
      </c>
      <c r="S16" s="556"/>
      <c r="T16" s="556"/>
      <c r="U16" s="560"/>
      <c r="V16" s="474" t="str">
        <f>IF(EA16=1,(T16+S16)*1000/60,"")</f>
        <v/>
      </c>
      <c r="W16" s="561" t="str">
        <f>IF(OR(M16&lt;&gt;"",Q16&lt;&gt;""),
      IF(MAX(N(M16),N(Q16)) &lt; (N(S16)+N(T16)),
         "Uwaga, oczyszczalnia jest przeciążona",
         ""
      ),
      ""
   )</f>
        <v/>
      </c>
      <c r="X16" s="649"/>
      <c r="Y16" s="650"/>
      <c r="Z16" s="541" t="str">
        <f>IF(Aglomeracje!AL$15=0,"", Oczyszczalnie!X16/Aglomeracje!AL$15*100)</f>
        <v/>
      </c>
      <c r="AA16" s="541" t="str">
        <f>IF(Aglomeracje!AL$15=0,"", Oczyszczalnie!Y16/Aglomeracje!AL$15*100)</f>
        <v/>
      </c>
      <c r="AB16" s="562" t="str">
        <f t="shared" ref="AB16:AB25" si="10">IF(AND(N(Z16)+N(AA16)&gt;0, N(EA16)=1),
     SUMIF($EA$16:$EA$25,1,$Z$16:$Z$25) + SUMIF($EA$16:$EA$25,1,$AA$16:$AA$25),
     ""
)</f>
        <v/>
      </c>
      <c r="AC16" s="556"/>
      <c r="AD16" s="556"/>
      <c r="AE16" s="541" t="str">
        <f>IF(AND(AC16+AD16&gt;0,EA16=1),IF($EG$15&lt;0.8*$EF$15,"Suma ścieków odprowadzanych z OŚ jest znacząco niższa, niż ilość ścieków dostarczanych z terenu aglomeracji ("&amp;$EG$15&amp;" do "&amp;$EF$15&amp;" tys.m3)",(IF($EG$15&gt;1.1*($EF$15+$DZ$15),"Suma ścieków odprowadzanych jest wyższa od ilości ścieków dostarczanych do oczyszczalni ("&amp;$EG$15&amp;" do "&amp;$EF$15&amp;" tys.m3)",""))),"")</f>
        <v/>
      </c>
      <c r="AF16" s="446"/>
      <c r="AG16" s="446"/>
      <c r="AH16" s="559"/>
      <c r="AI16" s="564"/>
      <c r="AJ16" s="550"/>
      <c r="AK16" s="550"/>
      <c r="AL16" s="550"/>
      <c r="AM16" s="565"/>
      <c r="AN16" s="550"/>
      <c r="AO16" s="550"/>
      <c r="AP16" s="550"/>
      <c r="AQ16" s="550"/>
      <c r="AR16" s="550"/>
      <c r="AS16" s="550"/>
      <c r="AT16" s="563"/>
      <c r="AU16" s="299"/>
      <c r="AV16" s="299"/>
      <c r="AW16" s="299"/>
      <c r="AX16" s="300"/>
      <c r="AY16" s="568"/>
      <c r="AZ16" s="568"/>
      <c r="BA16" s="568"/>
      <c r="BB16" s="563"/>
      <c r="BC16" s="299"/>
      <c r="BD16" s="460" t="str">
        <f t="shared" ref="BD16:BD25" si="11">IF(EA16=1,IF(AND(MAX(Q16,EE16)&gt;9999,OR(BB16="",BC16="")),"Zadeklarowany RLM oczyszczalni lub/ i aglomeracji jest powyżej 9 999, co obliguje do badania stężeń azotu i fosforu na ściekach oczyszczonych",""),"")</f>
        <v/>
      </c>
      <c r="BE16" s="460" t="str">
        <f>IF(EA16=1,IF(EN16="TAK","Wpisane wartości w podkreślonych komórkach są wyższe, niż dopuszczalne w rozporządzeniu",IF(EN16="NIE","","")),"")</f>
        <v/>
      </c>
      <c r="BF16" s="460" t="str">
        <f>IF(EA16=1,IF(AND(AK16="TAK",AN16="TAK",AO16="TAK",AP16="TAK",OR(AQ16="TAK",AQ16="Nie jest wymagane"),OR(AR16="TAK",AR16="Nie jest wymagane"),BE16="",SUM(EV16:EZ16)=0,AS16="NIE"),"Proszę wyjaśnić, dlaczego wykazano, że oczyszczalnia nie spełnia warunków rozporządzenia",(IF(AND(OR(AK16="NIE",AN16="NIE",AO16="NIE",AP16="NIE",AQ16="NIE",AR16="NIE",BE16&lt;&gt;"",BD16&lt;&gt;""),AS16="TAK"),"Proszę wyjaśnić, dlaczego wykazano, że oczyszczalnia spełnia warunki rozporządzenia",""))),"")</f>
        <v/>
      </c>
      <c r="BG16" s="439"/>
      <c r="BH16" s="474" t="str">
        <f t="shared" ref="BH16:BH25" si="12">IF(EA16=1,SUM(BJ16:BR16)+BT16,"")</f>
        <v/>
      </c>
      <c r="BI16" s="372"/>
      <c r="BJ16" s="372"/>
      <c r="BK16" s="372"/>
      <c r="BL16" s="372"/>
      <c r="BM16" s="372"/>
      <c r="BN16" s="372"/>
      <c r="BO16" s="372"/>
      <c r="BP16" s="372"/>
      <c r="BQ16" s="372"/>
      <c r="BR16" s="372"/>
      <c r="BS16" s="372"/>
      <c r="BT16" s="372"/>
      <c r="BU16" s="446"/>
      <c r="BV16" s="465"/>
      <c r="BW16" s="465"/>
      <c r="BX16" s="465"/>
      <c r="BY16" s="465"/>
      <c r="BZ16" s="465"/>
      <c r="CA16" s="465"/>
      <c r="CB16" s="465"/>
      <c r="CC16" s="476"/>
      <c r="CD16" s="574"/>
      <c r="CE16" s="571"/>
      <c r="CF16" s="577" t="str">
        <f>IF(EA16=1,IF(ISERROR(CD16+CE16),"Błąd wpisanych wartości",CD16+CE16),"")</f>
        <v/>
      </c>
      <c r="CG16" s="574"/>
      <c r="CH16" s="574"/>
      <c r="CI16" s="574"/>
      <c r="CJ16" s="574"/>
      <c r="CK16" s="578"/>
      <c r="CL16" s="574"/>
      <c r="CM16" s="578"/>
      <c r="CN16" s="574"/>
      <c r="CO16" s="560"/>
      <c r="CP16" s="474" t="str">
        <f>IF(EA16=1,IF(ISERROR(CG16+CH16+CI16+CJ16+CL16+CN16),"Błąd wpisanych wartości",CG16+CH16+CI16+CJ16+CL16+CN16),"")</f>
        <v/>
      </c>
      <c r="CQ16" s="474" t="str">
        <f>IF(EA16=1,
   IFERROR(ROUND(ABS(CF16-CP16),2),"Błąd wpisanych danych"),
"")</f>
        <v/>
      </c>
      <c r="CR16" s="460" t="str">
        <f>IF(EE16&gt;0,IF(MAX(CF16,CP16)&gt;0,IF(MAX(CP16,CF16)&gt;7*EE16,"Nakłady finansowe są wysokie w stosunku do wielkości aglomeracji (wynoszą w przeliczeniu: "&amp;ROUND((MAX(CF16,CP16)*1000)/EE16,0)&amp;" zł na 1 RLM)",""),""),"")</f>
        <v/>
      </c>
      <c r="CS16" s="559"/>
      <c r="CT16" s="579"/>
      <c r="CU16" s="579"/>
      <c r="CV16" s="579"/>
      <c r="CW16" s="582"/>
      <c r="CX16" s="579"/>
      <c r="CY16" s="585"/>
      <c r="CZ16" s="587"/>
      <c r="DA16" s="586"/>
      <c r="DB16" s="621"/>
      <c r="DC16" s="593"/>
      <c r="DD16" s="590"/>
      <c r="DE16" s="560"/>
      <c r="DF16" s="298"/>
      <c r="DG16" s="463"/>
      <c r="DH16" s="299"/>
      <c r="DI16" s="298"/>
      <c r="DJ16" s="299"/>
      <c r="DK16" s="476"/>
      <c r="DL16" s="700"/>
      <c r="DM16" s="298"/>
      <c r="DN16" s="463"/>
      <c r="DO16" s="298"/>
      <c r="DP16" s="298"/>
      <c r="DQ16" s="465"/>
      <c r="DR16" s="474" t="str">
        <f>IF(EA16=1,IF(ISERROR(DG16+DN16),"Błąd wpisanych wartości",DG16+DN16),"")</f>
        <v/>
      </c>
      <c r="DS16" s="460" t="str">
        <f>IF(EE16&gt;0,IF(MAX(DG16,DN16)&gt;0,IF(MAX(DG16,DN16)&gt;7*EE16,"Nakłady finansowe są wysokie w stosunku do wielkości aglomeracji (wynoszą w przeliczeniu: "&amp;ROUND((MAX(DG16,DN16)*1000)/EE16,0)&amp;" zł na 1 RLM)",""),""),"")</f>
        <v/>
      </c>
      <c r="DT16" s="439"/>
      <c r="DU16" s="439"/>
      <c r="DV16" s="456"/>
      <c r="DW16" s="456"/>
      <c r="DX16" s="456"/>
      <c r="DY16" s="477" t="e">
        <f>($EF$15*(Z16+AA16)/100+DZ16)*EA16</f>
        <v>#VALUE!</v>
      </c>
      <c r="DZ16" s="477">
        <f t="shared" ref="DZ16:DZ25" si="13">T16*EA16/20</f>
        <v>0</v>
      </c>
      <c r="EA16" s="477">
        <f>IF(A16="x",0,1)</f>
        <v>0</v>
      </c>
      <c r="EB16" s="477">
        <f t="shared" ref="EB16:EB25" si="14">IF(A16="x",0,IF(H16="B-w budowie",1,0))</f>
        <v>0</v>
      </c>
      <c r="EC16" s="477">
        <f t="shared" ref="EC16:EC25" si="15">IF(A16="x",0,IF(H16="A-oczyszczalnia aktywna",1,0))</f>
        <v>0</v>
      </c>
      <c r="ED16" s="477">
        <f t="shared" ref="ED16:ED25" si="16">IF(AB16&gt;101,1,0)</f>
        <v>1</v>
      </c>
      <c r="EE16" s="477">
        <f>Aglomeracje!$AL$15</f>
        <v>0</v>
      </c>
      <c r="EF16" s="478">
        <f>Aglomeracje!$BQ$15+Aglomeracje!$BR$15-'KP - końcowe punkty'!$V$12</f>
        <v>0</v>
      </c>
      <c r="EG16" s="477">
        <f t="shared" ref="EG16:EG25" si="17">EA16*(AC16+AD16)</f>
        <v>0</v>
      </c>
      <c r="EH16" s="477">
        <f t="shared" ref="EH16:EH25" si="18">IF(MAX(EE16,Q16)&lt;10000,1,IF(AND(MAX(EE16,Q16)&gt;=10000,MAX(EE16,Q16)&lt;15000),2,IF(AND(MAX(EE16,Q16)&gt;=15000,MAX(EE16,Q16)&lt;100000),3,4)))</f>
        <v>1</v>
      </c>
      <c r="EI16" s="477">
        <f t="shared" ref="EI16:EI25" si="19">VLOOKUP($EH16,$FB$13:$FH$18,3,0)</f>
        <v>25</v>
      </c>
      <c r="EJ16" s="477">
        <f t="shared" ref="EJ16:EJ25" si="20">VLOOKUP($EH16,$FB$13:$FH$18,4,0)</f>
        <v>125</v>
      </c>
      <c r="EK16" s="477">
        <f t="shared" ref="EK16:EK25" si="21">VLOOKUP($EH16,$FB$13:$FH$18,5,0)</f>
        <v>35</v>
      </c>
      <c r="EL16" s="477">
        <f t="shared" ref="EL16:EL25" si="22">VLOOKUP($EH16,$FB$13:$FH$18,6,0)</f>
        <v>15</v>
      </c>
      <c r="EM16" s="477">
        <f t="shared" ref="EM16:EM25" si="23">VLOOKUP($EH16,$FB$13:$FH$18,7,0)</f>
        <v>2</v>
      </c>
      <c r="EN16" s="477" t="str">
        <f t="shared" ref="EN16:EN25" si="24">IF(AY16+AZ16+BA16+BB16+BC16&gt;0,IF(AND(EI16-AY16&gt;=0,EJ16-AZ16&gt;=0,EK16-BA16&gt;=0,EL16-BB16&gt;=0,EM16-BC16&gt;=0),"NIE","TAK"),"")</f>
        <v/>
      </c>
      <c r="EO16" s="477" t="str">
        <f>IF(EN16="TAK","NIE","TAK")</f>
        <v>TAK</v>
      </c>
      <c r="EP16" s="477">
        <f>EH16</f>
        <v>1</v>
      </c>
      <c r="EQ16" s="477">
        <f t="shared" ref="EQ16:EQ25" si="25">VLOOKUP($EP16,$FJ$13:$FP$18,3,0)</f>
        <v>29.2</v>
      </c>
      <c r="ER16" s="477">
        <f t="shared" ref="ER16:ER25" si="26">VLOOKUP($EP16,$FJ$13:$FP$18,4,0)</f>
        <v>145.9</v>
      </c>
      <c r="ES16" s="477">
        <f t="shared" ref="ES16:ES25" si="27">VLOOKUP($EP16,$FJ$13:$FP$18,5,0)</f>
        <v>43.8</v>
      </c>
      <c r="ET16" s="477">
        <f t="shared" ref="ET16:ET25" si="28">VLOOKUP($EP16,$FJ$13:$FP$18,6,0)</f>
        <v>16.3</v>
      </c>
      <c r="EU16" s="477">
        <f t="shared" ref="EU16:EU25" si="29">VLOOKUP($EP16,$FJ$13:$FP$18,7,0)</f>
        <v>2</v>
      </c>
      <c r="EV16" s="477">
        <f t="shared" ref="EV16:EV25" si="30">IF(AND(AY16&gt;EQ16,AN16="TAK"),1,0)</f>
        <v>0</v>
      </c>
      <c r="EW16" s="477">
        <f t="shared" ref="EW16:EW25" si="31">IF(AND(AZ16&gt;ER16,AO16="TAK"),1,0)</f>
        <v>0</v>
      </c>
      <c r="EX16" s="477">
        <f t="shared" ref="EX16:EX25" si="32">IF(AND(BA16&gt;ES16,AP16="TAK"),1,0)</f>
        <v>0</v>
      </c>
      <c r="EY16" s="477">
        <f t="shared" ref="EY16:EY25" si="33">IF(AND(BB16&gt;ET16,AQ16="TAK"),1,0)</f>
        <v>0</v>
      </c>
      <c r="EZ16" s="477">
        <f t="shared" ref="EZ16:EZ25" si="34">IF(AND(BC16&gt;EU16,AR16="TAK"),1,0)</f>
        <v>0</v>
      </c>
      <c r="FA16" s="477">
        <f t="shared" ref="FA16:FA25" si="35">IF(H16="W-wyłączona z eksploatacji",1,0)</f>
        <v>0</v>
      </c>
      <c r="FB16" s="418">
        <v>2</v>
      </c>
      <c r="FC16" s="415" t="s">
        <v>660</v>
      </c>
      <c r="FD16" s="415">
        <v>25</v>
      </c>
      <c r="FE16" s="415">
        <v>125</v>
      </c>
      <c r="FF16" s="415">
        <v>35</v>
      </c>
      <c r="FG16" s="415">
        <v>15</v>
      </c>
      <c r="FH16" s="415">
        <v>2</v>
      </c>
      <c r="FI16" s="416"/>
      <c r="FJ16" s="415">
        <v>2</v>
      </c>
      <c r="FK16" s="415" t="s">
        <v>660</v>
      </c>
      <c r="FL16" s="415">
        <v>29.2</v>
      </c>
      <c r="FM16" s="415">
        <v>145.9</v>
      </c>
      <c r="FN16" s="415">
        <v>43.8</v>
      </c>
      <c r="FO16" s="415">
        <v>16.3</v>
      </c>
      <c r="FP16" s="415">
        <v>2</v>
      </c>
      <c r="FQ16" s="456"/>
      <c r="FR16" s="456">
        <f t="shared" ref="FR16:FR25" si="36">IF(OR(BV16&lt;&gt;"",BW16&lt;&gt;"",BX16&lt;&gt;"",BY16&lt;&gt;"",BZ16&lt;&gt;"",CA16&lt;&gt;"",CC16&lt;&gt;""),1,0)</f>
        <v>0</v>
      </c>
      <c r="FS16" s="456">
        <f t="shared" ref="FS16:FS25" si="37">IF(AND(OR(DE16&lt;&gt;"",DF16&lt;&gt;"",DG16&gt;0),EB16=0),1,0)</f>
        <v>0</v>
      </c>
      <c r="FT16" s="456">
        <f t="shared" ref="FT16:FT25" si="38">IF(OR(DL16&lt;&gt;"",DM16&lt;&gt;"",DN16&gt;0),1,0)</f>
        <v>0</v>
      </c>
      <c r="FU16" s="456">
        <f t="shared" ref="FU16:FU25" si="39">EA16*DG16</f>
        <v>0</v>
      </c>
      <c r="FV16" s="456">
        <f t="shared" ref="FV16:FV25" si="40">EA16*DN16</f>
        <v>0</v>
      </c>
      <c r="FW16" s="456">
        <f t="shared" ref="FW16:FW25" si="41">$EA$16*CD16</f>
        <v>0</v>
      </c>
      <c r="FX16" s="456">
        <f t="shared" ref="FX16:FX25" si="42">$EA$16*CE16</f>
        <v>0</v>
      </c>
      <c r="FY16" s="456" t="e">
        <f>$EA$16*#REF!</f>
        <v>#REF!</v>
      </c>
      <c r="FZ16" s="456" t="e">
        <f>$EA$16*#REF!</f>
        <v>#REF!</v>
      </c>
      <c r="GA16" s="456">
        <f t="shared" ref="GA16:GA25" si="43">$EA$16*CG16</f>
        <v>0</v>
      </c>
      <c r="GB16" s="456">
        <f t="shared" ref="GB16:GB25" si="44">$EA$16*CH16</f>
        <v>0</v>
      </c>
      <c r="GC16" s="456">
        <f t="shared" ref="GC16:GC25" si="45">$EA$16*CI16</f>
        <v>0</v>
      </c>
      <c r="GD16" s="456">
        <f t="shared" ref="GD16:GD25" si="46">$EA$16*CJ16</f>
        <v>0</v>
      </c>
      <c r="GE16" s="456">
        <f t="shared" ref="GE16:GE25" si="47">$EA$16*CL16</f>
        <v>0</v>
      </c>
      <c r="GF16" s="456">
        <f t="shared" ref="GF16:GF25" si="48">$EA$16*CN16</f>
        <v>0</v>
      </c>
      <c r="GG16" s="456">
        <f t="shared" ref="GG16:GG25" si="49">EC16*M16</f>
        <v>0</v>
      </c>
      <c r="GH16" s="456"/>
      <c r="GI16" s="456" t="e">
        <f>IF(AND(L16&lt;#REF!,L16&lt;&gt;""),1,0)</f>
        <v>#REF!</v>
      </c>
      <c r="GJ16" s="456" t="e">
        <f>IF(AND(#REF!&lt;L16,#REF!&lt;&gt;""),1,0)</f>
        <v>#REF!</v>
      </c>
      <c r="GK16" s="456">
        <f t="shared" ref="GK16:GK25" si="50">IF(AND(AN16="TAK",EV16=1),1,0)</f>
        <v>0</v>
      </c>
      <c r="GL16" s="456">
        <f t="shared" ref="GL16:GL25" si="51">IF(AND(AO16="TAK",EW16=1),1,0)</f>
        <v>0</v>
      </c>
      <c r="GM16" s="456">
        <f t="shared" ref="GM16:GM25" si="52">IF(AND(AP16="TAK",EX16=1),1,0)</f>
        <v>0</v>
      </c>
      <c r="GN16" s="467">
        <f t="shared" ref="GN16:GN25" si="53">IF(AND(AQ16="TAK",EY16=1),1,0)</f>
        <v>0</v>
      </c>
      <c r="GO16" s="456">
        <f t="shared" ref="GO16:GO25" si="54">IF(AND(AR16="TAK",EZ16=1),1,0)</f>
        <v>0</v>
      </c>
      <c r="GP16" s="456">
        <f t="shared" ref="GP16:GP25" si="55">IF(ISNUMBER(CQ16),IF(CQ16&gt;1,1,0),0)</f>
        <v>0</v>
      </c>
      <c r="GQ16" s="456" t="e">
        <f>IF(#REF!&lt;&gt;"",(IF(OR((AC16+AD16)&lt;(0.8*#REF!),(AC16+AD16)&gt;(1.1*#REF!)),1,0)),0)</f>
        <v>#REF!</v>
      </c>
      <c r="GR16" s="456"/>
      <c r="GS16" s="456"/>
      <c r="GT16" s="456"/>
      <c r="GU16" s="456"/>
      <c r="GV16" s="456"/>
      <c r="GW16" s="467"/>
      <c r="GX16" s="456"/>
      <c r="GY16" s="456"/>
      <c r="GZ16" s="456"/>
    </row>
    <row r="17" spans="1:208" s="639" customFormat="1" ht="40.15" customHeight="1">
      <c r="A17" s="473" t="str">
        <f>IF(Aglomeracje!G15-1&gt;0,2&amp;"/"&amp;Aglomeracje!G15,"X")</f>
        <v>X</v>
      </c>
      <c r="B17" s="461" t="str">
        <f>IF(A17="x","X",IF(Aglomeracje!$C$15&lt;&gt;"",Aglomeracje!$C$15,"Brak wpisanych danych kol.1 w arkuszu Aglomeracje "))</f>
        <v>X</v>
      </c>
      <c r="C17" s="461" t="str">
        <f>IF(A17="x","X",IF(Aglomeracje!$E$15&lt;&gt;"",Aglomeracje!$E$15,"Brak wpisanych danych w kol. 2 w arkuszu Aglomeracje"))</f>
        <v>X</v>
      </c>
      <c r="D17" s="540" t="str">
        <f>IF(A17="x","X",IF(Aglomeracje!$K$15&lt;&gt;"",Aglomeracje!$K$15,"Brak wpisanych danych w kol.9 w arkuszu Aglomeracje"))</f>
        <v>X</v>
      </c>
      <c r="E17" s="543"/>
      <c r="F17" s="545" t="str">
        <f>IF(E17&lt;&gt;"",
  IF(
    COUNTIF(
      'Dane pomocnicze2024'!$AU$5:$AU$1755,
      SUBSTITUTE(TRIM(E17), CHAR(160), " ")
    ) = 0,
    "Błędnie wpisany I_d lub brak I_d w sprawozdaniu z zeszłego roku",
    ""
  ),
  ""
)</f>
        <v/>
      </c>
      <c r="G17" s="548"/>
      <c r="H17" s="551"/>
      <c r="I17" s="548"/>
      <c r="J17" s="546"/>
      <c r="K17" s="638"/>
      <c r="L17" s="554"/>
      <c r="M17" s="554"/>
      <c r="N17" s="698">
        <f t="shared" ref="N17:N25" si="56">(M17* 1000) / 60</f>
        <v>0</v>
      </c>
      <c r="O17" s="541" t="str">
        <f t="shared" ref="O17:O25" si="57">IF(EA17=1,IF(AND(MAX(L17:L17)&gt;0,N17&gt;0),IF(OR(N17&gt;2.5*365*L17/1000*20,N17&lt;0.3*365*L17/1000*20),"Wartość wpisana w kol. 157 jest niewspółmierna do przepustowości hydraulicznej",""),""),"")</f>
        <v/>
      </c>
      <c r="P17" s="559"/>
      <c r="Q17" s="557"/>
      <c r="R17" s="698">
        <f t="shared" ref="R17:R25" si="58">(Q17* 1000) / 60</f>
        <v>0</v>
      </c>
      <c r="S17" s="557"/>
      <c r="T17" s="557"/>
      <c r="U17" s="560"/>
      <c r="V17" s="474" t="str">
        <f t="shared" ref="V16:V25" si="59">IF(EA17=1,(T17+S17)*1000/60,"")</f>
        <v/>
      </c>
      <c r="W17" s="561" t="str">
        <f t="shared" ref="W17:W25" si="60">IF(OR(M17&lt;&gt;"",Q17&lt;&gt;""),
      IF(MAX(N(M17),N(Q17)) &lt; (N(S17)+N(T17)),
         "Uwaga, oczyszczalnia jest przeciążona",
         ""
      ),
      ""
   )</f>
        <v/>
      </c>
      <c r="X17" s="651"/>
      <c r="Y17" s="652"/>
      <c r="Z17" s="541" t="str">
        <f>IF(Aglomeracje!AL$15=0,"", Oczyszczalnie!X17/Aglomeracje!AL$15*100)</f>
        <v/>
      </c>
      <c r="AA17" s="541" t="str">
        <f>IF(Aglomeracje!AL$15=0,"", Oczyszczalnie!Y17/Aglomeracje!AL$15*100)</f>
        <v/>
      </c>
      <c r="AB17" s="562" t="str">
        <f t="shared" si="10"/>
        <v/>
      </c>
      <c r="AC17" s="557"/>
      <c r="AD17" s="557"/>
      <c r="AE17" s="541" t="str">
        <f t="shared" ref="AE17:AE25" si="61">IF(AND(AC17+AD17&gt;0,EA17=1),IF($EG$15&lt;0.8*$EF$15,"Suma ścieków odprowadzanych z OŚ jest znacząco niższa, niż ilość ścieków dostarczanych z terenu aglomeracji ("&amp;$EG$15&amp;" do "&amp;$EF$15&amp;" tys.m3)",(IF($EG$15&gt;1.1*($EF$15+$DZ$15),"Suma ścieków odprowadzanych jest wyższa od ilości ścieków dostarczanych do oczyszczalni ("&amp;$EG$15&amp;" do "&amp;$EF$15&amp;" tys.m3)",""))),"")</f>
        <v/>
      </c>
      <c r="AF17" s="446"/>
      <c r="AG17" s="446"/>
      <c r="AH17" s="559"/>
      <c r="AI17" s="543"/>
      <c r="AJ17" s="551"/>
      <c r="AK17" s="551"/>
      <c r="AL17" s="551"/>
      <c r="AM17" s="566"/>
      <c r="AN17" s="551"/>
      <c r="AO17" s="551"/>
      <c r="AP17" s="551"/>
      <c r="AQ17" s="551"/>
      <c r="AR17" s="551"/>
      <c r="AS17" s="551"/>
      <c r="AT17" s="563"/>
      <c r="AU17" s="299"/>
      <c r="AV17" s="299"/>
      <c r="AW17" s="299"/>
      <c r="AX17" s="300"/>
      <c r="AY17" s="569"/>
      <c r="AZ17" s="569"/>
      <c r="BA17" s="569"/>
      <c r="BB17" s="563"/>
      <c r="BC17" s="299"/>
      <c r="BD17" s="460" t="str">
        <f t="shared" si="11"/>
        <v/>
      </c>
      <c r="BE17" s="460" t="str">
        <f t="shared" ref="BE17:BE25" si="62">IF(EA17=1,IF(EN17="TAK","Wpisane wartości w podkreślonych komórkach są wyższe, niż dopuszczalne w rozporządzeniu",IF(EN17="NIE","","")),"")</f>
        <v/>
      </c>
      <c r="BF17" s="460" t="str">
        <f t="shared" ref="BF17:BF25" si="63">IF(EA17=1,IF(AND(AK17="TAK",AN17="TAK",AO17="TAK",AP17="TAK",OR(AQ17="TAK",AQ17="Nie jest wymagane"),OR(AR17="TAK",AR17="Nie jest wymagane"),BE17="",SUM(EV17:EZ17)=0,AS17="NIE"),"Proszę wyjaśnić, dlaczego wykazano, że oczyszczalnia nie spełnia warunków rozporządzenia",(IF(AND(OR(AK17="NIE",AN17="NIE",AO17="NIE",AP17="NIE",AQ17="NIE",AR17="NIE",BE17&lt;&gt;"",BD17&lt;&gt;""),AS17="TAK"),"Proszę wyjaśnić, dlaczego wykazano, że oczyszczalnia spełnia warunki rozporządzenia",""))),"")</f>
        <v/>
      </c>
      <c r="BG17" s="439"/>
      <c r="BH17" s="474" t="str">
        <f t="shared" si="12"/>
        <v/>
      </c>
      <c r="BI17" s="372"/>
      <c r="BJ17" s="372"/>
      <c r="BK17" s="372"/>
      <c r="BL17" s="372"/>
      <c r="BM17" s="372"/>
      <c r="BN17" s="372"/>
      <c r="BO17" s="372"/>
      <c r="BP17" s="372"/>
      <c r="BQ17" s="372"/>
      <c r="BR17" s="372"/>
      <c r="BS17" s="372"/>
      <c r="BT17" s="372"/>
      <c r="BU17" s="446"/>
      <c r="BV17" s="465"/>
      <c r="BW17" s="465"/>
      <c r="BX17" s="465"/>
      <c r="BY17" s="465"/>
      <c r="BZ17" s="465"/>
      <c r="CA17" s="465"/>
      <c r="CB17" s="465"/>
      <c r="CC17" s="476"/>
      <c r="CD17" s="575"/>
      <c r="CE17" s="572"/>
      <c r="CF17" s="577" t="str">
        <f t="shared" ref="CF17:CF25" si="64">IF(EA17=1,IF(ISERROR(CD17+CE17),"Błąd wpisanych wartości",CD17+CE17),"")</f>
        <v/>
      </c>
      <c r="CG17" s="575"/>
      <c r="CH17" s="575"/>
      <c r="CI17" s="575"/>
      <c r="CJ17" s="575"/>
      <c r="CK17" s="578"/>
      <c r="CL17" s="575"/>
      <c r="CM17" s="578"/>
      <c r="CN17" s="575"/>
      <c r="CO17" s="560"/>
      <c r="CP17" s="474" t="str">
        <f t="shared" ref="CP17:CP25" si="65">IF(EA17=1,IF(ISERROR(CG17+CH17+CI17+CJ17+CL17+CN17),"Błąd wpisanych wartości",CG17+CH17+CI17+CJ17+CL17+CN17),"")</f>
        <v/>
      </c>
      <c r="CQ17" s="474" t="str">
        <f t="shared" ref="CQ17:CQ25" si="66">IF(EA17=1,
   IFERROR(ROUND(ABS(CF17-CP17),2),"Błąd wpisanych danych"),
"")</f>
        <v/>
      </c>
      <c r="CR17" s="460" t="str">
        <f t="shared" ref="CR17:CR25" si="67">IF(EE17&gt;0,IF(MAX(CF17,CP17)&gt;0,IF(MAX(CP17,CF17)&gt;7*EE17,"Nakłady finansowe są wysokie w stosunku do wielkości aglomeracji (wynoszą w przeliczeniu: "&amp;ROUND((MAX(CF17,CP17)*1000)/EE17,0)&amp;" zł na 1 RLM)",""),""),"")</f>
        <v/>
      </c>
      <c r="CS17" s="559"/>
      <c r="CT17" s="580"/>
      <c r="CU17" s="580"/>
      <c r="CV17" s="580"/>
      <c r="CW17" s="583"/>
      <c r="CX17" s="580"/>
      <c r="CY17" s="585"/>
      <c r="CZ17" s="588"/>
      <c r="DA17" s="586"/>
      <c r="DB17" s="621"/>
      <c r="DC17" s="594"/>
      <c r="DD17" s="591"/>
      <c r="DE17" s="560"/>
      <c r="DF17" s="298"/>
      <c r="DG17" s="463"/>
      <c r="DH17" s="299"/>
      <c r="DI17" s="298"/>
      <c r="DJ17" s="299"/>
      <c r="DK17" s="476"/>
      <c r="DL17" s="700"/>
      <c r="DM17" s="298"/>
      <c r="DN17" s="463"/>
      <c r="DO17" s="298"/>
      <c r="DP17" s="298"/>
      <c r="DQ17" s="465"/>
      <c r="DR17" s="474" t="str">
        <f>IF(EA17=1,IF(ISERROR(DG17+DN17),"Błąd wpisanych wartości",DG17+DN17),"")</f>
        <v/>
      </c>
      <c r="DS17" s="460" t="str">
        <f>IF(EE17&gt;0,IF(MAX(DG17,DN17)&gt;0,IF(MAX(DG17,DN17)&gt;7*EE17,"Nakłady finansowe są wysokie w stosunku do wielkości aglomeracji (wynoszą w przeliczeniu: "&amp;ROUND((MAX(DG17,DN17)*1000)/EE17,0)&amp;" zł na 1 RLM)",""),""),"")</f>
        <v/>
      </c>
      <c r="DT17" s="439" t="s">
        <v>661</v>
      </c>
      <c r="DU17" s="439"/>
      <c r="DV17" s="456"/>
      <c r="DW17" s="456"/>
      <c r="DX17" s="456"/>
      <c r="DY17" s="477" t="e">
        <f t="shared" ref="DY17:DY25" si="68">($EF$15*(Z17+AA17)/100+DZ17)*EA17</f>
        <v>#VALUE!</v>
      </c>
      <c r="DZ17" s="477">
        <f t="shared" si="13"/>
        <v>0</v>
      </c>
      <c r="EA17" s="477">
        <f t="shared" ref="EA17:EA25" si="69">IF(A17="x",0,1)</f>
        <v>0</v>
      </c>
      <c r="EB17" s="477">
        <f t="shared" si="14"/>
        <v>0</v>
      </c>
      <c r="EC17" s="477">
        <f t="shared" si="15"/>
        <v>0</v>
      </c>
      <c r="ED17" s="477">
        <f t="shared" si="16"/>
        <v>1</v>
      </c>
      <c r="EE17" s="477">
        <f>Aglomeracje!$AL$15</f>
        <v>0</v>
      </c>
      <c r="EF17" s="478">
        <f>Aglomeracje!$BQ$15+Aglomeracje!$BR$15-'KP - końcowe punkty'!$V$12</f>
        <v>0</v>
      </c>
      <c r="EG17" s="477">
        <f t="shared" si="17"/>
        <v>0</v>
      </c>
      <c r="EH17" s="477">
        <f t="shared" si="18"/>
        <v>1</v>
      </c>
      <c r="EI17" s="477">
        <f t="shared" si="19"/>
        <v>25</v>
      </c>
      <c r="EJ17" s="477">
        <f t="shared" si="20"/>
        <v>125</v>
      </c>
      <c r="EK17" s="477">
        <f t="shared" si="21"/>
        <v>35</v>
      </c>
      <c r="EL17" s="477">
        <f t="shared" si="22"/>
        <v>15</v>
      </c>
      <c r="EM17" s="477">
        <f t="shared" si="23"/>
        <v>2</v>
      </c>
      <c r="EN17" s="477" t="str">
        <f t="shared" si="24"/>
        <v/>
      </c>
      <c r="EO17" s="477" t="str">
        <f t="shared" ref="EO17:EO25" si="70">IF(EN17="TAK","NIE","TAK")</f>
        <v>TAK</v>
      </c>
      <c r="EP17" s="477">
        <f t="shared" ref="EP17:EP25" si="71">EH17</f>
        <v>1</v>
      </c>
      <c r="EQ17" s="477">
        <f t="shared" si="25"/>
        <v>29.2</v>
      </c>
      <c r="ER17" s="477">
        <f t="shared" si="26"/>
        <v>145.9</v>
      </c>
      <c r="ES17" s="477">
        <f t="shared" si="27"/>
        <v>43.8</v>
      </c>
      <c r="ET17" s="477">
        <f t="shared" si="28"/>
        <v>16.3</v>
      </c>
      <c r="EU17" s="477">
        <f t="shared" si="29"/>
        <v>2</v>
      </c>
      <c r="EV17" s="477">
        <f t="shared" si="30"/>
        <v>0</v>
      </c>
      <c r="EW17" s="477">
        <f t="shared" si="31"/>
        <v>0</v>
      </c>
      <c r="EX17" s="477">
        <f t="shared" si="32"/>
        <v>0</v>
      </c>
      <c r="EY17" s="477">
        <f t="shared" si="33"/>
        <v>0</v>
      </c>
      <c r="EZ17" s="477">
        <f t="shared" si="34"/>
        <v>0</v>
      </c>
      <c r="FA17" s="477">
        <f t="shared" si="35"/>
        <v>0</v>
      </c>
      <c r="FB17" s="418">
        <v>3</v>
      </c>
      <c r="FC17" s="415" t="s">
        <v>662</v>
      </c>
      <c r="FD17" s="415">
        <v>15</v>
      </c>
      <c r="FE17" s="415">
        <v>125</v>
      </c>
      <c r="FF17" s="415">
        <v>35</v>
      </c>
      <c r="FG17" s="415">
        <v>15</v>
      </c>
      <c r="FH17" s="415">
        <v>2</v>
      </c>
      <c r="FI17" s="416"/>
      <c r="FJ17" s="415">
        <v>3</v>
      </c>
      <c r="FK17" s="415" t="s">
        <v>662</v>
      </c>
      <c r="FL17" s="415">
        <v>17.5</v>
      </c>
      <c r="FM17" s="415">
        <v>145.9</v>
      </c>
      <c r="FN17" s="415">
        <v>43.8</v>
      </c>
      <c r="FO17" s="415">
        <v>16.3</v>
      </c>
      <c r="FP17" s="415">
        <v>2</v>
      </c>
      <c r="FQ17" s="456"/>
      <c r="FR17" s="456">
        <f t="shared" si="36"/>
        <v>0</v>
      </c>
      <c r="FS17" s="456">
        <f t="shared" si="37"/>
        <v>0</v>
      </c>
      <c r="FT17" s="456">
        <f t="shared" si="38"/>
        <v>0</v>
      </c>
      <c r="FU17" s="456">
        <f t="shared" si="39"/>
        <v>0</v>
      </c>
      <c r="FV17" s="456">
        <f t="shared" si="40"/>
        <v>0</v>
      </c>
      <c r="FW17" s="456">
        <f t="shared" si="41"/>
        <v>0</v>
      </c>
      <c r="FX17" s="456">
        <f t="shared" si="42"/>
        <v>0</v>
      </c>
      <c r="FY17" s="456" t="e">
        <f>$EA$16*#REF!</f>
        <v>#REF!</v>
      </c>
      <c r="FZ17" s="456" t="e">
        <f>$EA$16*#REF!</f>
        <v>#REF!</v>
      </c>
      <c r="GA17" s="456">
        <f t="shared" si="43"/>
        <v>0</v>
      </c>
      <c r="GB17" s="456">
        <f t="shared" si="44"/>
        <v>0</v>
      </c>
      <c r="GC17" s="456">
        <f t="shared" si="45"/>
        <v>0</v>
      </c>
      <c r="GD17" s="456">
        <f t="shared" si="46"/>
        <v>0</v>
      </c>
      <c r="GE17" s="456">
        <f t="shared" si="47"/>
        <v>0</v>
      </c>
      <c r="GF17" s="456">
        <f t="shared" si="48"/>
        <v>0</v>
      </c>
      <c r="GG17" s="456">
        <f t="shared" si="49"/>
        <v>0</v>
      </c>
      <c r="GH17" s="456"/>
      <c r="GI17" s="456" t="e">
        <f>IF(AND(L17&lt;#REF!,L17&lt;&gt;""),1,0)</f>
        <v>#REF!</v>
      </c>
      <c r="GJ17" s="456" t="e">
        <f>IF(AND(#REF!&lt;L17,#REF!&lt;&gt;""),1,0)</f>
        <v>#REF!</v>
      </c>
      <c r="GK17" s="456">
        <f t="shared" si="50"/>
        <v>0</v>
      </c>
      <c r="GL17" s="456">
        <f t="shared" si="51"/>
        <v>0</v>
      </c>
      <c r="GM17" s="456">
        <f t="shared" si="52"/>
        <v>0</v>
      </c>
      <c r="GN17" s="467">
        <f t="shared" si="53"/>
        <v>0</v>
      </c>
      <c r="GO17" s="456">
        <f t="shared" si="54"/>
        <v>0</v>
      </c>
      <c r="GP17" s="456">
        <f t="shared" si="55"/>
        <v>0</v>
      </c>
      <c r="GQ17" s="456" t="e">
        <f>IF(#REF!&lt;&gt;"",(IF(OR((AC17+AD17)&lt;(0.8*#REF!),(AC17+AD17)&gt;(1.1*#REF!)),1,0)),0)</f>
        <v>#REF!</v>
      </c>
      <c r="GR17" s="456"/>
      <c r="GS17" s="456"/>
      <c r="GT17" s="456"/>
      <c r="GU17" s="456"/>
      <c r="GV17" s="456"/>
      <c r="GW17" s="467"/>
      <c r="GX17" s="456"/>
      <c r="GY17" s="456"/>
      <c r="GZ17" s="456"/>
    </row>
    <row r="18" spans="1:208" s="639" customFormat="1" ht="40.15" customHeight="1">
      <c r="A18" s="473" t="str">
        <f>IF(Aglomeracje!G15-2&gt;0,3&amp;"/"&amp;Aglomeracje!G15,"X")</f>
        <v>X</v>
      </c>
      <c r="B18" s="461" t="str">
        <f>IF(A18="x","X",IF(Aglomeracje!$C$15&lt;&gt;"",Aglomeracje!$C$15,"Brak wpisanych danych kol.1 w arkuszu Aglomeracje "))</f>
        <v>X</v>
      </c>
      <c r="C18" s="461" t="str">
        <f>IF(A18="x","X",IF(Aglomeracje!$E$15&lt;&gt;"",Aglomeracje!$E$15,"Brak wpisanych danych w kol. 2 w arkuszu Aglomeracje"))</f>
        <v>X</v>
      </c>
      <c r="D18" s="540" t="str">
        <f>IF(A18="x","X",IF(Aglomeracje!$K$15&lt;&gt;"",Aglomeracje!$K$15,"Brak wpisanych danych w kol.9 w arkuszu Aglomeracje"))</f>
        <v>X</v>
      </c>
      <c r="E18" s="543"/>
      <c r="F18" s="545" t="str">
        <f>IF(E18&lt;&gt;"",
  IF(
    COUNTIF(
      'Dane pomocnicze2024'!$AU$5:$AU$1755,
      SUBSTITUTE(TRIM(E18), CHAR(160), " ")
    ) = 0,
    "Błędnie wpisany I_d lub brak I_d w sprawozdaniu z zeszłego roku",
    ""
  ),
  ""
)</f>
        <v/>
      </c>
      <c r="G18" s="548"/>
      <c r="H18" s="551"/>
      <c r="I18" s="548"/>
      <c r="J18" s="546"/>
      <c r="K18" s="638"/>
      <c r="L18" s="554"/>
      <c r="M18" s="554"/>
      <c r="N18" s="698">
        <f t="shared" si="56"/>
        <v>0</v>
      </c>
      <c r="O18" s="541" t="str">
        <f t="shared" si="57"/>
        <v/>
      </c>
      <c r="P18" s="559"/>
      <c r="Q18" s="557"/>
      <c r="R18" s="698">
        <f t="shared" si="58"/>
        <v>0</v>
      </c>
      <c r="S18" s="557"/>
      <c r="T18" s="557"/>
      <c r="U18" s="560"/>
      <c r="V18" s="474" t="str">
        <f t="shared" si="59"/>
        <v/>
      </c>
      <c r="W18" s="561" t="str">
        <f t="shared" si="60"/>
        <v/>
      </c>
      <c r="X18" s="651"/>
      <c r="Y18" s="652"/>
      <c r="Z18" s="541" t="str">
        <f>IF(Aglomeracje!AL$15=0,"", Oczyszczalnie!X18/Aglomeracje!AL$15*100)</f>
        <v/>
      </c>
      <c r="AA18" s="541" t="str">
        <f>IF(Aglomeracje!AL$15=0,"", Oczyszczalnie!Y18/Aglomeracje!AL$15*100)</f>
        <v/>
      </c>
      <c r="AB18" s="562" t="str">
        <f t="shared" si="10"/>
        <v/>
      </c>
      <c r="AC18" s="557"/>
      <c r="AD18" s="557"/>
      <c r="AE18" s="541" t="str">
        <f t="shared" si="61"/>
        <v/>
      </c>
      <c r="AF18" s="446"/>
      <c r="AG18" s="446"/>
      <c r="AH18" s="559"/>
      <c r="AI18" s="543"/>
      <c r="AJ18" s="551"/>
      <c r="AK18" s="551"/>
      <c r="AL18" s="551"/>
      <c r="AM18" s="566"/>
      <c r="AN18" s="551"/>
      <c r="AO18" s="551"/>
      <c r="AP18" s="551"/>
      <c r="AQ18" s="551"/>
      <c r="AR18" s="551"/>
      <c r="AS18" s="551"/>
      <c r="AT18" s="563"/>
      <c r="AU18" s="299"/>
      <c r="AV18" s="299"/>
      <c r="AW18" s="299"/>
      <c r="AX18" s="300"/>
      <c r="AY18" s="569"/>
      <c r="AZ18" s="569"/>
      <c r="BA18" s="569"/>
      <c r="BB18" s="563"/>
      <c r="BC18" s="299"/>
      <c r="BD18" s="460" t="str">
        <f t="shared" si="11"/>
        <v/>
      </c>
      <c r="BE18" s="460" t="str">
        <f t="shared" si="62"/>
        <v/>
      </c>
      <c r="BF18" s="460" t="str">
        <f t="shared" si="63"/>
        <v/>
      </c>
      <c r="BG18" s="439"/>
      <c r="BH18" s="474" t="str">
        <f t="shared" si="12"/>
        <v/>
      </c>
      <c r="BI18" s="372"/>
      <c r="BJ18" s="372"/>
      <c r="BK18" s="372"/>
      <c r="BL18" s="372"/>
      <c r="BM18" s="372"/>
      <c r="BN18" s="372"/>
      <c r="BO18" s="372"/>
      <c r="BP18" s="372"/>
      <c r="BQ18" s="372"/>
      <c r="BR18" s="372"/>
      <c r="BS18" s="372"/>
      <c r="BT18" s="372"/>
      <c r="BU18" s="446"/>
      <c r="BV18" s="465"/>
      <c r="BW18" s="465"/>
      <c r="BX18" s="465"/>
      <c r="BY18" s="465"/>
      <c r="BZ18" s="465"/>
      <c r="CA18" s="465"/>
      <c r="CB18" s="465"/>
      <c r="CC18" s="476"/>
      <c r="CD18" s="575"/>
      <c r="CE18" s="572"/>
      <c r="CF18" s="577" t="str">
        <f t="shared" si="64"/>
        <v/>
      </c>
      <c r="CG18" s="575"/>
      <c r="CH18" s="575"/>
      <c r="CI18" s="575"/>
      <c r="CJ18" s="575"/>
      <c r="CK18" s="578"/>
      <c r="CL18" s="575"/>
      <c r="CM18" s="578"/>
      <c r="CN18" s="575"/>
      <c r="CO18" s="560"/>
      <c r="CP18" s="474" t="str">
        <f t="shared" si="65"/>
        <v/>
      </c>
      <c r="CQ18" s="474" t="str">
        <f t="shared" si="66"/>
        <v/>
      </c>
      <c r="CR18" s="460" t="str">
        <f t="shared" si="67"/>
        <v/>
      </c>
      <c r="CS18" s="559"/>
      <c r="CT18" s="580"/>
      <c r="CU18" s="580"/>
      <c r="CV18" s="580"/>
      <c r="CW18" s="583"/>
      <c r="CX18" s="580"/>
      <c r="CY18" s="585"/>
      <c r="CZ18" s="588"/>
      <c r="DA18" s="586"/>
      <c r="DB18" s="621"/>
      <c r="DC18" s="594"/>
      <c r="DD18" s="591"/>
      <c r="DE18" s="560"/>
      <c r="DF18" s="298"/>
      <c r="DG18" s="463"/>
      <c r="DH18" s="299"/>
      <c r="DI18" s="298"/>
      <c r="DJ18" s="299"/>
      <c r="DK18" s="476"/>
      <c r="DL18" s="700"/>
      <c r="DM18" s="298"/>
      <c r="DN18" s="463"/>
      <c r="DO18" s="298"/>
      <c r="DP18" s="298"/>
      <c r="DQ18" s="465"/>
      <c r="DR18" s="474" t="str">
        <f>IF(EA18=1,IF(ISERROR(DG18+DN18),"Błąd wpisanych wartości",DG18+DN18),"")</f>
        <v/>
      </c>
      <c r="DS18" s="460" t="str">
        <f>IF(EE18&gt;0,IF(MAX(DG18,DN18)&gt;0,IF(MAX(DG18,DN18)&gt;7*EE18,"Nakłady finansowe są wysokie w stosunku do wielkości aglomeracji (wynoszą w przeliczeniu: "&amp;ROUND((MAX(DG18,DN18)*1000)/EE18,0)&amp;" zł na 1 RLM)",""),""),"")</f>
        <v/>
      </c>
      <c r="DT18" s="439"/>
      <c r="DU18" s="439"/>
      <c r="DV18" s="456"/>
      <c r="DW18" s="456"/>
      <c r="DX18" s="456"/>
      <c r="DY18" s="477" t="e">
        <f>($EF$15*(Z18+AA18)/100+DZ18)*EA18</f>
        <v>#VALUE!</v>
      </c>
      <c r="DZ18" s="477">
        <f t="shared" si="13"/>
        <v>0</v>
      </c>
      <c r="EA18" s="477">
        <f t="shared" si="69"/>
        <v>0</v>
      </c>
      <c r="EB18" s="477">
        <f t="shared" si="14"/>
        <v>0</v>
      </c>
      <c r="EC18" s="477">
        <f t="shared" si="15"/>
        <v>0</v>
      </c>
      <c r="ED18" s="477">
        <f t="shared" si="16"/>
        <v>1</v>
      </c>
      <c r="EE18" s="477">
        <f>Aglomeracje!$AL$15</f>
        <v>0</v>
      </c>
      <c r="EF18" s="478">
        <f>Aglomeracje!$BQ$15+Aglomeracje!$BR$15-'KP - końcowe punkty'!$V$12</f>
        <v>0</v>
      </c>
      <c r="EG18" s="477">
        <f t="shared" si="17"/>
        <v>0</v>
      </c>
      <c r="EH18" s="477">
        <f t="shared" si="18"/>
        <v>1</v>
      </c>
      <c r="EI18" s="477">
        <f t="shared" si="19"/>
        <v>25</v>
      </c>
      <c r="EJ18" s="477">
        <f t="shared" si="20"/>
        <v>125</v>
      </c>
      <c r="EK18" s="477">
        <f t="shared" si="21"/>
        <v>35</v>
      </c>
      <c r="EL18" s="477">
        <f t="shared" si="22"/>
        <v>15</v>
      </c>
      <c r="EM18" s="477">
        <f t="shared" si="23"/>
        <v>2</v>
      </c>
      <c r="EN18" s="477" t="str">
        <f t="shared" si="24"/>
        <v/>
      </c>
      <c r="EO18" s="477" t="str">
        <f t="shared" si="70"/>
        <v>TAK</v>
      </c>
      <c r="EP18" s="477">
        <f t="shared" si="71"/>
        <v>1</v>
      </c>
      <c r="EQ18" s="477">
        <f t="shared" si="25"/>
        <v>29.2</v>
      </c>
      <c r="ER18" s="477">
        <f t="shared" si="26"/>
        <v>145.9</v>
      </c>
      <c r="ES18" s="477">
        <f t="shared" si="27"/>
        <v>43.8</v>
      </c>
      <c r="ET18" s="477">
        <f t="shared" si="28"/>
        <v>16.3</v>
      </c>
      <c r="EU18" s="477">
        <f t="shared" si="29"/>
        <v>2</v>
      </c>
      <c r="EV18" s="477">
        <f t="shared" si="30"/>
        <v>0</v>
      </c>
      <c r="EW18" s="477">
        <f t="shared" si="31"/>
        <v>0</v>
      </c>
      <c r="EX18" s="477">
        <f t="shared" si="32"/>
        <v>0</v>
      </c>
      <c r="EY18" s="477">
        <f t="shared" si="33"/>
        <v>0</v>
      </c>
      <c r="EZ18" s="477">
        <f t="shared" si="34"/>
        <v>0</v>
      </c>
      <c r="FA18" s="477">
        <f t="shared" si="35"/>
        <v>0</v>
      </c>
      <c r="FB18" s="418">
        <v>4</v>
      </c>
      <c r="FC18" s="415" t="s">
        <v>663</v>
      </c>
      <c r="FD18" s="415">
        <v>15</v>
      </c>
      <c r="FE18" s="415">
        <v>125</v>
      </c>
      <c r="FF18" s="415">
        <v>35</v>
      </c>
      <c r="FG18" s="415">
        <v>10</v>
      </c>
      <c r="FH18" s="415">
        <v>1</v>
      </c>
      <c r="FI18" s="417"/>
      <c r="FJ18" s="415">
        <v>4</v>
      </c>
      <c r="FK18" s="415" t="s">
        <v>663</v>
      </c>
      <c r="FL18" s="415">
        <v>16.899999999999999</v>
      </c>
      <c r="FM18" s="415">
        <v>140.69999999999999</v>
      </c>
      <c r="FN18" s="415">
        <v>41.6</v>
      </c>
      <c r="FO18" s="415">
        <v>12.5</v>
      </c>
      <c r="FP18" s="415">
        <v>1</v>
      </c>
      <c r="FQ18" s="456"/>
      <c r="FR18" s="456">
        <f t="shared" si="36"/>
        <v>0</v>
      </c>
      <c r="FS18" s="456">
        <f t="shared" si="37"/>
        <v>0</v>
      </c>
      <c r="FT18" s="456">
        <f t="shared" si="38"/>
        <v>0</v>
      </c>
      <c r="FU18" s="456">
        <f t="shared" si="39"/>
        <v>0</v>
      </c>
      <c r="FV18" s="456">
        <f t="shared" si="40"/>
        <v>0</v>
      </c>
      <c r="FW18" s="456">
        <f t="shared" si="41"/>
        <v>0</v>
      </c>
      <c r="FX18" s="456">
        <f t="shared" si="42"/>
        <v>0</v>
      </c>
      <c r="FY18" s="456" t="e">
        <f>$EA$16*#REF!</f>
        <v>#REF!</v>
      </c>
      <c r="FZ18" s="456" t="e">
        <f>$EA$16*#REF!</f>
        <v>#REF!</v>
      </c>
      <c r="GA18" s="456">
        <f t="shared" si="43"/>
        <v>0</v>
      </c>
      <c r="GB18" s="456">
        <f t="shared" si="44"/>
        <v>0</v>
      </c>
      <c r="GC18" s="456">
        <f t="shared" si="45"/>
        <v>0</v>
      </c>
      <c r="GD18" s="456">
        <f t="shared" si="46"/>
        <v>0</v>
      </c>
      <c r="GE18" s="456">
        <f t="shared" si="47"/>
        <v>0</v>
      </c>
      <c r="GF18" s="456">
        <f t="shared" si="48"/>
        <v>0</v>
      </c>
      <c r="GG18" s="456">
        <f t="shared" si="49"/>
        <v>0</v>
      </c>
      <c r="GH18" s="456"/>
      <c r="GI18" s="456" t="e">
        <f>IF(AND(L18&lt;#REF!,L18&lt;&gt;""),1,0)</f>
        <v>#REF!</v>
      </c>
      <c r="GJ18" s="456" t="e">
        <f>IF(AND(#REF!&lt;L18,#REF!&lt;&gt;""),1,0)</f>
        <v>#REF!</v>
      </c>
      <c r="GK18" s="456">
        <f t="shared" si="50"/>
        <v>0</v>
      </c>
      <c r="GL18" s="456">
        <f t="shared" si="51"/>
        <v>0</v>
      </c>
      <c r="GM18" s="456">
        <f t="shared" si="52"/>
        <v>0</v>
      </c>
      <c r="GN18" s="467">
        <f t="shared" si="53"/>
        <v>0</v>
      </c>
      <c r="GO18" s="456">
        <f t="shared" si="54"/>
        <v>0</v>
      </c>
      <c r="GP18" s="456">
        <f t="shared" si="55"/>
        <v>0</v>
      </c>
      <c r="GQ18" s="456" t="e">
        <f>IF(#REF!&lt;&gt;"",(IF(OR((AC18+AD18)&lt;(0.8*#REF!),(AC18+AD18)&gt;(1.1*#REF!)),1,0)),0)</f>
        <v>#REF!</v>
      </c>
      <c r="GR18" s="456"/>
      <c r="GS18" s="456"/>
      <c r="GT18" s="456"/>
      <c r="GU18" s="456"/>
      <c r="GV18" s="456"/>
      <c r="GW18" s="467"/>
      <c r="GX18" s="456"/>
      <c r="GY18" s="456"/>
      <c r="GZ18" s="456"/>
    </row>
    <row r="19" spans="1:208" s="639" customFormat="1" ht="40.15" customHeight="1">
      <c r="A19" s="473" t="str">
        <f>IF(Aglomeracje!G15-3&gt;0,4&amp;"/"&amp;Aglomeracje!G15,"X")</f>
        <v>X</v>
      </c>
      <c r="B19" s="461" t="str">
        <f>IF(A19="x","X",IF(Aglomeracje!$C$15&lt;&gt;"",Aglomeracje!$C$15,"Brak wpisanych danych kol.1 w arkuszu Aglomeracje "))</f>
        <v>X</v>
      </c>
      <c r="C19" s="461" t="str">
        <f>IF(A19="x","X",IF(Aglomeracje!$E$15&lt;&gt;"",Aglomeracje!$E$15,"Brak wpisanych danych w kol. 2 w arkuszu Aglomeracje"))</f>
        <v>X</v>
      </c>
      <c r="D19" s="540" t="str">
        <f>IF(A19="x","X",IF(Aglomeracje!$K$15&lt;&gt;"",Aglomeracje!$K$15,"Brak wpisanych danych w kol.9 w arkuszu Aglomeracje"))</f>
        <v>X</v>
      </c>
      <c r="E19" s="543"/>
      <c r="F19" s="545" t="str">
        <f>IF(E19&lt;&gt;"",
  IF(
    COUNTIF(
      'Dane pomocnicze2024'!$AU$5:$AU$1755,
      SUBSTITUTE(TRIM(E19), CHAR(160), " ")
    ) = 0,
    "Błędnie wpisany I_d lub brak I_d w sprawozdaniu z zeszłego roku",
    ""
  ),
  ""
)</f>
        <v/>
      </c>
      <c r="G19" s="548"/>
      <c r="H19" s="551"/>
      <c r="I19" s="548"/>
      <c r="J19" s="546"/>
      <c r="K19" s="638"/>
      <c r="L19" s="554"/>
      <c r="M19" s="554"/>
      <c r="N19" s="698">
        <f t="shared" si="56"/>
        <v>0</v>
      </c>
      <c r="O19" s="541" t="str">
        <f t="shared" si="57"/>
        <v/>
      </c>
      <c r="P19" s="559"/>
      <c r="Q19" s="557"/>
      <c r="R19" s="698">
        <f t="shared" si="58"/>
        <v>0</v>
      </c>
      <c r="S19" s="557"/>
      <c r="T19" s="557"/>
      <c r="U19" s="560"/>
      <c r="V19" s="474" t="str">
        <f t="shared" si="59"/>
        <v/>
      </c>
      <c r="W19" s="561" t="str">
        <f t="shared" si="60"/>
        <v/>
      </c>
      <c r="X19" s="651"/>
      <c r="Y19" s="652"/>
      <c r="Z19" s="541" t="str">
        <f>IF(Aglomeracje!AL$15=0,"", Oczyszczalnie!X19/Aglomeracje!AL$15*100)</f>
        <v/>
      </c>
      <c r="AA19" s="541" t="str">
        <f>IF(Aglomeracje!AL$15=0,"", Oczyszczalnie!Y19/Aglomeracje!AL$15*100)</f>
        <v/>
      </c>
      <c r="AB19" s="562" t="str">
        <f t="shared" si="10"/>
        <v/>
      </c>
      <c r="AC19" s="557"/>
      <c r="AD19" s="557"/>
      <c r="AE19" s="541" t="str">
        <f t="shared" si="61"/>
        <v/>
      </c>
      <c r="AF19" s="446"/>
      <c r="AG19" s="446"/>
      <c r="AH19" s="559"/>
      <c r="AI19" s="543"/>
      <c r="AJ19" s="551"/>
      <c r="AK19" s="551"/>
      <c r="AL19" s="551"/>
      <c r="AM19" s="566"/>
      <c r="AN19" s="551"/>
      <c r="AO19" s="551"/>
      <c r="AP19" s="551"/>
      <c r="AQ19" s="551"/>
      <c r="AR19" s="551"/>
      <c r="AS19" s="551"/>
      <c r="AT19" s="563"/>
      <c r="AU19" s="299"/>
      <c r="AV19" s="299"/>
      <c r="AW19" s="299"/>
      <c r="AX19" s="300"/>
      <c r="AY19" s="569"/>
      <c r="AZ19" s="569"/>
      <c r="BA19" s="569"/>
      <c r="BB19" s="563"/>
      <c r="BC19" s="299"/>
      <c r="BD19" s="460" t="str">
        <f t="shared" si="11"/>
        <v/>
      </c>
      <c r="BE19" s="460" t="str">
        <f t="shared" si="62"/>
        <v/>
      </c>
      <c r="BF19" s="460" t="str">
        <f t="shared" si="63"/>
        <v/>
      </c>
      <c r="BG19" s="439"/>
      <c r="BH19" s="474" t="str">
        <f t="shared" si="12"/>
        <v/>
      </c>
      <c r="BI19" s="372"/>
      <c r="BJ19" s="372"/>
      <c r="BK19" s="372"/>
      <c r="BL19" s="372"/>
      <c r="BM19" s="372"/>
      <c r="BN19" s="372"/>
      <c r="BO19" s="372"/>
      <c r="BP19" s="372"/>
      <c r="BQ19" s="372"/>
      <c r="BR19" s="372"/>
      <c r="BS19" s="372"/>
      <c r="BT19" s="372"/>
      <c r="BU19" s="446"/>
      <c r="BV19" s="465"/>
      <c r="BW19" s="465"/>
      <c r="BX19" s="465"/>
      <c r="BY19" s="465"/>
      <c r="BZ19" s="465"/>
      <c r="CA19" s="465"/>
      <c r="CB19" s="465"/>
      <c r="CC19" s="476"/>
      <c r="CD19" s="575"/>
      <c r="CE19" s="572"/>
      <c r="CF19" s="577" t="str">
        <f t="shared" si="64"/>
        <v/>
      </c>
      <c r="CG19" s="575"/>
      <c r="CH19" s="575"/>
      <c r="CI19" s="575"/>
      <c r="CJ19" s="575"/>
      <c r="CK19" s="578"/>
      <c r="CL19" s="575"/>
      <c r="CM19" s="578"/>
      <c r="CN19" s="575"/>
      <c r="CO19" s="560"/>
      <c r="CP19" s="474" t="str">
        <f t="shared" si="65"/>
        <v/>
      </c>
      <c r="CQ19" s="474" t="str">
        <f t="shared" si="66"/>
        <v/>
      </c>
      <c r="CR19" s="460" t="str">
        <f t="shared" si="67"/>
        <v/>
      </c>
      <c r="CS19" s="559"/>
      <c r="CT19" s="580"/>
      <c r="CU19" s="580"/>
      <c r="CV19" s="580"/>
      <c r="CW19" s="583"/>
      <c r="CX19" s="580"/>
      <c r="CY19" s="585"/>
      <c r="CZ19" s="588"/>
      <c r="DA19" s="586"/>
      <c r="DB19" s="621"/>
      <c r="DC19" s="594"/>
      <c r="DD19" s="591"/>
      <c r="DE19" s="560"/>
      <c r="DF19" s="298"/>
      <c r="DG19" s="463"/>
      <c r="DH19" s="299"/>
      <c r="DI19" s="298"/>
      <c r="DJ19" s="299"/>
      <c r="DK19" s="476"/>
      <c r="DL19" s="700"/>
      <c r="DM19" s="298"/>
      <c r="DN19" s="463"/>
      <c r="DO19" s="298"/>
      <c r="DP19" s="298"/>
      <c r="DQ19" s="465"/>
      <c r="DR19" s="474" t="str">
        <f t="shared" ref="DR19:DR25" si="72">IF(EA19=1,IF(ISERROR(DG19+DN19),"Błąd wpisanych wartości",DG19+DN19),"")</f>
        <v/>
      </c>
      <c r="DS19" s="460" t="s">
        <v>664</v>
      </c>
      <c r="DT19" s="439"/>
      <c r="DU19" s="439"/>
      <c r="DV19" s="456"/>
      <c r="DW19" s="456"/>
      <c r="DX19" s="456"/>
      <c r="DY19" s="477" t="e">
        <f t="shared" si="68"/>
        <v>#VALUE!</v>
      </c>
      <c r="DZ19" s="477">
        <f t="shared" si="13"/>
        <v>0</v>
      </c>
      <c r="EA19" s="477">
        <f t="shared" si="69"/>
        <v>0</v>
      </c>
      <c r="EB19" s="477">
        <f t="shared" si="14"/>
        <v>0</v>
      </c>
      <c r="EC19" s="477">
        <f t="shared" si="15"/>
        <v>0</v>
      </c>
      <c r="ED19" s="477">
        <f t="shared" si="16"/>
        <v>1</v>
      </c>
      <c r="EE19" s="477">
        <f>Aglomeracje!$AL$15</f>
        <v>0</v>
      </c>
      <c r="EF19" s="478">
        <f>Aglomeracje!$BQ$15+Aglomeracje!$BR$15-'KP - końcowe punkty'!$V$12</f>
        <v>0</v>
      </c>
      <c r="EG19" s="477">
        <f t="shared" si="17"/>
        <v>0</v>
      </c>
      <c r="EH19" s="477">
        <f t="shared" si="18"/>
        <v>1</v>
      </c>
      <c r="EI19" s="477">
        <f t="shared" si="19"/>
        <v>25</v>
      </c>
      <c r="EJ19" s="477">
        <f t="shared" si="20"/>
        <v>125</v>
      </c>
      <c r="EK19" s="477">
        <f t="shared" si="21"/>
        <v>35</v>
      </c>
      <c r="EL19" s="477">
        <f t="shared" si="22"/>
        <v>15</v>
      </c>
      <c r="EM19" s="477">
        <f t="shared" si="23"/>
        <v>2</v>
      </c>
      <c r="EN19" s="477" t="str">
        <f t="shared" si="24"/>
        <v/>
      </c>
      <c r="EO19" s="477" t="str">
        <f t="shared" si="70"/>
        <v>TAK</v>
      </c>
      <c r="EP19" s="477">
        <f t="shared" si="71"/>
        <v>1</v>
      </c>
      <c r="EQ19" s="477">
        <f t="shared" si="25"/>
        <v>29.2</v>
      </c>
      <c r="ER19" s="477">
        <f t="shared" si="26"/>
        <v>145.9</v>
      </c>
      <c r="ES19" s="477">
        <f t="shared" si="27"/>
        <v>43.8</v>
      </c>
      <c r="ET19" s="477">
        <f t="shared" si="28"/>
        <v>16.3</v>
      </c>
      <c r="EU19" s="477">
        <f t="shared" si="29"/>
        <v>2</v>
      </c>
      <c r="EV19" s="477">
        <f t="shared" si="30"/>
        <v>0</v>
      </c>
      <c r="EW19" s="477">
        <f t="shared" si="31"/>
        <v>0</v>
      </c>
      <c r="EX19" s="477">
        <f t="shared" si="32"/>
        <v>0</v>
      </c>
      <c r="EY19" s="477">
        <f t="shared" si="33"/>
        <v>0</v>
      </c>
      <c r="EZ19" s="477">
        <f t="shared" si="34"/>
        <v>0</v>
      </c>
      <c r="FA19" s="477">
        <f t="shared" si="35"/>
        <v>0</v>
      </c>
      <c r="FB19" s="456"/>
      <c r="FC19" s="456"/>
      <c r="FD19" s="456"/>
      <c r="FE19" s="456"/>
      <c r="FF19" s="456"/>
      <c r="FG19" s="456"/>
      <c r="FH19" s="456"/>
      <c r="FI19" s="456"/>
      <c r="FJ19" s="456"/>
      <c r="FK19" s="456"/>
      <c r="FL19" s="456"/>
      <c r="FM19" s="456"/>
      <c r="FN19" s="456"/>
      <c r="FO19" s="456"/>
      <c r="FP19" s="456"/>
      <c r="FQ19" s="456"/>
      <c r="FR19" s="456">
        <f t="shared" si="36"/>
        <v>0</v>
      </c>
      <c r="FS19" s="456">
        <f t="shared" si="37"/>
        <v>0</v>
      </c>
      <c r="FT19" s="456">
        <f t="shared" si="38"/>
        <v>0</v>
      </c>
      <c r="FU19" s="456">
        <f t="shared" si="39"/>
        <v>0</v>
      </c>
      <c r="FV19" s="456">
        <f t="shared" si="40"/>
        <v>0</v>
      </c>
      <c r="FW19" s="456">
        <f t="shared" si="41"/>
        <v>0</v>
      </c>
      <c r="FX19" s="456">
        <f t="shared" si="42"/>
        <v>0</v>
      </c>
      <c r="FY19" s="456" t="e">
        <f>$EA$16*#REF!</f>
        <v>#REF!</v>
      </c>
      <c r="FZ19" s="456" t="e">
        <f>$EA$16*#REF!</f>
        <v>#REF!</v>
      </c>
      <c r="GA19" s="456">
        <f t="shared" si="43"/>
        <v>0</v>
      </c>
      <c r="GB19" s="456">
        <f t="shared" si="44"/>
        <v>0</v>
      </c>
      <c r="GC19" s="456">
        <f t="shared" si="45"/>
        <v>0</v>
      </c>
      <c r="GD19" s="456">
        <f t="shared" si="46"/>
        <v>0</v>
      </c>
      <c r="GE19" s="456">
        <f t="shared" si="47"/>
        <v>0</v>
      </c>
      <c r="GF19" s="456">
        <f t="shared" si="48"/>
        <v>0</v>
      </c>
      <c r="GG19" s="456">
        <f t="shared" si="49"/>
        <v>0</v>
      </c>
      <c r="GH19" s="456"/>
      <c r="GI19" s="456" t="e">
        <f>IF(AND(L19&lt;#REF!,L19&lt;&gt;""),1,0)</f>
        <v>#REF!</v>
      </c>
      <c r="GJ19" s="456" t="e">
        <f>IF(AND(#REF!&lt;L19,#REF!&lt;&gt;""),1,0)</f>
        <v>#REF!</v>
      </c>
      <c r="GK19" s="456">
        <f t="shared" si="50"/>
        <v>0</v>
      </c>
      <c r="GL19" s="456">
        <f t="shared" si="51"/>
        <v>0</v>
      </c>
      <c r="GM19" s="456">
        <f t="shared" si="52"/>
        <v>0</v>
      </c>
      <c r="GN19" s="467">
        <f t="shared" si="53"/>
        <v>0</v>
      </c>
      <c r="GO19" s="456">
        <f t="shared" si="54"/>
        <v>0</v>
      </c>
      <c r="GP19" s="456">
        <f t="shared" si="55"/>
        <v>0</v>
      </c>
      <c r="GQ19" s="456" t="e">
        <f>IF(#REF!&lt;&gt;"",(IF(OR((AC19+AD19)&lt;(0.8*#REF!),(AC19+AD19)&gt;(1.1*#REF!)),1,0)),0)</f>
        <v>#REF!</v>
      </c>
      <c r="GR19" s="456"/>
      <c r="GS19" s="456"/>
      <c r="GT19" s="456"/>
      <c r="GU19" s="456"/>
      <c r="GV19" s="456"/>
      <c r="GW19" s="467"/>
      <c r="GX19" s="456"/>
      <c r="GY19" s="456"/>
      <c r="GZ19" s="456"/>
    </row>
    <row r="20" spans="1:208" s="639" customFormat="1" ht="40.15" customHeight="1">
      <c r="A20" s="473" t="str">
        <f>IF(Aglomeracje!G15-4&gt;0,5&amp;"/"&amp;Aglomeracje!G15,"X")</f>
        <v>X</v>
      </c>
      <c r="B20" s="461" t="str">
        <f>IF(A20="x","X",IF(Aglomeracje!$C$15&lt;&gt;"",Aglomeracje!$C$15,"Brak wpisanych danych kol.1 w arkuszu Aglomeracje "))</f>
        <v>X</v>
      </c>
      <c r="C20" s="461" t="str">
        <f>IF(A20="x","X",IF(Aglomeracje!$E$15&lt;&gt;"",Aglomeracje!$E$15,"Brak wpisanych danych w kol. 2 w arkuszu Aglomeracje"))</f>
        <v>X</v>
      </c>
      <c r="D20" s="540" t="str">
        <f>IF(A20="x","X",IF(Aglomeracje!$K$15&lt;&gt;"",Aglomeracje!$K$15,"Brak wpisanych danych w kol.9 w arkuszu Aglomeracje"))</f>
        <v>X</v>
      </c>
      <c r="E20" s="543"/>
      <c r="F20" s="545" t="str">
        <f>IF(E20&lt;&gt;"",
  IF(
    COUNTIF(
      'Dane pomocnicze2024'!$AU$5:$AU$1755,
      SUBSTITUTE(TRIM(E20), CHAR(160), " ")
    ) = 0,
    "Błędnie wpisany I_d lub brak I_d w sprawozdaniu z zeszłego roku",
    ""
  ),
  ""
)</f>
        <v/>
      </c>
      <c r="G20" s="548"/>
      <c r="H20" s="551"/>
      <c r="I20" s="548"/>
      <c r="J20" s="546"/>
      <c r="K20" s="638"/>
      <c r="L20" s="554"/>
      <c r="M20" s="554"/>
      <c r="N20" s="698">
        <f t="shared" si="56"/>
        <v>0</v>
      </c>
      <c r="O20" s="541" t="str">
        <f t="shared" si="57"/>
        <v/>
      </c>
      <c r="P20" s="559"/>
      <c r="Q20" s="557"/>
      <c r="R20" s="698">
        <f t="shared" si="58"/>
        <v>0</v>
      </c>
      <c r="S20" s="557"/>
      <c r="T20" s="557"/>
      <c r="U20" s="560"/>
      <c r="V20" s="474" t="str">
        <f t="shared" si="59"/>
        <v/>
      </c>
      <c r="W20" s="561" t="str">
        <f t="shared" si="60"/>
        <v/>
      </c>
      <c r="X20" s="651"/>
      <c r="Y20" s="652"/>
      <c r="Z20" s="541" t="str">
        <f>IF(Aglomeracje!AL$15=0,"", Oczyszczalnie!X20/Aglomeracje!AL$15*100)</f>
        <v/>
      </c>
      <c r="AA20" s="541" t="str">
        <f>IF(Aglomeracje!AL$15=0,"", Oczyszczalnie!Y20/Aglomeracje!AL$15*100)</f>
        <v/>
      </c>
      <c r="AB20" s="562" t="str">
        <f t="shared" si="10"/>
        <v/>
      </c>
      <c r="AC20" s="557"/>
      <c r="AD20" s="557"/>
      <c r="AE20" s="541" t="str">
        <f t="shared" si="61"/>
        <v/>
      </c>
      <c r="AF20" s="446"/>
      <c r="AG20" s="446"/>
      <c r="AH20" s="559"/>
      <c r="AI20" s="543"/>
      <c r="AJ20" s="551"/>
      <c r="AK20" s="551"/>
      <c r="AL20" s="551"/>
      <c r="AM20" s="566"/>
      <c r="AN20" s="551"/>
      <c r="AO20" s="551"/>
      <c r="AP20" s="551"/>
      <c r="AQ20" s="551"/>
      <c r="AR20" s="551"/>
      <c r="AS20" s="551"/>
      <c r="AT20" s="563"/>
      <c r="AU20" s="299"/>
      <c r="AV20" s="299"/>
      <c r="AW20" s="299"/>
      <c r="AX20" s="300"/>
      <c r="AY20" s="569"/>
      <c r="AZ20" s="569"/>
      <c r="BA20" s="569"/>
      <c r="BB20" s="563"/>
      <c r="BC20" s="299"/>
      <c r="BD20" s="460" t="str">
        <f t="shared" si="11"/>
        <v/>
      </c>
      <c r="BE20" s="460" t="str">
        <f t="shared" si="62"/>
        <v/>
      </c>
      <c r="BF20" s="460" t="str">
        <f t="shared" si="63"/>
        <v/>
      </c>
      <c r="BG20" s="439"/>
      <c r="BH20" s="474" t="str">
        <f t="shared" si="12"/>
        <v/>
      </c>
      <c r="BI20" s="372"/>
      <c r="BJ20" s="372"/>
      <c r="BK20" s="372"/>
      <c r="BL20" s="372"/>
      <c r="BM20" s="372"/>
      <c r="BN20" s="372"/>
      <c r="BO20" s="372"/>
      <c r="BP20" s="372"/>
      <c r="BQ20" s="372"/>
      <c r="BR20" s="372"/>
      <c r="BS20" s="372"/>
      <c r="BT20" s="372"/>
      <c r="BU20" s="446"/>
      <c r="BV20" s="465"/>
      <c r="BW20" s="465"/>
      <c r="BX20" s="465"/>
      <c r="BY20" s="465"/>
      <c r="BZ20" s="465"/>
      <c r="CA20" s="465"/>
      <c r="CB20" s="465"/>
      <c r="CC20" s="476"/>
      <c r="CD20" s="575"/>
      <c r="CE20" s="572"/>
      <c r="CF20" s="577" t="str">
        <f t="shared" si="64"/>
        <v/>
      </c>
      <c r="CG20" s="575"/>
      <c r="CH20" s="575"/>
      <c r="CI20" s="575"/>
      <c r="CJ20" s="575"/>
      <c r="CK20" s="578"/>
      <c r="CL20" s="575"/>
      <c r="CM20" s="578"/>
      <c r="CN20" s="575"/>
      <c r="CO20" s="560"/>
      <c r="CP20" s="474" t="str">
        <f t="shared" si="65"/>
        <v/>
      </c>
      <c r="CQ20" s="474" t="str">
        <f t="shared" si="66"/>
        <v/>
      </c>
      <c r="CR20" s="460" t="str">
        <f t="shared" si="67"/>
        <v/>
      </c>
      <c r="CS20" s="559"/>
      <c r="CT20" s="580"/>
      <c r="CU20" s="580"/>
      <c r="CV20" s="580"/>
      <c r="CW20" s="583"/>
      <c r="CX20" s="580"/>
      <c r="CY20" s="585"/>
      <c r="CZ20" s="588"/>
      <c r="DA20" s="586"/>
      <c r="DB20" s="621"/>
      <c r="DC20" s="594"/>
      <c r="DD20" s="591"/>
      <c r="DE20" s="560"/>
      <c r="DF20" s="298"/>
      <c r="DG20" s="463"/>
      <c r="DH20" s="299"/>
      <c r="DI20" s="298"/>
      <c r="DJ20" s="299"/>
      <c r="DK20" s="476"/>
      <c r="DL20" s="700"/>
      <c r="DM20" s="298"/>
      <c r="DN20" s="463"/>
      <c r="DO20" s="298"/>
      <c r="DP20" s="298"/>
      <c r="DQ20" s="465"/>
      <c r="DR20" s="474" t="str">
        <f t="shared" si="72"/>
        <v/>
      </c>
      <c r="DS20" s="460" t="str">
        <f>IF(EE20&gt;0,IF(MAX(DG20,DN20)&gt;0,IF(MAX(DG20,DN20)&gt;7*EE20,"Nakłady finansowe są wysokie w stosunku do wielkości aglomeracji (wynoszą w przeliczeniu: "&amp;ROUND((MAX(DG20,DN20)*1000)/EE20,0)&amp;" zł na 1 RLM)",""),""),"")</f>
        <v/>
      </c>
      <c r="DT20" s="439"/>
      <c r="DU20" s="439"/>
      <c r="DV20" s="456"/>
      <c r="DW20" s="456"/>
      <c r="DX20" s="456"/>
      <c r="DY20" s="477" t="e">
        <f t="shared" si="68"/>
        <v>#VALUE!</v>
      </c>
      <c r="DZ20" s="477">
        <f t="shared" si="13"/>
        <v>0</v>
      </c>
      <c r="EA20" s="477">
        <f t="shared" si="69"/>
        <v>0</v>
      </c>
      <c r="EB20" s="477">
        <f t="shared" si="14"/>
        <v>0</v>
      </c>
      <c r="EC20" s="477">
        <f t="shared" si="15"/>
        <v>0</v>
      </c>
      <c r="ED20" s="477">
        <f t="shared" si="16"/>
        <v>1</v>
      </c>
      <c r="EE20" s="477">
        <f>Aglomeracje!$AL$15</f>
        <v>0</v>
      </c>
      <c r="EF20" s="478">
        <f>Aglomeracje!$BQ$15+Aglomeracje!$BR$15-'KP - końcowe punkty'!$V$12</f>
        <v>0</v>
      </c>
      <c r="EG20" s="477">
        <f t="shared" si="17"/>
        <v>0</v>
      </c>
      <c r="EH20" s="477">
        <f t="shared" si="18"/>
        <v>1</v>
      </c>
      <c r="EI20" s="477">
        <f t="shared" si="19"/>
        <v>25</v>
      </c>
      <c r="EJ20" s="477">
        <f t="shared" si="20"/>
        <v>125</v>
      </c>
      <c r="EK20" s="477">
        <f t="shared" si="21"/>
        <v>35</v>
      </c>
      <c r="EL20" s="477">
        <f t="shared" si="22"/>
        <v>15</v>
      </c>
      <c r="EM20" s="477">
        <f t="shared" si="23"/>
        <v>2</v>
      </c>
      <c r="EN20" s="477" t="str">
        <f t="shared" si="24"/>
        <v/>
      </c>
      <c r="EO20" s="477" t="str">
        <f t="shared" si="70"/>
        <v>TAK</v>
      </c>
      <c r="EP20" s="477">
        <f t="shared" si="71"/>
        <v>1</v>
      </c>
      <c r="EQ20" s="477">
        <f t="shared" si="25"/>
        <v>29.2</v>
      </c>
      <c r="ER20" s="477">
        <f t="shared" si="26"/>
        <v>145.9</v>
      </c>
      <c r="ES20" s="477">
        <f t="shared" si="27"/>
        <v>43.8</v>
      </c>
      <c r="ET20" s="477">
        <f t="shared" si="28"/>
        <v>16.3</v>
      </c>
      <c r="EU20" s="477">
        <f t="shared" si="29"/>
        <v>2</v>
      </c>
      <c r="EV20" s="477">
        <f t="shared" si="30"/>
        <v>0</v>
      </c>
      <c r="EW20" s="477">
        <f t="shared" si="31"/>
        <v>0</v>
      </c>
      <c r="EX20" s="477">
        <f t="shared" si="32"/>
        <v>0</v>
      </c>
      <c r="EY20" s="477">
        <f t="shared" si="33"/>
        <v>0</v>
      </c>
      <c r="EZ20" s="477">
        <f t="shared" si="34"/>
        <v>0</v>
      </c>
      <c r="FA20" s="477">
        <f t="shared" si="35"/>
        <v>0</v>
      </c>
      <c r="FB20" s="456"/>
      <c r="FC20" s="456"/>
      <c r="FD20" s="456"/>
      <c r="FE20" s="456"/>
      <c r="FF20" s="456"/>
      <c r="FG20" s="456"/>
      <c r="FH20" s="456"/>
      <c r="FI20" s="456"/>
      <c r="FJ20" s="456"/>
      <c r="FK20" s="456"/>
      <c r="FL20" s="456"/>
      <c r="FM20" s="456"/>
      <c r="FN20" s="456"/>
      <c r="FO20" s="456"/>
      <c r="FP20" s="456"/>
      <c r="FQ20" s="456"/>
      <c r="FR20" s="456">
        <f t="shared" si="36"/>
        <v>0</v>
      </c>
      <c r="FS20" s="456">
        <f t="shared" si="37"/>
        <v>0</v>
      </c>
      <c r="FT20" s="456">
        <f t="shared" si="38"/>
        <v>0</v>
      </c>
      <c r="FU20" s="456">
        <f t="shared" si="39"/>
        <v>0</v>
      </c>
      <c r="FV20" s="456">
        <f t="shared" si="40"/>
        <v>0</v>
      </c>
      <c r="FW20" s="456">
        <f t="shared" si="41"/>
        <v>0</v>
      </c>
      <c r="FX20" s="456">
        <f t="shared" si="42"/>
        <v>0</v>
      </c>
      <c r="FY20" s="456" t="e">
        <f>$EA$16*#REF!</f>
        <v>#REF!</v>
      </c>
      <c r="FZ20" s="456" t="e">
        <f>$EA$16*#REF!</f>
        <v>#REF!</v>
      </c>
      <c r="GA20" s="456">
        <f t="shared" si="43"/>
        <v>0</v>
      </c>
      <c r="GB20" s="456">
        <f t="shared" si="44"/>
        <v>0</v>
      </c>
      <c r="GC20" s="456">
        <f t="shared" si="45"/>
        <v>0</v>
      </c>
      <c r="GD20" s="456">
        <f t="shared" si="46"/>
        <v>0</v>
      </c>
      <c r="GE20" s="456">
        <f t="shared" si="47"/>
        <v>0</v>
      </c>
      <c r="GF20" s="456">
        <f t="shared" si="48"/>
        <v>0</v>
      </c>
      <c r="GG20" s="456">
        <f t="shared" si="49"/>
        <v>0</v>
      </c>
      <c r="GH20" s="456"/>
      <c r="GI20" s="456" t="e">
        <f>IF(AND(L20&lt;#REF!,L20&lt;&gt;""),1,0)</f>
        <v>#REF!</v>
      </c>
      <c r="GJ20" s="456" t="e">
        <f>IF(AND(#REF!&lt;L20,#REF!&lt;&gt;""),1,0)</f>
        <v>#REF!</v>
      </c>
      <c r="GK20" s="456">
        <f t="shared" si="50"/>
        <v>0</v>
      </c>
      <c r="GL20" s="456">
        <f t="shared" si="51"/>
        <v>0</v>
      </c>
      <c r="GM20" s="456">
        <f t="shared" si="52"/>
        <v>0</v>
      </c>
      <c r="GN20" s="467">
        <f t="shared" si="53"/>
        <v>0</v>
      </c>
      <c r="GO20" s="456">
        <f t="shared" si="54"/>
        <v>0</v>
      </c>
      <c r="GP20" s="456">
        <f t="shared" si="55"/>
        <v>0</v>
      </c>
      <c r="GQ20" s="456" t="e">
        <f>IF(#REF!&lt;&gt;"",(IF(OR((AC20+AD20)&lt;(0.8*#REF!),(AC20+AD20)&gt;(1.1*#REF!)),1,0)),0)</f>
        <v>#REF!</v>
      </c>
      <c r="GR20" s="456"/>
      <c r="GS20" s="456"/>
      <c r="GT20" s="456"/>
      <c r="GU20" s="456"/>
      <c r="GV20" s="456"/>
      <c r="GW20" s="467"/>
      <c r="GX20" s="456"/>
      <c r="GY20" s="456"/>
      <c r="GZ20" s="456"/>
    </row>
    <row r="21" spans="1:208" s="639" customFormat="1" ht="40.15" customHeight="1">
      <c r="A21" s="473" t="str">
        <f>IF(Aglomeracje!G15-5&gt;0,6&amp;"/"&amp;Aglomeracje!G15,"X")</f>
        <v>X</v>
      </c>
      <c r="B21" s="461" t="str">
        <f>IF(A21="x","X",IF(Aglomeracje!$C$15&lt;&gt;"",Aglomeracje!$C$15,"Brak wpisanych danych kol.1 w arkuszu Aglomeracje "))</f>
        <v>X</v>
      </c>
      <c r="C21" s="461" t="str">
        <f>IF(A21="x","X",IF(Aglomeracje!$E$15&lt;&gt;"",Aglomeracje!$E$15,"Brak wpisanych danych w kol. 2 w arkuszu Aglomeracje"))</f>
        <v>X</v>
      </c>
      <c r="D21" s="540" t="str">
        <f>IF(A21="x","X",IF(Aglomeracje!$K$15&lt;&gt;"",Aglomeracje!$K$15,"Brak wpisanych danych w kol.9 w arkuszu Aglomeracje"))</f>
        <v>X</v>
      </c>
      <c r="E21" s="543"/>
      <c r="F21" s="545" t="str">
        <f>IF(E21&lt;&gt;"",
  IF(
    COUNTIF(
      'Dane pomocnicze2024'!$AU$5:$AU$1755,
      SUBSTITUTE(TRIM(E21), CHAR(160), " ")
    ) = 0,
    "Błędnie wpisany I_d lub brak I_d w sprawozdaniu z zeszłego roku",
    ""
  ),
  ""
)</f>
        <v/>
      </c>
      <c r="G21" s="548"/>
      <c r="H21" s="551"/>
      <c r="I21" s="548"/>
      <c r="J21" s="546"/>
      <c r="K21" s="638"/>
      <c r="L21" s="554"/>
      <c r="M21" s="554"/>
      <c r="N21" s="698">
        <f t="shared" si="56"/>
        <v>0</v>
      </c>
      <c r="O21" s="541" t="str">
        <f t="shared" si="57"/>
        <v/>
      </c>
      <c r="P21" s="559"/>
      <c r="Q21" s="557"/>
      <c r="R21" s="698">
        <f t="shared" si="58"/>
        <v>0</v>
      </c>
      <c r="S21" s="557"/>
      <c r="T21" s="557"/>
      <c r="U21" s="560"/>
      <c r="V21" s="474" t="str">
        <f t="shared" si="59"/>
        <v/>
      </c>
      <c r="W21" s="561" t="str">
        <f t="shared" si="60"/>
        <v/>
      </c>
      <c r="X21" s="651"/>
      <c r="Y21" s="652"/>
      <c r="Z21" s="541" t="str">
        <f>IF(Aglomeracje!AL$15=0,"", Oczyszczalnie!X21/Aglomeracje!AL$15*100)</f>
        <v/>
      </c>
      <c r="AA21" s="541" t="str">
        <f>IF(Aglomeracje!AL$15=0,"", Oczyszczalnie!Y21/Aglomeracje!AL$15*100)</f>
        <v/>
      </c>
      <c r="AB21" s="562" t="str">
        <f t="shared" si="10"/>
        <v/>
      </c>
      <c r="AC21" s="557"/>
      <c r="AD21" s="557"/>
      <c r="AE21" s="541" t="str">
        <f t="shared" si="61"/>
        <v/>
      </c>
      <c r="AF21" s="446"/>
      <c r="AG21" s="446"/>
      <c r="AH21" s="559"/>
      <c r="AI21" s="543"/>
      <c r="AJ21" s="551"/>
      <c r="AK21" s="551"/>
      <c r="AL21" s="551"/>
      <c r="AM21" s="566"/>
      <c r="AN21" s="551"/>
      <c r="AO21" s="551"/>
      <c r="AP21" s="551"/>
      <c r="AQ21" s="551"/>
      <c r="AR21" s="551"/>
      <c r="AS21" s="551"/>
      <c r="AT21" s="563"/>
      <c r="AU21" s="299"/>
      <c r="AV21" s="299"/>
      <c r="AW21" s="299"/>
      <c r="AX21" s="300"/>
      <c r="AY21" s="569"/>
      <c r="AZ21" s="569"/>
      <c r="BA21" s="569"/>
      <c r="BB21" s="563"/>
      <c r="BC21" s="299"/>
      <c r="BD21" s="460" t="str">
        <f t="shared" si="11"/>
        <v/>
      </c>
      <c r="BE21" s="460" t="str">
        <f t="shared" si="62"/>
        <v/>
      </c>
      <c r="BF21" s="460" t="str">
        <f t="shared" si="63"/>
        <v/>
      </c>
      <c r="BG21" s="439"/>
      <c r="BH21" s="474" t="str">
        <f t="shared" si="12"/>
        <v/>
      </c>
      <c r="BI21" s="372"/>
      <c r="BJ21" s="372"/>
      <c r="BK21" s="372"/>
      <c r="BL21" s="372"/>
      <c r="BM21" s="372"/>
      <c r="BN21" s="372"/>
      <c r="BO21" s="372"/>
      <c r="BP21" s="372"/>
      <c r="BQ21" s="372"/>
      <c r="BR21" s="372"/>
      <c r="BS21" s="372"/>
      <c r="BT21" s="372"/>
      <c r="BU21" s="446"/>
      <c r="BV21" s="465"/>
      <c r="BW21" s="465"/>
      <c r="BX21" s="465"/>
      <c r="BY21" s="465"/>
      <c r="BZ21" s="465"/>
      <c r="CA21" s="465"/>
      <c r="CB21" s="465"/>
      <c r="CC21" s="476"/>
      <c r="CD21" s="575"/>
      <c r="CE21" s="572"/>
      <c r="CF21" s="577" t="str">
        <f t="shared" si="64"/>
        <v/>
      </c>
      <c r="CG21" s="575"/>
      <c r="CH21" s="575"/>
      <c r="CI21" s="575"/>
      <c r="CJ21" s="575"/>
      <c r="CK21" s="578"/>
      <c r="CL21" s="575"/>
      <c r="CM21" s="578"/>
      <c r="CN21" s="575"/>
      <c r="CO21" s="560"/>
      <c r="CP21" s="474" t="str">
        <f t="shared" si="65"/>
        <v/>
      </c>
      <c r="CQ21" s="474" t="str">
        <f t="shared" si="66"/>
        <v/>
      </c>
      <c r="CR21" s="460" t="str">
        <f t="shared" si="67"/>
        <v/>
      </c>
      <c r="CS21" s="559"/>
      <c r="CT21" s="580"/>
      <c r="CU21" s="580"/>
      <c r="CV21" s="580"/>
      <c r="CW21" s="583"/>
      <c r="CX21" s="580"/>
      <c r="CY21" s="585"/>
      <c r="CZ21" s="588"/>
      <c r="DA21" s="586"/>
      <c r="DB21" s="621"/>
      <c r="DC21" s="594"/>
      <c r="DD21" s="591"/>
      <c r="DE21" s="560"/>
      <c r="DF21" s="298"/>
      <c r="DG21" s="463"/>
      <c r="DH21" s="299"/>
      <c r="DI21" s="298"/>
      <c r="DJ21" s="299"/>
      <c r="DK21" s="476"/>
      <c r="DL21" s="700"/>
      <c r="DM21" s="298"/>
      <c r="DN21" s="463"/>
      <c r="DO21" s="298"/>
      <c r="DP21" s="298"/>
      <c r="DQ21" s="465"/>
      <c r="DR21" s="474" t="str">
        <f t="shared" si="72"/>
        <v/>
      </c>
      <c r="DS21" s="460" t="s">
        <v>665</v>
      </c>
      <c r="DT21" s="439"/>
      <c r="DU21" s="439"/>
      <c r="DV21" s="456"/>
      <c r="DW21" s="456"/>
      <c r="DX21" s="456"/>
      <c r="DY21" s="477" t="e">
        <f t="shared" si="68"/>
        <v>#VALUE!</v>
      </c>
      <c r="DZ21" s="477">
        <f t="shared" si="13"/>
        <v>0</v>
      </c>
      <c r="EA21" s="477">
        <f t="shared" si="69"/>
        <v>0</v>
      </c>
      <c r="EB21" s="477">
        <f t="shared" si="14"/>
        <v>0</v>
      </c>
      <c r="EC21" s="477">
        <f t="shared" si="15"/>
        <v>0</v>
      </c>
      <c r="ED21" s="477">
        <f t="shared" si="16"/>
        <v>1</v>
      </c>
      <c r="EE21" s="477">
        <f>Aglomeracje!$AL$15</f>
        <v>0</v>
      </c>
      <c r="EF21" s="478">
        <f>Aglomeracje!$BQ$15+Aglomeracje!$BR$15-'KP - końcowe punkty'!$V$12</f>
        <v>0</v>
      </c>
      <c r="EG21" s="477">
        <f t="shared" si="17"/>
        <v>0</v>
      </c>
      <c r="EH21" s="477">
        <f t="shared" si="18"/>
        <v>1</v>
      </c>
      <c r="EI21" s="477">
        <f t="shared" si="19"/>
        <v>25</v>
      </c>
      <c r="EJ21" s="477">
        <f t="shared" si="20"/>
        <v>125</v>
      </c>
      <c r="EK21" s="477">
        <f t="shared" si="21"/>
        <v>35</v>
      </c>
      <c r="EL21" s="477">
        <f t="shared" si="22"/>
        <v>15</v>
      </c>
      <c r="EM21" s="477">
        <f t="shared" si="23"/>
        <v>2</v>
      </c>
      <c r="EN21" s="477" t="str">
        <f t="shared" si="24"/>
        <v/>
      </c>
      <c r="EO21" s="477" t="str">
        <f t="shared" si="70"/>
        <v>TAK</v>
      </c>
      <c r="EP21" s="477">
        <f t="shared" si="71"/>
        <v>1</v>
      </c>
      <c r="EQ21" s="477">
        <f t="shared" si="25"/>
        <v>29.2</v>
      </c>
      <c r="ER21" s="477">
        <f t="shared" si="26"/>
        <v>145.9</v>
      </c>
      <c r="ES21" s="477">
        <f t="shared" si="27"/>
        <v>43.8</v>
      </c>
      <c r="ET21" s="477">
        <f t="shared" si="28"/>
        <v>16.3</v>
      </c>
      <c r="EU21" s="477">
        <f t="shared" si="29"/>
        <v>2</v>
      </c>
      <c r="EV21" s="477">
        <f t="shared" si="30"/>
        <v>0</v>
      </c>
      <c r="EW21" s="477">
        <f t="shared" si="31"/>
        <v>0</v>
      </c>
      <c r="EX21" s="477">
        <f t="shared" si="32"/>
        <v>0</v>
      </c>
      <c r="EY21" s="477">
        <f t="shared" si="33"/>
        <v>0</v>
      </c>
      <c r="EZ21" s="477">
        <f t="shared" si="34"/>
        <v>0</v>
      </c>
      <c r="FA21" s="477">
        <f t="shared" si="35"/>
        <v>0</v>
      </c>
      <c r="FB21" s="456"/>
      <c r="FC21" s="456"/>
      <c r="FD21" s="456"/>
      <c r="FE21" s="456"/>
      <c r="FF21" s="456"/>
      <c r="FG21" s="456"/>
      <c r="FH21" s="456"/>
      <c r="FI21" s="456"/>
      <c r="FJ21" s="456"/>
      <c r="FK21" s="456"/>
      <c r="FL21" s="456"/>
      <c r="FM21" s="456"/>
      <c r="FN21" s="456"/>
      <c r="FO21" s="456"/>
      <c r="FP21" s="456"/>
      <c r="FQ21" s="456"/>
      <c r="FR21" s="456">
        <f t="shared" si="36"/>
        <v>0</v>
      </c>
      <c r="FS21" s="456">
        <f t="shared" si="37"/>
        <v>0</v>
      </c>
      <c r="FT21" s="456">
        <f t="shared" si="38"/>
        <v>0</v>
      </c>
      <c r="FU21" s="456">
        <f t="shared" si="39"/>
        <v>0</v>
      </c>
      <c r="FV21" s="456">
        <f t="shared" si="40"/>
        <v>0</v>
      </c>
      <c r="FW21" s="456">
        <f t="shared" si="41"/>
        <v>0</v>
      </c>
      <c r="FX21" s="456">
        <f t="shared" si="42"/>
        <v>0</v>
      </c>
      <c r="FY21" s="456" t="e">
        <f>$EA$16*#REF!</f>
        <v>#REF!</v>
      </c>
      <c r="FZ21" s="456" t="e">
        <f>$EA$16*#REF!</f>
        <v>#REF!</v>
      </c>
      <c r="GA21" s="456">
        <f t="shared" si="43"/>
        <v>0</v>
      </c>
      <c r="GB21" s="456">
        <f t="shared" si="44"/>
        <v>0</v>
      </c>
      <c r="GC21" s="456">
        <f t="shared" si="45"/>
        <v>0</v>
      </c>
      <c r="GD21" s="456">
        <f t="shared" si="46"/>
        <v>0</v>
      </c>
      <c r="GE21" s="456">
        <f t="shared" si="47"/>
        <v>0</v>
      </c>
      <c r="GF21" s="456">
        <f t="shared" si="48"/>
        <v>0</v>
      </c>
      <c r="GG21" s="456">
        <f t="shared" si="49"/>
        <v>0</v>
      </c>
      <c r="GH21" s="456"/>
      <c r="GI21" s="456" t="e">
        <f>IF(AND(L21&lt;#REF!,L21&lt;&gt;""),1,0)</f>
        <v>#REF!</v>
      </c>
      <c r="GJ21" s="456" t="e">
        <f>IF(AND(#REF!&lt;L21,#REF!&lt;&gt;""),1,0)</f>
        <v>#REF!</v>
      </c>
      <c r="GK21" s="456">
        <f t="shared" si="50"/>
        <v>0</v>
      </c>
      <c r="GL21" s="456">
        <f t="shared" si="51"/>
        <v>0</v>
      </c>
      <c r="GM21" s="456">
        <f t="shared" si="52"/>
        <v>0</v>
      </c>
      <c r="GN21" s="467">
        <f t="shared" si="53"/>
        <v>0</v>
      </c>
      <c r="GO21" s="456">
        <f t="shared" si="54"/>
        <v>0</v>
      </c>
      <c r="GP21" s="456">
        <f t="shared" si="55"/>
        <v>0</v>
      </c>
      <c r="GQ21" s="456" t="e">
        <f>IF(#REF!&lt;&gt;"",(IF(OR((AC21+AD21)&lt;(0.8*#REF!),(AC21+AD21)&gt;(1.1*#REF!)),1,0)),0)</f>
        <v>#REF!</v>
      </c>
      <c r="GR21" s="456"/>
      <c r="GS21" s="456"/>
      <c r="GT21" s="456"/>
      <c r="GU21" s="456"/>
      <c r="GV21" s="456"/>
      <c r="GW21" s="467"/>
      <c r="GX21" s="456"/>
      <c r="GY21" s="456"/>
      <c r="GZ21" s="456"/>
    </row>
    <row r="22" spans="1:208" s="639" customFormat="1" ht="40.15" customHeight="1">
      <c r="A22" s="473" t="str">
        <f>IF(Aglomeracje!G15-6&gt;0,7&amp;"/"&amp;Aglomeracje!G15,"X")</f>
        <v>X</v>
      </c>
      <c r="B22" s="461" t="str">
        <f>IF(A22="x","X",IF(Aglomeracje!$C$15&lt;&gt;"",Aglomeracje!$C$15,"Brak wpisanych danych kol.1 w arkuszu Aglomeracje "))</f>
        <v>X</v>
      </c>
      <c r="C22" s="461" t="str">
        <f>IF(A22="x","X",IF(Aglomeracje!$E$15&lt;&gt;"",Aglomeracje!$E$15,"Brak wpisanych danych w kol. 2 w arkuszu Aglomeracje"))</f>
        <v>X</v>
      </c>
      <c r="D22" s="540" t="str">
        <f>IF(A22="x","X",IF(Aglomeracje!$K$15&lt;&gt;"",Aglomeracje!$K$15,"Brak wpisanych danych w kol.9 w arkuszu Aglomeracje"))</f>
        <v>X</v>
      </c>
      <c r="E22" s="543"/>
      <c r="F22" s="545" t="str">
        <f>IF(E22&lt;&gt;"",
  IF(
    COUNTIF(
      'Dane pomocnicze2024'!$AU$5:$AU$1755,
      SUBSTITUTE(TRIM(E22), CHAR(160), " ")
    ) = 0,
    "Błędnie wpisany I_d lub brak I_d w sprawozdaniu z zeszłego roku",
    ""
  ),
  ""
)</f>
        <v/>
      </c>
      <c r="G22" s="548"/>
      <c r="H22" s="551"/>
      <c r="I22" s="548"/>
      <c r="J22" s="546"/>
      <c r="K22" s="638"/>
      <c r="L22" s="554"/>
      <c r="M22" s="554"/>
      <c r="N22" s="698">
        <f t="shared" si="56"/>
        <v>0</v>
      </c>
      <c r="O22" s="541" t="str">
        <f t="shared" si="57"/>
        <v/>
      </c>
      <c r="P22" s="559"/>
      <c r="Q22" s="557"/>
      <c r="R22" s="698">
        <f t="shared" si="58"/>
        <v>0</v>
      </c>
      <c r="S22" s="557"/>
      <c r="T22" s="557"/>
      <c r="U22" s="560"/>
      <c r="V22" s="474" t="str">
        <f t="shared" si="59"/>
        <v/>
      </c>
      <c r="W22" s="561" t="str">
        <f t="shared" si="60"/>
        <v/>
      </c>
      <c r="X22" s="651"/>
      <c r="Y22" s="652"/>
      <c r="Z22" s="541" t="str">
        <f>IF(Aglomeracje!AL$15=0,"", Oczyszczalnie!X22/Aglomeracje!AL$15*100)</f>
        <v/>
      </c>
      <c r="AA22" s="541" t="str">
        <f>IF(Aglomeracje!AL$15=0,"", Oczyszczalnie!Y22/Aglomeracje!AL$15*100)</f>
        <v/>
      </c>
      <c r="AB22" s="562" t="str">
        <f t="shared" si="10"/>
        <v/>
      </c>
      <c r="AC22" s="557"/>
      <c r="AD22" s="557"/>
      <c r="AE22" s="541" t="str">
        <f t="shared" si="61"/>
        <v/>
      </c>
      <c r="AF22" s="446"/>
      <c r="AG22" s="446"/>
      <c r="AH22" s="559"/>
      <c r="AI22" s="543"/>
      <c r="AJ22" s="551"/>
      <c r="AK22" s="551"/>
      <c r="AL22" s="551"/>
      <c r="AM22" s="566"/>
      <c r="AN22" s="551"/>
      <c r="AO22" s="551"/>
      <c r="AP22" s="551"/>
      <c r="AQ22" s="551"/>
      <c r="AR22" s="551"/>
      <c r="AS22" s="551"/>
      <c r="AT22" s="563"/>
      <c r="AU22" s="299"/>
      <c r="AV22" s="299"/>
      <c r="AW22" s="299"/>
      <c r="AX22" s="300"/>
      <c r="AY22" s="569"/>
      <c r="AZ22" s="569"/>
      <c r="BA22" s="569"/>
      <c r="BB22" s="563"/>
      <c r="BC22" s="299"/>
      <c r="BD22" s="460" t="str">
        <f t="shared" si="11"/>
        <v/>
      </c>
      <c r="BE22" s="460" t="str">
        <f t="shared" si="62"/>
        <v/>
      </c>
      <c r="BF22" s="460" t="str">
        <f t="shared" si="63"/>
        <v/>
      </c>
      <c r="BG22" s="439"/>
      <c r="BH22" s="474" t="str">
        <f t="shared" si="12"/>
        <v/>
      </c>
      <c r="BI22" s="372"/>
      <c r="BJ22" s="372"/>
      <c r="BK22" s="372"/>
      <c r="BL22" s="372"/>
      <c r="BM22" s="372"/>
      <c r="BN22" s="372"/>
      <c r="BO22" s="372"/>
      <c r="BP22" s="372"/>
      <c r="BQ22" s="372"/>
      <c r="BR22" s="372"/>
      <c r="BS22" s="372"/>
      <c r="BT22" s="372"/>
      <c r="BU22" s="446"/>
      <c r="BV22" s="465"/>
      <c r="BW22" s="465"/>
      <c r="BX22" s="465"/>
      <c r="BY22" s="465"/>
      <c r="BZ22" s="465"/>
      <c r="CA22" s="465"/>
      <c r="CB22" s="465"/>
      <c r="CC22" s="476"/>
      <c r="CD22" s="575"/>
      <c r="CE22" s="572"/>
      <c r="CF22" s="577" t="str">
        <f t="shared" si="64"/>
        <v/>
      </c>
      <c r="CG22" s="575"/>
      <c r="CH22" s="575"/>
      <c r="CI22" s="575"/>
      <c r="CJ22" s="575"/>
      <c r="CK22" s="578"/>
      <c r="CL22" s="575"/>
      <c r="CM22" s="578"/>
      <c r="CN22" s="575"/>
      <c r="CO22" s="560"/>
      <c r="CP22" s="474" t="str">
        <f t="shared" si="65"/>
        <v/>
      </c>
      <c r="CQ22" s="474" t="str">
        <f t="shared" si="66"/>
        <v/>
      </c>
      <c r="CR22" s="460" t="str">
        <f t="shared" si="67"/>
        <v/>
      </c>
      <c r="CS22" s="559"/>
      <c r="CT22" s="580"/>
      <c r="CU22" s="580"/>
      <c r="CV22" s="580"/>
      <c r="CW22" s="583"/>
      <c r="CX22" s="580"/>
      <c r="CY22" s="585"/>
      <c r="CZ22" s="588"/>
      <c r="DA22" s="586"/>
      <c r="DB22" s="621"/>
      <c r="DC22" s="594"/>
      <c r="DD22" s="591"/>
      <c r="DE22" s="560"/>
      <c r="DF22" s="298"/>
      <c r="DG22" s="463"/>
      <c r="DH22" s="299"/>
      <c r="DI22" s="298"/>
      <c r="DJ22" s="299"/>
      <c r="DK22" s="476"/>
      <c r="DL22" s="700"/>
      <c r="DM22" s="298"/>
      <c r="DN22" s="463"/>
      <c r="DO22" s="298"/>
      <c r="DP22" s="298"/>
      <c r="DQ22" s="465"/>
      <c r="DR22" s="474" t="str">
        <f t="shared" si="72"/>
        <v/>
      </c>
      <c r="DS22" s="460" t="str">
        <f>IF(EE22&gt;0,IF(MAX(DG22,DN22)&gt;0,IF(MAX(DG22,DN22)&gt;7*EE22,"Nakłady finansowe są wysokie w stosunku do wielkości aglomeracji (wynoszą w przeliczeniu: "&amp;ROUND((MAX(DG22,DN22)*1000)/EE22,0)&amp;" zł na 1 RLM)",""),""),"")</f>
        <v/>
      </c>
      <c r="DT22" s="439"/>
      <c r="DU22" s="439"/>
      <c r="DV22" s="456"/>
      <c r="DW22" s="456"/>
      <c r="DX22" s="456"/>
      <c r="DY22" s="477" t="e">
        <f t="shared" si="68"/>
        <v>#VALUE!</v>
      </c>
      <c r="DZ22" s="477">
        <f t="shared" si="13"/>
        <v>0</v>
      </c>
      <c r="EA22" s="477">
        <f t="shared" si="69"/>
        <v>0</v>
      </c>
      <c r="EB22" s="477">
        <f t="shared" si="14"/>
        <v>0</v>
      </c>
      <c r="EC22" s="477">
        <f t="shared" si="15"/>
        <v>0</v>
      </c>
      <c r="ED22" s="477">
        <f t="shared" si="16"/>
        <v>1</v>
      </c>
      <c r="EE22" s="477">
        <f>Aglomeracje!$AL$15</f>
        <v>0</v>
      </c>
      <c r="EF22" s="478">
        <f>Aglomeracje!$BQ$15+Aglomeracje!$BR$15-'KP - końcowe punkty'!$V$12</f>
        <v>0</v>
      </c>
      <c r="EG22" s="477">
        <f t="shared" si="17"/>
        <v>0</v>
      </c>
      <c r="EH22" s="477">
        <f t="shared" si="18"/>
        <v>1</v>
      </c>
      <c r="EI22" s="477">
        <f t="shared" si="19"/>
        <v>25</v>
      </c>
      <c r="EJ22" s="477">
        <f t="shared" si="20"/>
        <v>125</v>
      </c>
      <c r="EK22" s="477">
        <f t="shared" si="21"/>
        <v>35</v>
      </c>
      <c r="EL22" s="477">
        <f t="shared" si="22"/>
        <v>15</v>
      </c>
      <c r="EM22" s="477">
        <f t="shared" si="23"/>
        <v>2</v>
      </c>
      <c r="EN22" s="477" t="str">
        <f t="shared" si="24"/>
        <v/>
      </c>
      <c r="EO22" s="477" t="str">
        <f t="shared" si="70"/>
        <v>TAK</v>
      </c>
      <c r="EP22" s="477">
        <f t="shared" si="71"/>
        <v>1</v>
      </c>
      <c r="EQ22" s="477">
        <f t="shared" si="25"/>
        <v>29.2</v>
      </c>
      <c r="ER22" s="477">
        <f t="shared" si="26"/>
        <v>145.9</v>
      </c>
      <c r="ES22" s="477">
        <f t="shared" si="27"/>
        <v>43.8</v>
      </c>
      <c r="ET22" s="477">
        <f t="shared" si="28"/>
        <v>16.3</v>
      </c>
      <c r="EU22" s="477">
        <f t="shared" si="29"/>
        <v>2</v>
      </c>
      <c r="EV22" s="477">
        <f t="shared" si="30"/>
        <v>0</v>
      </c>
      <c r="EW22" s="477">
        <f t="shared" si="31"/>
        <v>0</v>
      </c>
      <c r="EX22" s="477">
        <f t="shared" si="32"/>
        <v>0</v>
      </c>
      <c r="EY22" s="477">
        <f t="shared" si="33"/>
        <v>0</v>
      </c>
      <c r="EZ22" s="477">
        <f t="shared" si="34"/>
        <v>0</v>
      </c>
      <c r="FA22" s="477">
        <f t="shared" si="35"/>
        <v>0</v>
      </c>
      <c r="FB22" s="456"/>
      <c r="FC22" s="456"/>
      <c r="FD22" s="456"/>
      <c r="FE22" s="456"/>
      <c r="FF22" s="456"/>
      <c r="FG22" s="456"/>
      <c r="FH22" s="456"/>
      <c r="FI22" s="456"/>
      <c r="FJ22" s="456"/>
      <c r="FK22" s="456"/>
      <c r="FL22" s="456"/>
      <c r="FM22" s="456"/>
      <c r="FN22" s="456"/>
      <c r="FO22" s="456"/>
      <c r="FP22" s="456"/>
      <c r="FQ22" s="456"/>
      <c r="FR22" s="456">
        <f t="shared" si="36"/>
        <v>0</v>
      </c>
      <c r="FS22" s="456">
        <f t="shared" si="37"/>
        <v>0</v>
      </c>
      <c r="FT22" s="456">
        <f t="shared" si="38"/>
        <v>0</v>
      </c>
      <c r="FU22" s="456">
        <f t="shared" si="39"/>
        <v>0</v>
      </c>
      <c r="FV22" s="456">
        <f t="shared" si="40"/>
        <v>0</v>
      </c>
      <c r="FW22" s="456">
        <f t="shared" si="41"/>
        <v>0</v>
      </c>
      <c r="FX22" s="456">
        <f t="shared" si="42"/>
        <v>0</v>
      </c>
      <c r="FY22" s="456" t="e">
        <f>$EA$16*#REF!</f>
        <v>#REF!</v>
      </c>
      <c r="FZ22" s="456" t="e">
        <f>$EA$16*#REF!</f>
        <v>#REF!</v>
      </c>
      <c r="GA22" s="456">
        <f t="shared" si="43"/>
        <v>0</v>
      </c>
      <c r="GB22" s="456">
        <f t="shared" si="44"/>
        <v>0</v>
      </c>
      <c r="GC22" s="456">
        <f t="shared" si="45"/>
        <v>0</v>
      </c>
      <c r="GD22" s="456">
        <f t="shared" si="46"/>
        <v>0</v>
      </c>
      <c r="GE22" s="456">
        <f t="shared" si="47"/>
        <v>0</v>
      </c>
      <c r="GF22" s="456">
        <f t="shared" si="48"/>
        <v>0</v>
      </c>
      <c r="GG22" s="456">
        <f t="shared" si="49"/>
        <v>0</v>
      </c>
      <c r="GH22" s="456"/>
      <c r="GI22" s="456" t="e">
        <f>IF(AND(L22&lt;#REF!,L22&lt;&gt;""),1,0)</f>
        <v>#REF!</v>
      </c>
      <c r="GJ22" s="456" t="e">
        <f>IF(AND(#REF!&lt;L22,#REF!&lt;&gt;""),1,0)</f>
        <v>#REF!</v>
      </c>
      <c r="GK22" s="456">
        <f t="shared" si="50"/>
        <v>0</v>
      </c>
      <c r="GL22" s="456">
        <f t="shared" si="51"/>
        <v>0</v>
      </c>
      <c r="GM22" s="456">
        <f t="shared" si="52"/>
        <v>0</v>
      </c>
      <c r="GN22" s="467">
        <f t="shared" si="53"/>
        <v>0</v>
      </c>
      <c r="GO22" s="456">
        <f t="shared" si="54"/>
        <v>0</v>
      </c>
      <c r="GP22" s="456">
        <f t="shared" si="55"/>
        <v>0</v>
      </c>
      <c r="GQ22" s="456" t="e">
        <f>IF(#REF!&lt;&gt;"",(IF(OR((AC22+AD22)&lt;(0.8*#REF!),(AC22+AD22)&gt;(1.1*#REF!)),1,0)),0)</f>
        <v>#REF!</v>
      </c>
      <c r="GR22" s="456"/>
      <c r="GS22" s="456"/>
      <c r="GT22" s="456"/>
      <c r="GU22" s="456"/>
      <c r="GV22" s="456"/>
      <c r="GW22" s="467"/>
      <c r="GX22" s="456"/>
      <c r="GY22" s="456"/>
      <c r="GZ22" s="456"/>
    </row>
    <row r="23" spans="1:208" s="639" customFormat="1" ht="40.15" customHeight="1">
      <c r="A23" s="473" t="str">
        <f>IF(Aglomeracje!G15-7&gt;0,8&amp;"/"&amp;Aglomeracje!G15,"X")</f>
        <v>X</v>
      </c>
      <c r="B23" s="461" t="str">
        <f>IF(A23="x","X",IF(Aglomeracje!$C$15&lt;&gt;"",Aglomeracje!$C$15,"Brak wpisanych danych kol.1 w arkuszu Aglomeracje "))</f>
        <v>X</v>
      </c>
      <c r="C23" s="461" t="str">
        <f>IF(A23="x","X",IF(Aglomeracje!$E$15&lt;&gt;"",Aglomeracje!$E$15,"Brak wpisanych danych w kol. 2 w arkuszu Aglomeracje"))</f>
        <v>X</v>
      </c>
      <c r="D23" s="540" t="str">
        <f>IF(A23="x","X",IF(Aglomeracje!$K$15&lt;&gt;"",Aglomeracje!$K$15,"Brak wpisanych danych w kol.9 w arkuszu Aglomeracje"))</f>
        <v>X</v>
      </c>
      <c r="E23" s="543"/>
      <c r="F23" s="545" t="str">
        <f>IF(E23&lt;&gt;"",
  IF(
    COUNTIF(
      'Dane pomocnicze2024'!$AU$5:$AU$1755,
      SUBSTITUTE(TRIM(E23), CHAR(160), " ")
    ) = 0,
    "Błędnie wpisany I_d lub brak I_d w sprawozdaniu z zeszłego roku",
    ""
  ),
  ""
)</f>
        <v/>
      </c>
      <c r="G23" s="548"/>
      <c r="H23" s="551"/>
      <c r="I23" s="548"/>
      <c r="J23" s="546"/>
      <c r="K23" s="638"/>
      <c r="L23" s="554"/>
      <c r="M23" s="554"/>
      <c r="N23" s="698">
        <f t="shared" si="56"/>
        <v>0</v>
      </c>
      <c r="O23" s="541" t="str">
        <f t="shared" si="57"/>
        <v/>
      </c>
      <c r="P23" s="559"/>
      <c r="Q23" s="557"/>
      <c r="R23" s="698">
        <f t="shared" si="58"/>
        <v>0</v>
      </c>
      <c r="S23" s="557"/>
      <c r="T23" s="557"/>
      <c r="U23" s="560"/>
      <c r="V23" s="474" t="str">
        <f t="shared" si="59"/>
        <v/>
      </c>
      <c r="W23" s="561" t="str">
        <f t="shared" si="60"/>
        <v/>
      </c>
      <c r="X23" s="651"/>
      <c r="Y23" s="652"/>
      <c r="Z23" s="541" t="str">
        <f>IF(Aglomeracje!AL$15=0,"", Oczyszczalnie!X23/Aglomeracje!AL$15*100)</f>
        <v/>
      </c>
      <c r="AA23" s="541" t="str">
        <f>IF(Aglomeracje!AL$15=0,"", Oczyszczalnie!Y23/Aglomeracje!AL$15*100)</f>
        <v/>
      </c>
      <c r="AB23" s="562" t="str">
        <f t="shared" si="10"/>
        <v/>
      </c>
      <c r="AC23" s="557"/>
      <c r="AD23" s="557"/>
      <c r="AE23" s="541" t="str">
        <f t="shared" si="61"/>
        <v/>
      </c>
      <c r="AF23" s="446"/>
      <c r="AG23" s="446"/>
      <c r="AH23" s="559"/>
      <c r="AI23" s="543"/>
      <c r="AJ23" s="551"/>
      <c r="AK23" s="551"/>
      <c r="AL23" s="551"/>
      <c r="AM23" s="566"/>
      <c r="AN23" s="551"/>
      <c r="AO23" s="551"/>
      <c r="AP23" s="551"/>
      <c r="AQ23" s="551"/>
      <c r="AR23" s="551"/>
      <c r="AS23" s="551"/>
      <c r="AT23" s="563"/>
      <c r="AU23" s="299"/>
      <c r="AV23" s="299"/>
      <c r="AW23" s="299"/>
      <c r="AX23" s="300"/>
      <c r="AY23" s="569"/>
      <c r="AZ23" s="569"/>
      <c r="BA23" s="569"/>
      <c r="BB23" s="563"/>
      <c r="BC23" s="299"/>
      <c r="BD23" s="460" t="str">
        <f t="shared" si="11"/>
        <v/>
      </c>
      <c r="BE23" s="460" t="str">
        <f t="shared" si="62"/>
        <v/>
      </c>
      <c r="BF23" s="460" t="str">
        <f t="shared" si="63"/>
        <v/>
      </c>
      <c r="BG23" s="439"/>
      <c r="BH23" s="474" t="str">
        <f t="shared" si="12"/>
        <v/>
      </c>
      <c r="BI23" s="372"/>
      <c r="BJ23" s="372"/>
      <c r="BK23" s="372"/>
      <c r="BL23" s="372"/>
      <c r="BM23" s="372"/>
      <c r="BN23" s="372"/>
      <c r="BO23" s="372"/>
      <c r="BP23" s="372"/>
      <c r="BQ23" s="372"/>
      <c r="BR23" s="372"/>
      <c r="BS23" s="372"/>
      <c r="BT23" s="372"/>
      <c r="BU23" s="446"/>
      <c r="BV23" s="465"/>
      <c r="BW23" s="465"/>
      <c r="BX23" s="465"/>
      <c r="BY23" s="465"/>
      <c r="BZ23" s="465"/>
      <c r="CA23" s="465"/>
      <c r="CB23" s="465"/>
      <c r="CC23" s="476"/>
      <c r="CD23" s="575"/>
      <c r="CE23" s="572"/>
      <c r="CF23" s="577" t="str">
        <f t="shared" si="64"/>
        <v/>
      </c>
      <c r="CG23" s="575"/>
      <c r="CH23" s="575"/>
      <c r="CI23" s="575"/>
      <c r="CJ23" s="575"/>
      <c r="CK23" s="578"/>
      <c r="CL23" s="575"/>
      <c r="CM23" s="578"/>
      <c r="CN23" s="575"/>
      <c r="CO23" s="560"/>
      <c r="CP23" s="474" t="str">
        <f t="shared" si="65"/>
        <v/>
      </c>
      <c r="CQ23" s="474" t="str">
        <f t="shared" si="66"/>
        <v/>
      </c>
      <c r="CR23" s="460" t="str">
        <f t="shared" si="67"/>
        <v/>
      </c>
      <c r="CS23" s="559"/>
      <c r="CT23" s="580"/>
      <c r="CU23" s="580"/>
      <c r="CV23" s="580"/>
      <c r="CW23" s="583"/>
      <c r="CX23" s="580"/>
      <c r="CY23" s="585"/>
      <c r="CZ23" s="588"/>
      <c r="DA23" s="586"/>
      <c r="DB23" s="621"/>
      <c r="DC23" s="594"/>
      <c r="DD23" s="591"/>
      <c r="DE23" s="560"/>
      <c r="DF23" s="298"/>
      <c r="DG23" s="463"/>
      <c r="DH23" s="299"/>
      <c r="DI23" s="298"/>
      <c r="DJ23" s="299"/>
      <c r="DK23" s="476"/>
      <c r="DL23" s="700"/>
      <c r="DM23" s="298"/>
      <c r="DN23" s="463"/>
      <c r="DO23" s="298"/>
      <c r="DP23" s="298"/>
      <c r="DQ23" s="465"/>
      <c r="DR23" s="474" t="str">
        <f t="shared" si="72"/>
        <v/>
      </c>
      <c r="DS23" s="460" t="str">
        <f>IF(EE23&gt;0,IF(MAX(DG23,DN23)&gt;0,IF(MAX(DG23,DN23)&gt;7*EE23,"Nakłady finansowe są wysokie w stosunku do wielkości aglomeracji (wynoszą w przeliczeniu: "&amp;ROUND((MAX(DG23,DN23)*1000)/EE23,0)&amp;" zł na 1 RLM)",""),""),"")</f>
        <v/>
      </c>
      <c r="DT23" s="439"/>
      <c r="DU23" s="439"/>
      <c r="DV23" s="456"/>
      <c r="DW23" s="456"/>
      <c r="DX23" s="456"/>
      <c r="DY23" s="477" t="e">
        <f t="shared" si="68"/>
        <v>#VALUE!</v>
      </c>
      <c r="DZ23" s="477">
        <f t="shared" si="13"/>
        <v>0</v>
      </c>
      <c r="EA23" s="477">
        <f t="shared" si="69"/>
        <v>0</v>
      </c>
      <c r="EB23" s="477">
        <f t="shared" si="14"/>
        <v>0</v>
      </c>
      <c r="EC23" s="477">
        <f t="shared" si="15"/>
        <v>0</v>
      </c>
      <c r="ED23" s="477">
        <f t="shared" si="16"/>
        <v>1</v>
      </c>
      <c r="EE23" s="477">
        <f>Aglomeracje!$AL$15</f>
        <v>0</v>
      </c>
      <c r="EF23" s="478">
        <f>Aglomeracje!$BQ$15+Aglomeracje!$BR$15-'KP - końcowe punkty'!$V$12</f>
        <v>0</v>
      </c>
      <c r="EG23" s="477">
        <f t="shared" si="17"/>
        <v>0</v>
      </c>
      <c r="EH23" s="477">
        <f t="shared" si="18"/>
        <v>1</v>
      </c>
      <c r="EI23" s="477">
        <f t="shared" si="19"/>
        <v>25</v>
      </c>
      <c r="EJ23" s="477">
        <f t="shared" si="20"/>
        <v>125</v>
      </c>
      <c r="EK23" s="477">
        <f t="shared" si="21"/>
        <v>35</v>
      </c>
      <c r="EL23" s="477">
        <f t="shared" si="22"/>
        <v>15</v>
      </c>
      <c r="EM23" s="477">
        <f t="shared" si="23"/>
        <v>2</v>
      </c>
      <c r="EN23" s="477" t="str">
        <f t="shared" si="24"/>
        <v/>
      </c>
      <c r="EO23" s="477" t="str">
        <f t="shared" si="70"/>
        <v>TAK</v>
      </c>
      <c r="EP23" s="477">
        <f t="shared" si="71"/>
        <v>1</v>
      </c>
      <c r="EQ23" s="477">
        <f t="shared" si="25"/>
        <v>29.2</v>
      </c>
      <c r="ER23" s="477">
        <f t="shared" si="26"/>
        <v>145.9</v>
      </c>
      <c r="ES23" s="477">
        <f t="shared" si="27"/>
        <v>43.8</v>
      </c>
      <c r="ET23" s="477">
        <f t="shared" si="28"/>
        <v>16.3</v>
      </c>
      <c r="EU23" s="477">
        <f t="shared" si="29"/>
        <v>2</v>
      </c>
      <c r="EV23" s="477">
        <f t="shared" si="30"/>
        <v>0</v>
      </c>
      <c r="EW23" s="477">
        <f t="shared" si="31"/>
        <v>0</v>
      </c>
      <c r="EX23" s="477">
        <f t="shared" si="32"/>
        <v>0</v>
      </c>
      <c r="EY23" s="477">
        <f t="shared" si="33"/>
        <v>0</v>
      </c>
      <c r="EZ23" s="477">
        <f t="shared" si="34"/>
        <v>0</v>
      </c>
      <c r="FA23" s="477">
        <f t="shared" si="35"/>
        <v>0</v>
      </c>
      <c r="FB23" s="456"/>
      <c r="FC23" s="456"/>
      <c r="FD23" s="456"/>
      <c r="FE23" s="456"/>
      <c r="FF23" s="456"/>
      <c r="FG23" s="456"/>
      <c r="FH23" s="456"/>
      <c r="FI23" s="456"/>
      <c r="FJ23" s="456"/>
      <c r="FK23" s="456"/>
      <c r="FL23" s="456"/>
      <c r="FM23" s="456"/>
      <c r="FN23" s="456"/>
      <c r="FO23" s="456"/>
      <c r="FP23" s="456"/>
      <c r="FQ23" s="456"/>
      <c r="FR23" s="456">
        <f t="shared" si="36"/>
        <v>0</v>
      </c>
      <c r="FS23" s="456">
        <f t="shared" si="37"/>
        <v>0</v>
      </c>
      <c r="FT23" s="456">
        <f t="shared" si="38"/>
        <v>0</v>
      </c>
      <c r="FU23" s="456">
        <f t="shared" si="39"/>
        <v>0</v>
      </c>
      <c r="FV23" s="456">
        <f t="shared" si="40"/>
        <v>0</v>
      </c>
      <c r="FW23" s="456">
        <f t="shared" si="41"/>
        <v>0</v>
      </c>
      <c r="FX23" s="456">
        <f t="shared" si="42"/>
        <v>0</v>
      </c>
      <c r="FY23" s="456" t="e">
        <f>$EA$16*#REF!</f>
        <v>#REF!</v>
      </c>
      <c r="FZ23" s="456" t="e">
        <f>$EA$16*#REF!</f>
        <v>#REF!</v>
      </c>
      <c r="GA23" s="456">
        <f t="shared" si="43"/>
        <v>0</v>
      </c>
      <c r="GB23" s="456">
        <f t="shared" si="44"/>
        <v>0</v>
      </c>
      <c r="GC23" s="456">
        <f t="shared" si="45"/>
        <v>0</v>
      </c>
      <c r="GD23" s="456">
        <f t="shared" si="46"/>
        <v>0</v>
      </c>
      <c r="GE23" s="456">
        <f t="shared" si="47"/>
        <v>0</v>
      </c>
      <c r="GF23" s="456">
        <f t="shared" si="48"/>
        <v>0</v>
      </c>
      <c r="GG23" s="456">
        <f t="shared" si="49"/>
        <v>0</v>
      </c>
      <c r="GH23" s="456"/>
      <c r="GI23" s="456" t="e">
        <f>IF(AND(L23&lt;#REF!,L23&lt;&gt;""),1,0)</f>
        <v>#REF!</v>
      </c>
      <c r="GJ23" s="456" t="e">
        <f>IF(AND(#REF!&lt;L23,#REF!&lt;&gt;""),1,0)</f>
        <v>#REF!</v>
      </c>
      <c r="GK23" s="456">
        <f t="shared" si="50"/>
        <v>0</v>
      </c>
      <c r="GL23" s="456">
        <f t="shared" si="51"/>
        <v>0</v>
      </c>
      <c r="GM23" s="456">
        <f t="shared" si="52"/>
        <v>0</v>
      </c>
      <c r="GN23" s="467">
        <f t="shared" si="53"/>
        <v>0</v>
      </c>
      <c r="GO23" s="456">
        <f t="shared" si="54"/>
        <v>0</v>
      </c>
      <c r="GP23" s="456">
        <f t="shared" si="55"/>
        <v>0</v>
      </c>
      <c r="GQ23" s="456" t="e">
        <f>IF(#REF!&lt;&gt;"",(IF(OR((AC23+AD23)&lt;(0.8*#REF!),(AC23+AD23)&gt;(1.1*#REF!)),1,0)),0)</f>
        <v>#REF!</v>
      </c>
      <c r="GR23" s="456"/>
      <c r="GS23" s="456"/>
      <c r="GT23" s="456"/>
      <c r="GU23" s="456"/>
      <c r="GV23" s="456"/>
      <c r="GW23" s="467"/>
      <c r="GX23" s="456"/>
      <c r="GY23" s="456"/>
      <c r="GZ23" s="456"/>
    </row>
    <row r="24" spans="1:208" s="639" customFormat="1" ht="40.15" customHeight="1">
      <c r="A24" s="473" t="str">
        <f>IF(Aglomeracje!G15-8&gt;0,9&amp;"/"&amp;Aglomeracje!G15,"X")</f>
        <v>X</v>
      </c>
      <c r="B24" s="461" t="str">
        <f>IF(A24="x","X",IF(Aglomeracje!$C$15&lt;&gt;"",Aglomeracje!$C$15,"Brak wpisanych danych kol.1 w arkuszu Aglomeracje "))</f>
        <v>X</v>
      </c>
      <c r="C24" s="461" t="str">
        <f>IF(A24="x","X",IF(Aglomeracje!$E$15&lt;&gt;"",Aglomeracje!$E$15,"Brak wpisanych danych w kol. 2 w arkuszu Aglomeracje"))</f>
        <v>X</v>
      </c>
      <c r="D24" s="540" t="str">
        <f>IF(A24="x","X",IF(Aglomeracje!$K$15&lt;&gt;"",Aglomeracje!$K$15,"Brak wpisanych danych w kol.9 w arkuszu Aglomeracje"))</f>
        <v>X</v>
      </c>
      <c r="E24" s="543"/>
      <c r="F24" s="545" t="str">
        <f>IF(E24&lt;&gt;"",
  IF(
    COUNTIF(
      'Dane pomocnicze2024'!$AU$5:$AU$1755,
      SUBSTITUTE(TRIM(E24), CHAR(160), " ")
    ) = 0,
    "Błędnie wpisany I_d lub brak I_d w sprawozdaniu z zeszłego roku",
    ""
  ),
  ""
)</f>
        <v/>
      </c>
      <c r="G24" s="548"/>
      <c r="H24" s="551"/>
      <c r="I24" s="548"/>
      <c r="J24" s="546"/>
      <c r="K24" s="638"/>
      <c r="L24" s="554"/>
      <c r="M24" s="554"/>
      <c r="N24" s="698">
        <f t="shared" si="56"/>
        <v>0</v>
      </c>
      <c r="O24" s="541" t="str">
        <f t="shared" si="57"/>
        <v/>
      </c>
      <c r="P24" s="559"/>
      <c r="Q24" s="557"/>
      <c r="R24" s="698">
        <f t="shared" si="58"/>
        <v>0</v>
      </c>
      <c r="S24" s="557"/>
      <c r="T24" s="557"/>
      <c r="U24" s="560"/>
      <c r="V24" s="474" t="str">
        <f t="shared" si="59"/>
        <v/>
      </c>
      <c r="W24" s="561" t="str">
        <f t="shared" si="60"/>
        <v/>
      </c>
      <c r="X24" s="651"/>
      <c r="Y24" s="652"/>
      <c r="Z24" s="541" t="str">
        <f>IF(Aglomeracje!AL$15=0,"", Oczyszczalnie!X24/Aglomeracje!AL$15*100)</f>
        <v/>
      </c>
      <c r="AA24" s="541" t="str">
        <f>IF(Aglomeracje!AL$15=0,"", Oczyszczalnie!Y24/Aglomeracje!AL$15*100)</f>
        <v/>
      </c>
      <c r="AB24" s="562" t="str">
        <f t="shared" si="10"/>
        <v/>
      </c>
      <c r="AC24" s="557"/>
      <c r="AD24" s="557"/>
      <c r="AE24" s="541" t="str">
        <f t="shared" si="61"/>
        <v/>
      </c>
      <c r="AF24" s="446"/>
      <c r="AG24" s="446"/>
      <c r="AH24" s="559"/>
      <c r="AI24" s="543"/>
      <c r="AJ24" s="551"/>
      <c r="AK24" s="551"/>
      <c r="AL24" s="551"/>
      <c r="AM24" s="566"/>
      <c r="AN24" s="551"/>
      <c r="AO24" s="551"/>
      <c r="AP24" s="551"/>
      <c r="AQ24" s="551"/>
      <c r="AR24" s="551"/>
      <c r="AS24" s="551"/>
      <c r="AT24" s="563"/>
      <c r="AU24" s="299"/>
      <c r="AV24" s="299"/>
      <c r="AW24" s="299"/>
      <c r="AX24" s="300"/>
      <c r="AY24" s="569"/>
      <c r="AZ24" s="569"/>
      <c r="BA24" s="569"/>
      <c r="BB24" s="563"/>
      <c r="BC24" s="299"/>
      <c r="BD24" s="460" t="str">
        <f t="shared" si="11"/>
        <v/>
      </c>
      <c r="BE24" s="460" t="str">
        <f t="shared" si="62"/>
        <v/>
      </c>
      <c r="BF24" s="460" t="str">
        <f t="shared" si="63"/>
        <v/>
      </c>
      <c r="BG24" s="439"/>
      <c r="BH24" s="474" t="str">
        <f t="shared" si="12"/>
        <v/>
      </c>
      <c r="BI24" s="372"/>
      <c r="BJ24" s="372"/>
      <c r="BK24" s="372"/>
      <c r="BL24" s="372"/>
      <c r="BM24" s="372"/>
      <c r="BN24" s="372"/>
      <c r="BO24" s="372"/>
      <c r="BP24" s="372"/>
      <c r="BQ24" s="372"/>
      <c r="BR24" s="372"/>
      <c r="BS24" s="372"/>
      <c r="BT24" s="372"/>
      <c r="BU24" s="446"/>
      <c r="BV24" s="465"/>
      <c r="BW24" s="465"/>
      <c r="BX24" s="465"/>
      <c r="BY24" s="465"/>
      <c r="BZ24" s="465"/>
      <c r="CA24" s="465"/>
      <c r="CB24" s="465"/>
      <c r="CC24" s="476"/>
      <c r="CD24" s="575"/>
      <c r="CE24" s="572"/>
      <c r="CF24" s="577" t="str">
        <f t="shared" si="64"/>
        <v/>
      </c>
      <c r="CG24" s="575"/>
      <c r="CH24" s="575"/>
      <c r="CI24" s="575"/>
      <c r="CJ24" s="575"/>
      <c r="CK24" s="578"/>
      <c r="CL24" s="575"/>
      <c r="CM24" s="578"/>
      <c r="CN24" s="575"/>
      <c r="CO24" s="560"/>
      <c r="CP24" s="474" t="str">
        <f t="shared" si="65"/>
        <v/>
      </c>
      <c r="CQ24" s="474" t="str">
        <f t="shared" si="66"/>
        <v/>
      </c>
      <c r="CR24" s="460" t="str">
        <f t="shared" si="67"/>
        <v/>
      </c>
      <c r="CS24" s="559"/>
      <c r="CT24" s="580"/>
      <c r="CU24" s="580"/>
      <c r="CV24" s="580"/>
      <c r="CW24" s="583"/>
      <c r="CX24" s="580"/>
      <c r="CY24" s="585"/>
      <c r="CZ24" s="588"/>
      <c r="DA24" s="586"/>
      <c r="DB24" s="621"/>
      <c r="DC24" s="594"/>
      <c r="DD24" s="591"/>
      <c r="DE24" s="560"/>
      <c r="DF24" s="298"/>
      <c r="DG24" s="463"/>
      <c r="DH24" s="299"/>
      <c r="DI24" s="298"/>
      <c r="DJ24" s="299"/>
      <c r="DK24" s="476"/>
      <c r="DL24" s="700"/>
      <c r="DM24" s="298"/>
      <c r="DN24" s="463"/>
      <c r="DO24" s="298"/>
      <c r="DP24" s="298"/>
      <c r="DQ24" s="465"/>
      <c r="DR24" s="474" t="str">
        <f t="shared" si="72"/>
        <v/>
      </c>
      <c r="DS24" s="460" t="str">
        <f>IF(EE24&gt;0,IF(MAX(DG24,DN24)&gt;0,IF(MAX(DG24,DN24)&gt;7*EE24,"Nakłady finansowe są wysokie w stosunku do wielkości aglomeracji (wynoszą w przeliczeniu: "&amp;ROUND((MAX(DG24,DN24)*1000)/EE24,0)&amp;" zł na 1 RLM)",""),""),"")</f>
        <v/>
      </c>
      <c r="DT24" s="439"/>
      <c r="DU24" s="439"/>
      <c r="DV24" s="456"/>
      <c r="DW24" s="456"/>
      <c r="DX24" s="456"/>
      <c r="DY24" s="477" t="e">
        <f t="shared" si="68"/>
        <v>#VALUE!</v>
      </c>
      <c r="DZ24" s="477">
        <f t="shared" si="13"/>
        <v>0</v>
      </c>
      <c r="EA24" s="477">
        <f t="shared" si="69"/>
        <v>0</v>
      </c>
      <c r="EB24" s="477">
        <f t="shared" si="14"/>
        <v>0</v>
      </c>
      <c r="EC24" s="477">
        <f t="shared" si="15"/>
        <v>0</v>
      </c>
      <c r="ED24" s="477">
        <f t="shared" si="16"/>
        <v>1</v>
      </c>
      <c r="EE24" s="477">
        <f>Aglomeracje!$AL$15</f>
        <v>0</v>
      </c>
      <c r="EF24" s="478">
        <f>Aglomeracje!$BQ$15+Aglomeracje!$BR$15-'KP - końcowe punkty'!$V$12</f>
        <v>0</v>
      </c>
      <c r="EG24" s="477">
        <f t="shared" si="17"/>
        <v>0</v>
      </c>
      <c r="EH24" s="477">
        <f t="shared" si="18"/>
        <v>1</v>
      </c>
      <c r="EI24" s="477">
        <f t="shared" si="19"/>
        <v>25</v>
      </c>
      <c r="EJ24" s="477">
        <f t="shared" si="20"/>
        <v>125</v>
      </c>
      <c r="EK24" s="477">
        <f t="shared" si="21"/>
        <v>35</v>
      </c>
      <c r="EL24" s="477">
        <f t="shared" si="22"/>
        <v>15</v>
      </c>
      <c r="EM24" s="477">
        <f t="shared" si="23"/>
        <v>2</v>
      </c>
      <c r="EN24" s="477" t="str">
        <f t="shared" si="24"/>
        <v/>
      </c>
      <c r="EO24" s="477" t="str">
        <f t="shared" si="70"/>
        <v>TAK</v>
      </c>
      <c r="EP24" s="477">
        <f t="shared" si="71"/>
        <v>1</v>
      </c>
      <c r="EQ24" s="477">
        <f t="shared" si="25"/>
        <v>29.2</v>
      </c>
      <c r="ER24" s="477">
        <f t="shared" si="26"/>
        <v>145.9</v>
      </c>
      <c r="ES24" s="477">
        <f t="shared" si="27"/>
        <v>43.8</v>
      </c>
      <c r="ET24" s="477">
        <f t="shared" si="28"/>
        <v>16.3</v>
      </c>
      <c r="EU24" s="477">
        <f t="shared" si="29"/>
        <v>2</v>
      </c>
      <c r="EV24" s="477">
        <f t="shared" si="30"/>
        <v>0</v>
      </c>
      <c r="EW24" s="477">
        <f t="shared" si="31"/>
        <v>0</v>
      </c>
      <c r="EX24" s="477">
        <f t="shared" si="32"/>
        <v>0</v>
      </c>
      <c r="EY24" s="477">
        <f t="shared" si="33"/>
        <v>0</v>
      </c>
      <c r="EZ24" s="477">
        <f t="shared" si="34"/>
        <v>0</v>
      </c>
      <c r="FA24" s="477">
        <f t="shared" si="35"/>
        <v>0</v>
      </c>
      <c r="FB24" s="456"/>
      <c r="FC24" s="456"/>
      <c r="FD24" s="456"/>
      <c r="FE24" s="456"/>
      <c r="FF24" s="456"/>
      <c r="FG24" s="456"/>
      <c r="FH24" s="456"/>
      <c r="FI24" s="456"/>
      <c r="FJ24" s="456"/>
      <c r="FK24" s="456"/>
      <c r="FL24" s="456"/>
      <c r="FM24" s="456"/>
      <c r="FN24" s="456"/>
      <c r="FO24" s="456"/>
      <c r="FP24" s="456"/>
      <c r="FQ24" s="456"/>
      <c r="FR24" s="456">
        <f t="shared" si="36"/>
        <v>0</v>
      </c>
      <c r="FS24" s="456">
        <f t="shared" si="37"/>
        <v>0</v>
      </c>
      <c r="FT24" s="456">
        <f t="shared" si="38"/>
        <v>0</v>
      </c>
      <c r="FU24" s="456">
        <f t="shared" si="39"/>
        <v>0</v>
      </c>
      <c r="FV24" s="456">
        <f t="shared" si="40"/>
        <v>0</v>
      </c>
      <c r="FW24" s="456">
        <f t="shared" si="41"/>
        <v>0</v>
      </c>
      <c r="FX24" s="456">
        <f t="shared" si="42"/>
        <v>0</v>
      </c>
      <c r="FY24" s="456" t="e">
        <f>$EA$16*#REF!</f>
        <v>#REF!</v>
      </c>
      <c r="FZ24" s="456" t="e">
        <f>$EA$16*#REF!</f>
        <v>#REF!</v>
      </c>
      <c r="GA24" s="456">
        <f t="shared" si="43"/>
        <v>0</v>
      </c>
      <c r="GB24" s="456">
        <f t="shared" si="44"/>
        <v>0</v>
      </c>
      <c r="GC24" s="456">
        <f t="shared" si="45"/>
        <v>0</v>
      </c>
      <c r="GD24" s="456">
        <f t="shared" si="46"/>
        <v>0</v>
      </c>
      <c r="GE24" s="456">
        <f t="shared" si="47"/>
        <v>0</v>
      </c>
      <c r="GF24" s="456">
        <f t="shared" si="48"/>
        <v>0</v>
      </c>
      <c r="GG24" s="456">
        <f t="shared" si="49"/>
        <v>0</v>
      </c>
      <c r="GH24" s="456"/>
      <c r="GI24" s="456" t="e">
        <f>IF(AND(L24&lt;#REF!,L24&lt;&gt;""),1,0)</f>
        <v>#REF!</v>
      </c>
      <c r="GJ24" s="456" t="e">
        <f>IF(AND(#REF!&lt;L24,#REF!&lt;&gt;""),1,0)</f>
        <v>#REF!</v>
      </c>
      <c r="GK24" s="456">
        <f t="shared" si="50"/>
        <v>0</v>
      </c>
      <c r="GL24" s="456">
        <f t="shared" si="51"/>
        <v>0</v>
      </c>
      <c r="GM24" s="456">
        <f t="shared" si="52"/>
        <v>0</v>
      </c>
      <c r="GN24" s="467">
        <f t="shared" si="53"/>
        <v>0</v>
      </c>
      <c r="GO24" s="456">
        <f t="shared" si="54"/>
        <v>0</v>
      </c>
      <c r="GP24" s="456">
        <f t="shared" si="55"/>
        <v>0</v>
      </c>
      <c r="GQ24" s="456" t="e">
        <f>IF(#REF!&lt;&gt;"",(IF(OR((AC24+AD24)&lt;(0.8*#REF!),(AC24+AD24)&gt;(1.1*#REF!)),1,0)),0)</f>
        <v>#REF!</v>
      </c>
      <c r="GR24" s="456"/>
      <c r="GS24" s="456"/>
      <c r="GT24" s="456"/>
      <c r="GU24" s="456"/>
      <c r="GV24" s="456"/>
      <c r="GW24" s="467"/>
      <c r="GX24" s="456"/>
      <c r="GY24" s="456"/>
      <c r="GZ24" s="456"/>
    </row>
    <row r="25" spans="1:208" s="639" customFormat="1" ht="40.15" customHeight="1" thickBot="1">
      <c r="A25" s="473" t="str">
        <f>IF(Aglomeracje!G15-9&gt;0,10&amp;"/"&amp;Aglomeracje!G15,"X")</f>
        <v>X</v>
      </c>
      <c r="B25" s="461" t="str">
        <f>IF(A25="x","X",IF(Aglomeracje!$C$15&lt;&gt;"",Aglomeracje!$C$15,"Brak wpisanych danych kol.1 w arkuszu Aglomeracje "))</f>
        <v>X</v>
      </c>
      <c r="C25" s="461" t="str">
        <f>IF(A25="x","X",IF(Aglomeracje!$E$15&lt;&gt;"",Aglomeracje!$E$15,"Brak wpisanych danych w kol. 2 w arkuszu Aglomeracje"))</f>
        <v>X</v>
      </c>
      <c r="D25" s="540" t="str">
        <f>IF(A25="x","X",IF(Aglomeracje!$K$15&lt;&gt;"",Aglomeracje!$K$15,"Brak wpisanych danych w kol.9 w arkuszu Aglomeracje"))</f>
        <v>X</v>
      </c>
      <c r="E25" s="544"/>
      <c r="F25" s="545" t="str">
        <f>IF(E25&lt;&gt;"",
  IF(
    COUNTIF(
      'Dane pomocnicze2024'!$AU$5:$AU$1755,
      SUBSTITUTE(TRIM(E25), CHAR(160), " ")
    ) = 0,
    "Błędnie wpisany I_d lub brak I_d w sprawozdaniu z zeszłego roku",
    ""
  ),
  ""
)</f>
        <v/>
      </c>
      <c r="G25" s="549"/>
      <c r="H25" s="552"/>
      <c r="I25" s="549"/>
      <c r="J25" s="546"/>
      <c r="K25" s="638"/>
      <c r="L25" s="555"/>
      <c r="M25" s="554"/>
      <c r="N25" s="698">
        <f t="shared" si="56"/>
        <v>0</v>
      </c>
      <c r="O25" s="541" t="str">
        <f t="shared" si="57"/>
        <v/>
      </c>
      <c r="P25" s="559"/>
      <c r="Q25" s="558"/>
      <c r="R25" s="698">
        <f t="shared" si="58"/>
        <v>0</v>
      </c>
      <c r="S25" s="558"/>
      <c r="T25" s="558"/>
      <c r="U25" s="560"/>
      <c r="V25" s="474" t="str">
        <f t="shared" si="59"/>
        <v/>
      </c>
      <c r="W25" s="561" t="str">
        <f t="shared" si="60"/>
        <v/>
      </c>
      <c r="X25" s="653"/>
      <c r="Y25" s="654"/>
      <c r="Z25" s="541" t="str">
        <f>IF(Aglomeracje!AL$15=0,"", Oczyszczalnie!X25/Aglomeracje!AL$15*100)</f>
        <v/>
      </c>
      <c r="AA25" s="541" t="str">
        <f>IF(Aglomeracje!AL$15=0,"", Oczyszczalnie!Y25/Aglomeracje!AL$15*100)</f>
        <v/>
      </c>
      <c r="AB25" s="562" t="str">
        <f t="shared" si="10"/>
        <v/>
      </c>
      <c r="AC25" s="558"/>
      <c r="AD25" s="558"/>
      <c r="AE25" s="541" t="str">
        <f t="shared" si="61"/>
        <v/>
      </c>
      <c r="AF25" s="446"/>
      <c r="AG25" s="446"/>
      <c r="AH25" s="559"/>
      <c r="AI25" s="544"/>
      <c r="AJ25" s="552"/>
      <c r="AK25" s="552"/>
      <c r="AL25" s="552"/>
      <c r="AM25" s="567"/>
      <c r="AN25" s="552"/>
      <c r="AO25" s="552"/>
      <c r="AP25" s="552"/>
      <c r="AQ25" s="552"/>
      <c r="AR25" s="552"/>
      <c r="AS25" s="552"/>
      <c r="AT25" s="563"/>
      <c r="AU25" s="299"/>
      <c r="AV25" s="299"/>
      <c r="AW25" s="299"/>
      <c r="AX25" s="300"/>
      <c r="AY25" s="570"/>
      <c r="AZ25" s="570"/>
      <c r="BA25" s="570"/>
      <c r="BB25" s="563"/>
      <c r="BC25" s="299"/>
      <c r="BD25" s="460" t="str">
        <f t="shared" si="11"/>
        <v/>
      </c>
      <c r="BE25" s="460" t="str">
        <f t="shared" si="62"/>
        <v/>
      </c>
      <c r="BF25" s="460" t="str">
        <f t="shared" si="63"/>
        <v/>
      </c>
      <c r="BG25" s="439"/>
      <c r="BH25" s="474" t="str">
        <f t="shared" si="12"/>
        <v/>
      </c>
      <c r="BI25" s="372"/>
      <c r="BJ25" s="372"/>
      <c r="BK25" s="372"/>
      <c r="BL25" s="372"/>
      <c r="BM25" s="372"/>
      <c r="BN25" s="372"/>
      <c r="BO25" s="372"/>
      <c r="BP25" s="372"/>
      <c r="BQ25" s="372"/>
      <c r="BR25" s="372"/>
      <c r="BS25" s="372"/>
      <c r="BT25" s="372"/>
      <c r="BU25" s="446"/>
      <c r="BV25" s="465"/>
      <c r="BW25" s="465"/>
      <c r="BX25" s="465"/>
      <c r="BY25" s="465"/>
      <c r="BZ25" s="465"/>
      <c r="CA25" s="465"/>
      <c r="CB25" s="465"/>
      <c r="CC25" s="476"/>
      <c r="CD25" s="576"/>
      <c r="CE25" s="573"/>
      <c r="CF25" s="577" t="str">
        <f t="shared" si="64"/>
        <v/>
      </c>
      <c r="CG25" s="576"/>
      <c r="CH25" s="576"/>
      <c r="CI25" s="576"/>
      <c r="CJ25" s="576"/>
      <c r="CK25" s="578"/>
      <c r="CL25" s="576"/>
      <c r="CM25" s="578"/>
      <c r="CN25" s="576"/>
      <c r="CO25" s="560"/>
      <c r="CP25" s="474" t="str">
        <f t="shared" si="65"/>
        <v/>
      </c>
      <c r="CQ25" s="474" t="str">
        <f t="shared" si="66"/>
        <v/>
      </c>
      <c r="CR25" s="460" t="str">
        <f t="shared" si="67"/>
        <v/>
      </c>
      <c r="CS25" s="559"/>
      <c r="CT25" s="581"/>
      <c r="CU25" s="581"/>
      <c r="CV25" s="581"/>
      <c r="CW25" s="584"/>
      <c r="CX25" s="581"/>
      <c r="CY25" s="585"/>
      <c r="CZ25" s="589"/>
      <c r="DA25" s="586"/>
      <c r="DB25" s="621"/>
      <c r="DC25" s="595"/>
      <c r="DD25" s="592"/>
      <c r="DE25" s="560"/>
      <c r="DF25" s="298"/>
      <c r="DG25" s="463"/>
      <c r="DH25" s="299"/>
      <c r="DI25" s="298"/>
      <c r="DJ25" s="299"/>
      <c r="DK25" s="476"/>
      <c r="DL25" s="475"/>
      <c r="DM25" s="298"/>
      <c r="DN25" s="463"/>
      <c r="DO25" s="298"/>
      <c r="DP25" s="298"/>
      <c r="DQ25" s="465"/>
      <c r="DR25" s="474" t="str">
        <f t="shared" si="72"/>
        <v/>
      </c>
      <c r="DS25" s="460" t="str">
        <f>IF(EE25&gt;0,IF(MAX(DG25,DN25)&gt;0,IF(MAX(DG25,DN25)&gt;7*EE25,"Nakłady finansowe są wysokie w stosunku do wielkości aglomeracji (wynoszą w przeliczeniu: "&amp;ROUND((MAX(DG25,DN25)*1000)/EE25,0)&amp;" zł na 1 RLM)",""),""),"")</f>
        <v/>
      </c>
      <c r="DT25" s="439"/>
      <c r="DU25" s="439"/>
      <c r="DV25" s="456"/>
      <c r="DW25" s="456"/>
      <c r="DX25" s="456"/>
      <c r="DY25" s="477" t="e">
        <f t="shared" si="68"/>
        <v>#VALUE!</v>
      </c>
      <c r="DZ25" s="477">
        <f t="shared" si="13"/>
        <v>0</v>
      </c>
      <c r="EA25" s="477">
        <f t="shared" si="69"/>
        <v>0</v>
      </c>
      <c r="EB25" s="477">
        <f t="shared" si="14"/>
        <v>0</v>
      </c>
      <c r="EC25" s="477">
        <f t="shared" si="15"/>
        <v>0</v>
      </c>
      <c r="ED25" s="477">
        <f t="shared" si="16"/>
        <v>1</v>
      </c>
      <c r="EE25" s="477">
        <f>Aglomeracje!$AL$15</f>
        <v>0</v>
      </c>
      <c r="EF25" s="478">
        <f>Aglomeracje!$BQ$15+Aglomeracje!$BR$15-'KP - końcowe punkty'!$V$12</f>
        <v>0</v>
      </c>
      <c r="EG25" s="477">
        <f t="shared" si="17"/>
        <v>0</v>
      </c>
      <c r="EH25" s="477">
        <f t="shared" si="18"/>
        <v>1</v>
      </c>
      <c r="EI25" s="477">
        <f t="shared" si="19"/>
        <v>25</v>
      </c>
      <c r="EJ25" s="477">
        <f t="shared" si="20"/>
        <v>125</v>
      </c>
      <c r="EK25" s="477">
        <f t="shared" si="21"/>
        <v>35</v>
      </c>
      <c r="EL25" s="477">
        <f t="shared" si="22"/>
        <v>15</v>
      </c>
      <c r="EM25" s="477">
        <f t="shared" si="23"/>
        <v>2</v>
      </c>
      <c r="EN25" s="477" t="str">
        <f t="shared" si="24"/>
        <v/>
      </c>
      <c r="EO25" s="477" t="str">
        <f t="shared" si="70"/>
        <v>TAK</v>
      </c>
      <c r="EP25" s="477">
        <f t="shared" si="71"/>
        <v>1</v>
      </c>
      <c r="EQ25" s="477">
        <f t="shared" si="25"/>
        <v>29.2</v>
      </c>
      <c r="ER25" s="477">
        <f t="shared" si="26"/>
        <v>145.9</v>
      </c>
      <c r="ES25" s="477">
        <f t="shared" si="27"/>
        <v>43.8</v>
      </c>
      <c r="ET25" s="477">
        <f t="shared" si="28"/>
        <v>16.3</v>
      </c>
      <c r="EU25" s="477">
        <f t="shared" si="29"/>
        <v>2</v>
      </c>
      <c r="EV25" s="477">
        <f t="shared" si="30"/>
        <v>0</v>
      </c>
      <c r="EW25" s="477">
        <f t="shared" si="31"/>
        <v>0</v>
      </c>
      <c r="EX25" s="477">
        <f t="shared" si="32"/>
        <v>0</v>
      </c>
      <c r="EY25" s="477">
        <f t="shared" si="33"/>
        <v>0</v>
      </c>
      <c r="EZ25" s="477">
        <f t="shared" si="34"/>
        <v>0</v>
      </c>
      <c r="FA25" s="477">
        <f t="shared" si="35"/>
        <v>0</v>
      </c>
      <c r="FB25" s="456"/>
      <c r="FC25" s="456"/>
      <c r="FD25" s="456"/>
      <c r="FE25" s="456"/>
      <c r="FF25" s="456"/>
      <c r="FG25" s="456"/>
      <c r="FH25" s="456"/>
      <c r="FI25" s="456"/>
      <c r="FJ25" s="456"/>
      <c r="FK25" s="456"/>
      <c r="FL25" s="456"/>
      <c r="FM25" s="456"/>
      <c r="FN25" s="456"/>
      <c r="FO25" s="456"/>
      <c r="FP25" s="456"/>
      <c r="FQ25" s="456"/>
      <c r="FR25" s="456">
        <f t="shared" si="36"/>
        <v>0</v>
      </c>
      <c r="FS25" s="456">
        <f t="shared" si="37"/>
        <v>0</v>
      </c>
      <c r="FT25" s="456">
        <f t="shared" si="38"/>
        <v>0</v>
      </c>
      <c r="FU25" s="456">
        <f t="shared" si="39"/>
        <v>0</v>
      </c>
      <c r="FV25" s="456">
        <f t="shared" si="40"/>
        <v>0</v>
      </c>
      <c r="FW25" s="456">
        <f t="shared" si="41"/>
        <v>0</v>
      </c>
      <c r="FX25" s="456">
        <f t="shared" si="42"/>
        <v>0</v>
      </c>
      <c r="FY25" s="456" t="e">
        <f>$EA$16*#REF!</f>
        <v>#REF!</v>
      </c>
      <c r="FZ25" s="456" t="e">
        <f>$EA$16*#REF!</f>
        <v>#REF!</v>
      </c>
      <c r="GA25" s="456">
        <f t="shared" si="43"/>
        <v>0</v>
      </c>
      <c r="GB25" s="456">
        <f t="shared" si="44"/>
        <v>0</v>
      </c>
      <c r="GC25" s="456">
        <f t="shared" si="45"/>
        <v>0</v>
      </c>
      <c r="GD25" s="456">
        <f t="shared" si="46"/>
        <v>0</v>
      </c>
      <c r="GE25" s="456">
        <f t="shared" si="47"/>
        <v>0</v>
      </c>
      <c r="GF25" s="456">
        <f t="shared" si="48"/>
        <v>0</v>
      </c>
      <c r="GG25" s="456">
        <f t="shared" si="49"/>
        <v>0</v>
      </c>
      <c r="GH25" s="456"/>
      <c r="GI25" s="456" t="e">
        <f>IF(AND(L25&lt;#REF!,L25&lt;&gt;""),1,0)</f>
        <v>#REF!</v>
      </c>
      <c r="GJ25" s="456" t="e">
        <f>IF(AND(#REF!&lt;L25,#REF!&lt;&gt;""),1,0)</f>
        <v>#REF!</v>
      </c>
      <c r="GK25" s="456">
        <f t="shared" si="50"/>
        <v>0</v>
      </c>
      <c r="GL25" s="456">
        <f t="shared" si="51"/>
        <v>0</v>
      </c>
      <c r="GM25" s="456">
        <f t="shared" si="52"/>
        <v>0</v>
      </c>
      <c r="GN25" s="467">
        <f t="shared" si="53"/>
        <v>0</v>
      </c>
      <c r="GO25" s="456">
        <f t="shared" si="54"/>
        <v>0</v>
      </c>
      <c r="GP25" s="456">
        <f t="shared" si="55"/>
        <v>0</v>
      </c>
      <c r="GQ25" s="456" t="e">
        <f>IF(#REF!&lt;&gt;"",(IF(OR((AC25+AD25)&lt;(0.8*#REF!),(AC25+AD25)&gt;(1.1*#REF!)),1,0)),0)</f>
        <v>#REF!</v>
      </c>
      <c r="GR25" s="456"/>
      <c r="GS25" s="456"/>
      <c r="GT25" s="456"/>
      <c r="GU25" s="456"/>
      <c r="GV25" s="456"/>
      <c r="GW25" s="467"/>
      <c r="GX25" s="456"/>
      <c r="GY25" s="456"/>
      <c r="GZ25" s="456"/>
    </row>
    <row r="26" spans="1:208" ht="14.25" customHeight="1">
      <c r="A26" s="637"/>
      <c r="B26" s="637"/>
      <c r="C26" s="637"/>
      <c r="D26" s="637"/>
      <c r="E26" s="637"/>
      <c r="F26" s="637"/>
      <c r="G26" s="637"/>
      <c r="H26" s="637"/>
      <c r="I26" s="637"/>
      <c r="J26" s="637"/>
      <c r="K26" s="637"/>
      <c r="L26" s="637"/>
      <c r="M26" s="637"/>
      <c r="N26" s="637"/>
      <c r="O26" s="637"/>
      <c r="P26" s="637"/>
      <c r="Q26" s="637"/>
      <c r="R26" s="637"/>
      <c r="S26" s="637"/>
      <c r="T26" s="637"/>
      <c r="U26" s="637"/>
      <c r="V26" s="637"/>
      <c r="W26" s="637"/>
      <c r="X26" s="637"/>
      <c r="Y26" s="637"/>
      <c r="Z26" s="637"/>
      <c r="AA26" s="637"/>
      <c r="AB26" s="637"/>
      <c r="AC26" s="637"/>
      <c r="AD26" s="637"/>
      <c r="AE26" s="637"/>
      <c r="AF26" s="637"/>
      <c r="AG26" s="637"/>
      <c r="AH26" s="637"/>
      <c r="AI26" s="637"/>
      <c r="AJ26" s="637"/>
      <c r="AK26" s="637"/>
      <c r="AL26" s="637"/>
      <c r="AM26" s="637"/>
      <c r="AN26" s="637"/>
      <c r="AO26" s="637"/>
      <c r="AP26" s="637"/>
      <c r="AQ26" s="637"/>
      <c r="AR26" s="637"/>
      <c r="AS26" s="637"/>
      <c r="AT26" s="637"/>
      <c r="AU26" s="637"/>
      <c r="AV26" s="637"/>
      <c r="AW26" s="637"/>
      <c r="AX26" s="637"/>
      <c r="AY26" s="637"/>
      <c r="AZ26" s="637"/>
      <c r="BA26" s="637"/>
      <c r="BB26" s="637"/>
      <c r="BC26" s="637"/>
      <c r="BD26" s="637"/>
      <c r="BE26" s="637"/>
      <c r="BF26" s="637"/>
      <c r="BG26" s="637"/>
      <c r="BH26" s="637"/>
      <c r="BI26" s="637"/>
      <c r="BJ26" s="637"/>
      <c r="BK26" s="637"/>
      <c r="BL26" s="637"/>
      <c r="BM26" s="637"/>
      <c r="BN26" s="637"/>
      <c r="BO26" s="637"/>
      <c r="BP26" s="637"/>
      <c r="BQ26" s="637"/>
      <c r="BR26" s="637"/>
      <c r="BS26" s="637"/>
      <c r="BT26" s="637"/>
      <c r="BU26" s="637"/>
      <c r="BV26" s="637"/>
      <c r="BW26" s="637"/>
      <c r="BX26" s="637"/>
      <c r="BY26" s="637"/>
      <c r="BZ26" s="637"/>
      <c r="CA26" s="637"/>
      <c r="CB26" s="637"/>
      <c r="CC26" s="637"/>
      <c r="CD26" s="637"/>
      <c r="CE26" s="637"/>
      <c r="CF26" s="637"/>
      <c r="CG26" s="637"/>
      <c r="CH26" s="637"/>
      <c r="CI26" s="637"/>
      <c r="CJ26" s="637"/>
      <c r="CK26" s="637"/>
      <c r="CL26" s="637"/>
      <c r="CM26" s="637"/>
      <c r="CN26" s="637"/>
      <c r="CO26" s="637"/>
      <c r="CP26" s="637"/>
      <c r="CQ26" s="637"/>
      <c r="CR26" s="637"/>
      <c r="CS26" s="637"/>
      <c r="CT26" s="637"/>
      <c r="CU26" s="637"/>
      <c r="CV26" s="637"/>
      <c r="CW26" s="637"/>
      <c r="CX26" s="637"/>
      <c r="CY26" s="637"/>
      <c r="CZ26" s="637"/>
      <c r="DA26" s="637"/>
      <c r="DB26" s="637"/>
      <c r="DC26" s="637"/>
      <c r="DD26" s="637"/>
      <c r="DE26" s="637"/>
      <c r="DF26" s="637"/>
      <c r="DG26" s="637"/>
      <c r="DH26" s="637"/>
      <c r="DI26" s="637"/>
      <c r="DJ26" s="637"/>
      <c r="DK26" s="637"/>
      <c r="DL26" s="637"/>
      <c r="DM26" s="637"/>
      <c r="DN26" s="637"/>
      <c r="DO26" s="637"/>
      <c r="DP26" s="637"/>
      <c r="DQ26" s="637"/>
      <c r="DR26" s="637"/>
      <c r="DS26" s="637"/>
      <c r="DT26" s="637"/>
      <c r="DU26" s="637"/>
      <c r="FW26" s="287"/>
      <c r="FX26" s="287"/>
      <c r="FY26" s="287"/>
      <c r="FZ26" s="287"/>
    </row>
    <row r="27" spans="1:208" s="135" customFormat="1" ht="14.25" customHeight="1">
      <c r="GN27" s="134"/>
      <c r="GO27" s="134"/>
      <c r="GW27" s="134"/>
    </row>
    <row r="28" spans="1:208" s="287" customFormat="1" ht="21.6" customHeight="1">
      <c r="GN28" s="321"/>
      <c r="GO28" s="321"/>
      <c r="GW28" s="321"/>
    </row>
    <row r="29" spans="1:208" s="287" customFormat="1">
      <c r="GN29" s="321"/>
      <c r="GO29" s="321"/>
      <c r="GW29" s="321"/>
    </row>
    <row r="30" spans="1:208" s="287" customFormat="1">
      <c r="GN30" s="321"/>
      <c r="GO30" s="321"/>
      <c r="GW30" s="321"/>
    </row>
    <row r="31" spans="1:208" s="287" customFormat="1">
      <c r="GN31" s="321"/>
      <c r="GO31" s="321"/>
      <c r="GW31" s="321"/>
    </row>
    <row r="34" spans="195:205">
      <c r="GM34" s="344" t="s">
        <v>363</v>
      </c>
      <c r="GN34" s="343"/>
      <c r="GO34" s="343"/>
      <c r="GP34" s="342"/>
      <c r="GQ34" s="322"/>
      <c r="GR34" s="323" t="s">
        <v>364</v>
      </c>
      <c r="GS34" s="323"/>
      <c r="GT34" s="287"/>
      <c r="GU34" s="322"/>
      <c r="GV34" s="287"/>
      <c r="GW34" s="322"/>
    </row>
    <row r="35" spans="195:205">
      <c r="GM35" s="345" t="s">
        <v>366</v>
      </c>
      <c r="GN35" s="346" t="s">
        <v>367</v>
      </c>
      <c r="GO35" s="346" t="s">
        <v>368</v>
      </c>
      <c r="GP35" s="345" t="s">
        <v>369</v>
      </c>
      <c r="GQ35" s="347" t="s">
        <v>370</v>
      </c>
      <c r="GR35" s="307" t="s">
        <v>366</v>
      </c>
      <c r="GS35" s="307" t="s">
        <v>666</v>
      </c>
      <c r="GT35" s="307" t="s">
        <v>367</v>
      </c>
      <c r="GU35" s="347" t="s">
        <v>368</v>
      </c>
      <c r="GV35" s="307" t="s">
        <v>369</v>
      </c>
      <c r="GW35" s="347" t="s">
        <v>370</v>
      </c>
    </row>
    <row r="36" spans="195:205" ht="37.15" customHeight="1">
      <c r="GM36" s="356">
        <f>L5</f>
        <v>0</v>
      </c>
      <c r="GN36" s="396" t="s">
        <v>667</v>
      </c>
      <c r="GO36" s="357" t="s">
        <v>668</v>
      </c>
      <c r="GP36" s="356">
        <f>IF(GM36&gt;0,1,0)</f>
        <v>0</v>
      </c>
      <c r="GQ36" s="357" t="str">
        <f>IF(GP36=1,GN36&amp;" Liczba błędów: "&amp;GM36&amp;GO36,"")</f>
        <v/>
      </c>
      <c r="GR36" s="356">
        <f>P7</f>
        <v>0</v>
      </c>
      <c r="GS36" s="356" t="str">
        <f t="shared" ref="GS36:GS45" si="73">A16</f>
        <v>X</v>
      </c>
      <c r="GT36" s="394" t="s">
        <v>669</v>
      </c>
      <c r="GU36" s="357" t="str">
        <f t="shared" ref="GU36:GU45" si="74">O16</f>
        <v/>
      </c>
      <c r="GV36" s="356">
        <f>IF(AND(GR36&gt;0,GU36&lt;&gt;""),1,0)</f>
        <v>0</v>
      </c>
      <c r="GW36" s="357" t="str">
        <f>IF(GV36=1,GT36&amp;", Lp. "&amp;GS36&amp;" ("&amp;GU36&amp;"); ","")</f>
        <v/>
      </c>
    </row>
    <row r="37" spans="195:205" ht="34.15" customHeight="1">
      <c r="GM37" s="356" t="e">
        <f>#REF!</f>
        <v>#REF!</v>
      </c>
      <c r="GN37" s="396" t="s">
        <v>670</v>
      </c>
      <c r="GO37" s="357" t="s">
        <v>668</v>
      </c>
      <c r="GP37" s="356" t="e">
        <f t="shared" ref="GP37:GP44" si="75">IF(GM37&gt;0,1,0)</f>
        <v>#REF!</v>
      </c>
      <c r="GQ37" s="357" t="e">
        <f>IF(GP37=1,GN37&amp;" Liczba błędów: "&amp;GM37&amp;GO37,"")</f>
        <v>#REF!</v>
      </c>
      <c r="GR37" s="356">
        <f>P7</f>
        <v>0</v>
      </c>
      <c r="GS37" s="356" t="str">
        <f t="shared" si="73"/>
        <v>X</v>
      </c>
      <c r="GT37" s="394" t="s">
        <v>669</v>
      </c>
      <c r="GU37" s="357" t="str">
        <f t="shared" si="74"/>
        <v/>
      </c>
      <c r="GV37" s="356">
        <f t="shared" ref="GV37:GV95" si="76">IF(AND(GR37&gt;0,GU37&lt;&gt;""),1,0)</f>
        <v>0</v>
      </c>
      <c r="GW37" s="357" t="str">
        <f t="shared" ref="GW37:GW95" si="77">IF(GV37=1,GT37&amp;", Lp. "&amp;GS37&amp;" ("&amp;GU37&amp;"); ","")</f>
        <v/>
      </c>
    </row>
    <row r="38" spans="195:205" ht="57" customHeight="1">
      <c r="GM38" s="356">
        <f>AB5</f>
        <v>0</v>
      </c>
      <c r="GN38" s="396" t="s">
        <v>671</v>
      </c>
      <c r="GO38" s="357" t="s">
        <v>672</v>
      </c>
      <c r="GP38" s="356">
        <f t="shared" si="75"/>
        <v>0</v>
      </c>
      <c r="GQ38" s="357" t="str">
        <f t="shared" ref="GQ38:GQ60" si="78">IF(GP38=1,GN38&amp;" Liczba błędów: "&amp;GM38&amp;GO38,"")</f>
        <v/>
      </c>
      <c r="GR38" s="356">
        <f>P7</f>
        <v>0</v>
      </c>
      <c r="GS38" s="356" t="str">
        <f t="shared" si="73"/>
        <v>X</v>
      </c>
      <c r="GT38" s="394" t="s">
        <v>669</v>
      </c>
      <c r="GU38" s="357" t="str">
        <f t="shared" si="74"/>
        <v/>
      </c>
      <c r="GV38" s="356">
        <f t="shared" si="76"/>
        <v>0</v>
      </c>
      <c r="GW38" s="357" t="str">
        <f t="shared" si="77"/>
        <v/>
      </c>
    </row>
    <row r="39" spans="195:205" ht="40.15" customHeight="1">
      <c r="GM39" s="356">
        <f>AN5</f>
        <v>0</v>
      </c>
      <c r="GN39" s="396" t="s">
        <v>673</v>
      </c>
      <c r="GO39" s="357" t="s">
        <v>674</v>
      </c>
      <c r="GP39" s="356">
        <f t="shared" si="75"/>
        <v>0</v>
      </c>
      <c r="GQ39" s="357" t="str">
        <f t="shared" si="78"/>
        <v/>
      </c>
      <c r="GR39" s="356">
        <f>P7</f>
        <v>0</v>
      </c>
      <c r="GS39" s="356" t="str">
        <f t="shared" si="73"/>
        <v>X</v>
      </c>
      <c r="GT39" s="394" t="s">
        <v>669</v>
      </c>
      <c r="GU39" s="357" t="str">
        <f t="shared" si="74"/>
        <v/>
      </c>
      <c r="GV39" s="356">
        <f t="shared" si="76"/>
        <v>0</v>
      </c>
      <c r="GW39" s="357" t="str">
        <f t="shared" si="77"/>
        <v/>
      </c>
    </row>
    <row r="40" spans="195:205" ht="19.899999999999999" customHeight="1">
      <c r="GM40" s="356">
        <f>AO5</f>
        <v>0</v>
      </c>
      <c r="GN40" s="396" t="s">
        <v>675</v>
      </c>
      <c r="GO40" s="357" t="s">
        <v>674</v>
      </c>
      <c r="GP40" s="356">
        <f t="shared" si="75"/>
        <v>0</v>
      </c>
      <c r="GQ40" s="357" t="str">
        <f t="shared" si="78"/>
        <v/>
      </c>
      <c r="GR40" s="356">
        <f>P7</f>
        <v>0</v>
      </c>
      <c r="GS40" s="356" t="str">
        <f t="shared" si="73"/>
        <v>X</v>
      </c>
      <c r="GT40" s="394" t="s">
        <v>669</v>
      </c>
      <c r="GU40" s="357" t="str">
        <f t="shared" si="74"/>
        <v/>
      </c>
      <c r="GV40" s="356">
        <f t="shared" si="76"/>
        <v>0</v>
      </c>
      <c r="GW40" s="357" t="str">
        <f t="shared" si="77"/>
        <v/>
      </c>
    </row>
    <row r="41" spans="195:205" ht="19.899999999999999" customHeight="1">
      <c r="GM41" s="356">
        <f>AP5</f>
        <v>0</v>
      </c>
      <c r="GN41" s="396" t="s">
        <v>676</v>
      </c>
      <c r="GO41" s="357" t="s">
        <v>674</v>
      </c>
      <c r="GP41" s="356">
        <f t="shared" si="75"/>
        <v>0</v>
      </c>
      <c r="GQ41" s="357" t="str">
        <f t="shared" si="78"/>
        <v/>
      </c>
      <c r="GR41" s="356">
        <f>P7</f>
        <v>0</v>
      </c>
      <c r="GS41" s="356" t="str">
        <f t="shared" si="73"/>
        <v>X</v>
      </c>
      <c r="GT41" s="394" t="s">
        <v>669</v>
      </c>
      <c r="GU41" s="357" t="str">
        <f t="shared" si="74"/>
        <v/>
      </c>
      <c r="GV41" s="356">
        <f t="shared" si="76"/>
        <v>0</v>
      </c>
      <c r="GW41" s="357" t="str">
        <f t="shared" si="77"/>
        <v/>
      </c>
    </row>
    <row r="42" spans="195:205" ht="19.899999999999999" customHeight="1">
      <c r="GM42" s="356">
        <f>AQ5</f>
        <v>0</v>
      </c>
      <c r="GN42" s="396" t="s">
        <v>677</v>
      </c>
      <c r="GO42" s="357" t="s">
        <v>674</v>
      </c>
      <c r="GP42" s="356">
        <f t="shared" si="75"/>
        <v>0</v>
      </c>
      <c r="GQ42" s="357" t="str">
        <f t="shared" si="78"/>
        <v/>
      </c>
      <c r="GR42" s="356">
        <f>P7</f>
        <v>0</v>
      </c>
      <c r="GS42" s="356" t="str">
        <f t="shared" si="73"/>
        <v>X</v>
      </c>
      <c r="GT42" s="394" t="s">
        <v>669</v>
      </c>
      <c r="GU42" s="357" t="str">
        <f t="shared" si="74"/>
        <v/>
      </c>
      <c r="GV42" s="356">
        <f t="shared" si="76"/>
        <v>0</v>
      </c>
      <c r="GW42" s="357" t="str">
        <f t="shared" si="77"/>
        <v/>
      </c>
    </row>
    <row r="43" spans="195:205" ht="19.899999999999999" customHeight="1">
      <c r="GM43" s="356">
        <f>AR5</f>
        <v>0</v>
      </c>
      <c r="GN43" s="396" t="s">
        <v>678</v>
      </c>
      <c r="GO43" s="357" t="s">
        <v>674</v>
      </c>
      <c r="GP43" s="356">
        <f t="shared" si="75"/>
        <v>0</v>
      </c>
      <c r="GQ43" s="357" t="str">
        <f t="shared" si="78"/>
        <v/>
      </c>
      <c r="GR43" s="356">
        <f>P7</f>
        <v>0</v>
      </c>
      <c r="GS43" s="356" t="str">
        <f t="shared" si="73"/>
        <v>X</v>
      </c>
      <c r="GT43" s="394" t="s">
        <v>669</v>
      </c>
      <c r="GU43" s="357" t="str">
        <f t="shared" si="74"/>
        <v/>
      </c>
      <c r="GV43" s="356">
        <f t="shared" si="76"/>
        <v>0</v>
      </c>
      <c r="GW43" s="357" t="str">
        <f t="shared" si="77"/>
        <v/>
      </c>
    </row>
    <row r="44" spans="195:205" ht="36" customHeight="1">
      <c r="GM44" s="356">
        <f>CQ5</f>
        <v>0</v>
      </c>
      <c r="GN44" s="396" t="s">
        <v>679</v>
      </c>
      <c r="GO44" s="357" t="s">
        <v>404</v>
      </c>
      <c r="GP44" s="356">
        <f t="shared" si="75"/>
        <v>0</v>
      </c>
      <c r="GQ44" s="357" t="str">
        <f t="shared" si="78"/>
        <v/>
      </c>
      <c r="GR44" s="356">
        <f>P7</f>
        <v>0</v>
      </c>
      <c r="GS44" s="356" t="str">
        <f t="shared" si="73"/>
        <v>X</v>
      </c>
      <c r="GT44" s="394" t="s">
        <v>669</v>
      </c>
      <c r="GU44" s="357" t="str">
        <f t="shared" si="74"/>
        <v/>
      </c>
      <c r="GV44" s="356">
        <f t="shared" si="76"/>
        <v>0</v>
      </c>
      <c r="GW44" s="357" t="str">
        <f t="shared" si="77"/>
        <v/>
      </c>
    </row>
    <row r="45" spans="195:205" ht="33.75" customHeight="1">
      <c r="GM45" s="356"/>
      <c r="GN45" s="396"/>
      <c r="GO45" s="357"/>
      <c r="GP45" s="356"/>
      <c r="GQ45" s="357" t="str">
        <f t="shared" si="78"/>
        <v/>
      </c>
      <c r="GR45" s="356">
        <f>P7</f>
        <v>0</v>
      </c>
      <c r="GS45" s="356" t="str">
        <f t="shared" si="73"/>
        <v>X</v>
      </c>
      <c r="GT45" s="394" t="s">
        <v>669</v>
      </c>
      <c r="GU45" s="357" t="str">
        <f t="shared" si="74"/>
        <v/>
      </c>
      <c r="GV45" s="356">
        <f t="shared" si="76"/>
        <v>0</v>
      </c>
      <c r="GW45" s="357" t="str">
        <f t="shared" si="77"/>
        <v/>
      </c>
    </row>
    <row r="46" spans="195:205" ht="25.5" customHeight="1">
      <c r="GM46" s="356"/>
      <c r="GN46" s="396"/>
      <c r="GO46" s="357"/>
      <c r="GP46" s="356"/>
      <c r="GQ46" s="357" t="str">
        <f t="shared" si="78"/>
        <v/>
      </c>
      <c r="GR46" s="356" t="e">
        <f>#REF!</f>
        <v>#REF!</v>
      </c>
      <c r="GS46" s="356" t="str">
        <f t="shared" ref="GS46:GS55" si="79">A16</f>
        <v>X</v>
      </c>
      <c r="GT46" s="394" t="s">
        <v>680</v>
      </c>
      <c r="GU46" s="356" t="str">
        <f t="shared" ref="GU46:GU55" si="80">AE16</f>
        <v/>
      </c>
      <c r="GV46" s="356" t="e">
        <f>IF(AND(GR46&gt;0,GU46&lt;&gt;"",GQ16=1),1,0)</f>
        <v>#REF!</v>
      </c>
      <c r="GW46" s="357" t="e">
        <f t="shared" si="77"/>
        <v>#REF!</v>
      </c>
    </row>
    <row r="47" spans="195:205" ht="25.5" customHeight="1">
      <c r="GM47" s="356"/>
      <c r="GN47" s="396"/>
      <c r="GO47" s="357"/>
      <c r="GP47" s="356"/>
      <c r="GQ47" s="357" t="str">
        <f t="shared" si="78"/>
        <v/>
      </c>
      <c r="GR47" s="356" t="e">
        <f>#REF!</f>
        <v>#REF!</v>
      </c>
      <c r="GS47" s="356" t="str">
        <f t="shared" si="79"/>
        <v>X</v>
      </c>
      <c r="GT47" s="394" t="s">
        <v>680</v>
      </c>
      <c r="GU47" s="356" t="str">
        <f t="shared" si="80"/>
        <v/>
      </c>
      <c r="GV47" s="356" t="e">
        <f t="shared" ref="GV47:GV55" si="81">IF(AND(GR47&gt;0,GU47&lt;&gt;"",GQ17=1),1,0)</f>
        <v>#REF!</v>
      </c>
      <c r="GW47" s="357" t="e">
        <f t="shared" si="77"/>
        <v>#REF!</v>
      </c>
    </row>
    <row r="48" spans="195:205" ht="23.25" customHeight="1">
      <c r="GM48" s="356"/>
      <c r="GN48" s="357"/>
      <c r="GO48" s="357"/>
      <c r="GP48" s="356"/>
      <c r="GQ48" s="357" t="str">
        <f t="shared" si="78"/>
        <v/>
      </c>
      <c r="GR48" s="356" t="e">
        <f>#REF!</f>
        <v>#REF!</v>
      </c>
      <c r="GS48" s="356" t="str">
        <f t="shared" si="79"/>
        <v>X</v>
      </c>
      <c r="GT48" s="394" t="s">
        <v>680</v>
      </c>
      <c r="GU48" s="356" t="str">
        <f t="shared" si="80"/>
        <v/>
      </c>
      <c r="GV48" s="356" t="e">
        <f t="shared" si="81"/>
        <v>#REF!</v>
      </c>
      <c r="GW48" s="357" t="e">
        <f t="shared" si="77"/>
        <v>#REF!</v>
      </c>
    </row>
    <row r="49" spans="195:205" ht="19.899999999999999" customHeight="1">
      <c r="GM49" s="356"/>
      <c r="GN49" s="357"/>
      <c r="GO49" s="357"/>
      <c r="GP49" s="356"/>
      <c r="GQ49" s="357" t="str">
        <f t="shared" si="78"/>
        <v/>
      </c>
      <c r="GR49" s="356" t="e">
        <f>#REF!</f>
        <v>#REF!</v>
      </c>
      <c r="GS49" s="356" t="str">
        <f t="shared" si="79"/>
        <v>X</v>
      </c>
      <c r="GT49" s="394" t="s">
        <v>680</v>
      </c>
      <c r="GU49" s="356" t="str">
        <f t="shared" si="80"/>
        <v/>
      </c>
      <c r="GV49" s="356" t="e">
        <f t="shared" si="81"/>
        <v>#REF!</v>
      </c>
      <c r="GW49" s="357" t="e">
        <f t="shared" si="77"/>
        <v>#REF!</v>
      </c>
    </row>
    <row r="50" spans="195:205" ht="19.899999999999999" customHeight="1">
      <c r="GM50" s="356"/>
      <c r="GN50" s="357"/>
      <c r="GO50" s="357"/>
      <c r="GP50" s="356"/>
      <c r="GQ50" s="357" t="str">
        <f t="shared" si="78"/>
        <v/>
      </c>
      <c r="GR50" s="356" t="e">
        <f>#REF!</f>
        <v>#REF!</v>
      </c>
      <c r="GS50" s="356" t="str">
        <f t="shared" si="79"/>
        <v>X</v>
      </c>
      <c r="GT50" s="394" t="s">
        <v>680</v>
      </c>
      <c r="GU50" s="356" t="str">
        <f t="shared" si="80"/>
        <v/>
      </c>
      <c r="GV50" s="356" t="e">
        <f t="shared" si="81"/>
        <v>#REF!</v>
      </c>
      <c r="GW50" s="357" t="e">
        <f t="shared" si="77"/>
        <v>#REF!</v>
      </c>
    </row>
    <row r="51" spans="195:205" ht="19.899999999999999" customHeight="1">
      <c r="GM51" s="356"/>
      <c r="GN51" s="357"/>
      <c r="GO51" s="357"/>
      <c r="GP51" s="356"/>
      <c r="GQ51" s="357" t="str">
        <f t="shared" si="78"/>
        <v/>
      </c>
      <c r="GR51" s="356" t="e">
        <f>#REF!</f>
        <v>#REF!</v>
      </c>
      <c r="GS51" s="356" t="str">
        <f t="shared" si="79"/>
        <v>X</v>
      </c>
      <c r="GT51" s="394" t="s">
        <v>680</v>
      </c>
      <c r="GU51" s="356" t="str">
        <f t="shared" si="80"/>
        <v/>
      </c>
      <c r="GV51" s="356" t="e">
        <f t="shared" si="81"/>
        <v>#REF!</v>
      </c>
      <c r="GW51" s="357" t="e">
        <f t="shared" si="77"/>
        <v>#REF!</v>
      </c>
    </row>
    <row r="52" spans="195:205" ht="19.899999999999999" customHeight="1">
      <c r="GM52" s="356"/>
      <c r="GN52" s="357"/>
      <c r="GO52" s="357"/>
      <c r="GP52" s="356"/>
      <c r="GQ52" s="357" t="str">
        <f t="shared" si="78"/>
        <v/>
      </c>
      <c r="GR52" s="356" t="e">
        <f>#REF!</f>
        <v>#REF!</v>
      </c>
      <c r="GS52" s="356" t="str">
        <f t="shared" si="79"/>
        <v>X</v>
      </c>
      <c r="GT52" s="394" t="s">
        <v>680</v>
      </c>
      <c r="GU52" s="356" t="str">
        <f t="shared" si="80"/>
        <v/>
      </c>
      <c r="GV52" s="356" t="e">
        <f t="shared" si="81"/>
        <v>#REF!</v>
      </c>
      <c r="GW52" s="357" t="e">
        <f t="shared" si="77"/>
        <v>#REF!</v>
      </c>
    </row>
    <row r="53" spans="195:205" ht="19.899999999999999" customHeight="1">
      <c r="GM53" s="356"/>
      <c r="GN53" s="357"/>
      <c r="GO53" s="357"/>
      <c r="GP53" s="356"/>
      <c r="GQ53" s="357" t="str">
        <f t="shared" si="78"/>
        <v/>
      </c>
      <c r="GR53" s="356" t="e">
        <f>#REF!</f>
        <v>#REF!</v>
      </c>
      <c r="GS53" s="356" t="str">
        <f t="shared" si="79"/>
        <v>X</v>
      </c>
      <c r="GT53" s="394" t="s">
        <v>680</v>
      </c>
      <c r="GU53" s="356" t="str">
        <f t="shared" si="80"/>
        <v/>
      </c>
      <c r="GV53" s="356" t="e">
        <f t="shared" si="81"/>
        <v>#REF!</v>
      </c>
      <c r="GW53" s="357" t="e">
        <f t="shared" si="77"/>
        <v>#REF!</v>
      </c>
    </row>
    <row r="54" spans="195:205" ht="19.899999999999999" customHeight="1">
      <c r="GM54" s="356"/>
      <c r="GN54" s="357"/>
      <c r="GO54" s="357"/>
      <c r="GP54" s="356"/>
      <c r="GQ54" s="357" t="str">
        <f t="shared" si="78"/>
        <v/>
      </c>
      <c r="GR54" s="356" t="e">
        <f>#REF!</f>
        <v>#REF!</v>
      </c>
      <c r="GS54" s="356" t="str">
        <f t="shared" si="79"/>
        <v>X</v>
      </c>
      <c r="GT54" s="394" t="s">
        <v>680</v>
      </c>
      <c r="GU54" s="356" t="str">
        <f t="shared" si="80"/>
        <v/>
      </c>
      <c r="GV54" s="356" t="e">
        <f t="shared" si="81"/>
        <v>#REF!</v>
      </c>
      <c r="GW54" s="357" t="e">
        <f t="shared" si="77"/>
        <v>#REF!</v>
      </c>
    </row>
    <row r="55" spans="195:205" ht="19.899999999999999" customHeight="1">
      <c r="GM55" s="356"/>
      <c r="GN55" s="357"/>
      <c r="GO55" s="357"/>
      <c r="GP55" s="356"/>
      <c r="GQ55" s="357" t="str">
        <f t="shared" si="78"/>
        <v/>
      </c>
      <c r="GR55" s="356" t="e">
        <f>#REF!</f>
        <v>#REF!</v>
      </c>
      <c r="GS55" s="356" t="str">
        <f t="shared" si="79"/>
        <v>X</v>
      </c>
      <c r="GT55" s="394" t="s">
        <v>680</v>
      </c>
      <c r="GU55" s="356" t="str">
        <f t="shared" si="80"/>
        <v/>
      </c>
      <c r="GV55" s="356" t="e">
        <f t="shared" si="81"/>
        <v>#REF!</v>
      </c>
      <c r="GW55" s="357" t="e">
        <f t="shared" si="77"/>
        <v>#REF!</v>
      </c>
    </row>
    <row r="56" spans="195:205" ht="19.899999999999999" customHeight="1">
      <c r="GM56" s="356"/>
      <c r="GN56" s="357"/>
      <c r="GO56" s="357"/>
      <c r="GP56" s="356"/>
      <c r="GQ56" s="358" t="str">
        <f t="shared" si="78"/>
        <v/>
      </c>
      <c r="GR56" s="356">
        <f>BG7</f>
        <v>0</v>
      </c>
      <c r="GS56" s="356" t="str">
        <f t="shared" ref="GS56:GS65" si="82">A16</f>
        <v>X</v>
      </c>
      <c r="GT56" s="394" t="s">
        <v>681</v>
      </c>
      <c r="GU56" s="356" t="str">
        <f t="shared" ref="GU56:GU65" si="83">BF16</f>
        <v/>
      </c>
      <c r="GV56" s="356">
        <f t="shared" si="76"/>
        <v>0</v>
      </c>
      <c r="GW56" s="357" t="str">
        <f t="shared" si="77"/>
        <v/>
      </c>
    </row>
    <row r="57" spans="195:205" ht="19.899999999999999" customHeight="1">
      <c r="GM57" s="356"/>
      <c r="GN57" s="357"/>
      <c r="GO57" s="357"/>
      <c r="GP57" s="356"/>
      <c r="GQ57" s="358" t="str">
        <f t="shared" si="78"/>
        <v/>
      </c>
      <c r="GR57" s="356">
        <f>BG7</f>
        <v>0</v>
      </c>
      <c r="GS57" s="356" t="str">
        <f t="shared" si="82"/>
        <v>X</v>
      </c>
      <c r="GT57" s="394" t="s">
        <v>681</v>
      </c>
      <c r="GU57" s="356" t="str">
        <f t="shared" si="83"/>
        <v/>
      </c>
      <c r="GV57" s="356">
        <f t="shared" si="76"/>
        <v>0</v>
      </c>
      <c r="GW57" s="357" t="str">
        <f t="shared" si="77"/>
        <v/>
      </c>
    </row>
    <row r="58" spans="195:205" ht="19.899999999999999" customHeight="1">
      <c r="GM58" s="356"/>
      <c r="GN58" s="357"/>
      <c r="GO58" s="357"/>
      <c r="GP58" s="356"/>
      <c r="GQ58" s="358" t="str">
        <f t="shared" si="78"/>
        <v/>
      </c>
      <c r="GR58" s="356">
        <f>BG7</f>
        <v>0</v>
      </c>
      <c r="GS58" s="356" t="str">
        <f t="shared" si="82"/>
        <v>X</v>
      </c>
      <c r="GT58" s="394" t="s">
        <v>681</v>
      </c>
      <c r="GU58" s="356" t="str">
        <f t="shared" si="83"/>
        <v/>
      </c>
      <c r="GV58" s="356">
        <f t="shared" si="76"/>
        <v>0</v>
      </c>
      <c r="GW58" s="357" t="str">
        <f t="shared" si="77"/>
        <v/>
      </c>
    </row>
    <row r="59" spans="195:205" ht="19.899999999999999" customHeight="1">
      <c r="GM59" s="356"/>
      <c r="GN59" s="357"/>
      <c r="GO59" s="357"/>
      <c r="GP59" s="356"/>
      <c r="GQ59" s="358" t="str">
        <f t="shared" si="78"/>
        <v/>
      </c>
      <c r="GR59" s="356">
        <f>BG7</f>
        <v>0</v>
      </c>
      <c r="GS59" s="356" t="str">
        <f t="shared" si="82"/>
        <v>X</v>
      </c>
      <c r="GT59" s="394" t="s">
        <v>681</v>
      </c>
      <c r="GU59" s="356" t="str">
        <f t="shared" si="83"/>
        <v/>
      </c>
      <c r="GV59" s="356">
        <f t="shared" si="76"/>
        <v>0</v>
      </c>
      <c r="GW59" s="357" t="str">
        <f t="shared" si="77"/>
        <v/>
      </c>
    </row>
    <row r="60" spans="195:205" ht="19.899999999999999" customHeight="1">
      <c r="GM60" s="356"/>
      <c r="GN60" s="357"/>
      <c r="GO60" s="357"/>
      <c r="GP60" s="356"/>
      <c r="GQ60" s="358" t="str">
        <f t="shared" si="78"/>
        <v/>
      </c>
      <c r="GR60" s="356">
        <f>BG7</f>
        <v>0</v>
      </c>
      <c r="GS60" s="356" t="str">
        <f t="shared" si="82"/>
        <v>X</v>
      </c>
      <c r="GT60" s="394" t="s">
        <v>681</v>
      </c>
      <c r="GU60" s="356" t="str">
        <f t="shared" si="83"/>
        <v/>
      </c>
      <c r="GV60" s="356">
        <f t="shared" si="76"/>
        <v>0</v>
      </c>
      <c r="GW60" s="357" t="str">
        <f t="shared" si="77"/>
        <v/>
      </c>
    </row>
    <row r="61" spans="195:205">
      <c r="GR61" s="345">
        <f>BG7</f>
        <v>0</v>
      </c>
      <c r="GS61" s="356" t="str">
        <f t="shared" si="82"/>
        <v>X</v>
      </c>
      <c r="GT61" s="394" t="s">
        <v>681</v>
      </c>
      <c r="GU61" s="356" t="str">
        <f t="shared" si="83"/>
        <v/>
      </c>
      <c r="GV61" s="356">
        <f t="shared" si="76"/>
        <v>0</v>
      </c>
      <c r="GW61" s="357" t="str">
        <f t="shared" si="77"/>
        <v/>
      </c>
    </row>
    <row r="62" spans="195:205">
      <c r="GR62" s="345">
        <f>BG7</f>
        <v>0</v>
      </c>
      <c r="GS62" s="356" t="str">
        <f t="shared" si="82"/>
        <v>X</v>
      </c>
      <c r="GT62" s="394" t="s">
        <v>681</v>
      </c>
      <c r="GU62" s="356" t="str">
        <f t="shared" si="83"/>
        <v/>
      </c>
      <c r="GV62" s="356">
        <f t="shared" si="76"/>
        <v>0</v>
      </c>
      <c r="GW62" s="357" t="str">
        <f t="shared" si="77"/>
        <v/>
      </c>
    </row>
    <row r="63" spans="195:205">
      <c r="GR63" s="345">
        <f>BG7</f>
        <v>0</v>
      </c>
      <c r="GS63" s="356" t="str">
        <f t="shared" si="82"/>
        <v>X</v>
      </c>
      <c r="GT63" s="394" t="s">
        <v>681</v>
      </c>
      <c r="GU63" s="356" t="str">
        <f t="shared" si="83"/>
        <v/>
      </c>
      <c r="GV63" s="356">
        <f t="shared" si="76"/>
        <v>0</v>
      </c>
      <c r="GW63" s="357" t="str">
        <f t="shared" si="77"/>
        <v/>
      </c>
    </row>
    <row r="64" spans="195:205">
      <c r="GR64" s="345">
        <f>BG7</f>
        <v>0</v>
      </c>
      <c r="GS64" s="356" t="str">
        <f t="shared" si="82"/>
        <v>X</v>
      </c>
      <c r="GT64" s="394" t="s">
        <v>681</v>
      </c>
      <c r="GU64" s="356" t="str">
        <f t="shared" si="83"/>
        <v/>
      </c>
      <c r="GV64" s="356">
        <f t="shared" si="76"/>
        <v>0</v>
      </c>
      <c r="GW64" s="357" t="str">
        <f t="shared" si="77"/>
        <v/>
      </c>
    </row>
    <row r="65" spans="200:205">
      <c r="GR65" s="345">
        <f>BG7</f>
        <v>0</v>
      </c>
      <c r="GS65" s="356" t="str">
        <f t="shared" si="82"/>
        <v>X</v>
      </c>
      <c r="GT65" s="394" t="s">
        <v>681</v>
      </c>
      <c r="GU65" s="356" t="str">
        <f t="shared" si="83"/>
        <v/>
      </c>
      <c r="GV65" s="356">
        <f t="shared" si="76"/>
        <v>0</v>
      </c>
      <c r="GW65" s="357" t="str">
        <f t="shared" si="77"/>
        <v/>
      </c>
    </row>
    <row r="66" spans="200:205">
      <c r="GR66" s="345" t="e">
        <f>#REF!</f>
        <v>#REF!</v>
      </c>
      <c r="GS66" s="345" t="str">
        <f t="shared" ref="GS66:GS75" si="84">A16</f>
        <v>X</v>
      </c>
      <c r="GT66" s="395" t="s">
        <v>682</v>
      </c>
      <c r="GU66" s="345" t="e">
        <f>#REF!</f>
        <v>#REF!</v>
      </c>
      <c r="GV66" s="356" t="e">
        <f t="shared" si="76"/>
        <v>#REF!</v>
      </c>
      <c r="GW66" s="357" t="e">
        <f t="shared" si="77"/>
        <v>#REF!</v>
      </c>
    </row>
    <row r="67" spans="200:205">
      <c r="GR67" s="345" t="e">
        <f>#REF!</f>
        <v>#REF!</v>
      </c>
      <c r="GS67" s="345" t="str">
        <f t="shared" si="84"/>
        <v>X</v>
      </c>
      <c r="GT67" s="395" t="s">
        <v>682</v>
      </c>
      <c r="GU67" s="345" t="e">
        <f>#REF!</f>
        <v>#REF!</v>
      </c>
      <c r="GV67" s="356" t="e">
        <f t="shared" si="76"/>
        <v>#REF!</v>
      </c>
      <c r="GW67" s="357" t="e">
        <f t="shared" si="77"/>
        <v>#REF!</v>
      </c>
    </row>
    <row r="68" spans="200:205">
      <c r="GR68" s="345" t="e">
        <f>#REF!</f>
        <v>#REF!</v>
      </c>
      <c r="GS68" s="345" t="str">
        <f t="shared" si="84"/>
        <v>X</v>
      </c>
      <c r="GT68" s="395" t="s">
        <v>682</v>
      </c>
      <c r="GU68" s="345" t="e">
        <f>#REF!</f>
        <v>#REF!</v>
      </c>
      <c r="GV68" s="356" t="e">
        <f t="shared" si="76"/>
        <v>#REF!</v>
      </c>
      <c r="GW68" s="357" t="e">
        <f t="shared" si="77"/>
        <v>#REF!</v>
      </c>
    </row>
    <row r="69" spans="200:205">
      <c r="GR69" s="345" t="e">
        <f>#REF!</f>
        <v>#REF!</v>
      </c>
      <c r="GS69" s="345" t="str">
        <f t="shared" si="84"/>
        <v>X</v>
      </c>
      <c r="GT69" s="395" t="s">
        <v>682</v>
      </c>
      <c r="GU69" s="345" t="e">
        <f>#REF!</f>
        <v>#REF!</v>
      </c>
      <c r="GV69" s="356" t="e">
        <f t="shared" si="76"/>
        <v>#REF!</v>
      </c>
      <c r="GW69" s="357" t="e">
        <f t="shared" si="77"/>
        <v>#REF!</v>
      </c>
    </row>
    <row r="70" spans="200:205">
      <c r="GR70" s="345" t="e">
        <f>#REF!</f>
        <v>#REF!</v>
      </c>
      <c r="GS70" s="345" t="str">
        <f t="shared" si="84"/>
        <v>X</v>
      </c>
      <c r="GT70" s="395" t="s">
        <v>682</v>
      </c>
      <c r="GU70" s="345" t="e">
        <f>#REF!</f>
        <v>#REF!</v>
      </c>
      <c r="GV70" s="356" t="e">
        <f t="shared" si="76"/>
        <v>#REF!</v>
      </c>
      <c r="GW70" s="357" t="e">
        <f t="shared" si="77"/>
        <v>#REF!</v>
      </c>
    </row>
    <row r="71" spans="200:205">
      <c r="GR71" s="345" t="e">
        <f>#REF!</f>
        <v>#REF!</v>
      </c>
      <c r="GS71" s="345" t="str">
        <f t="shared" si="84"/>
        <v>X</v>
      </c>
      <c r="GT71" s="395" t="s">
        <v>682</v>
      </c>
      <c r="GU71" s="345" t="e">
        <f>#REF!</f>
        <v>#REF!</v>
      </c>
      <c r="GV71" s="356" t="e">
        <f t="shared" si="76"/>
        <v>#REF!</v>
      </c>
      <c r="GW71" s="357" t="e">
        <f t="shared" si="77"/>
        <v>#REF!</v>
      </c>
    </row>
    <row r="72" spans="200:205">
      <c r="GR72" s="345" t="e">
        <f>#REF!</f>
        <v>#REF!</v>
      </c>
      <c r="GS72" s="345" t="str">
        <f t="shared" si="84"/>
        <v>X</v>
      </c>
      <c r="GT72" s="395" t="s">
        <v>682</v>
      </c>
      <c r="GU72" s="345" t="e">
        <f>#REF!</f>
        <v>#REF!</v>
      </c>
      <c r="GV72" s="356" t="e">
        <f t="shared" si="76"/>
        <v>#REF!</v>
      </c>
      <c r="GW72" s="357" t="e">
        <f t="shared" si="77"/>
        <v>#REF!</v>
      </c>
    </row>
    <row r="73" spans="200:205">
      <c r="GR73" s="345" t="e">
        <f>#REF!</f>
        <v>#REF!</v>
      </c>
      <c r="GS73" s="345" t="str">
        <f t="shared" si="84"/>
        <v>X</v>
      </c>
      <c r="GT73" s="395" t="s">
        <v>682</v>
      </c>
      <c r="GU73" s="345" t="e">
        <f>#REF!</f>
        <v>#REF!</v>
      </c>
      <c r="GV73" s="356" t="e">
        <f t="shared" si="76"/>
        <v>#REF!</v>
      </c>
      <c r="GW73" s="357" t="e">
        <f t="shared" si="77"/>
        <v>#REF!</v>
      </c>
    </row>
    <row r="74" spans="200:205">
      <c r="GR74" s="345" t="e">
        <f>#REF!</f>
        <v>#REF!</v>
      </c>
      <c r="GS74" s="345" t="str">
        <f t="shared" si="84"/>
        <v>X</v>
      </c>
      <c r="GT74" s="395" t="s">
        <v>682</v>
      </c>
      <c r="GU74" s="345" t="e">
        <f>#REF!</f>
        <v>#REF!</v>
      </c>
      <c r="GV74" s="356" t="e">
        <f t="shared" si="76"/>
        <v>#REF!</v>
      </c>
      <c r="GW74" s="357" t="e">
        <f t="shared" si="77"/>
        <v>#REF!</v>
      </c>
    </row>
    <row r="75" spans="200:205" ht="29.45" customHeight="1">
      <c r="GR75" s="345" t="e">
        <f>#REF!</f>
        <v>#REF!</v>
      </c>
      <c r="GS75" s="345" t="str">
        <f t="shared" si="84"/>
        <v>X</v>
      </c>
      <c r="GT75" s="395" t="s">
        <v>682</v>
      </c>
      <c r="GU75" s="345" t="e">
        <f>#REF!</f>
        <v>#REF!</v>
      </c>
      <c r="GV75" s="356" t="e">
        <f t="shared" si="76"/>
        <v>#REF!</v>
      </c>
      <c r="GW75" s="357" t="e">
        <f t="shared" si="77"/>
        <v>#REF!</v>
      </c>
    </row>
    <row r="76" spans="200:205" ht="57.6" customHeight="1">
      <c r="GR76" s="345">
        <f>CS7</f>
        <v>0</v>
      </c>
      <c r="GS76" s="345" t="str">
        <f t="shared" ref="GS76:GS85" si="85">A16</f>
        <v>X</v>
      </c>
      <c r="GT76" s="395" t="s">
        <v>683</v>
      </c>
      <c r="GU76" s="345" t="str">
        <f t="shared" ref="GU76:GU85" si="86">CR16</f>
        <v/>
      </c>
      <c r="GV76" s="356">
        <f t="shared" si="76"/>
        <v>0</v>
      </c>
      <c r="GW76" s="357" t="str">
        <f t="shared" si="77"/>
        <v/>
      </c>
    </row>
    <row r="77" spans="200:205">
      <c r="GR77" s="345">
        <f>CS7</f>
        <v>0</v>
      </c>
      <c r="GS77" s="345" t="str">
        <f t="shared" si="85"/>
        <v>X</v>
      </c>
      <c r="GT77" s="395" t="s">
        <v>683</v>
      </c>
      <c r="GU77" s="345" t="str">
        <f t="shared" si="86"/>
        <v/>
      </c>
      <c r="GV77" s="356">
        <f t="shared" si="76"/>
        <v>0</v>
      </c>
      <c r="GW77" s="357" t="str">
        <f t="shared" si="77"/>
        <v/>
      </c>
    </row>
    <row r="78" spans="200:205">
      <c r="GR78" s="345">
        <f>CS7</f>
        <v>0</v>
      </c>
      <c r="GS78" s="345" t="str">
        <f t="shared" si="85"/>
        <v>X</v>
      </c>
      <c r="GT78" s="395" t="s">
        <v>683</v>
      </c>
      <c r="GU78" s="345" t="str">
        <f t="shared" si="86"/>
        <v/>
      </c>
      <c r="GV78" s="356">
        <f t="shared" si="76"/>
        <v>0</v>
      </c>
      <c r="GW78" s="357" t="str">
        <f t="shared" si="77"/>
        <v/>
      </c>
    </row>
    <row r="79" spans="200:205">
      <c r="GR79" s="345">
        <f>CS7</f>
        <v>0</v>
      </c>
      <c r="GS79" s="345" t="str">
        <f t="shared" si="85"/>
        <v>X</v>
      </c>
      <c r="GT79" s="395" t="s">
        <v>683</v>
      </c>
      <c r="GU79" s="345" t="str">
        <f t="shared" si="86"/>
        <v/>
      </c>
      <c r="GV79" s="356">
        <f t="shared" si="76"/>
        <v>0</v>
      </c>
      <c r="GW79" s="357" t="str">
        <f t="shared" si="77"/>
        <v/>
      </c>
    </row>
    <row r="80" spans="200:205">
      <c r="GR80" s="345">
        <f>CS7</f>
        <v>0</v>
      </c>
      <c r="GS80" s="345" t="str">
        <f t="shared" si="85"/>
        <v>X</v>
      </c>
      <c r="GT80" s="395" t="s">
        <v>683</v>
      </c>
      <c r="GU80" s="345" t="str">
        <f t="shared" si="86"/>
        <v/>
      </c>
      <c r="GV80" s="356">
        <f t="shared" si="76"/>
        <v>0</v>
      </c>
      <c r="GW80" s="357" t="str">
        <f t="shared" si="77"/>
        <v/>
      </c>
    </row>
    <row r="81" spans="200:205">
      <c r="GR81" s="345">
        <f>CS7</f>
        <v>0</v>
      </c>
      <c r="GS81" s="345" t="str">
        <f t="shared" si="85"/>
        <v>X</v>
      </c>
      <c r="GT81" s="395" t="s">
        <v>683</v>
      </c>
      <c r="GU81" s="345" t="str">
        <f t="shared" si="86"/>
        <v/>
      </c>
      <c r="GV81" s="356">
        <f t="shared" si="76"/>
        <v>0</v>
      </c>
      <c r="GW81" s="357" t="str">
        <f t="shared" si="77"/>
        <v/>
      </c>
    </row>
    <row r="82" spans="200:205">
      <c r="GR82" s="345">
        <f>CS7</f>
        <v>0</v>
      </c>
      <c r="GS82" s="345" t="str">
        <f t="shared" si="85"/>
        <v>X</v>
      </c>
      <c r="GT82" s="395" t="s">
        <v>683</v>
      </c>
      <c r="GU82" s="345" t="str">
        <f t="shared" si="86"/>
        <v/>
      </c>
      <c r="GV82" s="356">
        <f t="shared" si="76"/>
        <v>0</v>
      </c>
      <c r="GW82" s="357" t="str">
        <f t="shared" si="77"/>
        <v/>
      </c>
    </row>
    <row r="83" spans="200:205">
      <c r="GR83" s="345">
        <f>CS7</f>
        <v>0</v>
      </c>
      <c r="GS83" s="345" t="str">
        <f t="shared" si="85"/>
        <v>X</v>
      </c>
      <c r="GT83" s="395" t="s">
        <v>683</v>
      </c>
      <c r="GU83" s="345" t="str">
        <f t="shared" si="86"/>
        <v/>
      </c>
      <c r="GV83" s="356">
        <f t="shared" si="76"/>
        <v>0</v>
      </c>
      <c r="GW83" s="357" t="str">
        <f t="shared" si="77"/>
        <v/>
      </c>
    </row>
    <row r="84" spans="200:205">
      <c r="GR84" s="345">
        <f>CS7</f>
        <v>0</v>
      </c>
      <c r="GS84" s="345" t="str">
        <f t="shared" si="85"/>
        <v>X</v>
      </c>
      <c r="GT84" s="395" t="s">
        <v>683</v>
      </c>
      <c r="GU84" s="345" t="str">
        <f t="shared" si="86"/>
        <v/>
      </c>
      <c r="GV84" s="356">
        <f t="shared" si="76"/>
        <v>0</v>
      </c>
      <c r="GW84" s="357" t="str">
        <f t="shared" si="77"/>
        <v/>
      </c>
    </row>
    <row r="85" spans="200:205">
      <c r="GR85" s="345">
        <f>CS7</f>
        <v>0</v>
      </c>
      <c r="GS85" s="345" t="str">
        <f t="shared" si="85"/>
        <v>X</v>
      </c>
      <c r="GT85" s="395" t="s">
        <v>683</v>
      </c>
      <c r="GU85" s="345" t="str">
        <f t="shared" si="86"/>
        <v/>
      </c>
      <c r="GV85" s="356">
        <f t="shared" si="76"/>
        <v>0</v>
      </c>
      <c r="GW85" s="357" t="str">
        <f t="shared" si="77"/>
        <v/>
      </c>
    </row>
    <row r="86" spans="200:205" ht="68.45" customHeight="1">
      <c r="GR86" s="345">
        <f>DT7</f>
        <v>0</v>
      </c>
      <c r="GS86" s="345" t="str">
        <f t="shared" ref="GS86:GS95" si="87">A16</f>
        <v>X</v>
      </c>
      <c r="GT86" s="395" t="s">
        <v>684</v>
      </c>
      <c r="GU86" s="345" t="str">
        <f>DS16</f>
        <v/>
      </c>
      <c r="GV86" s="356">
        <f t="shared" si="76"/>
        <v>0</v>
      </c>
      <c r="GW86" s="357" t="str">
        <f t="shared" si="77"/>
        <v/>
      </c>
    </row>
    <row r="87" spans="200:205">
      <c r="GR87" s="345">
        <f>DT7</f>
        <v>0</v>
      </c>
      <c r="GS87" s="345" t="str">
        <f t="shared" si="87"/>
        <v>X</v>
      </c>
      <c r="GT87" s="395" t="s">
        <v>684</v>
      </c>
      <c r="GU87" s="345" t="str">
        <f t="shared" ref="GU87:GU95" si="88">DS17</f>
        <v/>
      </c>
      <c r="GV87" s="356">
        <f t="shared" si="76"/>
        <v>0</v>
      </c>
      <c r="GW87" s="357" t="str">
        <f t="shared" si="77"/>
        <v/>
      </c>
    </row>
    <row r="88" spans="200:205">
      <c r="GR88" s="345">
        <f>DT7</f>
        <v>0</v>
      </c>
      <c r="GS88" s="345" t="str">
        <f t="shared" si="87"/>
        <v>X</v>
      </c>
      <c r="GT88" s="395" t="s">
        <v>684</v>
      </c>
      <c r="GU88" s="345" t="str">
        <f t="shared" si="88"/>
        <v/>
      </c>
      <c r="GV88" s="356">
        <f t="shared" si="76"/>
        <v>0</v>
      </c>
      <c r="GW88" s="357" t="str">
        <f t="shared" si="77"/>
        <v/>
      </c>
    </row>
    <row r="89" spans="200:205">
      <c r="GR89" s="345">
        <f>DT7</f>
        <v>0</v>
      </c>
      <c r="GS89" s="345" t="str">
        <f t="shared" si="87"/>
        <v>X</v>
      </c>
      <c r="GT89" s="395" t="s">
        <v>684</v>
      </c>
      <c r="GU89" s="345" t="str">
        <f t="shared" si="88"/>
        <v xml:space="preserve">            </v>
      </c>
      <c r="GV89" s="356">
        <f t="shared" si="76"/>
        <v>0</v>
      </c>
      <c r="GW89" s="357" t="str">
        <f t="shared" si="77"/>
        <v/>
      </c>
    </row>
    <row r="90" spans="200:205">
      <c r="GR90" s="345">
        <f>DT7</f>
        <v>0</v>
      </c>
      <c r="GS90" s="345" t="str">
        <f t="shared" si="87"/>
        <v>X</v>
      </c>
      <c r="GT90" s="395" t="s">
        <v>684</v>
      </c>
      <c r="GU90" s="345" t="str">
        <f t="shared" si="88"/>
        <v/>
      </c>
      <c r="GV90" s="356">
        <f t="shared" si="76"/>
        <v>0</v>
      </c>
      <c r="GW90" s="357" t="str">
        <f t="shared" si="77"/>
        <v/>
      </c>
    </row>
    <row r="91" spans="200:205">
      <c r="GR91" s="345">
        <f>DT7</f>
        <v>0</v>
      </c>
      <c r="GS91" s="345" t="str">
        <f t="shared" si="87"/>
        <v>X</v>
      </c>
      <c r="GT91" s="395" t="s">
        <v>684</v>
      </c>
      <c r="GU91" s="345" t="str">
        <f t="shared" si="88"/>
        <v xml:space="preserve">                                                                                                        </v>
      </c>
      <c r="GV91" s="356">
        <f t="shared" si="76"/>
        <v>0</v>
      </c>
      <c r="GW91" s="357" t="str">
        <f t="shared" si="77"/>
        <v/>
      </c>
    </row>
    <row r="92" spans="200:205">
      <c r="GR92" s="345">
        <f>DT7</f>
        <v>0</v>
      </c>
      <c r="GS92" s="345" t="str">
        <f t="shared" si="87"/>
        <v>X</v>
      </c>
      <c r="GT92" s="395" t="s">
        <v>684</v>
      </c>
      <c r="GU92" s="345" t="str">
        <f t="shared" si="88"/>
        <v/>
      </c>
      <c r="GV92" s="356">
        <f t="shared" si="76"/>
        <v>0</v>
      </c>
      <c r="GW92" s="357" t="str">
        <f t="shared" si="77"/>
        <v/>
      </c>
    </row>
    <row r="93" spans="200:205">
      <c r="GR93" s="345">
        <f>DT7</f>
        <v>0</v>
      </c>
      <c r="GS93" s="345" t="str">
        <f t="shared" si="87"/>
        <v>X</v>
      </c>
      <c r="GT93" s="395" t="s">
        <v>684</v>
      </c>
      <c r="GU93" s="345" t="str">
        <f t="shared" si="88"/>
        <v/>
      </c>
      <c r="GV93" s="356">
        <f t="shared" si="76"/>
        <v>0</v>
      </c>
      <c r="GW93" s="357" t="str">
        <f t="shared" si="77"/>
        <v/>
      </c>
    </row>
    <row r="94" spans="200:205">
      <c r="GR94" s="345">
        <f>DT7</f>
        <v>0</v>
      </c>
      <c r="GS94" s="345" t="str">
        <f t="shared" si="87"/>
        <v>X</v>
      </c>
      <c r="GT94" s="395" t="s">
        <v>684</v>
      </c>
      <c r="GU94" s="345" t="str">
        <f t="shared" si="88"/>
        <v/>
      </c>
      <c r="GV94" s="356">
        <f t="shared" si="76"/>
        <v>0</v>
      </c>
      <c r="GW94" s="357" t="str">
        <f t="shared" si="77"/>
        <v/>
      </c>
    </row>
    <row r="95" spans="200:205">
      <c r="GR95" s="345">
        <f>DT7</f>
        <v>0</v>
      </c>
      <c r="GS95" s="345" t="str">
        <f t="shared" si="87"/>
        <v>X</v>
      </c>
      <c r="GT95" s="395" t="s">
        <v>684</v>
      </c>
      <c r="GU95" s="345" t="str">
        <f t="shared" si="88"/>
        <v/>
      </c>
      <c r="GV95" s="356">
        <f t="shared" si="76"/>
        <v>0</v>
      </c>
      <c r="GW95" s="357" t="str">
        <f t="shared" si="77"/>
        <v/>
      </c>
    </row>
    <row r="96" spans="200:205">
      <c r="GR96" s="345"/>
      <c r="GS96" s="345"/>
      <c r="GT96" s="395"/>
      <c r="GU96" s="345"/>
      <c r="GV96" s="345"/>
      <c r="GW96" s="346"/>
    </row>
    <row r="97" spans="200:205">
      <c r="GR97" s="345"/>
      <c r="GS97" s="345"/>
      <c r="GT97" s="345"/>
      <c r="GU97" s="345"/>
      <c r="GV97" s="345"/>
      <c r="GW97" s="346"/>
    </row>
    <row r="98" spans="200:205">
      <c r="GR98" s="397"/>
      <c r="GS98" s="397"/>
      <c r="GT98" s="397"/>
      <c r="GU98" s="397"/>
      <c r="GV98" s="397"/>
      <c r="GW98" s="398"/>
    </row>
  </sheetData>
  <sheetProtection algorithmName="SHA-512" hashValue="y2Ny9AmBoI8gshcfYhoRHgy53r6ZSLFyDUich7jFViveUCU0T/O8QJ8J0J8qQT5hq+cn2IMclhqJclL8YMf/ew==" saltValue="MW0AeAkKUD+Dq9B7CrmxEw==" spinCount="100000" sheet="1" formatCells="0" formatColumns="0" formatRows="0"/>
  <mergeCells count="5">
    <mergeCell ref="CH11:CI11"/>
    <mergeCell ref="CL11:CM11"/>
    <mergeCell ref="CT9:CW9"/>
    <mergeCell ref="DA10:DB11"/>
    <mergeCell ref="CX9:DD9"/>
  </mergeCells>
  <phoneticPr fontId="39" type="noConversion"/>
  <conditionalFormatting sqref="A16:A25">
    <cfRule type="expression" dxfId="16" priority="155">
      <formula>EA16=0</formula>
    </cfRule>
  </conditionalFormatting>
  <conditionalFormatting sqref="A5:DU5 A6:CW6 CY6:CZ6 DC6:DU6 A7:DU7">
    <cfRule type="expression" dxfId="15" priority="785">
      <formula>$DU$5="cc"</formula>
    </cfRule>
  </conditionalFormatting>
  <conditionalFormatting sqref="A14:DU14">
    <cfRule type="containsText" dxfId="14" priority="217" operator="containsText" text="błędnie">
      <formula>NOT(ISERROR(SEARCH("błędnie",A14)))</formula>
    </cfRule>
  </conditionalFormatting>
  <conditionalFormatting sqref="CQ16:CQ25">
    <cfRule type="expression" dxfId="13" priority="1">
      <formula>ROUND(CQ16,2)&gt;0</formula>
    </cfRule>
  </conditionalFormatting>
  <conditionalFormatting sqref="DY11:GW99">
    <cfRule type="expression" dxfId="12" priority="12">
      <formula>$DY$11="cc"</formula>
    </cfRule>
  </conditionalFormatting>
  <dataValidations xWindow="611" yWindow="718" count="23">
    <dataValidation type="list" allowBlank="1" showInputMessage="1" showErrorMessage="1" error="Proszę wybrać z listy rozwijanej" prompt="wybór z listy rozwijanej" sqref="H16:H25" xr:uid="{5FB77819-BE0D-48FF-9ABD-922A139055FE}">
      <formula1>"A-oczyszczalnia aktywna,B-w budowie,W-wyłączona z eksploatacji"</formula1>
    </dataValidation>
    <dataValidation type="decimal" allowBlank="1" showInputMessage="1" showErrorMessage="1" error="Wpisana wartość nie jest liczbą lub przekracza zakres &lt;0; 3 000 000&gt;" prompt="wartości liczbowe &lt;0; 3000000&gt;" sqref="Q16:Q25 M16:M25 S16:T25" xr:uid="{DB163397-B97C-49EC-B8D7-6CBA1A465924}">
      <formula1>0</formula1>
      <formula2>3000000</formula2>
    </dataValidation>
    <dataValidation type="decimal" allowBlank="1" showInputMessage="1" showErrorMessage="1" error="Wprowadzona wartość nie jest liczbą lub przekracza zakres &lt;0; 200 000&gt;" prompt="wartość liczbowa &lt;0; 200000&gt;" sqref="AC16:AD25" xr:uid="{74D86E5C-BDEF-4057-BEAF-F2BA8D063DC5}">
      <formula1>0</formula1>
      <formula2>200000</formula2>
    </dataValidation>
    <dataValidation type="list" allowBlank="1" showInputMessage="1" showErrorMessage="1" error="Proszę wybrać z listy rozwijanej [TAK/NIE}" prompt="wybór z listy rozwijanej" sqref="AS16:AS25 DI16:DI25 DO16:DO25 AJ16:AL25 AN16:AP25 DA16:DA25" xr:uid="{6504A094-99DE-46F1-B881-A5E2DC47C239}">
      <formula1>"TAK,NIE"</formula1>
    </dataValidation>
    <dataValidation type="list" allowBlank="1" showInputMessage="1" showErrorMessage="1" error="wybór z listy rozwijanej" prompt="wybór z listy rozwijanej" sqref="AQ16:AR25" xr:uid="{F341E4A8-D2E3-4750-ADA2-BF59CB73DDF3}">
      <formula1>"TAK,NIE,Nie jest wymagane"</formula1>
    </dataValidation>
    <dataValidation type="decimal" allowBlank="1" showInputMessage="1" showErrorMessage="1" error="Tylko wartości liczbowe &lt;0 ; 5000&gt;" prompt="Tylko wartości liczbowe &lt;0 ; 5000&gt;" sqref="AT16:BC25" xr:uid="{B85FDAB1-DE1E-46F0-9F29-707D82CA6A82}">
      <formula1>0</formula1>
      <formula2>5000</formula2>
    </dataValidation>
    <dataValidation type="decimal" showInputMessage="1" showErrorMessage="1" error="Należy wpisać wartości liczbowe &lt;0;300000&gt;" prompt="wartości liczbowe z zakresu &lt;0,300000&gt;" sqref="BI16:BT25" xr:uid="{3FB78E6D-74B3-49A6-A148-8BE6CF441533}">
      <formula1>0</formula1>
      <formula2>300000</formula2>
    </dataValidation>
    <dataValidation type="decimal" errorStyle="warning" allowBlank="1" showInputMessage="1" showErrorMessage="1" error="Wpisana wartość nie jest liczbą lub przekracza 1 000 000, proszę upewnić się, że podano w TYS. zł" prompt="wartości liczbowe &lt;0; 1000000&gt;" sqref="CL16:CL25 DG16:DG25 CD16:CE25 CG16:CJ25 CN16:CN25 DN16:DN25" xr:uid="{08B99FC3-52D5-4D13-AA0A-C335171D4394}">
      <formula1>0</formula1>
      <formula2>1000000</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CU16:CU25 CW16:CW25" xr:uid="{1C16CBC0-6AA0-4F9A-BFD6-E2A2B201CB24}">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CV16:CV25 CT16:CT25" xr:uid="{05FFD230-0CE8-459A-A274-24E3D0801C21}">
      <formula1>49</formula1>
      <formula2>55</formula2>
    </dataValidation>
    <dataValidation allowBlank="1" showInputMessage="1" showErrorMessage="1" prompt="Opis w postaci tekstowej" sqref="CZ16:CZ25" xr:uid="{D1D8B285-0598-49EF-A9A8-311403B62598}"/>
    <dataValidation type="date" allowBlank="1" showInputMessage="1" showErrorMessage="1" error="Wpisana dana nie jest w formacie RRRR-MM-DD_x000a_Data zakończenia inwestycji nie może być późniejsza niż 31 grudnia 2034 r." prompt="data RRRR-MM-DD" sqref="DK16:DK25 DQ16:DQ25" xr:uid="{8399A0A5-463F-4781-BEB1-9751DC88827C}">
      <formula1>25569</formula1>
      <formula2>49309</formula2>
    </dataValidation>
    <dataValidation type="whole" allowBlank="1" showInputMessage="1" showErrorMessage="1" error="Proszę wpisać liczbę całkowitą" prompt="tylko liczby całkowite" sqref="AM16:AM25" xr:uid="{721DEE46-B7C2-45D4-BD2C-9621DD96CB5D}">
      <formula1>0</formula1>
      <formula2>400</formula2>
    </dataValidation>
    <dataValidation type="list" allowBlank="1" showInputMessage="1" showErrorMessage="1" error="Proszę wybrać z listy rozwijanej" prompt="wybór z listy rozwijanej" sqref="DM16:DM25" xr:uid="{C7CA0CA8-458F-474F-92B1-5879CB658094}">
      <formula1>"BN,M,MO,R,RM,L,E,IVS,kilka inwestycji"</formula1>
    </dataValidation>
    <dataValidation type="decimal" allowBlank="1" showInputMessage="1" showErrorMessage="1" error="Proszę wybrać z listy rozwijanej [TAK/NIE}" prompt="wartości liczbowe z przedziału 0,00 - 1000000,00" sqref="DH16:DH25" xr:uid="{57A94D63-D097-43FF-AE18-C659F8DB6FE7}">
      <formula1>0</formula1>
      <formula2>1000000</formula2>
    </dataValidation>
    <dataValidation type="decimal" allowBlank="1" showInputMessage="1" showErrorMessage="1" error="Tylko wartości liczbowe" prompt="wartości liczbowe z przedziału 0,00 - 1000000,00" sqref="DJ16:DJ25" xr:uid="{385C54D9-707C-47B3-A553-C9D555BCE6A9}">
      <formula1>0</formula1>
      <formula2>1000000</formula2>
    </dataValidation>
    <dataValidation type="date" allowBlank="1" showInputMessage="1" showErrorMessage="1" error="Wpisana dana nie jest w formacie RRRR-MM-DD lub wykracza poza 2025 r." prompt="data RRRR-MM-DD" sqref="BV16:CC25" xr:uid="{C52ACE17-ECE6-4272-857A-1E5419ABA0C2}">
      <formula1>45658</formula1>
      <formula2>46022</formula2>
    </dataValidation>
    <dataValidation type="decimal" allowBlank="1" showInputMessage="1" showErrorMessage="1" error="Wpisana wartość nie jest wartością liczbową lub przekracza zakres &lt;0; 700 000&gt;" prompt="Tylko wartości liczbowe &lt;0; 1500000&gt;_x000a_" sqref="L16:L25" xr:uid="{28F3B4D9-B589-4201-BD93-D90B233F4E98}">
      <formula1>0</formula1>
      <formula2>1500000</formula2>
    </dataValidation>
    <dataValidation type="list" allowBlank="1" showInputMessage="1" showErrorMessage="1" error="Proszę wybrać z listy rozwijanej" prompt="wybór z listy rozwijanej" sqref="DF16:DF25" xr:uid="{3E76E609-2184-403B-9BEA-DA55BBDBDF73}">
      <formula1>"BN,M,MO,R,RM,L,E,IVS, kilka inwestycji"</formula1>
    </dataValidation>
    <dataValidation type="list" allowBlank="1" showInputMessage="1" showErrorMessage="1" error="Tylko wartości współrzędnych w formacie dziesiętnym_x000a_od 14,00000 do 24,50000" prompt="LISTA ROZWIJANA" sqref="CX16:CX25" xr:uid="{059BA62E-A3D1-4927-827B-3A4BC842387F}">
      <formula1>"TAK, NIE"</formula1>
    </dataValidation>
    <dataValidation type="whole" operator="greaterThanOrEqual" allowBlank="1" showInputMessage="1" showErrorMessage="1" prompt="proszę podać liczbę całkowitą" sqref="X16:X25" xr:uid="{BF8225BD-5B65-4E04-8FA6-12C8893C9F22}">
      <formula1>0</formula1>
    </dataValidation>
    <dataValidation type="whole" operator="greaterThanOrEqual" allowBlank="1" showInputMessage="1" showErrorMessage="1" prompt="Proszę podać liczbę całkowitą " sqref="Y16:Y25" xr:uid="{BFAB0EC7-4FFA-4B75-9554-9FE66D35DCCC}">
      <formula1>0</formula1>
    </dataValidation>
    <dataValidation type="date" operator="greaterThan" allowBlank="1" showInputMessage="1" showErrorMessage="1" error="Wpisana dana nie jest w formacie RRRR-MM-DD" prompt="data RRRR-MM-DD" sqref="DC16:DC25" xr:uid="{DA48A6D4-F3BB-457F-B2A1-C1052B68785B}">
      <formula1>25569</formula1>
    </dataValidation>
  </dataValidations>
  <pageMargins left="0" right="0" top="0.74803149606299213" bottom="0.74803149606299213" header="0.31496062992125984" footer="0.31496062992125984"/>
  <pageSetup paperSize="8" scale="4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K41"/>
  <sheetViews>
    <sheetView showGridLines="0" zoomScale="64" zoomScaleNormal="64" workbookViewId="0"/>
  </sheetViews>
  <sheetFormatPr defaultColWidth="9.140625" defaultRowHeight="15"/>
  <cols>
    <col min="1" max="1" width="39" style="136" customWidth="1"/>
    <col min="2" max="2" width="29.140625" style="136" customWidth="1"/>
    <col min="3" max="3" width="25" style="136" customWidth="1"/>
    <col min="4" max="4" width="24.7109375" style="136" customWidth="1"/>
    <col min="5" max="5" width="25.140625" style="136" customWidth="1"/>
    <col min="6" max="6" width="62.85546875" style="136" customWidth="1"/>
    <col min="7" max="7" width="32.85546875" style="136" customWidth="1"/>
    <col min="8" max="8" width="24.28515625" style="136" customWidth="1"/>
    <col min="9" max="9" width="25" style="136" customWidth="1"/>
    <col min="10" max="10" width="24.7109375" style="136" customWidth="1"/>
    <col min="11" max="11" width="29.7109375" style="136" customWidth="1"/>
    <col min="12" max="12" width="30.7109375" style="136" customWidth="1"/>
    <col min="13" max="13" width="59.5703125" style="136" customWidth="1"/>
    <col min="14" max="14" width="31.7109375" style="136" customWidth="1"/>
    <col min="15" max="15" width="27" style="136" customWidth="1"/>
    <col min="16" max="16" width="64.28515625" style="136" customWidth="1"/>
    <col min="17" max="19" width="9.140625" style="136"/>
    <col min="20" max="20" width="9.140625" style="136" customWidth="1"/>
    <col min="21" max="25" width="8.85546875" style="136" customWidth="1"/>
    <col min="26" max="26" width="18.28515625" style="136" customWidth="1"/>
    <col min="27" max="27" width="8.85546875" style="136" customWidth="1"/>
    <col min="28" max="28" width="33.85546875" style="136" customWidth="1"/>
    <col min="29" max="29" width="19.28515625" style="136" customWidth="1"/>
    <col min="30" max="30" width="27.28515625" style="136" customWidth="1"/>
    <col min="31" max="31" width="14.42578125" style="136" customWidth="1"/>
    <col min="32" max="32" width="15.28515625" style="136" customWidth="1"/>
    <col min="33" max="33" width="14.28515625" style="136" customWidth="1"/>
    <col min="34" max="34" width="21.42578125" style="136" customWidth="1"/>
    <col min="35" max="35" width="15.7109375" style="136" customWidth="1"/>
    <col min="36" max="36" width="19.42578125" style="136" customWidth="1"/>
    <col min="37" max="37" width="8.85546875" style="136" customWidth="1"/>
    <col min="38" max="38" width="9.140625" style="136" customWidth="1"/>
    <col min="39" max="16384" width="9.140625" style="136"/>
  </cols>
  <sheetData>
    <row r="1" spans="1:37" ht="21.75" thickBot="1">
      <c r="A1" s="132" t="s">
        <v>685</v>
      </c>
    </row>
    <row r="2" spans="1:37" ht="48.75" customHeight="1" thickBot="1">
      <c r="A2" s="133" t="s">
        <v>686</v>
      </c>
      <c r="B2" s="308">
        <f>Aglomeracje!H15</f>
        <v>0</v>
      </c>
      <c r="C2" s="133" t="s">
        <v>1</v>
      </c>
      <c r="D2" s="308">
        <f>_xlfn.AGGREGATE(9,6,B6:P6)</f>
        <v>0</v>
      </c>
      <c r="E2" s="133" t="s">
        <v>2</v>
      </c>
      <c r="F2" s="308">
        <f>_xlfn.AGGREGATE(9,6,B5:P5)</f>
        <v>0</v>
      </c>
      <c r="G2" s="133" t="s">
        <v>3</v>
      </c>
      <c r="H2" s="308">
        <f>_xlfn.AGGREGATE(9,6,B7:P7)</f>
        <v>0</v>
      </c>
      <c r="I2" s="133"/>
    </row>
    <row r="3" spans="1:37" ht="21">
      <c r="A3" s="280" t="s">
        <v>4</v>
      </c>
      <c r="B3" s="281"/>
      <c r="C3" s="281"/>
      <c r="D3" s="281"/>
      <c r="E3" s="281" t="s">
        <v>687</v>
      </c>
      <c r="F3" s="281"/>
      <c r="G3" s="281"/>
      <c r="H3" s="281"/>
      <c r="I3" s="281"/>
      <c r="J3" s="281"/>
      <c r="K3" s="281"/>
      <c r="L3" s="281"/>
      <c r="M3" s="281"/>
      <c r="N3" s="281"/>
      <c r="O3" s="281"/>
      <c r="P3" s="281"/>
    </row>
    <row r="4" spans="1:37" s="325" customFormat="1" ht="169.5" customHeight="1">
      <c r="A4" s="158" t="s">
        <v>410</v>
      </c>
      <c r="B4" s="286" t="s">
        <v>29</v>
      </c>
      <c r="C4" s="286" t="s">
        <v>29</v>
      </c>
      <c r="D4" s="286" t="s">
        <v>29</v>
      </c>
      <c r="E4" s="286" t="s">
        <v>688</v>
      </c>
      <c r="F4" s="286" t="s">
        <v>689</v>
      </c>
      <c r="G4" s="286" t="s">
        <v>690</v>
      </c>
      <c r="H4" s="286" t="s">
        <v>691</v>
      </c>
      <c r="I4" s="286" t="s">
        <v>692</v>
      </c>
      <c r="J4" s="286" t="s">
        <v>693</v>
      </c>
      <c r="K4" s="286" t="s">
        <v>694</v>
      </c>
      <c r="L4" s="286" t="s">
        <v>695</v>
      </c>
      <c r="M4" s="286" t="s">
        <v>25</v>
      </c>
      <c r="N4" s="286" t="s">
        <v>696</v>
      </c>
      <c r="O4" s="286" t="s">
        <v>697</v>
      </c>
      <c r="P4" s="286" t="s">
        <v>105</v>
      </c>
      <c r="Q4" s="411"/>
    </row>
    <row r="5" spans="1:37" s="287" customFormat="1" ht="15.6" hidden="1" customHeight="1">
      <c r="A5" s="399"/>
      <c r="B5" s="399"/>
      <c r="C5" s="399"/>
      <c r="D5" s="399"/>
      <c r="E5" s="399">
        <f>COUNTIF(F14:F23,"Kol. 259 błędnie uzupełniona, niezbędne jest skorygowanie danych. Końcowy punkt zrzutu odprowadza ścieki wyłącznie do innej aglomeracji. Należy upewnić się czy aglomeracja posiada końcowy punkt zrzutu")</f>
        <v>0</v>
      </c>
      <c r="F5" s="399"/>
      <c r="G5" s="399"/>
      <c r="H5" s="399"/>
      <c r="I5" s="399"/>
      <c r="J5" s="399"/>
      <c r="K5" s="399"/>
      <c r="L5" s="399"/>
      <c r="M5" s="399"/>
      <c r="N5" s="399"/>
      <c r="O5" s="399"/>
      <c r="P5" s="412" t="str">
        <f>'Dane pomocnicze2024'!J2</f>
        <v>cc</v>
      </c>
      <c r="Q5" s="409"/>
    </row>
    <row r="6" spans="1:37" s="287" customFormat="1" hidden="1">
      <c r="A6" s="399"/>
      <c r="B6" s="399" t="s">
        <v>117</v>
      </c>
      <c r="C6" s="399" t="s">
        <v>117</v>
      </c>
      <c r="D6" s="399" t="s">
        <v>117</v>
      </c>
      <c r="E6" s="399">
        <f>COUNTIFS(E$14:E$23,"",$U$14:$U$23,1)</f>
        <v>0</v>
      </c>
      <c r="F6" s="399" t="s">
        <v>117</v>
      </c>
      <c r="G6" s="399" t="s">
        <v>117</v>
      </c>
      <c r="H6" s="399">
        <f>COUNTIFS(H$14:H$23,"",$U$14:$U$23,1)</f>
        <v>0</v>
      </c>
      <c r="I6" s="399">
        <f>COUNTIFS(I$14:I$23,"",$U$14:$U$23,1)</f>
        <v>0</v>
      </c>
      <c r="J6" s="399">
        <f>COUNTIFS(J$14:J$23,"",$U$14:$U$23,1)</f>
        <v>0</v>
      </c>
      <c r="K6" s="399" t="s">
        <v>117</v>
      </c>
      <c r="L6" s="399" t="s">
        <v>117</v>
      </c>
      <c r="M6" s="399">
        <f>COUNTIFS(M$14:M$23,"",$U$14:$U$23,1,L14:L23,"Podana"&amp;"*")</f>
        <v>0</v>
      </c>
      <c r="N6" s="399">
        <f t="shared" ref="N6:O6" si="0">COUNTIFS(N$14:N$23,"",$U$14:$U$23,1)</f>
        <v>0</v>
      </c>
      <c r="O6" s="399">
        <f t="shared" si="0"/>
        <v>0</v>
      </c>
      <c r="P6" s="412" t="s">
        <v>117</v>
      </c>
      <c r="Q6" s="409"/>
    </row>
    <row r="7" spans="1:37" s="287" customFormat="1">
      <c r="A7" s="399"/>
      <c r="B7" s="399"/>
      <c r="C7" s="399"/>
      <c r="D7" s="399"/>
      <c r="E7" s="399"/>
      <c r="F7" s="399"/>
      <c r="G7" s="399"/>
      <c r="H7" s="399"/>
      <c r="I7" s="399"/>
      <c r="J7" s="399"/>
      <c r="K7" s="399"/>
      <c r="L7" s="399"/>
      <c r="M7" s="399">
        <f>M6</f>
        <v>0</v>
      </c>
      <c r="N7" s="399"/>
      <c r="O7" s="399"/>
      <c r="P7" s="412"/>
      <c r="Q7" s="409"/>
    </row>
    <row r="8" spans="1:37" ht="21">
      <c r="A8" s="264"/>
      <c r="B8" s="269" t="s">
        <v>698</v>
      </c>
      <c r="C8" s="265"/>
      <c r="D8" s="265"/>
      <c r="E8" s="266"/>
      <c r="F8" s="266"/>
      <c r="G8" s="265"/>
      <c r="H8" s="267"/>
      <c r="I8" s="267"/>
      <c r="J8" s="267"/>
      <c r="K8" s="267"/>
      <c r="L8" s="267"/>
      <c r="M8" s="267"/>
      <c r="N8" s="270" t="s">
        <v>129</v>
      </c>
      <c r="O8" s="271"/>
      <c r="P8" s="268"/>
    </row>
    <row r="9" spans="1:37" s="285" customFormat="1" ht="90" customHeight="1">
      <c r="A9" s="165"/>
      <c r="B9" s="326" t="s">
        <v>699</v>
      </c>
      <c r="C9" s="327"/>
      <c r="D9" s="327"/>
      <c r="E9" s="169"/>
      <c r="F9" s="171"/>
      <c r="G9" s="171"/>
      <c r="H9" s="328"/>
      <c r="I9" s="328"/>
      <c r="J9" s="328"/>
      <c r="K9" s="175"/>
      <c r="L9" s="175"/>
      <c r="M9" s="329"/>
      <c r="N9" s="742" t="s">
        <v>700</v>
      </c>
      <c r="O9" s="743"/>
      <c r="P9" s="602"/>
      <c r="Q9" s="452"/>
      <c r="R9" s="452"/>
      <c r="S9" s="452"/>
      <c r="T9" s="452"/>
      <c r="U9" s="452"/>
      <c r="V9" s="452"/>
      <c r="W9" s="452"/>
      <c r="X9" s="452"/>
      <c r="Y9" s="452"/>
      <c r="Z9" s="452"/>
      <c r="AA9" s="452"/>
      <c r="AB9" s="452"/>
      <c r="AC9" s="452"/>
      <c r="AD9" s="452"/>
      <c r="AE9" s="452"/>
      <c r="AF9" s="452"/>
      <c r="AG9" s="452"/>
      <c r="AH9" s="452"/>
      <c r="AI9" s="452"/>
      <c r="AJ9" s="452"/>
      <c r="AK9" s="452"/>
    </row>
    <row r="10" spans="1:37" s="285" customFormat="1" ht="100.5" customHeight="1">
      <c r="A10" s="165" t="s">
        <v>701</v>
      </c>
      <c r="B10" s="231" t="s">
        <v>702</v>
      </c>
      <c r="C10" s="231" t="s">
        <v>703</v>
      </c>
      <c r="D10" s="231" t="s">
        <v>704</v>
      </c>
      <c r="E10" s="232" t="s">
        <v>705</v>
      </c>
      <c r="F10" s="234" t="s">
        <v>706</v>
      </c>
      <c r="G10" s="234" t="s">
        <v>707</v>
      </c>
      <c r="H10" s="232" t="s">
        <v>708</v>
      </c>
      <c r="I10" s="232" t="s">
        <v>709</v>
      </c>
      <c r="J10" s="232" t="s">
        <v>710</v>
      </c>
      <c r="K10" s="234" t="s">
        <v>711</v>
      </c>
      <c r="L10" s="234" t="s">
        <v>712</v>
      </c>
      <c r="M10" s="248" t="s">
        <v>25</v>
      </c>
      <c r="N10" s="255" t="s">
        <v>267</v>
      </c>
      <c r="O10" s="601" t="s">
        <v>268</v>
      </c>
      <c r="P10" s="603" t="s">
        <v>315</v>
      </c>
      <c r="Q10" s="452"/>
      <c r="R10" s="452"/>
      <c r="S10" s="452"/>
      <c r="T10" s="452"/>
      <c r="U10" s="453"/>
      <c r="V10" s="452"/>
      <c r="W10" s="452"/>
      <c r="X10" s="452"/>
      <c r="Y10" s="452"/>
      <c r="Z10" s="452"/>
      <c r="AA10" s="452"/>
      <c r="AB10" s="452"/>
      <c r="AC10" s="452"/>
      <c r="AD10" s="452"/>
      <c r="AE10" s="452"/>
      <c r="AF10" s="452"/>
      <c r="AG10" s="452"/>
      <c r="AH10" s="452"/>
      <c r="AI10" s="452"/>
      <c r="AJ10" s="452"/>
      <c r="AK10" s="452"/>
    </row>
    <row r="11" spans="1:37" s="285" customFormat="1" ht="45.75" customHeight="1">
      <c r="A11" s="433" t="s">
        <v>117</v>
      </c>
      <c r="B11" s="126">
        <v>255</v>
      </c>
      <c r="C11" s="126">
        <v>256</v>
      </c>
      <c r="D11" s="126">
        <v>257</v>
      </c>
      <c r="E11" s="126">
        <v>258</v>
      </c>
      <c r="F11" s="127" t="s">
        <v>713</v>
      </c>
      <c r="G11" s="126">
        <v>259</v>
      </c>
      <c r="H11" s="126">
        <v>260</v>
      </c>
      <c r="I11" s="126">
        <v>261</v>
      </c>
      <c r="J11" s="126">
        <v>262</v>
      </c>
      <c r="K11" s="127" t="s">
        <v>620</v>
      </c>
      <c r="L11" s="127" t="s">
        <v>714</v>
      </c>
      <c r="M11" s="127" t="s">
        <v>715</v>
      </c>
      <c r="N11" s="126">
        <v>263</v>
      </c>
      <c r="O11" s="126">
        <v>264</v>
      </c>
      <c r="P11" s="600">
        <v>265</v>
      </c>
      <c r="Q11" s="452"/>
      <c r="R11" s="452"/>
      <c r="S11" s="452"/>
      <c r="T11" s="452"/>
      <c r="U11" s="452" t="str">
        <f>'Dane pomocnicze2024'!J2</f>
        <v>cc</v>
      </c>
      <c r="V11" s="454" t="s">
        <v>716</v>
      </c>
      <c r="W11" s="452"/>
      <c r="X11" s="452"/>
      <c r="Y11" s="452"/>
      <c r="Z11" s="452"/>
      <c r="AA11" s="452"/>
      <c r="AB11" s="452"/>
      <c r="AC11" s="452"/>
      <c r="AD11" s="452"/>
      <c r="AE11" s="452"/>
      <c r="AF11" s="452"/>
      <c r="AG11" s="452"/>
      <c r="AH11" s="452"/>
      <c r="AI11" s="452"/>
      <c r="AJ11" s="452"/>
      <c r="AK11" s="452"/>
    </row>
    <row r="12" spans="1:37" s="381" customFormat="1" ht="18.75" customHeight="1">
      <c r="A12" s="384"/>
      <c r="B12" s="384"/>
      <c r="C12" s="384"/>
      <c r="D12" s="384"/>
      <c r="E12" s="384" t="str">
        <f t="shared" ref="E12:P12" si="1">IF(AND(ISNUMBER(E5),E5&gt;0),"Pola błędnie uzupełnione: "&amp;E5,"")</f>
        <v/>
      </c>
      <c r="F12" s="384"/>
      <c r="G12" s="384"/>
      <c r="H12" s="384" t="str">
        <f t="shared" si="1"/>
        <v/>
      </c>
      <c r="I12" s="384" t="str">
        <f t="shared" si="1"/>
        <v/>
      </c>
      <c r="J12" s="384" t="str">
        <f t="shared" si="1"/>
        <v/>
      </c>
      <c r="K12" s="384"/>
      <c r="L12" s="384"/>
      <c r="M12" s="384" t="str">
        <f t="shared" si="1"/>
        <v/>
      </c>
      <c r="N12" s="384" t="str">
        <f t="shared" si="1"/>
        <v/>
      </c>
      <c r="O12" s="384" t="str">
        <f t="shared" si="1"/>
        <v/>
      </c>
      <c r="P12" s="384" t="str">
        <f t="shared" si="1"/>
        <v/>
      </c>
      <c r="V12" s="381">
        <f>_xlfn.AGGREGATE(9,6,V14:V25)</f>
        <v>0</v>
      </c>
    </row>
    <row r="13" spans="1:37" s="381" customFormat="1" ht="21" customHeight="1" thickBot="1">
      <c r="A13" s="385"/>
      <c r="B13" s="385"/>
      <c r="C13" s="385"/>
      <c r="D13" s="385"/>
      <c r="E13" s="389" t="str">
        <f t="shared" ref="E13:P13" si="2">IF(AND(ISNUMBER(E6),E6&gt;0),"Pola obowiązkowe: "&amp;E6,"")</f>
        <v/>
      </c>
      <c r="F13" s="385"/>
      <c r="G13" s="385"/>
      <c r="H13" s="389" t="str">
        <f t="shared" si="2"/>
        <v/>
      </c>
      <c r="I13" s="389" t="str">
        <f t="shared" si="2"/>
        <v/>
      </c>
      <c r="J13" s="389" t="str">
        <f t="shared" si="2"/>
        <v/>
      </c>
      <c r="K13" s="385"/>
      <c r="L13" s="385"/>
      <c r="M13" s="385" t="str">
        <f t="shared" si="2"/>
        <v/>
      </c>
      <c r="N13" s="389" t="str">
        <f t="shared" si="2"/>
        <v/>
      </c>
      <c r="O13" s="389" t="str">
        <f t="shared" si="2"/>
        <v/>
      </c>
      <c r="P13" s="385" t="str">
        <f t="shared" si="2"/>
        <v/>
      </c>
      <c r="U13" s="381" t="s">
        <v>717</v>
      </c>
    </row>
    <row r="14" spans="1:37" s="285" customFormat="1" ht="49.9" customHeight="1">
      <c r="A14" s="473" t="str">
        <f>IF(Aglomeracje!H15&gt;0,1&amp;"/"&amp;Aglomeracje!H15,"X")</f>
        <v>X</v>
      </c>
      <c r="B14" s="461" t="str">
        <f>IF(A14="x","X",IF(Aglomeracje!$C$15&lt;&gt;"",Aglomeracje!$C$15,"Brak wpisanych danych kol.1 w arkuszu Aglomeracje "))</f>
        <v>X</v>
      </c>
      <c r="C14" s="461" t="str">
        <f>IF(A14="x","X",IF(Aglomeracje!$E$15&lt;&gt;"",Aglomeracje!$E$15,"Brak wpisanych danych w kol. 2 w arkuszu Aglomeracje"))</f>
        <v>X</v>
      </c>
      <c r="D14" s="540" t="str">
        <f>IF(A14="x","X",IF(Aglomeracje!$K$15&lt;&gt;"",Aglomeracje!$K$15,"Brak wpisanych danych w kol.9 w arkuszu Aglomeracje"))</f>
        <v>X</v>
      </c>
      <c r="E14" s="564"/>
      <c r="F14" s="541" t="str">
        <f>IF(B14&lt;&gt;"",(IF(B14=E14,"Kol. 259 błędnie uzupełniona, niezbędne jest skorygowanie danych. Końcowy punkt zrzutu odprowadza ścieki wyłącznie do innej aglomeracji. Należy upewnić się czy aglomeracja posiada końcowy punkt zrzutu","")),"")</f>
        <v/>
      </c>
      <c r="G14" s="540" t="str">
        <f>IF(E14&lt;&gt;"",(IF(COUNTIF('Dane pomocnicze2024'!$D$5:$D$3333,E14)&gt;0,VLOOKUP(E14,'Dane pomocnicze2024'!$D$5:$E$3333,2,0),"I_d aglomeracji jest błędnie wpisany lub nie występuje w sprawozdaniu za zeszły rok")),"")</f>
        <v/>
      </c>
      <c r="H14" s="553"/>
      <c r="I14" s="568"/>
      <c r="J14" s="564"/>
      <c r="K14" s="596" t="str">
        <f>IF(J14&lt;&gt;"",IF(COUNTIF('Dane pomocnicze2024'!$AU$5:$AU$3333,'KP - końcowe punkty'!J14)&gt;0,VLOOKUP(J14,'Dane pomocnicze2024'!$AU$5:$AV$3333,2,0),"Błędnie wpisany I_d oczyszczalni lub brak tego I_d w sprawozdaniu za zeszły rok"),"")</f>
        <v/>
      </c>
      <c r="L14" s="461" t="str">
        <f>IF(J14&lt;&gt;"",IF(AND(K14&lt;&gt;"*"&amp;"Błędnie"&amp;"*",COUNTIF('Dane pomocnicze2024'!$AU$5:$AU$3333,J14)&gt;0),IF(VLOOKUP(J14,'Dane pomocnicze2024'!$AU$5:$AX$3333,4,0)&lt;&gt;G14,"Podana oczyszczalnia znajduje się poza aglomeracją z kol. 259",""),""),"")</f>
        <v/>
      </c>
      <c r="M14" s="701"/>
      <c r="N14" s="579"/>
      <c r="O14" s="597"/>
      <c r="P14" s="702"/>
      <c r="Q14" s="452"/>
      <c r="R14" s="452"/>
      <c r="S14" s="452"/>
      <c r="T14" s="452"/>
      <c r="U14" s="452">
        <f>IF(A14="x",0,1)</f>
        <v>0</v>
      </c>
      <c r="V14" s="452">
        <f t="shared" ref="V14:V23" si="3">U14*I14</f>
        <v>0</v>
      </c>
      <c r="W14" s="452"/>
      <c r="X14" s="452"/>
      <c r="Y14" s="452"/>
      <c r="Z14" s="452"/>
      <c r="AA14" s="452"/>
      <c r="AB14" s="452"/>
      <c r="AC14" s="452"/>
      <c r="AD14" s="452"/>
      <c r="AE14" s="452"/>
      <c r="AF14" s="452"/>
      <c r="AG14" s="452"/>
      <c r="AH14" s="452"/>
      <c r="AI14" s="452"/>
      <c r="AJ14" s="452"/>
      <c r="AK14" s="452"/>
    </row>
    <row r="15" spans="1:37" s="285" customFormat="1" ht="49.9" customHeight="1">
      <c r="A15" s="473" t="str">
        <f>IF(Aglomeracje!H15-1&gt;0,2&amp;"/"&amp;Aglomeracje!H15,"X")</f>
        <v>X</v>
      </c>
      <c r="B15" s="461" t="str">
        <f>IF(A15="x","X",IF(Aglomeracje!$C$15&lt;&gt;"",Aglomeracje!$C$15,"Brak wpisanych danych kol.1 w arkuszu Aglomeracje "))</f>
        <v>X</v>
      </c>
      <c r="C15" s="461" t="str">
        <f>IF(A15="x","X",IF(Aglomeracje!$E$15&lt;&gt;"",Aglomeracje!$E$15,"Brak wpisanych danych w kol. 2 w arkuszu Aglomeracje"))</f>
        <v>X</v>
      </c>
      <c r="D15" s="540" t="str">
        <f>IF(A15="x","X",IF(Aglomeracje!$K$15&lt;&gt;"",Aglomeracje!$K$15,"Brak wpisanych danych w kol.9 w arkuszu Aglomeracje"))</f>
        <v>X</v>
      </c>
      <c r="E15" s="543"/>
      <c r="F15" s="541" t="str">
        <f t="shared" ref="F15:F23" si="4">IF(B15&lt;&gt;"",(IF(B15=E15,"Kol. 259 błędnie uzupełniona, niezbędne jest skorygowanie danych. Końcowy punkt zrzutu odprowadza ścieki wyłącznie do innej aglomeracji. Należy upewnić się czy aglomeracja posiada końcowy punkt zrzutu","")),"")</f>
        <v/>
      </c>
      <c r="G15" s="540" t="str">
        <f>IF(E15&lt;&gt;"",(IF(COUNTIF('Dane pomocnicze2024'!$D$5:$D$1545,E15)&gt;0,VLOOKUP(E15,'Dane pomocnicze2024'!$D$5:$E$1545,2,0),"I_d aglomeracji jest błędnie wpisany lub nie występuje w sprawozdaniu za zeszły rok")),"")</f>
        <v/>
      </c>
      <c r="H15" s="554"/>
      <c r="I15" s="569"/>
      <c r="J15" s="543"/>
      <c r="K15" s="596" t="str">
        <f>IF(J15&lt;&gt;"",IF(COUNTIF('Dane pomocnicze2024'!$AU$5:$AU$3333,'KP - końcowe punkty'!J15)&gt;0,VLOOKUP(J15,'Dane pomocnicze2024'!$AU$5:$AV$3333,2,0),"Błędnie wpisany I_d oczyszczalni lub brak tego I_d w sprawozdaniu za zeszły rok"),"")</f>
        <v/>
      </c>
      <c r="L15" s="461" t="str">
        <f>IF(J15&lt;&gt;"",IF(AND(K15&lt;&gt;"*"&amp;"Błędnie"&amp;"*",COUNTIF('Dane pomocnicze2024'!$AU$5:$AU$3333,J15)&gt;0),IF(VLOOKUP(J15,'Dane pomocnicze2024'!$AU$5:$AX$3333,4,0)&lt;&gt;G15,"Podana oczyszczalnia znajduje się poza aglomeracją z kol. 259",""),""),"")</f>
        <v/>
      </c>
      <c r="M15" s="701"/>
      <c r="N15" s="580"/>
      <c r="O15" s="598"/>
      <c r="P15" s="702"/>
      <c r="Q15" s="452"/>
      <c r="R15" s="452"/>
      <c r="S15" s="452"/>
      <c r="T15" s="452"/>
      <c r="U15" s="452">
        <f t="shared" ref="U15:U23" si="5">IF(A15="x",0,1)</f>
        <v>0</v>
      </c>
      <c r="V15" s="452">
        <f t="shared" si="3"/>
        <v>0</v>
      </c>
      <c r="W15" s="452"/>
      <c r="X15" s="452"/>
      <c r="Y15" s="452"/>
      <c r="Z15" s="452"/>
      <c r="AA15" s="452"/>
      <c r="AB15" s="452"/>
      <c r="AC15" s="452"/>
      <c r="AD15" s="452"/>
      <c r="AE15" s="452"/>
      <c r="AF15" s="452"/>
      <c r="AG15" s="452"/>
      <c r="AH15" s="452"/>
      <c r="AI15" s="452"/>
      <c r="AJ15" s="452"/>
      <c r="AK15" s="452"/>
    </row>
    <row r="16" spans="1:37" s="285" customFormat="1" ht="49.9" customHeight="1">
      <c r="A16" s="473" t="str">
        <f>IF(Aglomeracje!H15-2&gt;0,3&amp;"/"&amp;Aglomeracje!H15,"X")</f>
        <v>X</v>
      </c>
      <c r="B16" s="461" t="str">
        <f>IF(A16="x","X",IF(Aglomeracje!$C$15&lt;&gt;"",Aglomeracje!$C$15,"Brak wpisanych danych kol.1 w arkuszu Aglomeracje "))</f>
        <v>X</v>
      </c>
      <c r="C16" s="461" t="str">
        <f>IF(A16="x","X",IF(Aglomeracje!$E$15&lt;&gt;"",Aglomeracje!$E$15,"Brak wpisanych danych w kol. 2 w arkuszu Aglomeracje"))</f>
        <v>X</v>
      </c>
      <c r="D16" s="540" t="str">
        <f>IF(A16="x","X",IF(Aglomeracje!$K$15&lt;&gt;"",Aglomeracje!$K$15,"Brak wpisanych danych w kol.9 w arkuszu Aglomeracje"))</f>
        <v>X</v>
      </c>
      <c r="E16" s="543"/>
      <c r="F16" s="541" t="str">
        <f t="shared" si="4"/>
        <v/>
      </c>
      <c r="G16" s="540" t="str">
        <f>IF(E16&lt;&gt;"",(IF(COUNTIF('Dane pomocnicze2024'!$D$5:$D$1545,E16)&gt;0,VLOOKUP(E16,'Dane pomocnicze2024'!$D$5:$E$1545,2,0),"I_d aglomeracji jest błędnie wpisany lub nie występuje w sprawozdaniu za zeszły rok")),"")</f>
        <v/>
      </c>
      <c r="H16" s="554"/>
      <c r="I16" s="569"/>
      <c r="J16" s="543"/>
      <c r="K16" s="596" t="str">
        <f>IF(J16&lt;&gt;"",IF(COUNTIF('Dane pomocnicze2024'!$AU$5:$AU$3333,'KP - końcowe punkty'!J16)&gt;0,VLOOKUP(J16,'Dane pomocnicze2024'!$AU$5:$AV$3333,2,0),"Błędnie wpisany I_d oczyszczalni lub brak tego I_d w sprawozdaniu za zeszły rok"),"")</f>
        <v/>
      </c>
      <c r="L16" s="461" t="str">
        <f>IF(J16&lt;&gt;"",IF(AND(K16&lt;&gt;"*"&amp;"Błędnie"&amp;"*",COUNTIF('Dane pomocnicze2024'!$AU$5:$AU$3333,J16)&gt;0),IF(VLOOKUP(J16,'Dane pomocnicze2024'!$AU$5:$AX$3333,4,0)&lt;&gt;G16,"Podana oczyszczalnia znajduje się poza aglomeracją z kol. 259",""),""),"")</f>
        <v/>
      </c>
      <c r="M16" s="701"/>
      <c r="N16" s="580"/>
      <c r="O16" s="598"/>
      <c r="P16" s="702"/>
      <c r="Q16" s="452"/>
      <c r="R16" s="452"/>
      <c r="S16" s="452"/>
      <c r="T16" s="452"/>
      <c r="U16" s="452">
        <f t="shared" si="5"/>
        <v>0</v>
      </c>
      <c r="V16" s="452">
        <f t="shared" si="3"/>
        <v>0</v>
      </c>
      <c r="W16" s="452"/>
      <c r="X16" s="452"/>
      <c r="Y16" s="452"/>
      <c r="Z16" s="452"/>
      <c r="AA16" s="452"/>
      <c r="AB16" s="452"/>
      <c r="AC16" s="452"/>
      <c r="AD16" s="452"/>
      <c r="AE16" s="452"/>
      <c r="AF16" s="452"/>
      <c r="AG16" s="452"/>
      <c r="AH16" s="452"/>
      <c r="AI16" s="452"/>
      <c r="AJ16" s="452"/>
      <c r="AK16" s="452"/>
    </row>
    <row r="17" spans="1:37" s="285" customFormat="1" ht="49.9" customHeight="1">
      <c r="A17" s="473" t="str">
        <f>IF(Aglomeracje!H15-3&gt;0,4&amp;"/"&amp;Aglomeracje!H15,"X")</f>
        <v>X</v>
      </c>
      <c r="B17" s="461" t="str">
        <f>IF(A17="x","X",IF(Aglomeracje!$C$15&lt;&gt;"",Aglomeracje!$C$15,"Brak wpisanych danych kol.1 w arkuszu Aglomeracje "))</f>
        <v>X</v>
      </c>
      <c r="C17" s="461" t="str">
        <f>IF(A17="x","X",IF(Aglomeracje!$E$15&lt;&gt;"",Aglomeracje!$E$15,"Brak wpisanych danych w kol. 2 w arkuszu Aglomeracje"))</f>
        <v>X</v>
      </c>
      <c r="D17" s="540" t="str">
        <f>IF(A17="x","X",IF(Aglomeracje!$K$15&lt;&gt;"",Aglomeracje!$K$15,"Brak wpisanych danych w kol.9 w arkuszu Aglomeracje"))</f>
        <v>X</v>
      </c>
      <c r="E17" s="543"/>
      <c r="F17" s="541" t="str">
        <f t="shared" si="4"/>
        <v/>
      </c>
      <c r="G17" s="540" t="str">
        <f>IF(E17&lt;&gt;"",(IF(COUNTIF('Dane pomocnicze2024'!$D$5:$D$1545,E17)&gt;0,VLOOKUP(E17,'Dane pomocnicze2024'!$D$5:$E$1545,2,0),"I_d aglomeracji jest błędnie wpisany lub nie występuje w sprawozdaniu za zeszły rok")),"")</f>
        <v/>
      </c>
      <c r="H17" s="554"/>
      <c r="I17" s="569"/>
      <c r="J17" s="543"/>
      <c r="K17" s="596" t="str">
        <f>IF(J17&lt;&gt;"",IF(COUNTIF('Dane pomocnicze2024'!$AU$5:$AU$3333,'KP - końcowe punkty'!J17)&gt;0,VLOOKUP(J17,'Dane pomocnicze2024'!$AU$5:$AV$3333,2,0),"Błędnie wpisany I_d oczyszczalni lub brak tego I_d w sprawozdaniu za zeszły rok"),"")</f>
        <v/>
      </c>
      <c r="L17" s="461" t="str">
        <f>IF(J17&lt;&gt;"",IF(AND(K17&lt;&gt;"*"&amp;"Błędnie"&amp;"*",COUNTIF('Dane pomocnicze2024'!$AU$5:$AU$3333,J17)&gt;0),IF(VLOOKUP(J17,'Dane pomocnicze2024'!$AU$5:$AX$3333,4,0)&lt;&gt;G17,"Podana oczyszczalnia znajduje się poza aglomeracją z kol. 259",""),""),"")</f>
        <v/>
      </c>
      <c r="M17" s="701"/>
      <c r="N17" s="580"/>
      <c r="O17" s="598"/>
      <c r="P17" s="702"/>
      <c r="Q17" s="452"/>
      <c r="R17" s="452"/>
      <c r="S17" s="452"/>
      <c r="T17" s="452"/>
      <c r="U17" s="452">
        <f t="shared" si="5"/>
        <v>0</v>
      </c>
      <c r="V17" s="452">
        <f t="shared" si="3"/>
        <v>0</v>
      </c>
      <c r="W17" s="452"/>
      <c r="X17" s="452"/>
      <c r="Y17" s="452"/>
      <c r="Z17" s="452"/>
      <c r="AA17" s="452"/>
      <c r="AB17" s="452"/>
      <c r="AC17" s="452"/>
      <c r="AD17" s="452"/>
      <c r="AE17" s="452"/>
      <c r="AF17" s="452"/>
      <c r="AG17" s="452"/>
      <c r="AH17" s="452"/>
      <c r="AI17" s="452"/>
      <c r="AJ17" s="452"/>
      <c r="AK17" s="452"/>
    </row>
    <row r="18" spans="1:37" s="285" customFormat="1" ht="49.9" customHeight="1">
      <c r="A18" s="473" t="str">
        <f>IF(Aglomeracje!H15-4&gt;0,5&amp;"/"&amp;Aglomeracje!H15,"X")</f>
        <v>X</v>
      </c>
      <c r="B18" s="461" t="str">
        <f>IF(A18="x","X",IF(Aglomeracje!$C$15&lt;&gt;"",Aglomeracje!$C$15,"Brak wpisanych danych kol.1 w arkuszu Aglomeracje "))</f>
        <v>X</v>
      </c>
      <c r="C18" s="461" t="str">
        <f>IF(A18="x","X",IF(Aglomeracje!$E$15&lt;&gt;"",Aglomeracje!$E$15,"Brak wpisanych danych w kol. 2 w arkuszu Aglomeracje"))</f>
        <v>X</v>
      </c>
      <c r="D18" s="540" t="str">
        <f>IF(A18="x","X",IF(Aglomeracje!$K$15&lt;&gt;"",Aglomeracje!$K$15,"Brak wpisanych danych w kol.9 w arkuszu Aglomeracje"))</f>
        <v>X</v>
      </c>
      <c r="E18" s="543"/>
      <c r="F18" s="541" t="str">
        <f t="shared" si="4"/>
        <v/>
      </c>
      <c r="G18" s="540" t="str">
        <f>IF(E18&lt;&gt;"",(IF(COUNTIF('Dane pomocnicze2024'!$D$5:$D$1545,E18)&gt;0,VLOOKUP(E18,'Dane pomocnicze2024'!$D$5:$E$1545,2,0),"I_d aglomeracji jest błędnie wpisany lub nie występuje w sprawozdaniu za zeszły rok")),"")</f>
        <v/>
      </c>
      <c r="H18" s="554"/>
      <c r="I18" s="569"/>
      <c r="J18" s="543"/>
      <c r="K18" s="596" t="str">
        <f>IF(J18&lt;&gt;"",IF(COUNTIF('Dane pomocnicze2024'!$AU$5:$AU$3333,'KP - końcowe punkty'!J18)&gt;0,VLOOKUP(J18,'Dane pomocnicze2024'!$AU$5:$AV$3333,2,0),"Błędnie wpisany I_d oczyszczalni lub brak tego I_d w sprawozdaniu za zeszły rok"),"")</f>
        <v/>
      </c>
      <c r="L18" s="461" t="str">
        <f>IF(J18&lt;&gt;"",IF(AND(K18&lt;&gt;"*"&amp;"Błędnie"&amp;"*",COUNTIF('Dane pomocnicze2024'!$AU$5:$AU$3333,J18)&gt;0),IF(VLOOKUP(J18,'Dane pomocnicze2024'!$AU$5:$AX$3333,4,0)&lt;&gt;G18,"Podana oczyszczalnia znajduje się poza aglomeracją z kol. 259",""),""),"")</f>
        <v/>
      </c>
      <c r="M18" s="701"/>
      <c r="N18" s="580"/>
      <c r="O18" s="598"/>
      <c r="P18" s="702"/>
      <c r="Q18" s="452"/>
      <c r="R18" s="452"/>
      <c r="S18" s="452"/>
      <c r="T18" s="452"/>
      <c r="U18" s="452">
        <f t="shared" si="5"/>
        <v>0</v>
      </c>
      <c r="V18" s="452">
        <f t="shared" si="3"/>
        <v>0</v>
      </c>
      <c r="W18" s="452"/>
      <c r="X18" s="452"/>
      <c r="Y18" s="452"/>
      <c r="Z18" s="452"/>
      <c r="AA18" s="452"/>
      <c r="AB18" s="452"/>
      <c r="AC18" s="452"/>
      <c r="AD18" s="452"/>
      <c r="AE18" s="452"/>
      <c r="AF18" s="452"/>
      <c r="AG18" s="452"/>
      <c r="AH18" s="452"/>
      <c r="AI18" s="452"/>
      <c r="AJ18" s="452"/>
      <c r="AK18" s="452"/>
    </row>
    <row r="19" spans="1:37" s="285" customFormat="1" ht="49.9" customHeight="1">
      <c r="A19" s="473" t="str">
        <f>IF(Aglomeracje!H15-5&gt;0,6&amp;"/"&amp;Aglomeracje!H15,"X")</f>
        <v>X</v>
      </c>
      <c r="B19" s="461" t="str">
        <f>IF(A19="x","X",IF(Aglomeracje!$C$15&lt;&gt;"",Aglomeracje!$C$15,"Brak wpisanych danych kol.1 w arkuszu Aglomeracje "))</f>
        <v>X</v>
      </c>
      <c r="C19" s="461" t="str">
        <f>IF(A19="x","X",IF(Aglomeracje!$E$15&lt;&gt;"",Aglomeracje!$E$15,"Brak wpisanych danych w kol. 2 w arkuszu Aglomeracje"))</f>
        <v>X</v>
      </c>
      <c r="D19" s="540" t="str">
        <f>IF(A19="x","X",IF(Aglomeracje!$K$15&lt;&gt;"",Aglomeracje!$K$15,"Brak wpisanych danych w kol.9 w arkuszu Aglomeracje"))</f>
        <v>X</v>
      </c>
      <c r="E19" s="543"/>
      <c r="F19" s="541" t="str">
        <f t="shared" si="4"/>
        <v/>
      </c>
      <c r="G19" s="540" t="str">
        <f>IF(E19&lt;&gt;"",(IF(COUNTIF('Dane pomocnicze2024'!$D$5:$D$1545,E19)&gt;0,VLOOKUP(E19,'Dane pomocnicze2024'!$D$5:$E$1545,2,0),"I_d aglomeracji jest błędnie wpisany lub nie występuje w sprawozdaniu za zeszły rok")),"")</f>
        <v/>
      </c>
      <c r="H19" s="554"/>
      <c r="I19" s="569"/>
      <c r="J19" s="543"/>
      <c r="K19" s="596" t="str">
        <f>IF(J19&lt;&gt;"",IF(COUNTIF('Dane pomocnicze2024'!$AU$5:$AU$3333,'KP - końcowe punkty'!J19)&gt;0,VLOOKUP(J19,'Dane pomocnicze2024'!$AU$5:$AV$3333,2,0),"Błędnie wpisany I_d oczyszczalni lub brak tego I_d w sprawozdaniu za zeszły rok"),"")</f>
        <v/>
      </c>
      <c r="L19" s="461" t="str">
        <f>IF(J19&lt;&gt;"",IF(AND(K19&lt;&gt;"*"&amp;"Błędnie"&amp;"*",COUNTIF('Dane pomocnicze2024'!$AU$5:$AU$3333,J19)&gt;0),IF(VLOOKUP(J19,'Dane pomocnicze2024'!$AU$5:$AX$3333,4,0)&lt;&gt;G19,"Podana oczyszczalnia znajduje się poza aglomeracją z kol. 259",""),""),"")</f>
        <v/>
      </c>
      <c r="M19" s="701"/>
      <c r="N19" s="580"/>
      <c r="O19" s="598"/>
      <c r="P19" s="702"/>
      <c r="Q19" s="452"/>
      <c r="R19" s="452"/>
      <c r="S19" s="452"/>
      <c r="T19" s="452"/>
      <c r="U19" s="452">
        <f t="shared" si="5"/>
        <v>0</v>
      </c>
      <c r="V19" s="452">
        <f t="shared" si="3"/>
        <v>0</v>
      </c>
      <c r="W19" s="452"/>
      <c r="X19" s="452"/>
      <c r="Y19" s="452"/>
      <c r="Z19" s="452"/>
      <c r="AA19" s="452"/>
      <c r="AB19" s="452"/>
      <c r="AC19" s="452"/>
      <c r="AD19" s="452"/>
      <c r="AE19" s="452"/>
      <c r="AF19" s="452"/>
      <c r="AG19" s="452"/>
      <c r="AH19" s="452"/>
      <c r="AI19" s="452"/>
      <c r="AJ19" s="452"/>
      <c r="AK19" s="452"/>
    </row>
    <row r="20" spans="1:37" s="285" customFormat="1" ht="49.9" customHeight="1">
      <c r="A20" s="473" t="str">
        <f>IF(Aglomeracje!H15-6&gt;0,7&amp;"/"&amp;Aglomeracje!H15,"X")</f>
        <v>X</v>
      </c>
      <c r="B20" s="461" t="str">
        <f>IF(A20="x","X",IF(Aglomeracje!$C$15&lt;&gt;"",Aglomeracje!$C$15,"Brak wpisanych danych kol.1 w arkuszu Aglomeracje "))</f>
        <v>X</v>
      </c>
      <c r="C20" s="461" t="str">
        <f>IF(A20="x","X",IF(Aglomeracje!$E$15&lt;&gt;"",Aglomeracje!$E$15,"Brak wpisanych danych w kol. 2 w arkuszu Aglomeracje"))</f>
        <v>X</v>
      </c>
      <c r="D20" s="540" t="str">
        <f>IF(A20="x","X",IF(Aglomeracje!$K$15&lt;&gt;"",Aglomeracje!$K$15,"Brak wpisanych danych w kol.9 w arkuszu Aglomeracje"))</f>
        <v>X</v>
      </c>
      <c r="E20" s="543"/>
      <c r="F20" s="541" t="str">
        <f t="shared" si="4"/>
        <v/>
      </c>
      <c r="G20" s="540" t="str">
        <f>IF(E20&lt;&gt;"",(IF(COUNTIF('Dane pomocnicze2024'!$D$5:$D$1545,E20)&gt;0,VLOOKUP(E20,'Dane pomocnicze2024'!$D$5:$E$1545,2,0),"I_d aglomeracji jest błędnie wpisany lub nie występuje w sprawozdaniu za zeszły rok")),"")</f>
        <v/>
      </c>
      <c r="H20" s="554"/>
      <c r="I20" s="569"/>
      <c r="J20" s="543"/>
      <c r="K20" s="596" t="str">
        <f>IF(J20&lt;&gt;"",IF(COUNTIF('Dane pomocnicze2024'!$AU$5:$AU$3333,'KP - końcowe punkty'!J20)&gt;0,VLOOKUP(J20,'Dane pomocnicze2024'!$AU$5:$AV$3333,2,0),"Błędnie wpisany I_d oczyszczalni lub brak tego I_d w sprawozdaniu za zeszły rok"),"")</f>
        <v/>
      </c>
      <c r="L20" s="461" t="str">
        <f>IF(J20&lt;&gt;"",IF(AND(K20&lt;&gt;"*"&amp;"Błędnie"&amp;"*",COUNTIF('Dane pomocnicze2024'!$AU$5:$AU$3333,J20)&gt;0),IF(VLOOKUP(J20,'Dane pomocnicze2024'!$AU$5:$AX$3333,4,0)&lt;&gt;G20,"Podana oczyszczalnia znajduje się poza aglomeracją z kol. 259",""),""),"")</f>
        <v/>
      </c>
      <c r="M20" s="701"/>
      <c r="N20" s="580"/>
      <c r="O20" s="598"/>
      <c r="P20" s="702"/>
      <c r="Q20" s="452"/>
      <c r="R20" s="452"/>
      <c r="S20" s="452"/>
      <c r="T20" s="452"/>
      <c r="U20" s="452">
        <f t="shared" si="5"/>
        <v>0</v>
      </c>
      <c r="V20" s="452">
        <f t="shared" si="3"/>
        <v>0</v>
      </c>
      <c r="W20" s="452"/>
      <c r="X20" s="452"/>
      <c r="Y20" s="452"/>
      <c r="Z20" s="452"/>
      <c r="AA20" s="452"/>
      <c r="AB20" s="452"/>
      <c r="AC20" s="452"/>
      <c r="AD20" s="452"/>
      <c r="AE20" s="452"/>
      <c r="AF20" s="452"/>
      <c r="AG20" s="452"/>
      <c r="AH20" s="452"/>
      <c r="AI20" s="452"/>
      <c r="AJ20" s="452"/>
      <c r="AK20" s="452"/>
    </row>
    <row r="21" spans="1:37" s="285" customFormat="1" ht="49.9" customHeight="1">
      <c r="A21" s="473" t="str">
        <f>IF(Aglomeracje!H15-7&gt;0,8&amp;"/"&amp;Aglomeracje!H15,"X")</f>
        <v>X</v>
      </c>
      <c r="B21" s="461" t="str">
        <f>IF(A21="x","X",IF(Aglomeracje!$C$15&lt;&gt;"",Aglomeracje!$C$15,"Brak wpisanych danych kol.1 w arkuszu Aglomeracje "))</f>
        <v>X</v>
      </c>
      <c r="C21" s="461" t="str">
        <f>IF(A21="x","X",IF(Aglomeracje!$E$15&lt;&gt;"",Aglomeracje!$E$15,"Brak wpisanych danych w kol. 2 w arkuszu Aglomeracje"))</f>
        <v>X</v>
      </c>
      <c r="D21" s="540" t="str">
        <f>IF(A21="x","X",IF(Aglomeracje!$K$15&lt;&gt;"",Aglomeracje!$K$15,"Brak wpisanych danych w kol.9 w arkuszu Aglomeracje"))</f>
        <v>X</v>
      </c>
      <c r="E21" s="543"/>
      <c r="F21" s="541" t="str">
        <f t="shared" si="4"/>
        <v/>
      </c>
      <c r="G21" s="540" t="str">
        <f>IF(E21&lt;&gt;"",(IF(COUNTIF('Dane pomocnicze2024'!$D$5:$D$1545,E21)&gt;0,VLOOKUP(E21,'Dane pomocnicze2024'!$D$5:$E$1545,2,0),"I_d aglomeracji jest błędnie wpisany lub nie występuje w sprawozdaniu za zeszły rok")),"")</f>
        <v/>
      </c>
      <c r="H21" s="554"/>
      <c r="I21" s="569"/>
      <c r="J21" s="543"/>
      <c r="K21" s="596" t="str">
        <f>IF(J21&lt;&gt;"",IF(COUNTIF('Dane pomocnicze2024'!$AU$5:$AU$3333,'KP - końcowe punkty'!J21)&gt;0,VLOOKUP(J21,'Dane pomocnicze2024'!$AU$5:$AV$3333,2,0),"Błędnie wpisany I_d oczyszczalni lub brak tego I_d w sprawozdaniu za zeszły rok"),"")</f>
        <v/>
      </c>
      <c r="L21" s="461" t="str">
        <f>IF(J21&lt;&gt;"",IF(AND(K21&lt;&gt;"*"&amp;"Błędnie"&amp;"*",COUNTIF('Dane pomocnicze2024'!$AU$5:$AU$3333,J21)&gt;0),IF(VLOOKUP(J21,'Dane pomocnicze2024'!$AU$5:$AX$3333,4,0)&lt;&gt;G21,"Podana oczyszczalnia znajduje się poza aglomeracją z kol. 259",""),""),"")</f>
        <v/>
      </c>
      <c r="M21" s="701"/>
      <c r="N21" s="580"/>
      <c r="O21" s="598"/>
      <c r="P21" s="702"/>
      <c r="Q21" s="452"/>
      <c r="R21" s="452"/>
      <c r="S21" s="452"/>
      <c r="T21" s="452"/>
      <c r="U21" s="452">
        <f t="shared" si="5"/>
        <v>0</v>
      </c>
      <c r="V21" s="452">
        <f t="shared" si="3"/>
        <v>0</v>
      </c>
      <c r="W21" s="452"/>
      <c r="X21" s="452"/>
      <c r="Y21" s="452"/>
      <c r="Z21" s="452"/>
      <c r="AA21" s="452"/>
      <c r="AB21" s="452"/>
      <c r="AC21" s="452"/>
      <c r="AD21" s="452"/>
      <c r="AE21" s="452"/>
      <c r="AF21" s="452"/>
      <c r="AG21" s="452"/>
      <c r="AH21" s="452"/>
      <c r="AI21" s="452"/>
      <c r="AJ21" s="452"/>
      <c r="AK21" s="452"/>
    </row>
    <row r="22" spans="1:37" s="285" customFormat="1" ht="49.9" customHeight="1">
      <c r="A22" s="473" t="str">
        <f>IF(Aglomeracje!H15-8&gt;0,9&amp;"/"&amp;Aglomeracje!H15,"X")</f>
        <v>X</v>
      </c>
      <c r="B22" s="461" t="str">
        <f>IF(A22="x","X",IF(Aglomeracje!$C$15&lt;&gt;"",Aglomeracje!$C$15,"Brak wpisanych danych kol.1 w arkuszu Aglomeracje "))</f>
        <v>X</v>
      </c>
      <c r="C22" s="461" t="str">
        <f>IF(A22="x","X",IF(Aglomeracje!$E$15&lt;&gt;"",Aglomeracje!$E$15,"Brak wpisanych danych w kol. 2 w arkuszu Aglomeracje"))</f>
        <v>X</v>
      </c>
      <c r="D22" s="540" t="str">
        <f>IF(A22="x","X",IF(Aglomeracje!$K$15&lt;&gt;"",Aglomeracje!$K$15,"Brak wpisanych danych w kol.9 w arkuszu Aglomeracje"))</f>
        <v>X</v>
      </c>
      <c r="E22" s="543"/>
      <c r="F22" s="541" t="str">
        <f t="shared" si="4"/>
        <v/>
      </c>
      <c r="G22" s="540" t="str">
        <f>IF(E22&lt;&gt;"",(IF(COUNTIF('Dane pomocnicze2024'!$D$5:$D$1545,E22)&gt;0,VLOOKUP(E22,'Dane pomocnicze2024'!$D$5:$E$1545,2,0),"I_d aglomeracji jest błędnie wpisany lub nie występuje w sprawozdaniu za zeszły rok")),"")</f>
        <v/>
      </c>
      <c r="H22" s="554"/>
      <c r="I22" s="569"/>
      <c r="J22" s="543"/>
      <c r="K22" s="596" t="str">
        <f>IF(J22&lt;&gt;"",IF(COUNTIF('Dane pomocnicze2024'!$AU$5:$AU$3333,'KP - końcowe punkty'!J22)&gt;0,VLOOKUP(J22,'Dane pomocnicze2024'!$AU$5:$AV$3333,2,0),"Błędnie wpisany I_d oczyszczalni lub brak tego I_d w sprawozdaniu za zeszły rok"),"")</f>
        <v/>
      </c>
      <c r="L22" s="461" t="str">
        <f>IF(J22&lt;&gt;"",IF(AND(K22&lt;&gt;"*"&amp;"Błędnie"&amp;"*",COUNTIF('Dane pomocnicze2024'!$AU$5:$AU$3333,J22)&gt;0),IF(VLOOKUP(J22,'Dane pomocnicze2024'!$AU$5:$AX$3333,4,0)&lt;&gt;G22,"Podana oczyszczalnia znajduje się poza aglomeracją z kol. 259",""),""),"")</f>
        <v/>
      </c>
      <c r="M22" s="701"/>
      <c r="N22" s="580"/>
      <c r="O22" s="598"/>
      <c r="P22" s="702"/>
      <c r="Q22" s="452"/>
      <c r="R22" s="452"/>
      <c r="S22" s="452"/>
      <c r="T22" s="452"/>
      <c r="U22" s="452">
        <f t="shared" si="5"/>
        <v>0</v>
      </c>
      <c r="V22" s="452">
        <f t="shared" si="3"/>
        <v>0</v>
      </c>
      <c r="W22" s="452"/>
      <c r="X22" s="452"/>
      <c r="Y22" s="452"/>
      <c r="Z22" s="452"/>
      <c r="AA22" s="452"/>
      <c r="AB22" s="452"/>
      <c r="AC22" s="452"/>
      <c r="AD22" s="452"/>
      <c r="AE22" s="452"/>
      <c r="AF22" s="452"/>
      <c r="AG22" s="452"/>
      <c r="AH22" s="452"/>
      <c r="AI22" s="452"/>
      <c r="AJ22" s="452"/>
      <c r="AK22" s="452"/>
    </row>
    <row r="23" spans="1:37" s="285" customFormat="1" ht="49.9" customHeight="1" thickBot="1">
      <c r="A23" s="473" t="str">
        <f>IF(Aglomeracje!H15-9&gt;0,10&amp;"/"&amp;Aglomeracje!H15,"X")</f>
        <v>X</v>
      </c>
      <c r="B23" s="461" t="str">
        <f>IF(A23="x","X",IF(Aglomeracje!$C$15&lt;&gt;"",Aglomeracje!$C$15,"Brak wpisanych danych kol.1 w arkuszu Aglomeracje "))</f>
        <v>X</v>
      </c>
      <c r="C23" s="461" t="str">
        <f>IF(A23="x","X",IF(Aglomeracje!$E$15&lt;&gt;"",Aglomeracje!$E$15,"Brak wpisanych danych w kol. 2 w arkuszu Aglomeracje"))</f>
        <v>X</v>
      </c>
      <c r="D23" s="540" t="str">
        <f>IF(A23="x","X",IF(Aglomeracje!$K$15&lt;&gt;"",Aglomeracje!$K$15,"Brak wpisanych danych w kol.9 w arkuszu Aglomeracje"))</f>
        <v>X</v>
      </c>
      <c r="E23" s="544"/>
      <c r="F23" s="541" t="str">
        <f t="shared" si="4"/>
        <v/>
      </c>
      <c r="G23" s="540" t="str">
        <f>IF(E23&lt;&gt;"",(IF(COUNTIF('Dane pomocnicze2024'!$D$5:$D$1545,E23)&gt;0,VLOOKUP(E23,'Dane pomocnicze2024'!$D$5:$E$1545,2,0),"I_d aglomeracji jest błędnie wpisany lub nie występuje w sprawozdaniu za zeszły rok")),"")</f>
        <v/>
      </c>
      <c r="H23" s="555"/>
      <c r="I23" s="570"/>
      <c r="J23" s="544"/>
      <c r="K23" s="596" t="str">
        <f>IF(J23&lt;&gt;"",IF(COUNTIF('Dane pomocnicze2024'!$AU$5:$AU$3333,'KP - końcowe punkty'!J23)&gt;0,VLOOKUP(J23,'Dane pomocnicze2024'!$AU$5:$AV$3333,2,0),"Błędnie wpisany I_d oczyszczalni lub brak tego I_d w sprawozdaniu za zeszły rok"),"")</f>
        <v/>
      </c>
      <c r="L23" s="461" t="str">
        <f>IF(J23&lt;&gt;"",IF(AND(K23&lt;&gt;"*"&amp;"Błędnie"&amp;"*",COUNTIF('Dane pomocnicze2024'!$AU$5:$AU$3333,J23)&gt;0),IF(VLOOKUP(J23,'Dane pomocnicze2024'!$AU$5:$AX$3333,4,0)&lt;&gt;G23,"Podana oczyszczalnia znajduje się poza aglomeracją z kol. 259",""),""),"")</f>
        <v/>
      </c>
      <c r="M23" s="701"/>
      <c r="N23" s="581"/>
      <c r="O23" s="599"/>
      <c r="P23" s="702"/>
      <c r="Q23" s="452"/>
      <c r="R23" s="452"/>
      <c r="S23" s="452"/>
      <c r="T23" s="452"/>
      <c r="U23" s="452">
        <f t="shared" si="5"/>
        <v>0</v>
      </c>
      <c r="V23" s="452">
        <f t="shared" si="3"/>
        <v>0</v>
      </c>
      <c r="W23" s="452"/>
      <c r="X23" s="452"/>
      <c r="Y23" s="452"/>
      <c r="Z23" s="452"/>
      <c r="AA23" s="452"/>
      <c r="AB23" s="452"/>
      <c r="AC23" s="452"/>
      <c r="AD23" s="452"/>
      <c r="AE23" s="452"/>
      <c r="AF23" s="452"/>
      <c r="AG23" s="452"/>
      <c r="AH23" s="452"/>
      <c r="AI23" s="452"/>
      <c r="AJ23" s="452"/>
      <c r="AK23" s="452"/>
    </row>
    <row r="24" spans="1:37">
      <c r="A24" s="637"/>
      <c r="B24" s="637"/>
      <c r="C24" s="637"/>
      <c r="D24" s="637"/>
      <c r="E24" s="637"/>
      <c r="F24" s="637"/>
      <c r="G24" s="637"/>
      <c r="H24" s="637"/>
      <c r="I24" s="637"/>
      <c r="J24" s="637"/>
      <c r="K24" s="637"/>
      <c r="L24" s="637"/>
      <c r="M24" s="637"/>
      <c r="N24" s="637"/>
      <c r="O24" s="637"/>
      <c r="P24" s="637"/>
    </row>
    <row r="25" spans="1:37">
      <c r="A25" s="135"/>
      <c r="B25" s="135"/>
      <c r="C25" s="135"/>
      <c r="D25" s="135"/>
      <c r="E25" s="135"/>
    </row>
    <row r="27" spans="1:37">
      <c r="Z27" s="344" t="s">
        <v>363</v>
      </c>
      <c r="AA27" s="343"/>
      <c r="AB27" s="343"/>
      <c r="AC27" s="342"/>
      <c r="AD27" s="322"/>
      <c r="AE27" s="323" t="s">
        <v>364</v>
      </c>
      <c r="AF27" s="323"/>
      <c r="AG27" s="287"/>
      <c r="AH27" s="322"/>
      <c r="AI27" s="287"/>
      <c r="AJ27" s="322"/>
    </row>
    <row r="28" spans="1:37" ht="30">
      <c r="Z28" s="345" t="s">
        <v>366</v>
      </c>
      <c r="AA28" s="346" t="s">
        <v>367</v>
      </c>
      <c r="AB28" s="346" t="s">
        <v>368</v>
      </c>
      <c r="AC28" s="345" t="s">
        <v>369</v>
      </c>
      <c r="AD28" s="347" t="s">
        <v>370</v>
      </c>
      <c r="AE28" s="307" t="s">
        <v>366</v>
      </c>
      <c r="AF28" s="307" t="s">
        <v>666</v>
      </c>
      <c r="AG28" s="307" t="s">
        <v>367</v>
      </c>
      <c r="AH28" s="347" t="s">
        <v>368</v>
      </c>
      <c r="AI28" s="307" t="s">
        <v>369</v>
      </c>
      <c r="AJ28" s="347" t="s">
        <v>370</v>
      </c>
    </row>
    <row r="29" spans="1:37" ht="42.6" customHeight="1">
      <c r="Z29" s="359">
        <f>E5</f>
        <v>0</v>
      </c>
      <c r="AA29" s="360" t="s">
        <v>718</v>
      </c>
      <c r="AB29" s="361" t="s">
        <v>719</v>
      </c>
      <c r="AC29" s="359">
        <f>IF(Z29&gt;0,1,0)</f>
        <v>0</v>
      </c>
      <c r="AD29" s="361" t="str">
        <f>IF(AC29=1,AA29&amp;", Liczba błędów: "&amp;Z29&amp;AB29,"")</f>
        <v/>
      </c>
      <c r="AE29" s="356">
        <f>M7</f>
        <v>0</v>
      </c>
      <c r="AF29" s="356" t="str">
        <f>A14</f>
        <v>X</v>
      </c>
      <c r="AG29" s="356" t="s">
        <v>720</v>
      </c>
      <c r="AH29" s="357" t="str">
        <f>L14</f>
        <v/>
      </c>
      <c r="AI29" s="356">
        <f>IF(AND(AE29&gt;0,AH29&lt;&gt;""),1,0)</f>
        <v>0</v>
      </c>
      <c r="AJ29" s="357" t="str">
        <f>IF(AI29=1,AG29&amp;", Lp. "&amp;AF29&amp;" ("&amp;AH29&amp;"); ","")</f>
        <v/>
      </c>
    </row>
    <row r="30" spans="1:37">
      <c r="AE30" s="356">
        <f>M7</f>
        <v>0</v>
      </c>
      <c r="AF30" s="356" t="str">
        <f t="shared" ref="AF30:AF38" si="6">A15</f>
        <v>X</v>
      </c>
      <c r="AG30" s="356" t="s">
        <v>720</v>
      </c>
      <c r="AH30" s="357" t="str">
        <f t="shared" ref="AH30:AH38" si="7">L15</f>
        <v/>
      </c>
      <c r="AI30" s="356">
        <f t="shared" ref="AI30:AI38" si="8">IF(AND(AE30&gt;0,AH30&lt;&gt;""),1,0)</f>
        <v>0</v>
      </c>
      <c r="AJ30" s="357" t="str">
        <f t="shared" ref="AJ30:AJ38" si="9">IF(AI30=1,AG30&amp;", Lp. "&amp;AF30&amp;" ("&amp;AH30&amp;"); ","")</f>
        <v/>
      </c>
    </row>
    <row r="31" spans="1:37">
      <c r="AE31" s="356">
        <f>M7</f>
        <v>0</v>
      </c>
      <c r="AF31" s="356" t="str">
        <f t="shared" si="6"/>
        <v>X</v>
      </c>
      <c r="AG31" s="356" t="s">
        <v>720</v>
      </c>
      <c r="AH31" s="357" t="str">
        <f t="shared" si="7"/>
        <v/>
      </c>
      <c r="AI31" s="356">
        <f t="shared" si="8"/>
        <v>0</v>
      </c>
      <c r="AJ31" s="357" t="str">
        <f t="shared" si="9"/>
        <v/>
      </c>
    </row>
    <row r="32" spans="1:37">
      <c r="AE32" s="356">
        <f>M7</f>
        <v>0</v>
      </c>
      <c r="AF32" s="356" t="str">
        <f t="shared" si="6"/>
        <v>X</v>
      </c>
      <c r="AG32" s="356" t="s">
        <v>720</v>
      </c>
      <c r="AH32" s="357" t="str">
        <f t="shared" si="7"/>
        <v/>
      </c>
      <c r="AI32" s="356">
        <f t="shared" si="8"/>
        <v>0</v>
      </c>
      <c r="AJ32" s="357" t="str">
        <f t="shared" si="9"/>
        <v/>
      </c>
    </row>
    <row r="33" spans="31:36">
      <c r="AE33" s="356">
        <f>M7</f>
        <v>0</v>
      </c>
      <c r="AF33" s="356" t="str">
        <f t="shared" si="6"/>
        <v>X</v>
      </c>
      <c r="AG33" s="356" t="s">
        <v>720</v>
      </c>
      <c r="AH33" s="357" t="str">
        <f t="shared" si="7"/>
        <v/>
      </c>
      <c r="AI33" s="356">
        <f t="shared" si="8"/>
        <v>0</v>
      </c>
      <c r="AJ33" s="357" t="str">
        <f t="shared" si="9"/>
        <v/>
      </c>
    </row>
    <row r="34" spans="31:36">
      <c r="AE34" s="356">
        <f>M7</f>
        <v>0</v>
      </c>
      <c r="AF34" s="356" t="str">
        <f t="shared" si="6"/>
        <v>X</v>
      </c>
      <c r="AG34" s="356" t="s">
        <v>720</v>
      </c>
      <c r="AH34" s="357" t="str">
        <f t="shared" si="7"/>
        <v/>
      </c>
      <c r="AI34" s="356">
        <f t="shared" si="8"/>
        <v>0</v>
      </c>
      <c r="AJ34" s="357" t="str">
        <f t="shared" si="9"/>
        <v/>
      </c>
    </row>
    <row r="35" spans="31:36">
      <c r="AE35" s="356">
        <f>M7</f>
        <v>0</v>
      </c>
      <c r="AF35" s="356" t="str">
        <f t="shared" si="6"/>
        <v>X</v>
      </c>
      <c r="AG35" s="356" t="s">
        <v>720</v>
      </c>
      <c r="AH35" s="357" t="str">
        <f t="shared" si="7"/>
        <v/>
      </c>
      <c r="AI35" s="356">
        <f t="shared" si="8"/>
        <v>0</v>
      </c>
      <c r="AJ35" s="357" t="str">
        <f t="shared" si="9"/>
        <v/>
      </c>
    </row>
    <row r="36" spans="31:36">
      <c r="AE36" s="356">
        <f>M7</f>
        <v>0</v>
      </c>
      <c r="AF36" s="356" t="str">
        <f t="shared" si="6"/>
        <v>X</v>
      </c>
      <c r="AG36" s="356" t="s">
        <v>720</v>
      </c>
      <c r="AH36" s="357" t="str">
        <f t="shared" si="7"/>
        <v/>
      </c>
      <c r="AI36" s="356">
        <f t="shared" si="8"/>
        <v>0</v>
      </c>
      <c r="AJ36" s="357" t="str">
        <f t="shared" si="9"/>
        <v/>
      </c>
    </row>
    <row r="37" spans="31:36">
      <c r="AE37" s="356">
        <f>M7</f>
        <v>0</v>
      </c>
      <c r="AF37" s="356" t="str">
        <f t="shared" si="6"/>
        <v>X</v>
      </c>
      <c r="AG37" s="356" t="s">
        <v>720</v>
      </c>
      <c r="AH37" s="357" t="str">
        <f t="shared" si="7"/>
        <v/>
      </c>
      <c r="AI37" s="356">
        <f t="shared" si="8"/>
        <v>0</v>
      </c>
      <c r="AJ37" s="357" t="str">
        <f t="shared" si="9"/>
        <v/>
      </c>
    </row>
    <row r="38" spans="31:36">
      <c r="AE38" s="356">
        <f>M7</f>
        <v>0</v>
      </c>
      <c r="AF38" s="356" t="str">
        <f t="shared" si="6"/>
        <v>X</v>
      </c>
      <c r="AG38" s="356" t="s">
        <v>720</v>
      </c>
      <c r="AH38" s="357" t="str">
        <f t="shared" si="7"/>
        <v/>
      </c>
      <c r="AI38" s="356">
        <f t="shared" si="8"/>
        <v>0</v>
      </c>
      <c r="AJ38" s="357" t="str">
        <f t="shared" si="9"/>
        <v/>
      </c>
    </row>
    <row r="39" spans="31:36">
      <c r="AE39" s="356"/>
      <c r="AF39" s="356"/>
      <c r="AG39" s="356"/>
      <c r="AH39" s="357"/>
      <c r="AI39" s="356"/>
      <c r="AJ39" s="357"/>
    </row>
    <row r="40" spans="31:36">
      <c r="AE40" s="356"/>
      <c r="AF40" s="356"/>
      <c r="AG40" s="356"/>
      <c r="AH40" s="357"/>
      <c r="AI40" s="356"/>
      <c r="AJ40" s="357"/>
    </row>
    <row r="41" spans="31:36">
      <c r="AE41" s="356"/>
      <c r="AF41" s="356"/>
      <c r="AG41" s="356"/>
      <c r="AH41" s="357"/>
      <c r="AI41" s="356"/>
      <c r="AJ41" s="357"/>
    </row>
  </sheetData>
  <sheetProtection algorithmName="SHA-512" hashValue="jlAemCM4n97UqE/OH4yEdP+RLDTZEpzuMDhPI7GaQ65QGQ2QlCvGFndT/N3yakevE66T9lRmL2+XjSBWT/dIKw==" saltValue="girodxujgIBrFUz1eWAyrQ==" spinCount="100000" sheet="1" formatCells="0" formatColumns="0" formatRows="0"/>
  <mergeCells count="1">
    <mergeCell ref="N9:O9"/>
  </mergeCells>
  <phoneticPr fontId="39" type="noConversion"/>
  <conditionalFormatting sqref="A14:A23">
    <cfRule type="expression" dxfId="11" priority="20">
      <formula>U14=0</formula>
    </cfRule>
  </conditionalFormatting>
  <conditionalFormatting sqref="A5:P7">
    <cfRule type="expression" dxfId="10" priority="1">
      <formula>$P$5="cc"</formula>
    </cfRule>
  </conditionalFormatting>
  <conditionalFormatting sqref="U11:AJ41">
    <cfRule type="expression" dxfId="9" priority="2">
      <formula>$U$11="cc"</formula>
    </cfRule>
  </conditionalFormatting>
  <dataValidations count="4">
    <dataValidation type="whole" allowBlank="1" showInputMessage="1" showErrorMessage="1" error="Należy wpisać liczbę całkowitą &lt;0; 3000000&gt;" prompt="Tylko wartości liczbowe &lt;0 ; 3000000&gt;" sqref="H14:H23" xr:uid="{035BAA51-0FA6-4B25-BA86-7AF6A2AE5196}">
      <formula1>0</formula1>
      <formula2>3000000</formula2>
    </dataValidation>
    <dataValidation type="decimal" showInputMessage="1" showErrorMessage="1" error="Należy wpisać wartości liczbowe &lt;0;300000&gt;" prompt="wartości liczbowe z zakresu &lt;0,300000&gt;" sqref="I14:I23" xr:uid="{6ACE9B18-0C2E-486B-AD0B-530E8617238E}">
      <formula1>0</formula1>
      <formula2>300000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N14:N23" xr:uid="{F9C6F278-5443-4274-BAC7-6405593A49E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O14:O23" xr:uid="{F0DA00BD-602C-414A-AB9E-6995C0667FF1}">
      <formula1>14</formula1>
      <formula2>24.5</formula2>
    </dataValidation>
  </dataValidations>
  <pageMargins left="0" right="0" top="0.74803149606299213" bottom="0.74803149606299213" header="0.31496062992125984" footer="0.31496062992125984"/>
  <pageSetup paperSize="8" scale="4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018D-2F80-46AC-A1D6-005F92F6EAA3}">
  <dimension ref="A1:B22"/>
  <sheetViews>
    <sheetView showGridLines="0" zoomScaleNormal="100" workbookViewId="0">
      <selection activeCell="B15" sqref="B15"/>
    </sheetView>
  </sheetViews>
  <sheetFormatPr defaultRowHeight="15"/>
  <cols>
    <col min="1" max="1" width="74.140625" customWidth="1"/>
    <col min="2" max="2" width="13.7109375" customWidth="1"/>
  </cols>
  <sheetData>
    <row r="1" spans="1:2" ht="21">
      <c r="A1" s="655" t="s">
        <v>721</v>
      </c>
      <c r="B1" s="136"/>
    </row>
    <row r="2" spans="1:2" ht="33.75" customHeight="1">
      <c r="A2" s="656" t="s">
        <v>722</v>
      </c>
      <c r="B2" s="136"/>
    </row>
    <row r="3" spans="1:2">
      <c r="A3" s="657" t="s">
        <v>723</v>
      </c>
      <c r="B3" s="658">
        <f>Aglomeracje!E15</f>
        <v>0</v>
      </c>
    </row>
    <row r="4" spans="1:2">
      <c r="A4" s="657" t="s">
        <v>724</v>
      </c>
      <c r="B4" s="658">
        <f>Aglomeracje!C15</f>
        <v>0</v>
      </c>
    </row>
    <row r="5" spans="1:2">
      <c r="A5" s="657" t="s">
        <v>725</v>
      </c>
      <c r="B5" s="658" t="str">
        <f>Aglomeracje!J15</f>
        <v/>
      </c>
    </row>
    <row r="6" spans="1:2" ht="16.5" customHeight="1">
      <c r="A6" s="659" t="s">
        <v>726</v>
      </c>
      <c r="B6" s="658">
        <f>Aglomeracje!G15</f>
        <v>0</v>
      </c>
    </row>
    <row r="7" spans="1:2" ht="18.75" customHeight="1">
      <c r="A7" s="659" t="s">
        <v>727</v>
      </c>
      <c r="B7" s="658">
        <f>Aglomeracje!H15</f>
        <v>0</v>
      </c>
    </row>
    <row r="8" spans="1:2" ht="26.25" customHeight="1">
      <c r="A8" s="660" t="s">
        <v>728</v>
      </c>
      <c r="B8" s="658" t="str">
        <f>IF(Aglomeracje!T15&gt;0,YEAR(Aglomeracje!T15),"Brak danych")</f>
        <v>Brak danych</v>
      </c>
    </row>
    <row r="9" spans="1:2" ht="30.75" customHeight="1">
      <c r="A9" s="660" t="s">
        <v>729</v>
      </c>
      <c r="B9" s="731">
        <f>Aglomeracje!U15</f>
        <v>0</v>
      </c>
    </row>
    <row r="10" spans="1:2" ht="33.75" customHeight="1">
      <c r="A10" s="660" t="s">
        <v>730</v>
      </c>
      <c r="B10" s="658">
        <f>Aglomeracje!AL15</f>
        <v>0</v>
      </c>
    </row>
    <row r="11" spans="1:2" ht="24.75" customHeight="1">
      <c r="A11" s="661" t="s">
        <v>731</v>
      </c>
      <c r="B11" s="662"/>
    </row>
    <row r="12" spans="1:2" ht="64.5" customHeight="1">
      <c r="A12" s="663" t="s">
        <v>732</v>
      </c>
      <c r="B12" s="664"/>
    </row>
    <row r="13" spans="1:2" ht="51" customHeight="1">
      <c r="A13" s="311" t="s">
        <v>733</v>
      </c>
      <c r="B13" s="658">
        <f>Aglomeracje!C2+Oczyszczalnie!D2+'KP - końcowe punkty'!D2</f>
        <v>0</v>
      </c>
    </row>
    <row r="14" spans="1:2" ht="73.5" customHeight="1">
      <c r="A14" s="311" t="s">
        <v>734</v>
      </c>
      <c r="B14" s="658">
        <f>Aglomeracje!E2+Oczyszczalnie!F2+'KP - końcowe punkty'!F2</f>
        <v>0</v>
      </c>
    </row>
    <row r="15" spans="1:2" ht="53.25" customHeight="1">
      <c r="A15" s="311" t="s">
        <v>735</v>
      </c>
      <c r="B15" s="658">
        <f>Aglomeracje!G2+Oczyszczalnie!H2+'KP - końcowe punkty'!H2</f>
        <v>0</v>
      </c>
    </row>
    <row r="16" spans="1:2" ht="31.5" customHeight="1">
      <c r="A16" s="663" t="s">
        <v>736</v>
      </c>
      <c r="B16" s="665"/>
    </row>
    <row r="17" spans="1:2" ht="147" customHeight="1">
      <c r="A17" s="744"/>
      <c r="B17" s="745"/>
    </row>
    <row r="18" spans="1:2" ht="32.450000000000003" customHeight="1">
      <c r="A18" s="666" t="s">
        <v>737</v>
      </c>
      <c r="B18" s="667"/>
    </row>
    <row r="19" spans="1:2" ht="32.25" customHeight="1">
      <c r="A19" s="666" t="s">
        <v>738</v>
      </c>
      <c r="B19" s="668"/>
    </row>
    <row r="22" spans="1:2" ht="45">
      <c r="A22" s="669" t="s">
        <v>739</v>
      </c>
    </row>
  </sheetData>
  <sheetProtection algorithmName="SHA-512" hashValue="lnduCXhXNQkg4ZP+kaC1tyhX8Nd+7vOaQtLxTzSAlp7vaafIjnmkL42ILDS72Nnpgc4/MG12rrGL1+8XSpvgFA==" saltValue="IwVJhv9lizpfw4dKzIC2dQ==" spinCount="100000" sheet="1" objects="1" scenarios="1" formatCells="0"/>
  <mergeCells count="1">
    <mergeCell ref="A17:B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23CB-D9FA-4BA6-8D5D-F911C64B1D28}">
  <dimension ref="A1:G1032393"/>
  <sheetViews>
    <sheetView topLeftCell="A69" workbookViewId="0">
      <selection activeCell="L14" sqref="L14"/>
    </sheetView>
  </sheetViews>
  <sheetFormatPr defaultRowHeight="15"/>
  <cols>
    <col min="1" max="1" width="9.140625" style="524"/>
    <col min="2" max="2" width="9.140625" style="285"/>
  </cols>
  <sheetData>
    <row r="1" spans="1:7" s="636" customFormat="1">
      <c r="A1" s="723"/>
      <c r="B1" s="724"/>
      <c r="E1" s="636" t="s">
        <v>740</v>
      </c>
      <c r="F1" s="636" t="s">
        <v>741</v>
      </c>
      <c r="G1" s="636" t="s">
        <v>742</v>
      </c>
    </row>
    <row r="2" spans="1:7">
      <c r="A2" s="523">
        <v>1</v>
      </c>
      <c r="B2" s="124"/>
      <c r="C2" t="s">
        <v>743</v>
      </c>
      <c r="D2">
        <v>15</v>
      </c>
      <c r="E2" t="str">
        <f>C2 &amp; D2</f>
        <v xml:space="preserve"> A15</v>
      </c>
    </row>
    <row r="3" spans="1:7" ht="60.75" thickBot="1">
      <c r="A3" s="604"/>
      <c r="B3" s="125" t="s">
        <v>336</v>
      </c>
      <c r="C3" t="s">
        <v>744</v>
      </c>
      <c r="D3">
        <v>15</v>
      </c>
      <c r="E3" t="str">
        <f t="shared" ref="E3:E66" si="0">C3 &amp; D3</f>
        <v xml:space="preserve"> B15</v>
      </c>
    </row>
    <row r="4" spans="1:7" ht="15.75" thickBot="1">
      <c r="A4" s="607"/>
      <c r="B4" s="126">
        <v>1</v>
      </c>
      <c r="C4" t="s">
        <v>745</v>
      </c>
      <c r="D4">
        <v>15</v>
      </c>
      <c r="E4" t="str">
        <f t="shared" si="0"/>
        <v xml:space="preserve"> C15</v>
      </c>
      <c r="F4" cm="1">
        <f t="array" aca="1" ref="F4" ca="1">IF(INDIRECT("Aglomeracje!" &amp; E4)="",1,0)</f>
        <v>1</v>
      </c>
    </row>
    <row r="5" spans="1:7" ht="45">
      <c r="A5" s="605" t="s">
        <v>746</v>
      </c>
      <c r="B5" s="127" t="s">
        <v>337</v>
      </c>
      <c r="C5" t="s">
        <v>747</v>
      </c>
      <c r="D5">
        <v>15</v>
      </c>
      <c r="E5" t="str">
        <f t="shared" si="0"/>
        <v xml:space="preserve"> D15</v>
      </c>
    </row>
    <row r="6" spans="1:7" ht="15.75" thickBot="1">
      <c r="A6" s="608"/>
      <c r="B6" s="126">
        <v>2</v>
      </c>
      <c r="C6" t="s">
        <v>748</v>
      </c>
      <c r="D6">
        <v>15</v>
      </c>
      <c r="E6" t="str">
        <f t="shared" si="0"/>
        <v xml:space="preserve"> E15</v>
      </c>
      <c r="F6" cm="1">
        <f t="array" aca="1" ref="F6" ca="1">IF(INDIRECT("Aglomeracje!" &amp; E6)="",1,0)</f>
        <v>1</v>
      </c>
    </row>
    <row r="7" spans="1:7" ht="15.75" thickBot="1">
      <c r="A7" s="609"/>
      <c r="B7" s="126">
        <v>3</v>
      </c>
      <c r="C7" t="s">
        <v>749</v>
      </c>
      <c r="D7">
        <v>15</v>
      </c>
      <c r="E7" t="str">
        <f t="shared" si="0"/>
        <v xml:space="preserve"> F15</v>
      </c>
      <c r="F7" cm="1">
        <f t="array" aca="1" ref="F7" ca="1">IF(INDIRECT("Aglomeracje!" &amp; E7)="",1,0)</f>
        <v>1</v>
      </c>
    </row>
    <row r="8" spans="1:7" ht="15.75" thickBot="1">
      <c r="A8" s="609"/>
      <c r="B8" s="126">
        <v>4</v>
      </c>
      <c r="C8" t="s">
        <v>750</v>
      </c>
      <c r="D8">
        <v>15</v>
      </c>
      <c r="E8" t="str">
        <f t="shared" si="0"/>
        <v xml:space="preserve"> G15</v>
      </c>
      <c r="F8" cm="1">
        <f t="array" aca="1" ref="F8" ca="1">IF(INDIRECT("Aglomeracje!" &amp; E8)="",1,0)</f>
        <v>1</v>
      </c>
    </row>
    <row r="9" spans="1:7" ht="15.75" thickBot="1">
      <c r="A9" s="609"/>
      <c r="B9" s="126">
        <v>5</v>
      </c>
      <c r="C9" t="s">
        <v>751</v>
      </c>
      <c r="D9">
        <v>15</v>
      </c>
      <c r="E9" t="str">
        <f t="shared" si="0"/>
        <v xml:space="preserve"> H15</v>
      </c>
      <c r="F9" cm="1">
        <f t="array" aca="1" ref="F9" ca="1">IF(INDIRECT("Aglomeracje!" &amp; E9)="",1,0)</f>
        <v>1</v>
      </c>
    </row>
    <row r="10" spans="1:7" ht="60">
      <c r="A10" s="605" t="s">
        <v>752</v>
      </c>
      <c r="B10" s="126">
        <v>6</v>
      </c>
      <c r="C10" t="s">
        <v>753</v>
      </c>
      <c r="D10">
        <v>15</v>
      </c>
      <c r="E10" t="str">
        <f t="shared" si="0"/>
        <v xml:space="preserve"> I15</v>
      </c>
    </row>
    <row r="11" spans="1:7">
      <c r="A11" s="483" t="s">
        <v>746</v>
      </c>
      <c r="B11" s="126">
        <v>7</v>
      </c>
      <c r="C11" t="s">
        <v>754</v>
      </c>
      <c r="D11">
        <v>15</v>
      </c>
      <c r="E11" t="str">
        <f t="shared" si="0"/>
        <v xml:space="preserve"> J15</v>
      </c>
    </row>
    <row r="12" spans="1:7">
      <c r="A12" s="483" t="s">
        <v>746</v>
      </c>
      <c r="B12" s="126">
        <v>8</v>
      </c>
      <c r="C12" t="s">
        <v>755</v>
      </c>
      <c r="D12">
        <v>15</v>
      </c>
      <c r="E12" t="str">
        <f t="shared" si="0"/>
        <v xml:space="preserve"> K15</v>
      </c>
    </row>
    <row r="13" spans="1:7">
      <c r="A13" s="483" t="s">
        <v>746</v>
      </c>
      <c r="B13" s="126">
        <v>9</v>
      </c>
      <c r="C13" t="s">
        <v>756</v>
      </c>
      <c r="D13">
        <v>15</v>
      </c>
      <c r="E13" t="str">
        <f t="shared" si="0"/>
        <v xml:space="preserve"> L15</v>
      </c>
    </row>
    <row r="14" spans="1:7">
      <c r="A14" s="483" t="s">
        <v>746</v>
      </c>
      <c r="B14" s="126">
        <v>10</v>
      </c>
      <c r="C14" t="s">
        <v>757</v>
      </c>
      <c r="D14">
        <v>15</v>
      </c>
      <c r="E14" t="str">
        <f t="shared" si="0"/>
        <v xml:space="preserve"> M15</v>
      </c>
    </row>
    <row r="15" spans="1:7" ht="15.75" thickBot="1">
      <c r="A15" s="610" t="s">
        <v>746</v>
      </c>
      <c r="B15" s="126">
        <v>11</v>
      </c>
      <c r="C15" t="s">
        <v>758</v>
      </c>
      <c r="D15">
        <v>15</v>
      </c>
      <c r="E15" t="str">
        <f t="shared" si="0"/>
        <v xml:space="preserve"> N15</v>
      </c>
    </row>
    <row r="16" spans="1:7" ht="15.75" thickBot="1">
      <c r="A16" s="607"/>
      <c r="B16" s="126">
        <v>12</v>
      </c>
      <c r="C16" t="s">
        <v>759</v>
      </c>
      <c r="D16">
        <v>15</v>
      </c>
      <c r="E16" t="str">
        <f t="shared" si="0"/>
        <v xml:space="preserve"> O15</v>
      </c>
      <c r="F16" cm="1">
        <f t="array" aca="1" ref="F16" ca="1">IF(INDIRECT("Aglomeracje!" &amp; E16)="",1,0)</f>
        <v>1</v>
      </c>
    </row>
    <row r="17" spans="1:6" ht="15.75" thickBot="1">
      <c r="A17" s="611"/>
      <c r="B17" s="126">
        <v>13</v>
      </c>
      <c r="C17" t="s">
        <v>760</v>
      </c>
      <c r="D17">
        <v>15</v>
      </c>
      <c r="E17" t="str">
        <f t="shared" si="0"/>
        <v xml:space="preserve"> P15</v>
      </c>
      <c r="F17" cm="1">
        <f t="array" aca="1" ref="F17" ca="1">IF(INDIRECT("Aglomeracje!" &amp; E17)="",1,0)</f>
        <v>1</v>
      </c>
    </row>
    <row r="18" spans="1:6" ht="15.75" thickBot="1">
      <c r="A18" s="609"/>
      <c r="B18" s="126">
        <v>14</v>
      </c>
      <c r="C18" t="s">
        <v>761</v>
      </c>
      <c r="D18">
        <v>15</v>
      </c>
      <c r="E18" t="str">
        <f t="shared" si="0"/>
        <v xml:space="preserve"> Q15</v>
      </c>
      <c r="F18" cm="1">
        <f t="array" aca="1" ref="F18" ca="1">IF(INDIRECT("Aglomeracje!" &amp; E18)="",1,0)</f>
        <v>1</v>
      </c>
    </row>
    <row r="19" spans="1:6" ht="15.75" thickBot="1">
      <c r="A19" s="612"/>
      <c r="B19" s="126">
        <v>15</v>
      </c>
      <c r="C19" t="s">
        <v>762</v>
      </c>
      <c r="D19">
        <v>15</v>
      </c>
      <c r="E19" t="str">
        <f t="shared" si="0"/>
        <v xml:space="preserve"> R15</v>
      </c>
    </row>
    <row r="20" spans="1:6" ht="15.75" thickBot="1">
      <c r="A20" s="611"/>
      <c r="B20" s="126">
        <v>16</v>
      </c>
      <c r="C20" t="s">
        <v>763</v>
      </c>
      <c r="D20">
        <v>15</v>
      </c>
      <c r="E20" t="str">
        <f t="shared" si="0"/>
        <v xml:space="preserve"> S15</v>
      </c>
      <c r="F20" cm="1">
        <f t="array" aca="1" ref="F20" ca="1">IF(INDIRECT("Aglomeracje!" &amp; E20)="",1,0)</f>
        <v>1</v>
      </c>
    </row>
    <row r="21" spans="1:6" ht="15.75" thickBot="1">
      <c r="A21" s="613"/>
      <c r="B21" s="126">
        <v>17</v>
      </c>
      <c r="C21" t="s">
        <v>764</v>
      </c>
      <c r="D21">
        <v>15</v>
      </c>
      <c r="E21" t="str">
        <f t="shared" si="0"/>
        <v xml:space="preserve"> T15</v>
      </c>
      <c r="F21" cm="1">
        <f t="array" aca="1" ref="F21" ca="1">IF(INDIRECT("Aglomeracje!" &amp; E21)="",1,0)</f>
        <v>1</v>
      </c>
    </row>
    <row r="22" spans="1:6" ht="15.75" thickBot="1">
      <c r="A22" s="614"/>
      <c r="B22" s="126">
        <v>18</v>
      </c>
      <c r="C22" t="s">
        <v>765</v>
      </c>
      <c r="D22">
        <v>15</v>
      </c>
      <c r="E22" t="str">
        <f t="shared" si="0"/>
        <v xml:space="preserve"> U15</v>
      </c>
      <c r="F22" cm="1">
        <f t="array" aca="1" ref="F22" ca="1">IF(INDIRECT("Aglomeracje!" &amp; E22)="",1,0)</f>
        <v>1</v>
      </c>
    </row>
    <row r="23" spans="1:6" ht="15.75" thickBot="1">
      <c r="A23" s="615"/>
      <c r="B23" s="126">
        <v>19</v>
      </c>
      <c r="C23" t="s">
        <v>766</v>
      </c>
      <c r="D23">
        <v>15</v>
      </c>
      <c r="E23" t="str">
        <f t="shared" si="0"/>
        <v xml:space="preserve"> V15</v>
      </c>
      <c r="F23" cm="1">
        <f t="array" aca="1" ref="F23" ca="1">IF(INDIRECT("Aglomeracje!" &amp; E23)="",1,0)</f>
        <v>1</v>
      </c>
    </row>
    <row r="24" spans="1:6" ht="15.75" thickBot="1">
      <c r="A24" s="615"/>
      <c r="B24" s="126">
        <v>20</v>
      </c>
      <c r="C24" t="s">
        <v>767</v>
      </c>
      <c r="D24">
        <v>15</v>
      </c>
      <c r="E24" t="str">
        <f t="shared" si="0"/>
        <v xml:space="preserve"> W15</v>
      </c>
      <c r="F24" cm="1">
        <f t="array" aca="1" ref="F24" ca="1">IF(INDIRECT("Aglomeracje!" &amp; E24)="",1,0)</f>
        <v>1</v>
      </c>
    </row>
    <row r="25" spans="1:6" ht="15.75" thickBot="1">
      <c r="A25" s="615"/>
      <c r="B25" s="126">
        <v>21</v>
      </c>
      <c r="C25" t="s">
        <v>768</v>
      </c>
      <c r="D25">
        <v>15</v>
      </c>
      <c r="E25" t="str">
        <f t="shared" si="0"/>
        <v xml:space="preserve"> X15</v>
      </c>
      <c r="F25" cm="1">
        <f t="array" aca="1" ref="F25" ca="1">IF(INDIRECT("Aglomeracje!" &amp; E25)="",1,0)</f>
        <v>1</v>
      </c>
    </row>
    <row r="26" spans="1:6" ht="15.75" thickBot="1">
      <c r="A26" s="615"/>
      <c r="B26" s="126">
        <v>22</v>
      </c>
      <c r="C26" t="s">
        <v>769</v>
      </c>
      <c r="D26">
        <v>15</v>
      </c>
      <c r="E26" t="str">
        <f t="shared" si="0"/>
        <v xml:space="preserve"> Y15</v>
      </c>
      <c r="F26" cm="1">
        <f t="array" aca="1" ref="F26" ca="1">IF(INDIRECT("Aglomeracje!" &amp; E26)="",1,0)</f>
        <v>1</v>
      </c>
    </row>
    <row r="27" spans="1:6" ht="15.75" thickBot="1">
      <c r="A27" s="615"/>
      <c r="B27" s="126">
        <v>23</v>
      </c>
      <c r="C27" t="s">
        <v>770</v>
      </c>
      <c r="D27">
        <v>15</v>
      </c>
      <c r="E27" t="str">
        <f t="shared" si="0"/>
        <v xml:space="preserve"> Z15</v>
      </c>
      <c r="F27" cm="1">
        <f t="array" aca="1" ref="F27" ca="1">IF(INDIRECT("Aglomeracje!" &amp; E27)="",1,0)</f>
        <v>1</v>
      </c>
    </row>
    <row r="28" spans="1:6" ht="15.75" thickBot="1">
      <c r="A28" s="615"/>
      <c r="B28" s="126">
        <v>24</v>
      </c>
      <c r="C28" t="s">
        <v>771</v>
      </c>
      <c r="D28">
        <v>15</v>
      </c>
      <c r="E28" t="str">
        <f t="shared" si="0"/>
        <v xml:space="preserve"> AA15</v>
      </c>
      <c r="F28" cm="1">
        <f t="array" aca="1" ref="F28" ca="1">IF(INDIRECT("Aglomeracje!" &amp; E28)="",1,0)</f>
        <v>1</v>
      </c>
    </row>
    <row r="29" spans="1:6">
      <c r="A29" s="616">
        <v>0</v>
      </c>
      <c r="B29" s="126">
        <v>25</v>
      </c>
      <c r="C29" t="s">
        <v>772</v>
      </c>
      <c r="D29">
        <v>15</v>
      </c>
      <c r="E29" t="str">
        <f t="shared" si="0"/>
        <v xml:space="preserve"> AB15</v>
      </c>
    </row>
    <row r="30" spans="1:6" ht="45">
      <c r="A30" s="483" t="s">
        <v>746</v>
      </c>
      <c r="B30" s="127" t="s">
        <v>338</v>
      </c>
      <c r="C30" t="s">
        <v>773</v>
      </c>
      <c r="D30">
        <v>15</v>
      </c>
      <c r="E30" t="str">
        <f t="shared" si="0"/>
        <v xml:space="preserve"> AC15</v>
      </c>
    </row>
    <row r="31" spans="1:6" ht="45.75" thickBot="1">
      <c r="A31" s="604"/>
      <c r="B31" s="127" t="s">
        <v>339</v>
      </c>
      <c r="C31" t="s">
        <v>774</v>
      </c>
      <c r="D31">
        <v>15</v>
      </c>
      <c r="E31" t="str">
        <f t="shared" si="0"/>
        <v xml:space="preserve"> AD15</v>
      </c>
    </row>
    <row r="32" spans="1:6" ht="15.75" thickBot="1">
      <c r="A32" s="615"/>
      <c r="B32" s="126">
        <v>26</v>
      </c>
      <c r="C32" t="s">
        <v>775</v>
      </c>
      <c r="D32">
        <v>15</v>
      </c>
      <c r="E32" t="str">
        <f t="shared" si="0"/>
        <v xml:space="preserve"> AE15</v>
      </c>
      <c r="F32" cm="1">
        <f t="array" aca="1" ref="F32" ca="1">IF(INDIRECT("Aglomeracje!" &amp; E32)="",1,0)</f>
        <v>1</v>
      </c>
    </row>
    <row r="33" spans="1:6" ht="15.75" thickBot="1">
      <c r="A33" s="615"/>
      <c r="B33" s="126">
        <v>27</v>
      </c>
      <c r="C33" t="s">
        <v>776</v>
      </c>
      <c r="D33">
        <v>15</v>
      </c>
      <c r="E33" t="str">
        <f t="shared" si="0"/>
        <v xml:space="preserve"> AF15</v>
      </c>
      <c r="F33" cm="1">
        <f t="array" aca="1" ref="F33" ca="1">IF(INDIRECT("Aglomeracje!" &amp; E33)="",1,0)</f>
        <v>1</v>
      </c>
    </row>
    <row r="34" spans="1:6" ht="15.75" thickBot="1">
      <c r="A34" s="615"/>
      <c r="B34" s="126">
        <v>28</v>
      </c>
      <c r="C34" t="s">
        <v>777</v>
      </c>
      <c r="D34">
        <v>15</v>
      </c>
      <c r="E34" t="str">
        <f t="shared" si="0"/>
        <v xml:space="preserve"> AG15</v>
      </c>
      <c r="F34" cm="1">
        <f t="array" aca="1" ref="F34" ca="1">IF(INDIRECT("Aglomeracje!" &amp; E34)="",1,0)</f>
        <v>1</v>
      </c>
    </row>
    <row r="35" spans="1:6" ht="15.75" thickBot="1">
      <c r="A35" s="615"/>
      <c r="B35" s="126">
        <v>29</v>
      </c>
      <c r="C35" t="s">
        <v>778</v>
      </c>
      <c r="D35">
        <v>15</v>
      </c>
      <c r="E35" t="str">
        <f t="shared" si="0"/>
        <v xml:space="preserve"> AH15</v>
      </c>
      <c r="F35" cm="1">
        <f t="array" aca="1" ref="F35" ca="1">IF(INDIRECT("Aglomeracje!" &amp; E35)="",1,0)</f>
        <v>1</v>
      </c>
    </row>
    <row r="36" spans="1:6" ht="15.75" thickBot="1">
      <c r="A36" s="617">
        <v>0</v>
      </c>
      <c r="B36" s="126">
        <v>30</v>
      </c>
      <c r="C36" t="s">
        <v>779</v>
      </c>
      <c r="D36">
        <v>15</v>
      </c>
      <c r="E36" t="str">
        <f t="shared" si="0"/>
        <v xml:space="preserve"> AI15</v>
      </c>
    </row>
    <row r="37" spans="1:6" ht="15.75" thickBot="1">
      <c r="A37" s="615"/>
      <c r="B37" s="126">
        <v>31</v>
      </c>
      <c r="C37" t="s">
        <v>780</v>
      </c>
      <c r="D37">
        <v>15</v>
      </c>
      <c r="E37" t="str">
        <f t="shared" si="0"/>
        <v xml:space="preserve"> AJ15</v>
      </c>
      <c r="F37" cm="1">
        <f t="array" aca="1" ref="F37" ca="1">IF(INDIRECT("Aglomeracje!" &amp; E37)="",1,0)</f>
        <v>1</v>
      </c>
    </row>
    <row r="38" spans="1:6" ht="15.75" thickBot="1">
      <c r="A38" s="615"/>
      <c r="B38" s="126">
        <v>32</v>
      </c>
      <c r="C38" t="s">
        <v>781</v>
      </c>
      <c r="D38">
        <v>15</v>
      </c>
      <c r="E38" t="str">
        <f t="shared" si="0"/>
        <v xml:space="preserve"> AK15</v>
      </c>
      <c r="F38" cm="1">
        <f t="array" aca="1" ref="F38" ca="1">IF(INDIRECT("Aglomeracje!" &amp; E38)="",1,0)</f>
        <v>1</v>
      </c>
    </row>
    <row r="39" spans="1:6">
      <c r="A39" s="618">
        <v>0</v>
      </c>
      <c r="B39" s="126">
        <v>33</v>
      </c>
      <c r="C39" t="s">
        <v>782</v>
      </c>
      <c r="D39">
        <v>15</v>
      </c>
      <c r="E39" t="str">
        <f t="shared" si="0"/>
        <v xml:space="preserve"> AL15</v>
      </c>
    </row>
    <row r="40" spans="1:6">
      <c r="A40" s="370">
        <v>0</v>
      </c>
      <c r="B40" s="126">
        <v>34</v>
      </c>
      <c r="C40" t="s">
        <v>783</v>
      </c>
      <c r="D40">
        <v>15</v>
      </c>
      <c r="E40" t="str">
        <f t="shared" si="0"/>
        <v xml:space="preserve"> AM15</v>
      </c>
    </row>
    <row r="41" spans="1:6">
      <c r="A41" s="436">
        <v>0</v>
      </c>
      <c r="B41" s="126">
        <v>35</v>
      </c>
      <c r="C41" t="s">
        <v>784</v>
      </c>
      <c r="D41">
        <v>15</v>
      </c>
      <c r="E41" t="str">
        <f t="shared" si="0"/>
        <v xml:space="preserve"> AN15</v>
      </c>
    </row>
    <row r="42" spans="1:6">
      <c r="A42" s="436">
        <v>0</v>
      </c>
      <c r="B42" s="126">
        <v>36</v>
      </c>
      <c r="C42" t="s">
        <v>785</v>
      </c>
      <c r="D42">
        <v>15</v>
      </c>
      <c r="E42" t="str">
        <f t="shared" si="0"/>
        <v xml:space="preserve"> AO15</v>
      </c>
    </row>
    <row r="43" spans="1:6">
      <c r="A43" s="370">
        <v>0</v>
      </c>
      <c r="B43" s="126">
        <v>37</v>
      </c>
      <c r="C43" t="s">
        <v>786</v>
      </c>
      <c r="D43">
        <v>15</v>
      </c>
      <c r="E43" t="str">
        <f t="shared" si="0"/>
        <v xml:space="preserve"> AP15</v>
      </c>
    </row>
    <row r="44" spans="1:6" ht="15.75" thickBot="1">
      <c r="A44" s="619">
        <v>0</v>
      </c>
      <c r="B44" s="126">
        <v>38</v>
      </c>
      <c r="C44" t="s">
        <v>787</v>
      </c>
      <c r="D44">
        <v>15</v>
      </c>
      <c r="E44" t="str">
        <f t="shared" si="0"/>
        <v xml:space="preserve"> AQ15</v>
      </c>
    </row>
    <row r="45" spans="1:6" ht="15.75" thickBot="1">
      <c r="A45" s="615"/>
      <c r="B45" s="126">
        <v>39</v>
      </c>
      <c r="C45" t="s">
        <v>788</v>
      </c>
      <c r="D45">
        <v>15</v>
      </c>
      <c r="E45" t="str">
        <f t="shared" si="0"/>
        <v xml:space="preserve"> AR15</v>
      </c>
      <c r="F45" cm="1">
        <f t="array" aca="1" ref="F45" ca="1">IF(INDIRECT("Aglomeracje!" &amp; E45)="",1,0)</f>
        <v>1</v>
      </c>
    </row>
    <row r="46" spans="1:6" ht="45">
      <c r="A46" s="620" t="s">
        <v>746</v>
      </c>
      <c r="B46" s="127" t="s">
        <v>340</v>
      </c>
      <c r="C46" t="s">
        <v>789</v>
      </c>
      <c r="D46">
        <v>15</v>
      </c>
      <c r="E46" t="str">
        <f t="shared" si="0"/>
        <v xml:space="preserve"> AS15</v>
      </c>
    </row>
    <row r="47" spans="1:6" ht="45.75" thickBot="1">
      <c r="A47" s="621"/>
      <c r="B47" s="127" t="s">
        <v>341</v>
      </c>
      <c r="C47" t="s">
        <v>790</v>
      </c>
      <c r="D47">
        <v>15</v>
      </c>
      <c r="E47" t="str">
        <f t="shared" si="0"/>
        <v xml:space="preserve"> AT15</v>
      </c>
    </row>
    <row r="48" spans="1:6" ht="15.75" thickBot="1">
      <c r="A48" s="615"/>
      <c r="B48" s="126">
        <v>40</v>
      </c>
      <c r="C48" t="s">
        <v>791</v>
      </c>
      <c r="D48">
        <v>15</v>
      </c>
      <c r="E48" t="str">
        <f t="shared" si="0"/>
        <v xml:space="preserve"> AU15</v>
      </c>
      <c r="F48" cm="1">
        <f t="array" aca="1" ref="F48" ca="1">IF(INDIRECT("Aglomeracje!" &amp; E48)="",1,0)</f>
        <v>1</v>
      </c>
    </row>
    <row r="49" spans="1:6" ht="45">
      <c r="A49" s="541" t="s">
        <v>746</v>
      </c>
      <c r="B49" s="127" t="s">
        <v>342</v>
      </c>
      <c r="C49" t="s">
        <v>792</v>
      </c>
      <c r="D49">
        <v>15</v>
      </c>
      <c r="E49" t="str">
        <f t="shared" si="0"/>
        <v xml:space="preserve"> AV15</v>
      </c>
    </row>
    <row r="50" spans="1:6" ht="45.75" thickBot="1">
      <c r="A50" s="621"/>
      <c r="B50" s="127" t="s">
        <v>343</v>
      </c>
      <c r="C50" t="s">
        <v>793</v>
      </c>
      <c r="D50">
        <v>15</v>
      </c>
      <c r="E50" t="str">
        <f t="shared" si="0"/>
        <v xml:space="preserve"> AW15</v>
      </c>
    </row>
    <row r="51" spans="1:6" ht="15.75" thickBot="1">
      <c r="A51" s="622"/>
      <c r="B51" s="126">
        <v>41</v>
      </c>
      <c r="C51" t="s">
        <v>794</v>
      </c>
      <c r="D51">
        <v>15</v>
      </c>
      <c r="E51" t="str">
        <f t="shared" si="0"/>
        <v xml:space="preserve"> AX15</v>
      </c>
      <c r="F51" cm="1">
        <f t="array" aca="1" ref="F51" ca="1">IF(INDIRECT("Aglomeracje!" &amp; E51)="",1,0)</f>
        <v>1</v>
      </c>
    </row>
    <row r="52" spans="1:6" ht="60">
      <c r="A52" s="541" t="s">
        <v>746</v>
      </c>
      <c r="B52" s="127" t="s">
        <v>344</v>
      </c>
      <c r="C52" t="s">
        <v>795</v>
      </c>
      <c r="D52">
        <v>15</v>
      </c>
      <c r="E52" t="str">
        <f t="shared" si="0"/>
        <v xml:space="preserve"> AY15</v>
      </c>
    </row>
    <row r="53" spans="1:6" ht="15.75" thickBot="1">
      <c r="A53" s="621"/>
      <c r="B53" s="128">
        <v>42</v>
      </c>
      <c r="C53" t="s">
        <v>796</v>
      </c>
      <c r="D53">
        <v>15</v>
      </c>
      <c r="E53" t="str">
        <f t="shared" si="0"/>
        <v xml:space="preserve"> AZ15</v>
      </c>
    </row>
    <row r="54" spans="1:6" ht="15.75" thickBot="1">
      <c r="A54" s="622"/>
      <c r="B54" s="126">
        <v>43</v>
      </c>
      <c r="C54" t="s">
        <v>797</v>
      </c>
      <c r="D54">
        <v>15</v>
      </c>
      <c r="E54" t="str">
        <f t="shared" si="0"/>
        <v xml:space="preserve"> BA15</v>
      </c>
      <c r="F54" cm="1">
        <f t="array" aca="1" ref="F54" ca="1">IF(INDIRECT("Aglomeracje!" &amp; E54)="",1,0)</f>
        <v>1</v>
      </c>
    </row>
    <row r="55" spans="1:6" ht="60">
      <c r="A55" s="541" t="s">
        <v>746</v>
      </c>
      <c r="B55" s="127" t="s">
        <v>345</v>
      </c>
      <c r="C55" t="s">
        <v>798</v>
      </c>
      <c r="D55">
        <v>15</v>
      </c>
      <c r="E55" t="str">
        <f t="shared" si="0"/>
        <v xml:space="preserve"> BB15</v>
      </c>
    </row>
    <row r="56" spans="1:6" ht="15.75" thickBot="1">
      <c r="A56" s="621"/>
      <c r="B56" s="130">
        <v>44</v>
      </c>
      <c r="C56" t="s">
        <v>799</v>
      </c>
      <c r="D56">
        <v>15</v>
      </c>
      <c r="E56" t="str">
        <f t="shared" si="0"/>
        <v xml:space="preserve"> BC15</v>
      </c>
    </row>
    <row r="57" spans="1:6" ht="15.75" thickBot="1">
      <c r="A57" s="622"/>
      <c r="B57" s="126">
        <v>45</v>
      </c>
      <c r="C57" t="s">
        <v>800</v>
      </c>
      <c r="D57">
        <v>15</v>
      </c>
      <c r="E57" t="str">
        <f t="shared" si="0"/>
        <v xml:space="preserve"> BD15</v>
      </c>
      <c r="F57" cm="1">
        <f t="array" aca="1" ref="F57" ca="1">IF(INDIRECT("Aglomeracje!" &amp; E57)="",1,0)</f>
        <v>1</v>
      </c>
    </row>
    <row r="58" spans="1:6" ht="15.75" thickBot="1">
      <c r="A58" s="623"/>
      <c r="B58" s="130">
        <v>46</v>
      </c>
      <c r="C58" t="s">
        <v>801</v>
      </c>
      <c r="D58">
        <v>15</v>
      </c>
      <c r="E58" t="str">
        <f t="shared" si="0"/>
        <v xml:space="preserve"> BE15</v>
      </c>
    </row>
    <row r="59" spans="1:6" ht="15.75" thickBot="1">
      <c r="A59" s="625"/>
      <c r="B59" s="126">
        <v>47</v>
      </c>
      <c r="C59" t="s">
        <v>802</v>
      </c>
      <c r="D59">
        <v>15</v>
      </c>
      <c r="E59" t="str">
        <f t="shared" si="0"/>
        <v xml:space="preserve"> BF15</v>
      </c>
      <c r="F59" cm="1">
        <f t="array" aca="1" ref="F59" ca="1">IF(INDIRECT("Aglomeracje!" &amp; E59)="",1,0)</f>
        <v>1</v>
      </c>
    </row>
    <row r="60" spans="1:6" ht="15.75" thickBot="1">
      <c r="A60" s="624"/>
      <c r="B60" s="130">
        <v>48</v>
      </c>
      <c r="C60" t="s">
        <v>803</v>
      </c>
      <c r="D60">
        <v>15</v>
      </c>
      <c r="E60" t="str">
        <f t="shared" si="0"/>
        <v xml:space="preserve"> BG15</v>
      </c>
      <c r="F60" cm="1">
        <f t="array" aca="1" ref="F60" ca="1">IF(INDIRECT("Aglomeracje!" &amp; E60)="",1,0)</f>
        <v>1</v>
      </c>
    </row>
    <row r="61" spans="1:6" ht="15.75" thickBot="1">
      <c r="A61" s="626"/>
      <c r="B61" s="126">
        <v>49</v>
      </c>
      <c r="C61" t="s">
        <v>804</v>
      </c>
      <c r="D61">
        <v>15</v>
      </c>
      <c r="E61" t="str">
        <f t="shared" si="0"/>
        <v xml:space="preserve"> BH15</v>
      </c>
      <c r="F61" cm="1">
        <f t="array" aca="1" ref="F61" ca="1">IF(INDIRECT("Aglomeracje!" &amp; E61)="",1,0)</f>
        <v>1</v>
      </c>
    </row>
    <row r="62" spans="1:6" ht="15.75" thickBot="1">
      <c r="A62" s="626"/>
      <c r="B62" s="130">
        <v>50</v>
      </c>
      <c r="C62" t="s">
        <v>805</v>
      </c>
      <c r="D62">
        <v>15</v>
      </c>
      <c r="E62" t="str">
        <f t="shared" si="0"/>
        <v xml:space="preserve"> BI15</v>
      </c>
      <c r="F62" cm="1">
        <f t="array" aca="1" ref="F62" ca="1">IF(INDIRECT("Aglomeracje!" &amp; E62)="",1,0)</f>
        <v>1</v>
      </c>
    </row>
    <row r="63" spans="1:6" ht="15.75" thickBot="1">
      <c r="A63" s="627">
        <v>0</v>
      </c>
      <c r="B63" s="126">
        <v>51</v>
      </c>
      <c r="C63" t="s">
        <v>806</v>
      </c>
      <c r="D63">
        <v>15</v>
      </c>
      <c r="E63" t="str">
        <f t="shared" si="0"/>
        <v xml:space="preserve"> BJ15</v>
      </c>
    </row>
    <row r="64" spans="1:6" ht="15.75" thickBot="1">
      <c r="A64" s="626"/>
      <c r="B64" s="130">
        <v>52</v>
      </c>
      <c r="C64" t="s">
        <v>807</v>
      </c>
      <c r="D64">
        <v>15</v>
      </c>
      <c r="E64" t="str">
        <f t="shared" si="0"/>
        <v xml:space="preserve"> BK15</v>
      </c>
      <c r="F64" cm="1">
        <f t="array" aca="1" ref="F64" ca="1">IF(INDIRECT("Aglomeracje!" &amp; E64)="",1,0)</f>
        <v>1</v>
      </c>
    </row>
    <row r="65" spans="1:6" ht="15.75" thickBot="1">
      <c r="A65" s="626"/>
      <c r="B65" s="126">
        <v>53</v>
      </c>
      <c r="C65" t="s">
        <v>808</v>
      </c>
      <c r="D65">
        <v>15</v>
      </c>
      <c r="E65" t="str">
        <f t="shared" si="0"/>
        <v xml:space="preserve"> BL15</v>
      </c>
      <c r="F65" cm="1">
        <f t="array" aca="1" ref="F65" ca="1">IF(INDIRECT("Aglomeracje!" &amp; E65)="",1,0)</f>
        <v>1</v>
      </c>
    </row>
    <row r="66" spans="1:6" ht="15.75" thickBot="1">
      <c r="A66" s="626"/>
      <c r="B66" s="130">
        <v>54</v>
      </c>
      <c r="C66" t="s">
        <v>809</v>
      </c>
      <c r="D66">
        <v>15</v>
      </c>
      <c r="E66" t="str">
        <f t="shared" si="0"/>
        <v xml:space="preserve"> BM15</v>
      </c>
      <c r="F66" cm="1">
        <f t="array" aca="1" ref="F66" ca="1">IF(INDIRECT("Aglomeracje!" &amp; E66)="",1,0)</f>
        <v>1</v>
      </c>
    </row>
    <row r="67" spans="1:6" ht="15.75" thickBot="1">
      <c r="A67" s="615"/>
      <c r="B67" s="126">
        <v>55</v>
      </c>
      <c r="C67" t="s">
        <v>810</v>
      </c>
      <c r="D67">
        <v>15</v>
      </c>
      <c r="E67" t="str">
        <f t="shared" ref="E67:E130" si="1">C67 &amp; D67</f>
        <v xml:space="preserve"> BN15</v>
      </c>
      <c r="F67" cm="1">
        <f t="array" aca="1" ref="F67" ca="1">IF(INDIRECT("Aglomeracje!" &amp; E67)="",1,0)</f>
        <v>1</v>
      </c>
    </row>
    <row r="68" spans="1:6" ht="15.75" thickBot="1">
      <c r="A68" s="615"/>
      <c r="B68" s="130">
        <v>56</v>
      </c>
      <c r="C68" t="s">
        <v>811</v>
      </c>
      <c r="D68">
        <v>15</v>
      </c>
      <c r="E68" t="str">
        <f t="shared" si="1"/>
        <v xml:space="preserve"> BO15</v>
      </c>
      <c r="F68" cm="1">
        <f t="array" aca="1" ref="F68" ca="1">IF(INDIRECT("Aglomeracje!" &amp; E68)="",1,0)</f>
        <v>1</v>
      </c>
    </row>
    <row r="69" spans="1:6" ht="45.75" thickBot="1">
      <c r="A69" s="545" t="s">
        <v>746</v>
      </c>
      <c r="B69" s="127" t="s">
        <v>346</v>
      </c>
      <c r="C69" t="s">
        <v>812</v>
      </c>
      <c r="D69">
        <v>15</v>
      </c>
      <c r="E69" t="str">
        <f t="shared" si="1"/>
        <v xml:space="preserve"> BP15</v>
      </c>
    </row>
    <row r="70" spans="1:6" ht="15.75" thickBot="1">
      <c r="A70" s="626"/>
      <c r="B70" s="126">
        <v>57</v>
      </c>
      <c r="C70" t="s">
        <v>813</v>
      </c>
      <c r="D70">
        <v>15</v>
      </c>
      <c r="E70" t="str">
        <f t="shared" si="1"/>
        <v xml:space="preserve"> BQ15</v>
      </c>
      <c r="F70" cm="1">
        <f t="array" aca="1" ref="F70" ca="1">IF(INDIRECT("Aglomeracje!" &amp; E70)="",1,0)</f>
        <v>1</v>
      </c>
    </row>
    <row r="71" spans="1:6" ht="15.75" thickBot="1">
      <c r="A71" s="626"/>
      <c r="B71" s="126">
        <v>58</v>
      </c>
      <c r="C71" t="s">
        <v>814</v>
      </c>
      <c r="D71">
        <v>15</v>
      </c>
      <c r="E71" t="str">
        <f t="shared" si="1"/>
        <v xml:space="preserve"> BR15</v>
      </c>
      <c r="F71" cm="1">
        <f t="array" aca="1" ref="F71" ca="1">IF(INDIRECT("Aglomeracje!" &amp; E71)="",1,0)</f>
        <v>1</v>
      </c>
    </row>
    <row r="72" spans="1:6" ht="15.75" thickBot="1">
      <c r="A72" s="626"/>
      <c r="B72" s="126">
        <v>59</v>
      </c>
      <c r="C72" t="s">
        <v>815</v>
      </c>
      <c r="D72">
        <v>15</v>
      </c>
      <c r="E72" t="str">
        <f t="shared" si="1"/>
        <v xml:space="preserve"> BS15</v>
      </c>
      <c r="F72" cm="1">
        <f t="array" aca="1" ref="F72" ca="1">IF(INDIRECT("Aglomeracje!" &amp; E72)="",1,0)</f>
        <v>1</v>
      </c>
    </row>
    <row r="73" spans="1:6" ht="15.75" thickBot="1">
      <c r="A73" s="626"/>
      <c r="B73" s="126">
        <v>60</v>
      </c>
      <c r="C73" t="s">
        <v>816</v>
      </c>
      <c r="D73">
        <v>15</v>
      </c>
      <c r="E73" t="str">
        <f t="shared" si="1"/>
        <v xml:space="preserve"> BT15</v>
      </c>
      <c r="F73" cm="1">
        <f t="array" aca="1" ref="F73" ca="1">IF(INDIRECT("Aglomeracje!" &amp; E73)="",1,0)</f>
        <v>1</v>
      </c>
    </row>
    <row r="74" spans="1:6">
      <c r="A74" s="628">
        <v>0</v>
      </c>
      <c r="B74" s="126">
        <v>61</v>
      </c>
      <c r="C74" t="s">
        <v>817</v>
      </c>
      <c r="D74">
        <v>15</v>
      </c>
      <c r="E74" t="str">
        <f t="shared" si="1"/>
        <v xml:space="preserve"> BU15</v>
      </c>
    </row>
    <row r="75" spans="1:6" ht="45">
      <c r="A75" s="460" t="s">
        <v>746</v>
      </c>
      <c r="B75" s="127" t="s">
        <v>347</v>
      </c>
      <c r="C75" t="s">
        <v>818</v>
      </c>
      <c r="D75">
        <v>15</v>
      </c>
      <c r="E75" t="str">
        <f t="shared" si="1"/>
        <v xml:space="preserve"> BV15</v>
      </c>
    </row>
    <row r="76" spans="1:6" ht="45.75" thickBot="1">
      <c r="A76" s="630"/>
      <c r="B76" s="127" t="s">
        <v>348</v>
      </c>
      <c r="C76" t="s">
        <v>819</v>
      </c>
      <c r="D76">
        <v>15</v>
      </c>
      <c r="E76" t="str">
        <f t="shared" si="1"/>
        <v xml:space="preserve"> BW15</v>
      </c>
    </row>
    <row r="77" spans="1:6" ht="15.75" thickBot="1">
      <c r="A77" s="629"/>
      <c r="B77" s="126">
        <v>62</v>
      </c>
      <c r="C77" t="s">
        <v>820</v>
      </c>
      <c r="D77">
        <v>15</v>
      </c>
      <c r="E77" t="str">
        <f t="shared" si="1"/>
        <v xml:space="preserve"> BX15</v>
      </c>
      <c r="F77" cm="1">
        <f t="array" aca="1" ref="F77" ca="1">IF(INDIRECT("Aglomeracje!" &amp; E77)="",1,0)</f>
        <v>1</v>
      </c>
    </row>
    <row r="78" spans="1:6" ht="15.75" thickBot="1">
      <c r="A78" s="629"/>
      <c r="B78" s="126">
        <v>63</v>
      </c>
      <c r="C78" t="s">
        <v>821</v>
      </c>
      <c r="D78">
        <v>15</v>
      </c>
      <c r="E78" t="str">
        <f t="shared" si="1"/>
        <v xml:space="preserve"> BY15</v>
      </c>
      <c r="F78" cm="1">
        <f t="array" aca="1" ref="F78" ca="1">IF(INDIRECT("Aglomeracje!" &amp; E78)="",1,0)</f>
        <v>1</v>
      </c>
    </row>
    <row r="79" spans="1:6" ht="15.75" thickBot="1">
      <c r="A79" s="629"/>
      <c r="B79" s="126">
        <v>64</v>
      </c>
      <c r="C79" t="s">
        <v>822</v>
      </c>
      <c r="D79">
        <v>15</v>
      </c>
      <c r="E79" t="str">
        <f t="shared" si="1"/>
        <v xml:space="preserve"> BZ15</v>
      </c>
      <c r="F79" cm="1">
        <f t="array" aca="1" ref="F79" ca="1">IF(INDIRECT("Aglomeracje!" &amp; E79)="",1,0)</f>
        <v>1</v>
      </c>
    </row>
    <row r="80" spans="1:6" ht="15.75" thickBot="1">
      <c r="A80" s="627">
        <v>0</v>
      </c>
      <c r="B80" s="126">
        <v>65</v>
      </c>
      <c r="C80" t="s">
        <v>823</v>
      </c>
      <c r="D80">
        <v>15</v>
      </c>
      <c r="E80" t="str">
        <f t="shared" si="1"/>
        <v xml:space="preserve"> CA15</v>
      </c>
    </row>
    <row r="81" spans="1:6" ht="15.75" thickBot="1">
      <c r="A81" s="629"/>
      <c r="B81" s="126">
        <v>66</v>
      </c>
      <c r="C81" t="s">
        <v>824</v>
      </c>
      <c r="D81">
        <v>15</v>
      </c>
      <c r="E81" t="str">
        <f t="shared" si="1"/>
        <v xml:space="preserve"> CB15</v>
      </c>
      <c r="F81" cm="1">
        <f t="array" aca="1" ref="F81" ca="1">IF(INDIRECT("Aglomeracje!" &amp; E81)="",1,0)</f>
        <v>1</v>
      </c>
    </row>
    <row r="82" spans="1:6" ht="15.75" thickBot="1">
      <c r="A82" s="629"/>
      <c r="B82" s="126">
        <v>67</v>
      </c>
      <c r="C82" t="s">
        <v>825</v>
      </c>
      <c r="D82">
        <v>15</v>
      </c>
      <c r="E82" t="str">
        <f t="shared" si="1"/>
        <v xml:space="preserve"> CC15</v>
      </c>
      <c r="F82" cm="1">
        <f t="array" aca="1" ref="F82" ca="1">IF(INDIRECT("Aglomeracje!" &amp; E82)="",1,0)</f>
        <v>1</v>
      </c>
    </row>
    <row r="83" spans="1:6" ht="15.75" thickBot="1">
      <c r="A83" s="629"/>
      <c r="B83" s="126">
        <v>68</v>
      </c>
      <c r="C83" t="s">
        <v>826</v>
      </c>
      <c r="D83">
        <v>15</v>
      </c>
      <c r="E83" t="str">
        <f t="shared" si="1"/>
        <v xml:space="preserve"> CD15</v>
      </c>
      <c r="F83" cm="1">
        <f t="array" aca="1" ref="F83" ca="1">IF(INDIRECT("Aglomeracje!" &amp; E83)="",1,0)</f>
        <v>1</v>
      </c>
    </row>
    <row r="84" spans="1:6" ht="15.75" thickBot="1">
      <c r="A84" s="629"/>
      <c r="B84" s="126">
        <v>69</v>
      </c>
      <c r="C84" t="s">
        <v>827</v>
      </c>
      <c r="D84">
        <v>15</v>
      </c>
      <c r="E84" t="str">
        <f t="shared" si="1"/>
        <v xml:space="preserve"> CE15</v>
      </c>
      <c r="F84" cm="1">
        <f t="array" aca="1" ref="F84" ca="1">IF(INDIRECT("Aglomeracje!" &amp; E84)="",1,0)</f>
        <v>1</v>
      </c>
    </row>
    <row r="85" spans="1:6" ht="15.75" thickBot="1">
      <c r="A85" s="623"/>
      <c r="B85" s="126">
        <v>70</v>
      </c>
      <c r="C85" t="s">
        <v>828</v>
      </c>
      <c r="D85">
        <v>15</v>
      </c>
      <c r="E85" t="str">
        <f t="shared" si="1"/>
        <v xml:space="preserve"> CF15</v>
      </c>
    </row>
    <row r="86" spans="1:6" ht="15.75" thickBot="1">
      <c r="A86" s="629"/>
      <c r="B86" s="126">
        <v>71</v>
      </c>
      <c r="C86" t="s">
        <v>829</v>
      </c>
      <c r="D86">
        <v>15</v>
      </c>
      <c r="E86" t="str">
        <f t="shared" si="1"/>
        <v xml:space="preserve"> CG15</v>
      </c>
      <c r="F86" cm="1">
        <f t="array" aca="1" ref="F86" ca="1">IF(INDIRECT("Aglomeracje!" &amp; E86)="",1,0)</f>
        <v>1</v>
      </c>
    </row>
    <row r="87" spans="1:6" ht="15.75" thickBot="1">
      <c r="A87" s="623"/>
      <c r="B87" s="126">
        <v>72</v>
      </c>
      <c r="C87" t="s">
        <v>830</v>
      </c>
      <c r="D87">
        <v>15</v>
      </c>
      <c r="E87" t="str">
        <f t="shared" si="1"/>
        <v xml:space="preserve"> CH15</v>
      </c>
    </row>
    <row r="88" spans="1:6" ht="15.75" thickBot="1">
      <c r="A88" s="629"/>
      <c r="B88" s="126">
        <v>73</v>
      </c>
      <c r="C88" t="s">
        <v>831</v>
      </c>
      <c r="D88">
        <v>15</v>
      </c>
      <c r="E88" t="str">
        <f t="shared" si="1"/>
        <v xml:space="preserve"> CI15</v>
      </c>
      <c r="F88" cm="1">
        <f t="array" aca="1" ref="F88" ca="1">IF(INDIRECT("Aglomeracje!" &amp; E88)="",1,0)</f>
        <v>1</v>
      </c>
    </row>
    <row r="89" spans="1:6">
      <c r="A89" s="546"/>
      <c r="B89" s="126">
        <v>74</v>
      </c>
      <c r="C89" t="s">
        <v>832</v>
      </c>
      <c r="D89">
        <v>15</v>
      </c>
      <c r="E89" t="str">
        <f t="shared" si="1"/>
        <v xml:space="preserve"> CJ15</v>
      </c>
    </row>
    <row r="90" spans="1:6">
      <c r="A90" s="462">
        <v>0</v>
      </c>
      <c r="B90" s="126">
        <v>75</v>
      </c>
      <c r="C90" t="s">
        <v>833</v>
      </c>
      <c r="D90">
        <v>15</v>
      </c>
      <c r="E90" t="str">
        <f t="shared" si="1"/>
        <v xml:space="preserve"> CK15</v>
      </c>
    </row>
    <row r="91" spans="1:6" ht="60">
      <c r="A91" s="462">
        <v>0</v>
      </c>
      <c r="B91" s="125" t="s">
        <v>349</v>
      </c>
      <c r="C91" t="s">
        <v>834</v>
      </c>
      <c r="D91">
        <v>15</v>
      </c>
      <c r="E91" t="str">
        <f t="shared" si="1"/>
        <v xml:space="preserve"> CL15</v>
      </c>
    </row>
    <row r="92" spans="1:6" ht="60">
      <c r="A92" s="460" t="s">
        <v>746</v>
      </c>
      <c r="B92" s="125" t="s">
        <v>350</v>
      </c>
      <c r="C92" t="s">
        <v>835</v>
      </c>
      <c r="D92">
        <v>15</v>
      </c>
      <c r="E92" t="str">
        <f t="shared" si="1"/>
        <v xml:space="preserve"> CM15</v>
      </c>
    </row>
    <row r="93" spans="1:6" ht="60">
      <c r="A93" s="441"/>
      <c r="B93" s="125" t="s">
        <v>351</v>
      </c>
      <c r="C93" t="s">
        <v>836</v>
      </c>
      <c r="D93">
        <v>15</v>
      </c>
      <c r="E93" t="str">
        <f t="shared" si="1"/>
        <v xml:space="preserve"> CN15</v>
      </c>
    </row>
    <row r="94" spans="1:6">
      <c r="A94" s="462">
        <v>0</v>
      </c>
      <c r="B94" s="131">
        <v>76</v>
      </c>
      <c r="C94" t="s">
        <v>837</v>
      </c>
      <c r="D94">
        <v>15</v>
      </c>
      <c r="E94" t="str">
        <f t="shared" si="1"/>
        <v xml:space="preserve"> CO15</v>
      </c>
    </row>
    <row r="95" spans="1:6">
      <c r="A95" s="462">
        <v>0</v>
      </c>
      <c r="B95" s="131">
        <v>77</v>
      </c>
      <c r="C95" t="s">
        <v>838</v>
      </c>
      <c r="D95">
        <v>15</v>
      </c>
      <c r="E95" t="str">
        <f t="shared" si="1"/>
        <v xml:space="preserve"> CP15</v>
      </c>
    </row>
    <row r="96" spans="1:6">
      <c r="A96" s="462">
        <v>0</v>
      </c>
      <c r="B96" s="131">
        <v>78</v>
      </c>
      <c r="C96" t="s">
        <v>839</v>
      </c>
      <c r="D96">
        <v>15</v>
      </c>
      <c r="E96" t="str">
        <f t="shared" si="1"/>
        <v xml:space="preserve"> CQ15</v>
      </c>
    </row>
    <row r="97" spans="1:6">
      <c r="A97" s="462">
        <v>0</v>
      </c>
      <c r="B97" s="131">
        <v>79</v>
      </c>
      <c r="C97" t="s">
        <v>840</v>
      </c>
      <c r="D97">
        <v>15</v>
      </c>
      <c r="E97" t="str">
        <f t="shared" si="1"/>
        <v xml:space="preserve"> CR15</v>
      </c>
    </row>
    <row r="98" spans="1:6">
      <c r="A98" s="462">
        <v>0</v>
      </c>
      <c r="B98" s="131">
        <v>80</v>
      </c>
      <c r="C98" t="s">
        <v>841</v>
      </c>
      <c r="D98">
        <v>15</v>
      </c>
      <c r="E98" t="str">
        <f t="shared" si="1"/>
        <v xml:space="preserve"> CS15</v>
      </c>
    </row>
    <row r="99" spans="1:6">
      <c r="A99" s="462">
        <v>0</v>
      </c>
      <c r="B99" s="131">
        <v>81</v>
      </c>
      <c r="C99" t="s">
        <v>842</v>
      </c>
      <c r="D99">
        <v>15</v>
      </c>
      <c r="E99" t="str">
        <f t="shared" si="1"/>
        <v xml:space="preserve"> CT15</v>
      </c>
    </row>
    <row r="100" spans="1:6">
      <c r="A100" s="462">
        <v>0</v>
      </c>
      <c r="B100" s="131">
        <v>82</v>
      </c>
      <c r="C100" t="s">
        <v>843</v>
      </c>
      <c r="D100">
        <v>15</v>
      </c>
      <c r="E100" t="str">
        <f t="shared" si="1"/>
        <v xml:space="preserve"> CU15</v>
      </c>
    </row>
    <row r="101" spans="1:6">
      <c r="A101" s="462">
        <v>0</v>
      </c>
      <c r="B101" s="131">
        <v>83</v>
      </c>
      <c r="C101" t="s">
        <v>844</v>
      </c>
      <c r="D101">
        <v>15</v>
      </c>
      <c r="E101" t="str">
        <f t="shared" si="1"/>
        <v xml:space="preserve"> CV15</v>
      </c>
    </row>
    <row r="102" spans="1:6">
      <c r="A102" s="462">
        <v>0</v>
      </c>
      <c r="B102" s="131">
        <v>84</v>
      </c>
      <c r="C102" t="s">
        <v>845</v>
      </c>
      <c r="D102">
        <v>15</v>
      </c>
      <c r="E102" t="str">
        <f t="shared" si="1"/>
        <v xml:space="preserve"> CW15</v>
      </c>
    </row>
    <row r="103" spans="1:6" ht="15.75" thickBot="1">
      <c r="A103" s="631">
        <v>0</v>
      </c>
      <c r="B103" s="131">
        <v>85</v>
      </c>
      <c r="C103" t="s">
        <v>846</v>
      </c>
      <c r="D103">
        <v>15</v>
      </c>
      <c r="E103" t="str">
        <f t="shared" si="1"/>
        <v xml:space="preserve"> CX15</v>
      </c>
    </row>
    <row r="104" spans="1:6" ht="15.75" thickBot="1">
      <c r="A104" s="632"/>
      <c r="B104" s="131">
        <v>86</v>
      </c>
      <c r="C104" t="s">
        <v>847</v>
      </c>
      <c r="D104">
        <v>15</v>
      </c>
      <c r="E104" t="str">
        <f t="shared" si="1"/>
        <v xml:space="preserve"> CY15</v>
      </c>
      <c r="F104" cm="1">
        <f t="array" aca="1" ref="F104" ca="1">IF(INDIRECT("Aglomeracje!" &amp; E104)="",1,0)</f>
        <v>1</v>
      </c>
    </row>
    <row r="105" spans="1:6" ht="15.75" thickBot="1">
      <c r="A105" s="632"/>
      <c r="B105" s="131">
        <v>87</v>
      </c>
      <c r="C105" t="s">
        <v>848</v>
      </c>
      <c r="D105">
        <v>15</v>
      </c>
      <c r="E105" t="str">
        <f t="shared" si="1"/>
        <v xml:space="preserve"> CZ15</v>
      </c>
      <c r="F105" cm="1">
        <f t="array" aca="1" ref="F105" ca="1">IF(INDIRECT("Aglomeracje!" &amp; E105)="",1,0)</f>
        <v>1</v>
      </c>
    </row>
    <row r="106" spans="1:6" ht="15.75" thickBot="1">
      <c r="A106" s="615"/>
      <c r="B106" s="131">
        <v>88</v>
      </c>
      <c r="C106" t="s">
        <v>849</v>
      </c>
      <c r="D106">
        <v>15</v>
      </c>
      <c r="E106" t="str">
        <f t="shared" si="1"/>
        <v xml:space="preserve"> DA15</v>
      </c>
      <c r="F106" cm="1">
        <f t="array" aca="1" ref="F106" ca="1">IF(INDIRECT("Aglomeracje!" &amp; E106)="",1,0)</f>
        <v>1</v>
      </c>
    </row>
    <row r="107" spans="1:6" ht="15.75" thickBot="1">
      <c r="A107" s="622"/>
      <c r="B107" s="131">
        <v>89</v>
      </c>
      <c r="C107" t="s">
        <v>850</v>
      </c>
      <c r="D107">
        <v>15</v>
      </c>
      <c r="E107" t="str">
        <f t="shared" si="1"/>
        <v xml:space="preserve"> DB15</v>
      </c>
      <c r="F107" cm="1">
        <f t="array" aca="1" ref="F107" ca="1">IF(INDIRECT("Aglomeracje!" &amp; E107)="",1,0)</f>
        <v>1</v>
      </c>
    </row>
    <row r="108" spans="1:6" ht="45">
      <c r="A108" s="541" t="s">
        <v>746</v>
      </c>
      <c r="B108" s="125" t="s">
        <v>352</v>
      </c>
      <c r="C108" t="s">
        <v>851</v>
      </c>
      <c r="D108">
        <v>15</v>
      </c>
      <c r="E108" t="str">
        <f t="shared" si="1"/>
        <v xml:space="preserve"> DC15</v>
      </c>
    </row>
    <row r="109" spans="1:6">
      <c r="A109" s="290"/>
      <c r="B109" s="131">
        <v>90</v>
      </c>
      <c r="C109" t="s">
        <v>852</v>
      </c>
      <c r="D109">
        <v>15</v>
      </c>
      <c r="E109" t="str">
        <f t="shared" si="1"/>
        <v xml:space="preserve"> DD15</v>
      </c>
    </row>
    <row r="110" spans="1:6">
      <c r="A110" s="290"/>
      <c r="B110" s="131">
        <v>91</v>
      </c>
      <c r="C110" t="s">
        <v>853</v>
      </c>
      <c r="D110">
        <v>15</v>
      </c>
      <c r="E110" t="str">
        <f t="shared" si="1"/>
        <v xml:space="preserve"> DE15</v>
      </c>
    </row>
    <row r="111" spans="1:6">
      <c r="A111" s="526"/>
      <c r="B111" s="131">
        <v>92</v>
      </c>
      <c r="C111" t="s">
        <v>854</v>
      </c>
      <c r="D111">
        <v>15</v>
      </c>
      <c r="E111" t="str">
        <f t="shared" si="1"/>
        <v xml:space="preserve"> DF15</v>
      </c>
    </row>
    <row r="112" spans="1:6">
      <c r="A112" s="291"/>
      <c r="B112" s="131">
        <v>93</v>
      </c>
      <c r="C112" t="s">
        <v>855</v>
      </c>
      <c r="D112">
        <v>15</v>
      </c>
      <c r="E112" t="str">
        <f t="shared" si="1"/>
        <v xml:space="preserve"> DG15</v>
      </c>
    </row>
    <row r="113" spans="1:5">
      <c r="A113" s="374"/>
      <c r="B113" s="131">
        <v>94</v>
      </c>
      <c r="C113" t="s">
        <v>856</v>
      </c>
      <c r="D113">
        <v>15</v>
      </c>
      <c r="E113" t="str">
        <f t="shared" si="1"/>
        <v xml:space="preserve"> DH15</v>
      </c>
    </row>
    <row r="114" spans="1:5">
      <c r="A114" s="374"/>
      <c r="B114" s="131">
        <v>95</v>
      </c>
      <c r="C114" t="s">
        <v>857</v>
      </c>
      <c r="D114">
        <v>15</v>
      </c>
      <c r="E114" t="str">
        <f t="shared" si="1"/>
        <v xml:space="preserve"> DI15</v>
      </c>
    </row>
    <row r="115" spans="1:5">
      <c r="A115" s="374"/>
      <c r="B115" s="131">
        <v>96</v>
      </c>
      <c r="C115" t="s">
        <v>858</v>
      </c>
      <c r="D115">
        <v>15</v>
      </c>
      <c r="E115" t="str">
        <f t="shared" si="1"/>
        <v xml:space="preserve"> DJ15</v>
      </c>
    </row>
    <row r="116" spans="1:5">
      <c r="A116" s="374"/>
      <c r="B116" s="131">
        <v>97</v>
      </c>
      <c r="C116" t="s">
        <v>859</v>
      </c>
      <c r="D116">
        <v>15</v>
      </c>
      <c r="E116" t="str">
        <f t="shared" si="1"/>
        <v xml:space="preserve"> DK15</v>
      </c>
    </row>
    <row r="117" spans="1:5">
      <c r="A117" s="291"/>
      <c r="B117" s="131">
        <v>98</v>
      </c>
      <c r="C117" t="s">
        <v>860</v>
      </c>
      <c r="D117">
        <v>15</v>
      </c>
      <c r="E117" t="str">
        <f t="shared" si="1"/>
        <v xml:space="preserve"> DL15</v>
      </c>
    </row>
    <row r="118" spans="1:5">
      <c r="A118" s="441"/>
      <c r="B118" s="131">
        <v>99</v>
      </c>
      <c r="C118" t="s">
        <v>861</v>
      </c>
      <c r="D118">
        <v>15</v>
      </c>
      <c r="E118" t="str">
        <f t="shared" si="1"/>
        <v xml:space="preserve"> DM15</v>
      </c>
    </row>
    <row r="119" spans="1:5">
      <c r="A119" s="441"/>
      <c r="B119" s="131">
        <v>100</v>
      </c>
      <c r="C119" t="s">
        <v>862</v>
      </c>
      <c r="D119">
        <v>15</v>
      </c>
      <c r="E119" t="str">
        <f t="shared" si="1"/>
        <v xml:space="preserve"> DN15</v>
      </c>
    </row>
    <row r="120" spans="1:5">
      <c r="A120" s="464"/>
      <c r="B120" s="131">
        <v>101</v>
      </c>
      <c r="C120" t="s">
        <v>863</v>
      </c>
      <c r="D120">
        <v>15</v>
      </c>
      <c r="E120" t="str">
        <f t="shared" si="1"/>
        <v xml:space="preserve"> DO15</v>
      </c>
    </row>
    <row r="121" spans="1:5">
      <c r="A121" s="290"/>
      <c r="B121" s="131">
        <v>102</v>
      </c>
      <c r="C121" t="s">
        <v>864</v>
      </c>
      <c r="D121">
        <v>15</v>
      </c>
      <c r="E121" t="str">
        <f t="shared" si="1"/>
        <v xml:space="preserve"> DP15</v>
      </c>
    </row>
    <row r="122" spans="1:5" ht="45">
      <c r="A122" s="633" t="s">
        <v>746</v>
      </c>
      <c r="B122" s="125" t="s">
        <v>353</v>
      </c>
      <c r="C122" t="s">
        <v>865</v>
      </c>
      <c r="D122">
        <v>15</v>
      </c>
      <c r="E122" t="str">
        <f t="shared" si="1"/>
        <v xml:space="preserve"> DQ15</v>
      </c>
    </row>
    <row r="123" spans="1:5">
      <c r="A123" s="463"/>
      <c r="B123" s="131">
        <v>103</v>
      </c>
      <c r="C123" t="s">
        <v>866</v>
      </c>
      <c r="D123">
        <v>15</v>
      </c>
      <c r="E123" t="str">
        <f t="shared" si="1"/>
        <v xml:space="preserve"> DR15</v>
      </c>
    </row>
    <row r="124" spans="1:5">
      <c r="A124" s="298"/>
      <c r="B124" s="131">
        <v>104</v>
      </c>
      <c r="C124" t="s">
        <v>867</v>
      </c>
      <c r="D124">
        <v>15</v>
      </c>
      <c r="E124" t="str">
        <f t="shared" si="1"/>
        <v xml:space="preserve"> DS15</v>
      </c>
    </row>
    <row r="125" spans="1:5">
      <c r="A125" s="298"/>
      <c r="B125" s="131">
        <v>105</v>
      </c>
      <c r="C125" t="s">
        <v>868</v>
      </c>
      <c r="D125">
        <v>15</v>
      </c>
      <c r="E125" t="str">
        <f t="shared" si="1"/>
        <v xml:space="preserve"> DT15</v>
      </c>
    </row>
    <row r="126" spans="1:5">
      <c r="A126" s="298"/>
      <c r="B126" s="131">
        <v>106</v>
      </c>
      <c r="C126" t="s">
        <v>869</v>
      </c>
      <c r="D126">
        <v>15</v>
      </c>
      <c r="E126" t="str">
        <f t="shared" si="1"/>
        <v xml:space="preserve"> DU15</v>
      </c>
    </row>
    <row r="127" spans="1:5">
      <c r="A127" s="298"/>
      <c r="B127" s="131">
        <v>107</v>
      </c>
      <c r="C127" t="s">
        <v>870</v>
      </c>
      <c r="D127">
        <v>15</v>
      </c>
      <c r="E127" t="str">
        <f t="shared" si="1"/>
        <v xml:space="preserve"> DV15</v>
      </c>
    </row>
    <row r="128" spans="1:5">
      <c r="A128" s="465"/>
      <c r="B128" s="131">
        <v>108</v>
      </c>
      <c r="C128" t="s">
        <v>871</v>
      </c>
      <c r="D128">
        <v>15</v>
      </c>
      <c r="E128" t="str">
        <f t="shared" si="1"/>
        <v xml:space="preserve"> DW15</v>
      </c>
    </row>
    <row r="129" spans="1:5">
      <c r="A129" s="441"/>
      <c r="B129" s="131">
        <v>109</v>
      </c>
      <c r="C129" t="s">
        <v>872</v>
      </c>
      <c r="D129">
        <v>15</v>
      </c>
      <c r="E129" t="str">
        <f t="shared" si="1"/>
        <v xml:space="preserve"> DX15</v>
      </c>
    </row>
    <row r="130" spans="1:5">
      <c r="A130" s="464"/>
      <c r="B130" s="131">
        <v>110</v>
      </c>
      <c r="C130" t="s">
        <v>873</v>
      </c>
      <c r="D130">
        <v>15</v>
      </c>
      <c r="E130" t="str">
        <f t="shared" si="1"/>
        <v xml:space="preserve"> DY15</v>
      </c>
    </row>
    <row r="131" spans="1:5">
      <c r="A131" s="466"/>
      <c r="B131" s="131">
        <v>111</v>
      </c>
      <c r="C131" t="s">
        <v>874</v>
      </c>
      <c r="D131">
        <v>15</v>
      </c>
      <c r="E131" t="str">
        <f t="shared" ref="E131:E169" si="2">C131 &amp; D131</f>
        <v xml:space="preserve"> DZ15</v>
      </c>
    </row>
    <row r="132" spans="1:5">
      <c r="A132" s="290"/>
      <c r="B132" s="131">
        <v>112</v>
      </c>
      <c r="C132" t="s">
        <v>875</v>
      </c>
      <c r="D132">
        <v>15</v>
      </c>
      <c r="E132" t="str">
        <f t="shared" si="2"/>
        <v xml:space="preserve"> EA15</v>
      </c>
    </row>
    <row r="133" spans="1:5" ht="45">
      <c r="A133" s="633" t="s">
        <v>746</v>
      </c>
      <c r="B133" s="125" t="s">
        <v>354</v>
      </c>
      <c r="C133" t="s">
        <v>876</v>
      </c>
      <c r="D133">
        <v>15</v>
      </c>
      <c r="E133" t="str">
        <f t="shared" si="2"/>
        <v xml:space="preserve"> EB15</v>
      </c>
    </row>
    <row r="134" spans="1:5">
      <c r="A134" s="290"/>
      <c r="B134" s="131">
        <v>113</v>
      </c>
      <c r="C134" t="s">
        <v>877</v>
      </c>
      <c r="D134">
        <v>15</v>
      </c>
      <c r="E134" t="str">
        <f t="shared" si="2"/>
        <v xml:space="preserve"> EC15</v>
      </c>
    </row>
    <row r="135" spans="1:5">
      <c r="A135" s="525" t="s">
        <v>746</v>
      </c>
      <c r="B135" s="131">
        <v>114</v>
      </c>
      <c r="C135" t="s">
        <v>878</v>
      </c>
      <c r="D135">
        <v>15</v>
      </c>
      <c r="E135" t="str">
        <f t="shared" si="2"/>
        <v xml:space="preserve"> ED15</v>
      </c>
    </row>
    <row r="136" spans="1:5">
      <c r="A136" s="525" t="s">
        <v>746</v>
      </c>
      <c r="B136" s="131">
        <v>115</v>
      </c>
      <c r="C136" t="s">
        <v>879</v>
      </c>
      <c r="D136">
        <v>15</v>
      </c>
      <c r="E136" t="str">
        <f t="shared" si="2"/>
        <v xml:space="preserve"> EE15</v>
      </c>
    </row>
    <row r="137" spans="1:5">
      <c r="A137" s="463"/>
      <c r="B137" s="131">
        <v>116</v>
      </c>
      <c r="C137" t="s">
        <v>880</v>
      </c>
      <c r="D137">
        <v>15</v>
      </c>
      <c r="E137" t="str">
        <f t="shared" si="2"/>
        <v xml:space="preserve"> EF15</v>
      </c>
    </row>
    <row r="138" spans="1:5">
      <c r="A138" s="298"/>
      <c r="B138" s="131">
        <v>117</v>
      </c>
      <c r="C138" t="s">
        <v>881</v>
      </c>
      <c r="D138">
        <v>15</v>
      </c>
      <c r="E138" t="str">
        <f t="shared" si="2"/>
        <v xml:space="preserve"> EG15</v>
      </c>
    </row>
    <row r="139" spans="1:5">
      <c r="A139" s="298"/>
      <c r="B139" s="131">
        <v>118</v>
      </c>
      <c r="C139" t="s">
        <v>882</v>
      </c>
      <c r="D139">
        <v>15</v>
      </c>
      <c r="E139" t="str">
        <f t="shared" si="2"/>
        <v xml:space="preserve"> EH15</v>
      </c>
    </row>
    <row r="140" spans="1:5">
      <c r="A140" s="298"/>
      <c r="B140" s="131">
        <v>119</v>
      </c>
      <c r="C140" t="s">
        <v>883</v>
      </c>
      <c r="D140">
        <v>15</v>
      </c>
      <c r="E140" t="str">
        <f t="shared" si="2"/>
        <v xml:space="preserve"> EI15</v>
      </c>
    </row>
    <row r="141" spans="1:5">
      <c r="A141" s="465"/>
      <c r="B141" s="131">
        <v>120</v>
      </c>
      <c r="C141" t="s">
        <v>884</v>
      </c>
      <c r="D141">
        <v>15</v>
      </c>
      <c r="E141" t="str">
        <f t="shared" si="2"/>
        <v xml:space="preserve"> EJ15</v>
      </c>
    </row>
    <row r="142" spans="1:5">
      <c r="A142" s="465"/>
      <c r="B142" s="131">
        <v>121</v>
      </c>
      <c r="C142" t="s">
        <v>885</v>
      </c>
      <c r="D142">
        <v>15</v>
      </c>
      <c r="E142" t="str">
        <f t="shared" si="2"/>
        <v xml:space="preserve"> EK15</v>
      </c>
    </row>
    <row r="143" spans="1:5">
      <c r="A143" s="441"/>
      <c r="B143" s="131">
        <v>122</v>
      </c>
      <c r="C143" t="s">
        <v>886</v>
      </c>
      <c r="D143">
        <v>15</v>
      </c>
      <c r="E143" t="str">
        <f t="shared" si="2"/>
        <v xml:space="preserve"> EL15</v>
      </c>
    </row>
    <row r="144" spans="1:5">
      <c r="A144" s="464"/>
      <c r="B144" s="131">
        <v>123</v>
      </c>
      <c r="C144" t="s">
        <v>887</v>
      </c>
      <c r="D144">
        <v>15</v>
      </c>
      <c r="E144" t="str">
        <f t="shared" si="2"/>
        <v xml:space="preserve"> EM15</v>
      </c>
    </row>
    <row r="145" spans="1:5">
      <c r="A145" s="463"/>
      <c r="B145" s="131">
        <v>124</v>
      </c>
      <c r="C145" t="s">
        <v>888</v>
      </c>
      <c r="D145">
        <v>15</v>
      </c>
      <c r="E145" t="str">
        <f t="shared" si="2"/>
        <v xml:space="preserve"> EN15</v>
      </c>
    </row>
    <row r="146" spans="1:5">
      <c r="A146" s="298"/>
      <c r="B146" s="131">
        <v>125</v>
      </c>
      <c r="C146" t="s">
        <v>889</v>
      </c>
      <c r="D146">
        <v>15</v>
      </c>
      <c r="E146" t="str">
        <f t="shared" si="2"/>
        <v xml:space="preserve"> EO15</v>
      </c>
    </row>
    <row r="147" spans="1:5">
      <c r="A147" s="465"/>
      <c r="B147" s="131">
        <v>127</v>
      </c>
      <c r="C147" t="s">
        <v>890</v>
      </c>
      <c r="D147">
        <v>15</v>
      </c>
      <c r="E147" t="str">
        <f t="shared" si="2"/>
        <v xml:space="preserve"> EP15</v>
      </c>
    </row>
    <row r="148" spans="1:5">
      <c r="A148" s="441"/>
      <c r="B148" s="131">
        <v>128</v>
      </c>
      <c r="C148" t="s">
        <v>891</v>
      </c>
      <c r="D148">
        <v>15</v>
      </c>
      <c r="E148" t="str">
        <f t="shared" si="2"/>
        <v xml:space="preserve"> EQ15</v>
      </c>
    </row>
    <row r="149" spans="1:5">
      <c r="A149" s="464"/>
      <c r="B149" s="131">
        <v>129</v>
      </c>
      <c r="C149" t="s">
        <v>892</v>
      </c>
      <c r="D149">
        <v>15</v>
      </c>
      <c r="E149" t="str">
        <f t="shared" si="2"/>
        <v xml:space="preserve"> ER15</v>
      </c>
    </row>
    <row r="150" spans="1:5">
      <c r="A150" s="463"/>
      <c r="B150" s="131">
        <v>130</v>
      </c>
      <c r="C150" t="s">
        <v>893</v>
      </c>
      <c r="D150">
        <v>15</v>
      </c>
      <c r="E150" t="str">
        <f t="shared" si="2"/>
        <v xml:space="preserve"> ES15</v>
      </c>
    </row>
    <row r="151" spans="1:5">
      <c r="A151" s="298"/>
      <c r="B151" s="131">
        <v>131</v>
      </c>
      <c r="C151" t="s">
        <v>894</v>
      </c>
      <c r="D151">
        <v>15</v>
      </c>
      <c r="E151" t="str">
        <f t="shared" si="2"/>
        <v xml:space="preserve"> ET15</v>
      </c>
    </row>
    <row r="152" spans="1:5">
      <c r="A152" s="465"/>
      <c r="B152" s="131">
        <v>133</v>
      </c>
      <c r="C152" t="s">
        <v>895</v>
      </c>
      <c r="D152">
        <v>15</v>
      </c>
      <c r="E152" t="str">
        <f t="shared" si="2"/>
        <v xml:space="preserve"> EU15</v>
      </c>
    </row>
    <row r="153" spans="1:5" ht="60">
      <c r="A153" s="460" t="s">
        <v>746</v>
      </c>
      <c r="B153" s="125" t="s">
        <v>355</v>
      </c>
      <c r="C153" t="s">
        <v>896</v>
      </c>
      <c r="D153">
        <v>15</v>
      </c>
      <c r="E153" t="str">
        <f t="shared" si="2"/>
        <v xml:space="preserve"> EV15</v>
      </c>
    </row>
    <row r="154" spans="1:5" ht="60">
      <c r="A154" s="439"/>
      <c r="B154" s="129" t="s">
        <v>356</v>
      </c>
      <c r="C154" t="s">
        <v>897</v>
      </c>
      <c r="D154">
        <v>15</v>
      </c>
      <c r="E154" t="str">
        <f t="shared" si="2"/>
        <v xml:space="preserve"> EW15</v>
      </c>
    </row>
    <row r="155" spans="1:5">
      <c r="A155" s="462">
        <v>0</v>
      </c>
      <c r="B155" s="131">
        <v>134</v>
      </c>
      <c r="C155" t="s">
        <v>898</v>
      </c>
      <c r="D155">
        <v>15</v>
      </c>
      <c r="E155" t="str">
        <f t="shared" si="2"/>
        <v xml:space="preserve"> EX15</v>
      </c>
    </row>
    <row r="156" spans="1:5">
      <c r="A156" s="462">
        <v>0</v>
      </c>
      <c r="B156" s="131">
        <v>135</v>
      </c>
      <c r="C156" t="s">
        <v>899</v>
      </c>
      <c r="D156">
        <v>15</v>
      </c>
      <c r="E156" t="str">
        <f t="shared" si="2"/>
        <v xml:space="preserve"> EY15</v>
      </c>
    </row>
    <row r="157" spans="1:5">
      <c r="A157" s="373">
        <v>0</v>
      </c>
      <c r="B157" s="131">
        <v>136</v>
      </c>
      <c r="C157" t="s">
        <v>900</v>
      </c>
      <c r="D157">
        <v>15</v>
      </c>
      <c r="E157" t="str">
        <f t="shared" si="2"/>
        <v xml:space="preserve"> EZ15</v>
      </c>
    </row>
    <row r="158" spans="1:5">
      <c r="A158" s="439"/>
      <c r="B158" s="131">
        <v>137</v>
      </c>
      <c r="C158" t="s">
        <v>901</v>
      </c>
      <c r="D158">
        <v>15</v>
      </c>
      <c r="E158" t="str">
        <f t="shared" si="2"/>
        <v xml:space="preserve"> FA15</v>
      </c>
    </row>
    <row r="159" spans="1:5">
      <c r="A159" s="371">
        <v>0</v>
      </c>
      <c r="B159" s="131">
        <v>138</v>
      </c>
      <c r="C159" t="s">
        <v>902</v>
      </c>
      <c r="D159">
        <v>15</v>
      </c>
      <c r="E159" t="str">
        <f t="shared" si="2"/>
        <v xml:space="preserve"> FB15</v>
      </c>
    </row>
    <row r="160" spans="1:5">
      <c r="A160" s="370" t="s">
        <v>746</v>
      </c>
      <c r="B160" s="131">
        <v>139</v>
      </c>
      <c r="C160" t="s">
        <v>903</v>
      </c>
      <c r="D160">
        <v>15</v>
      </c>
      <c r="E160" t="str">
        <f t="shared" si="2"/>
        <v xml:space="preserve"> FC15</v>
      </c>
    </row>
    <row r="161" spans="1:5">
      <c r="A161" s="370" t="s">
        <v>746</v>
      </c>
      <c r="B161" s="131">
        <v>140</v>
      </c>
      <c r="C161" t="s">
        <v>904</v>
      </c>
      <c r="D161">
        <v>15</v>
      </c>
      <c r="E161" t="str">
        <f t="shared" si="2"/>
        <v xml:space="preserve"> FD15</v>
      </c>
    </row>
    <row r="162" spans="1:5">
      <c r="A162" s="370">
        <v>0</v>
      </c>
      <c r="B162" s="131">
        <v>141</v>
      </c>
      <c r="C162" t="s">
        <v>905</v>
      </c>
      <c r="D162">
        <v>15</v>
      </c>
      <c r="E162" t="str">
        <f t="shared" si="2"/>
        <v xml:space="preserve"> FE15</v>
      </c>
    </row>
    <row r="163" spans="1:5">
      <c r="A163" s="370" t="s">
        <v>117</v>
      </c>
      <c r="B163" s="131">
        <v>142</v>
      </c>
      <c r="C163" t="s">
        <v>906</v>
      </c>
      <c r="D163">
        <v>15</v>
      </c>
      <c r="E163" t="str">
        <f t="shared" si="2"/>
        <v xml:space="preserve"> FF15</v>
      </c>
    </row>
    <row r="164" spans="1:5">
      <c r="A164" s="370" t="s">
        <v>117</v>
      </c>
      <c r="B164" s="131">
        <v>143</v>
      </c>
      <c r="C164" t="s">
        <v>907</v>
      </c>
      <c r="D164">
        <v>15</v>
      </c>
      <c r="E164" t="str">
        <f t="shared" si="2"/>
        <v xml:space="preserve"> FG15</v>
      </c>
    </row>
    <row r="165" spans="1:5">
      <c r="A165" s="370" t="s">
        <v>117</v>
      </c>
      <c r="B165" s="131">
        <v>144</v>
      </c>
      <c r="C165" t="s">
        <v>908</v>
      </c>
      <c r="D165">
        <v>15</v>
      </c>
      <c r="E165" t="str">
        <f t="shared" si="2"/>
        <v xml:space="preserve"> FH15</v>
      </c>
    </row>
    <row r="166" spans="1:5">
      <c r="A166" s="370" t="s">
        <v>117</v>
      </c>
      <c r="B166" s="131">
        <v>145</v>
      </c>
      <c r="C166" t="s">
        <v>909</v>
      </c>
      <c r="D166">
        <v>15</v>
      </c>
      <c r="E166" t="str">
        <f t="shared" si="2"/>
        <v xml:space="preserve"> FI15</v>
      </c>
    </row>
    <row r="167" spans="1:5">
      <c r="A167" s="528" t="s">
        <v>117</v>
      </c>
      <c r="B167" s="131">
        <v>146</v>
      </c>
      <c r="C167" t="s">
        <v>910</v>
      </c>
      <c r="D167">
        <v>15</v>
      </c>
      <c r="E167" t="str">
        <f t="shared" si="2"/>
        <v xml:space="preserve"> FJ15</v>
      </c>
    </row>
    <row r="168" spans="1:5">
      <c r="A168" s="528" t="s">
        <v>117</v>
      </c>
      <c r="B168" s="131">
        <v>147</v>
      </c>
      <c r="C168" t="s">
        <v>911</v>
      </c>
      <c r="D168">
        <v>15</v>
      </c>
      <c r="E168" t="str">
        <f t="shared" si="2"/>
        <v xml:space="preserve"> FK15</v>
      </c>
    </row>
    <row r="169" spans="1:5">
      <c r="A169" s="370" t="s">
        <v>117</v>
      </c>
      <c r="B169" s="131">
        <v>148</v>
      </c>
      <c r="C169" t="s">
        <v>912</v>
      </c>
      <c r="D169">
        <v>15</v>
      </c>
      <c r="E169" t="str">
        <f t="shared" si="2"/>
        <v xml:space="preserve"> FL15</v>
      </c>
    </row>
    <row r="170" spans="1:5">
      <c r="A170" s="515"/>
      <c r="B170" s="533"/>
      <c r="C170" t="s">
        <v>913</v>
      </c>
    </row>
    <row r="171" spans="1:5">
      <c r="A171" s="515"/>
      <c r="B171" s="452"/>
      <c r="C171" t="s">
        <v>914</v>
      </c>
    </row>
    <row r="172" spans="1:5">
      <c r="A172" s="515"/>
      <c r="B172" s="452"/>
      <c r="C172" t="s">
        <v>915</v>
      </c>
    </row>
    <row r="173" spans="1:5">
      <c r="A173" s="515"/>
      <c r="B173" s="452"/>
      <c r="C173" t="s">
        <v>916</v>
      </c>
    </row>
    <row r="174" spans="1:5">
      <c r="A174" s="515"/>
      <c r="B174" s="452"/>
      <c r="C174" t="s">
        <v>917</v>
      </c>
    </row>
    <row r="175" spans="1:5">
      <c r="A175" s="467">
        <v>0</v>
      </c>
      <c r="B175" s="452"/>
      <c r="C175" t="s">
        <v>918</v>
      </c>
    </row>
    <row r="176" spans="1:5">
      <c r="A176" s="467">
        <v>0</v>
      </c>
      <c r="B176" s="452"/>
      <c r="C176" t="s">
        <v>919</v>
      </c>
    </row>
    <row r="177" spans="1:3">
      <c r="A177" s="467">
        <v>0</v>
      </c>
      <c r="B177" s="452"/>
      <c r="C177" t="s">
        <v>920</v>
      </c>
    </row>
    <row r="178" spans="1:3">
      <c r="A178" s="467">
        <v>0</v>
      </c>
      <c r="B178" s="452"/>
      <c r="C178" t="s">
        <v>921</v>
      </c>
    </row>
    <row r="179" spans="1:3">
      <c r="A179" s="467">
        <v>0</v>
      </c>
      <c r="B179" s="452"/>
      <c r="C179" t="s">
        <v>922</v>
      </c>
    </row>
    <row r="180" spans="1:3">
      <c r="A180" s="467"/>
      <c r="B180" s="452"/>
      <c r="C180" t="s">
        <v>923</v>
      </c>
    </row>
    <row r="181" spans="1:3">
      <c r="A181" s="467"/>
      <c r="B181" s="452"/>
      <c r="C181" t="s">
        <v>924</v>
      </c>
    </row>
    <row r="182" spans="1:3">
      <c r="A182" s="467"/>
      <c r="B182" s="452"/>
      <c r="C182" t="s">
        <v>925</v>
      </c>
    </row>
    <row r="183" spans="1:3">
      <c r="A183" s="467"/>
      <c r="B183" s="452"/>
      <c r="C183" t="s">
        <v>926</v>
      </c>
    </row>
    <row r="184" spans="1:3">
      <c r="A184" s="467"/>
      <c r="B184" s="452"/>
      <c r="C184" t="s">
        <v>927</v>
      </c>
    </row>
    <row r="185" spans="1:3">
      <c r="A185" s="467"/>
      <c r="B185" s="452"/>
      <c r="C185" t="s">
        <v>928</v>
      </c>
    </row>
    <row r="186" spans="1:3">
      <c r="A186" s="467"/>
      <c r="B186" s="452"/>
      <c r="C186" t="s">
        <v>929</v>
      </c>
    </row>
    <row r="187" spans="1:3">
      <c r="A187" s="467"/>
      <c r="B187" s="454"/>
      <c r="C187" t="s">
        <v>930</v>
      </c>
    </row>
    <row r="188" spans="1:3">
      <c r="A188" s="467"/>
      <c r="B188" s="452"/>
      <c r="C188" t="s">
        <v>931</v>
      </c>
    </row>
    <row r="189" spans="1:3">
      <c r="A189" s="467"/>
      <c r="B189" s="455"/>
      <c r="C189" t="s">
        <v>932</v>
      </c>
    </row>
    <row r="190" spans="1:3">
      <c r="A190" s="467"/>
      <c r="B190" s="456"/>
    </row>
    <row r="191" spans="1:3">
      <c r="A191" s="467"/>
      <c r="B191" s="456"/>
    </row>
    <row r="192" spans="1:3">
      <c r="A192" s="467"/>
      <c r="B192" s="455"/>
    </row>
    <row r="193" spans="1:2">
      <c r="A193" s="467"/>
      <c r="B193" s="456"/>
    </row>
    <row r="194" spans="1:2">
      <c r="A194" s="467"/>
      <c r="B194" s="455"/>
    </row>
    <row r="195" spans="1:2">
      <c r="A195" s="467"/>
      <c r="B195" s="452"/>
    </row>
    <row r="196" spans="1:2">
      <c r="A196" s="467"/>
      <c r="B196" s="452"/>
    </row>
    <row r="197" spans="1:2">
      <c r="A197" s="467"/>
      <c r="B197" s="452"/>
    </row>
    <row r="198" spans="1:2">
      <c r="A198" s="467"/>
      <c r="B198" s="452"/>
    </row>
    <row r="199" spans="1:2">
      <c r="A199" s="467"/>
      <c r="B199" s="452"/>
    </row>
    <row r="200" spans="1:2">
      <c r="A200" s="467"/>
      <c r="B200" s="452"/>
    </row>
    <row r="201" spans="1:2">
      <c r="A201" s="467"/>
      <c r="B201" s="452"/>
    </row>
    <row r="16386" spans="1:2">
      <c r="A16386" s="523">
        <v>1</v>
      </c>
      <c r="B16386" s="124"/>
    </row>
    <row r="16387" spans="1:2" ht="60.75" thickBot="1">
      <c r="A16387" s="604"/>
      <c r="B16387" s="125" t="s">
        <v>336</v>
      </c>
    </row>
    <row r="16388" spans="1:2" ht="15.75" thickBot="1">
      <c r="A16388" s="607"/>
      <c r="B16388" s="126">
        <v>1</v>
      </c>
    </row>
    <row r="16389" spans="1:2" ht="45">
      <c r="A16389" s="605" t="s">
        <v>746</v>
      </c>
      <c r="B16389" s="127" t="s">
        <v>337</v>
      </c>
    </row>
    <row r="16390" spans="1:2" ht="15.75" thickBot="1">
      <c r="A16390" s="608"/>
      <c r="B16390" s="126">
        <v>2</v>
      </c>
    </row>
    <row r="16391" spans="1:2" ht="15.75" thickBot="1">
      <c r="A16391" s="609"/>
      <c r="B16391" s="126">
        <v>3</v>
      </c>
    </row>
    <row r="16392" spans="1:2" ht="15.75" thickBot="1">
      <c r="A16392" s="609"/>
      <c r="B16392" s="126">
        <v>4</v>
      </c>
    </row>
    <row r="16393" spans="1:2" ht="15.75" thickBot="1">
      <c r="A16393" s="609"/>
      <c r="B16393" s="126">
        <v>5</v>
      </c>
    </row>
    <row r="16394" spans="1:2" ht="60">
      <c r="A16394" s="605" t="s">
        <v>752</v>
      </c>
      <c r="B16394" s="126">
        <v>6</v>
      </c>
    </row>
    <row r="16395" spans="1:2">
      <c r="A16395" s="483" t="s">
        <v>746</v>
      </c>
      <c r="B16395" s="126">
        <v>7</v>
      </c>
    </row>
    <row r="16396" spans="1:2">
      <c r="A16396" s="483" t="s">
        <v>746</v>
      </c>
      <c r="B16396" s="126">
        <v>8</v>
      </c>
    </row>
    <row r="16397" spans="1:2">
      <c r="A16397" s="483" t="s">
        <v>746</v>
      </c>
      <c r="B16397" s="126">
        <v>9</v>
      </c>
    </row>
    <row r="16398" spans="1:2">
      <c r="A16398" s="483" t="s">
        <v>746</v>
      </c>
      <c r="B16398" s="126">
        <v>10</v>
      </c>
    </row>
    <row r="16399" spans="1:2" ht="15.75" thickBot="1">
      <c r="A16399" s="610" t="s">
        <v>746</v>
      </c>
      <c r="B16399" s="126">
        <v>11</v>
      </c>
    </row>
    <row r="16400" spans="1:2" ht="15.75" thickBot="1">
      <c r="A16400" s="607"/>
      <c r="B16400" s="126">
        <v>12</v>
      </c>
    </row>
    <row r="16401" spans="1:2" ht="15.75" thickBot="1">
      <c r="A16401" s="611"/>
      <c r="B16401" s="126">
        <v>13</v>
      </c>
    </row>
    <row r="16402" spans="1:2" ht="15.75" thickBot="1">
      <c r="A16402" s="609"/>
      <c r="B16402" s="126">
        <v>14</v>
      </c>
    </row>
    <row r="16403" spans="1:2" ht="15.75" thickBot="1">
      <c r="A16403" s="612"/>
      <c r="B16403" s="126">
        <v>15</v>
      </c>
    </row>
    <row r="16404" spans="1:2" ht="15.75" thickBot="1">
      <c r="A16404" s="611"/>
      <c r="B16404" s="126">
        <v>16</v>
      </c>
    </row>
    <row r="16405" spans="1:2" ht="15.75" thickBot="1">
      <c r="A16405" s="613"/>
      <c r="B16405" s="126">
        <v>17</v>
      </c>
    </row>
    <row r="16406" spans="1:2" ht="15.75" thickBot="1">
      <c r="A16406" s="614"/>
      <c r="B16406" s="126">
        <v>18</v>
      </c>
    </row>
    <row r="16407" spans="1:2" ht="15.75" thickBot="1">
      <c r="A16407" s="615"/>
      <c r="B16407" s="126">
        <v>19</v>
      </c>
    </row>
    <row r="16408" spans="1:2" ht="15.75" thickBot="1">
      <c r="A16408" s="615"/>
      <c r="B16408" s="126">
        <v>20</v>
      </c>
    </row>
    <row r="16409" spans="1:2" ht="15.75" thickBot="1">
      <c r="A16409" s="615"/>
      <c r="B16409" s="126">
        <v>21</v>
      </c>
    </row>
    <row r="16410" spans="1:2" ht="15.75" thickBot="1">
      <c r="A16410" s="615"/>
      <c r="B16410" s="126">
        <v>22</v>
      </c>
    </row>
    <row r="16411" spans="1:2" ht="15.75" thickBot="1">
      <c r="A16411" s="615"/>
      <c r="B16411" s="126">
        <v>23</v>
      </c>
    </row>
    <row r="16412" spans="1:2" ht="15.75" thickBot="1">
      <c r="A16412" s="615"/>
      <c r="B16412" s="126">
        <v>24</v>
      </c>
    </row>
    <row r="16413" spans="1:2">
      <c r="A16413" s="616">
        <v>0</v>
      </c>
      <c r="B16413" s="126">
        <v>25</v>
      </c>
    </row>
    <row r="16414" spans="1:2" ht="45">
      <c r="A16414" s="483" t="s">
        <v>746</v>
      </c>
      <c r="B16414" s="127" t="s">
        <v>338</v>
      </c>
    </row>
    <row r="16415" spans="1:2" ht="45.75" thickBot="1">
      <c r="A16415" s="604"/>
      <c r="B16415" s="127" t="s">
        <v>339</v>
      </c>
    </row>
    <row r="16416" spans="1:2" ht="15.75" thickBot="1">
      <c r="A16416" s="615"/>
      <c r="B16416" s="126">
        <v>26</v>
      </c>
    </row>
    <row r="16417" spans="1:2" ht="15.75" thickBot="1">
      <c r="A16417" s="615"/>
      <c r="B16417" s="126">
        <v>27</v>
      </c>
    </row>
    <row r="16418" spans="1:2" ht="15.75" thickBot="1">
      <c r="A16418" s="615"/>
      <c r="B16418" s="126">
        <v>28</v>
      </c>
    </row>
    <row r="16419" spans="1:2" ht="15.75" thickBot="1">
      <c r="A16419" s="615"/>
      <c r="B16419" s="126">
        <v>29</v>
      </c>
    </row>
    <row r="16420" spans="1:2" ht="15.75" thickBot="1">
      <c r="A16420" s="617">
        <v>0</v>
      </c>
      <c r="B16420" s="126">
        <v>30</v>
      </c>
    </row>
    <row r="16421" spans="1:2" ht="15.75" thickBot="1">
      <c r="A16421" s="615"/>
      <c r="B16421" s="126">
        <v>31</v>
      </c>
    </row>
    <row r="16422" spans="1:2" ht="15.75" thickBot="1">
      <c r="A16422" s="615"/>
      <c r="B16422" s="126">
        <v>32</v>
      </c>
    </row>
    <row r="16423" spans="1:2">
      <c r="A16423" s="618">
        <v>0</v>
      </c>
      <c r="B16423" s="126">
        <v>33</v>
      </c>
    </row>
    <row r="16424" spans="1:2">
      <c r="A16424" s="370">
        <v>0</v>
      </c>
      <c r="B16424" s="126">
        <v>34</v>
      </c>
    </row>
    <row r="16425" spans="1:2">
      <c r="A16425" s="436">
        <v>0</v>
      </c>
      <c r="B16425" s="126">
        <v>35</v>
      </c>
    </row>
    <row r="16426" spans="1:2">
      <c r="A16426" s="436">
        <v>0</v>
      </c>
      <c r="B16426" s="126">
        <v>36</v>
      </c>
    </row>
    <row r="16427" spans="1:2">
      <c r="A16427" s="370">
        <v>0</v>
      </c>
      <c r="B16427" s="126">
        <v>37</v>
      </c>
    </row>
    <row r="16428" spans="1:2" ht="15.75" thickBot="1">
      <c r="A16428" s="619">
        <v>0</v>
      </c>
      <c r="B16428" s="126">
        <v>38</v>
      </c>
    </row>
    <row r="16429" spans="1:2" ht="15.75" thickBot="1">
      <c r="A16429" s="615"/>
      <c r="B16429" s="126">
        <v>39</v>
      </c>
    </row>
    <row r="16430" spans="1:2" ht="45">
      <c r="A16430" s="620" t="s">
        <v>746</v>
      </c>
      <c r="B16430" s="127" t="s">
        <v>340</v>
      </c>
    </row>
    <row r="16431" spans="1:2" ht="45.75" thickBot="1">
      <c r="A16431" s="621"/>
      <c r="B16431" s="127" t="s">
        <v>341</v>
      </c>
    </row>
    <row r="16432" spans="1:2" ht="15.75" thickBot="1">
      <c r="A16432" s="615"/>
      <c r="B16432" s="126">
        <v>40</v>
      </c>
    </row>
    <row r="16433" spans="1:2" ht="45">
      <c r="A16433" s="541" t="s">
        <v>746</v>
      </c>
      <c r="B16433" s="127" t="s">
        <v>342</v>
      </c>
    </row>
    <row r="16434" spans="1:2" ht="45.75" thickBot="1">
      <c r="A16434" s="621"/>
      <c r="B16434" s="127" t="s">
        <v>343</v>
      </c>
    </row>
    <row r="16435" spans="1:2" ht="15.75" thickBot="1">
      <c r="A16435" s="622"/>
      <c r="B16435" s="126">
        <v>41</v>
      </c>
    </row>
    <row r="16436" spans="1:2" ht="60">
      <c r="A16436" s="541" t="s">
        <v>746</v>
      </c>
      <c r="B16436" s="127" t="s">
        <v>344</v>
      </c>
    </row>
    <row r="16437" spans="1:2" ht="15.75" thickBot="1">
      <c r="A16437" s="621"/>
      <c r="B16437" s="128">
        <v>42</v>
      </c>
    </row>
    <row r="16438" spans="1:2" ht="15.75" thickBot="1">
      <c r="A16438" s="622"/>
      <c r="B16438" s="126">
        <v>43</v>
      </c>
    </row>
    <row r="16439" spans="1:2" ht="60">
      <c r="A16439" s="541" t="s">
        <v>746</v>
      </c>
      <c r="B16439" s="127" t="s">
        <v>345</v>
      </c>
    </row>
    <row r="16440" spans="1:2" ht="15.75" thickBot="1">
      <c r="A16440" s="621"/>
      <c r="B16440" s="130">
        <v>44</v>
      </c>
    </row>
    <row r="16441" spans="1:2" ht="15.75" thickBot="1">
      <c r="A16441" s="622"/>
      <c r="B16441" s="126">
        <v>45</v>
      </c>
    </row>
    <row r="16442" spans="1:2" ht="15.75" thickBot="1">
      <c r="A16442" s="623"/>
      <c r="B16442" s="130">
        <v>46</v>
      </c>
    </row>
    <row r="16443" spans="1:2" ht="15.75" thickBot="1">
      <c r="A16443" s="625"/>
      <c r="B16443" s="126">
        <v>47</v>
      </c>
    </row>
    <row r="16444" spans="1:2" ht="15.75" thickBot="1">
      <c r="A16444" s="624"/>
      <c r="B16444" s="130">
        <v>48</v>
      </c>
    </row>
    <row r="16445" spans="1:2" ht="15.75" thickBot="1">
      <c r="A16445" s="626"/>
      <c r="B16445" s="126">
        <v>49</v>
      </c>
    </row>
    <row r="16446" spans="1:2" ht="15.75" thickBot="1">
      <c r="A16446" s="626"/>
      <c r="B16446" s="130">
        <v>50</v>
      </c>
    </row>
    <row r="16447" spans="1:2" ht="15.75" thickBot="1">
      <c r="A16447" s="627">
        <v>0</v>
      </c>
      <c r="B16447" s="126">
        <v>51</v>
      </c>
    </row>
    <row r="16448" spans="1:2" ht="15.75" thickBot="1">
      <c r="A16448" s="626"/>
      <c r="B16448" s="130">
        <v>52</v>
      </c>
    </row>
    <row r="16449" spans="1:2" ht="15.75" thickBot="1">
      <c r="A16449" s="626"/>
      <c r="B16449" s="126">
        <v>53</v>
      </c>
    </row>
    <row r="16450" spans="1:2" ht="15.75" thickBot="1">
      <c r="A16450" s="626"/>
      <c r="B16450" s="130">
        <v>54</v>
      </c>
    </row>
    <row r="16451" spans="1:2" ht="15.75" thickBot="1">
      <c r="A16451" s="615"/>
      <c r="B16451" s="126">
        <v>55</v>
      </c>
    </row>
    <row r="16452" spans="1:2" ht="15.75" thickBot="1">
      <c r="A16452" s="615"/>
      <c r="B16452" s="130">
        <v>56</v>
      </c>
    </row>
    <row r="16453" spans="1:2" ht="45.75" thickBot="1">
      <c r="A16453" s="545" t="s">
        <v>746</v>
      </c>
      <c r="B16453" s="127" t="s">
        <v>346</v>
      </c>
    </row>
    <row r="16454" spans="1:2" ht="15.75" thickBot="1">
      <c r="A16454" s="626"/>
      <c r="B16454" s="126">
        <v>57</v>
      </c>
    </row>
    <row r="16455" spans="1:2" ht="15.75" thickBot="1">
      <c r="A16455" s="626"/>
      <c r="B16455" s="126">
        <v>58</v>
      </c>
    </row>
    <row r="16456" spans="1:2" ht="15.75" thickBot="1">
      <c r="A16456" s="626"/>
      <c r="B16456" s="126">
        <v>59</v>
      </c>
    </row>
    <row r="16457" spans="1:2" ht="15.75" thickBot="1">
      <c r="A16457" s="626"/>
      <c r="B16457" s="126">
        <v>60</v>
      </c>
    </row>
    <row r="16458" spans="1:2">
      <c r="A16458" s="628">
        <v>0</v>
      </c>
      <c r="B16458" s="126">
        <v>61</v>
      </c>
    </row>
    <row r="16459" spans="1:2" ht="45">
      <c r="A16459" s="460" t="s">
        <v>746</v>
      </c>
      <c r="B16459" s="127" t="s">
        <v>347</v>
      </c>
    </row>
    <row r="16460" spans="1:2" ht="45.75" thickBot="1">
      <c r="A16460" s="630"/>
      <c r="B16460" s="127" t="s">
        <v>348</v>
      </c>
    </row>
    <row r="16461" spans="1:2" ht="15.75" thickBot="1">
      <c r="A16461" s="629"/>
      <c r="B16461" s="126">
        <v>62</v>
      </c>
    </row>
    <row r="16462" spans="1:2" ht="15.75" thickBot="1">
      <c r="A16462" s="629"/>
      <c r="B16462" s="126">
        <v>63</v>
      </c>
    </row>
    <row r="16463" spans="1:2" ht="15.75" thickBot="1">
      <c r="A16463" s="629"/>
      <c r="B16463" s="126">
        <v>64</v>
      </c>
    </row>
    <row r="16464" spans="1:2" ht="15.75" thickBot="1">
      <c r="A16464" s="627">
        <v>0</v>
      </c>
      <c r="B16464" s="126">
        <v>65</v>
      </c>
    </row>
    <row r="16465" spans="1:2" ht="15.75" thickBot="1">
      <c r="A16465" s="629"/>
      <c r="B16465" s="126">
        <v>66</v>
      </c>
    </row>
    <row r="16466" spans="1:2" ht="15.75" thickBot="1">
      <c r="A16466" s="629"/>
      <c r="B16466" s="126">
        <v>67</v>
      </c>
    </row>
    <row r="16467" spans="1:2" ht="15.75" thickBot="1">
      <c r="A16467" s="629"/>
      <c r="B16467" s="126">
        <v>68</v>
      </c>
    </row>
    <row r="16468" spans="1:2" ht="15.75" thickBot="1">
      <c r="A16468" s="629"/>
      <c r="B16468" s="126">
        <v>69</v>
      </c>
    </row>
    <row r="16469" spans="1:2" ht="15.75" thickBot="1">
      <c r="A16469" s="623"/>
      <c r="B16469" s="126">
        <v>70</v>
      </c>
    </row>
    <row r="16470" spans="1:2" ht="15.75" thickBot="1">
      <c r="A16470" s="629"/>
      <c r="B16470" s="126">
        <v>71</v>
      </c>
    </row>
    <row r="16471" spans="1:2" ht="15.75" thickBot="1">
      <c r="A16471" s="623"/>
      <c r="B16471" s="126">
        <v>72</v>
      </c>
    </row>
    <row r="16472" spans="1:2" ht="15.75" thickBot="1">
      <c r="A16472" s="629"/>
      <c r="B16472" s="126">
        <v>73</v>
      </c>
    </row>
    <row r="16473" spans="1:2">
      <c r="A16473" s="546"/>
      <c r="B16473" s="126">
        <v>74</v>
      </c>
    </row>
    <row r="16474" spans="1:2">
      <c r="A16474" s="462">
        <v>0</v>
      </c>
      <c r="B16474" s="126">
        <v>75</v>
      </c>
    </row>
    <row r="16475" spans="1:2" ht="60">
      <c r="A16475" s="462">
        <v>0</v>
      </c>
      <c r="B16475" s="125" t="s">
        <v>349</v>
      </c>
    </row>
    <row r="16476" spans="1:2" ht="60">
      <c r="A16476" s="460" t="s">
        <v>746</v>
      </c>
      <c r="B16476" s="125" t="s">
        <v>350</v>
      </c>
    </row>
    <row r="16477" spans="1:2" ht="60">
      <c r="A16477" s="441"/>
      <c r="B16477" s="125" t="s">
        <v>351</v>
      </c>
    </row>
    <row r="16478" spans="1:2">
      <c r="A16478" s="462">
        <v>0</v>
      </c>
      <c r="B16478" s="131">
        <v>76</v>
      </c>
    </row>
    <row r="16479" spans="1:2">
      <c r="A16479" s="462">
        <v>0</v>
      </c>
      <c r="B16479" s="131">
        <v>77</v>
      </c>
    </row>
    <row r="16480" spans="1:2">
      <c r="A16480" s="462">
        <v>0</v>
      </c>
      <c r="B16480" s="131">
        <v>78</v>
      </c>
    </row>
    <row r="16481" spans="1:2">
      <c r="A16481" s="462">
        <v>0</v>
      </c>
      <c r="B16481" s="131">
        <v>79</v>
      </c>
    </row>
    <row r="16482" spans="1:2">
      <c r="A16482" s="462">
        <v>0</v>
      </c>
      <c r="B16482" s="131">
        <v>80</v>
      </c>
    </row>
    <row r="16483" spans="1:2">
      <c r="A16483" s="462">
        <v>0</v>
      </c>
      <c r="B16483" s="131">
        <v>81</v>
      </c>
    </row>
    <row r="16484" spans="1:2">
      <c r="A16484" s="462">
        <v>0</v>
      </c>
      <c r="B16484" s="131">
        <v>82</v>
      </c>
    </row>
    <row r="16485" spans="1:2">
      <c r="A16485" s="462">
        <v>0</v>
      </c>
      <c r="B16485" s="131">
        <v>83</v>
      </c>
    </row>
    <row r="16486" spans="1:2">
      <c r="A16486" s="462">
        <v>0</v>
      </c>
      <c r="B16486" s="131">
        <v>84</v>
      </c>
    </row>
    <row r="16487" spans="1:2" ht="15.75" thickBot="1">
      <c r="A16487" s="631">
        <v>0</v>
      </c>
      <c r="B16487" s="131">
        <v>85</v>
      </c>
    </row>
    <row r="16488" spans="1:2" ht="15.75" thickBot="1">
      <c r="A16488" s="632"/>
      <c r="B16488" s="131">
        <v>86</v>
      </c>
    </row>
    <row r="16489" spans="1:2" ht="15.75" thickBot="1">
      <c r="A16489" s="632"/>
      <c r="B16489" s="131">
        <v>87</v>
      </c>
    </row>
    <row r="16490" spans="1:2" ht="15.75" thickBot="1">
      <c r="A16490" s="615"/>
      <c r="B16490" s="131">
        <v>88</v>
      </c>
    </row>
    <row r="16491" spans="1:2" ht="15.75" thickBot="1">
      <c r="A16491" s="622"/>
      <c r="B16491" s="131">
        <v>89</v>
      </c>
    </row>
    <row r="16492" spans="1:2" ht="45">
      <c r="A16492" s="541" t="s">
        <v>746</v>
      </c>
      <c r="B16492" s="125" t="s">
        <v>352</v>
      </c>
    </row>
    <row r="16493" spans="1:2">
      <c r="A16493" s="290"/>
      <c r="B16493" s="131">
        <v>90</v>
      </c>
    </row>
    <row r="16494" spans="1:2">
      <c r="A16494" s="290"/>
      <c r="B16494" s="131">
        <v>91</v>
      </c>
    </row>
    <row r="16495" spans="1:2">
      <c r="A16495" s="526"/>
      <c r="B16495" s="131">
        <v>92</v>
      </c>
    </row>
    <row r="16496" spans="1:2">
      <c r="A16496" s="291"/>
      <c r="B16496" s="131">
        <v>93</v>
      </c>
    </row>
    <row r="16497" spans="1:2">
      <c r="A16497" s="374"/>
      <c r="B16497" s="131">
        <v>94</v>
      </c>
    </row>
    <row r="16498" spans="1:2">
      <c r="A16498" s="374"/>
      <c r="B16498" s="131">
        <v>95</v>
      </c>
    </row>
    <row r="16499" spans="1:2">
      <c r="A16499" s="374"/>
      <c r="B16499" s="131">
        <v>96</v>
      </c>
    </row>
    <row r="16500" spans="1:2">
      <c r="A16500" s="374"/>
      <c r="B16500" s="131">
        <v>97</v>
      </c>
    </row>
    <row r="16501" spans="1:2">
      <c r="A16501" s="291"/>
      <c r="B16501" s="131">
        <v>98</v>
      </c>
    </row>
    <row r="16502" spans="1:2">
      <c r="A16502" s="441"/>
      <c r="B16502" s="131">
        <v>99</v>
      </c>
    </row>
    <row r="16503" spans="1:2">
      <c r="A16503" s="441"/>
      <c r="B16503" s="131">
        <v>100</v>
      </c>
    </row>
    <row r="16504" spans="1:2">
      <c r="A16504" s="464"/>
      <c r="B16504" s="131">
        <v>101</v>
      </c>
    </row>
    <row r="16505" spans="1:2">
      <c r="A16505" s="290"/>
      <c r="B16505" s="131">
        <v>102</v>
      </c>
    </row>
    <row r="16506" spans="1:2" ht="45">
      <c r="A16506" s="633" t="s">
        <v>746</v>
      </c>
      <c r="B16506" s="125" t="s">
        <v>353</v>
      </c>
    </row>
    <row r="16507" spans="1:2">
      <c r="A16507" s="463"/>
      <c r="B16507" s="131">
        <v>103</v>
      </c>
    </row>
    <row r="16508" spans="1:2">
      <c r="A16508" s="298"/>
      <c r="B16508" s="131">
        <v>104</v>
      </c>
    </row>
    <row r="16509" spans="1:2">
      <c r="A16509" s="298"/>
      <c r="B16509" s="131">
        <v>105</v>
      </c>
    </row>
    <row r="16510" spans="1:2">
      <c r="A16510" s="298"/>
      <c r="B16510" s="131">
        <v>106</v>
      </c>
    </row>
    <row r="16511" spans="1:2">
      <c r="A16511" s="298"/>
      <c r="B16511" s="131">
        <v>107</v>
      </c>
    </row>
    <row r="16512" spans="1:2">
      <c r="A16512" s="465"/>
      <c r="B16512" s="131">
        <v>108</v>
      </c>
    </row>
    <row r="16513" spans="1:2">
      <c r="A16513" s="441"/>
      <c r="B16513" s="131">
        <v>109</v>
      </c>
    </row>
    <row r="16514" spans="1:2">
      <c r="A16514" s="464"/>
      <c r="B16514" s="131">
        <v>110</v>
      </c>
    </row>
    <row r="16515" spans="1:2">
      <c r="A16515" s="466"/>
      <c r="B16515" s="131">
        <v>111</v>
      </c>
    </row>
    <row r="16516" spans="1:2">
      <c r="A16516" s="290"/>
      <c r="B16516" s="131">
        <v>112</v>
      </c>
    </row>
    <row r="16517" spans="1:2" ht="45">
      <c r="A16517" s="633" t="s">
        <v>746</v>
      </c>
      <c r="B16517" s="125" t="s">
        <v>354</v>
      </c>
    </row>
    <row r="16518" spans="1:2">
      <c r="A16518" s="290"/>
      <c r="B16518" s="131">
        <v>113</v>
      </c>
    </row>
    <row r="16519" spans="1:2">
      <c r="A16519" s="525" t="s">
        <v>746</v>
      </c>
      <c r="B16519" s="131">
        <v>114</v>
      </c>
    </row>
    <row r="16520" spans="1:2">
      <c r="A16520" s="525" t="s">
        <v>746</v>
      </c>
      <c r="B16520" s="131">
        <v>115</v>
      </c>
    </row>
    <row r="16521" spans="1:2">
      <c r="A16521" s="463"/>
      <c r="B16521" s="131">
        <v>116</v>
      </c>
    </row>
    <row r="16522" spans="1:2">
      <c r="A16522" s="298"/>
      <c r="B16522" s="131">
        <v>117</v>
      </c>
    </row>
    <row r="16523" spans="1:2">
      <c r="A16523" s="298"/>
      <c r="B16523" s="131">
        <v>118</v>
      </c>
    </row>
    <row r="16524" spans="1:2">
      <c r="A16524" s="298"/>
      <c r="B16524" s="131">
        <v>119</v>
      </c>
    </row>
    <row r="16525" spans="1:2">
      <c r="A16525" s="465"/>
      <c r="B16525" s="131">
        <v>120</v>
      </c>
    </row>
    <row r="16526" spans="1:2">
      <c r="A16526" s="465"/>
      <c r="B16526" s="131">
        <v>121</v>
      </c>
    </row>
    <row r="16527" spans="1:2">
      <c r="A16527" s="441"/>
      <c r="B16527" s="131">
        <v>122</v>
      </c>
    </row>
    <row r="16528" spans="1:2">
      <c r="A16528" s="464"/>
      <c r="B16528" s="131">
        <v>123</v>
      </c>
    </row>
    <row r="16529" spans="1:2">
      <c r="A16529" s="463"/>
      <c r="B16529" s="131">
        <v>124</v>
      </c>
    </row>
    <row r="16530" spans="1:2">
      <c r="A16530" s="298"/>
      <c r="B16530" s="131">
        <v>125</v>
      </c>
    </row>
    <row r="16531" spans="1:2">
      <c r="A16531" s="465"/>
      <c r="B16531" s="131">
        <v>127</v>
      </c>
    </row>
    <row r="16532" spans="1:2">
      <c r="A16532" s="441"/>
      <c r="B16532" s="131">
        <v>128</v>
      </c>
    </row>
    <row r="16533" spans="1:2">
      <c r="A16533" s="464"/>
      <c r="B16533" s="131">
        <v>129</v>
      </c>
    </row>
    <row r="16534" spans="1:2">
      <c r="A16534" s="463"/>
      <c r="B16534" s="131">
        <v>130</v>
      </c>
    </row>
    <row r="16535" spans="1:2">
      <c r="A16535" s="298"/>
      <c r="B16535" s="131">
        <v>131</v>
      </c>
    </row>
    <row r="16536" spans="1:2">
      <c r="A16536" s="465"/>
      <c r="B16536" s="131">
        <v>133</v>
      </c>
    </row>
    <row r="16537" spans="1:2" ht="60">
      <c r="A16537" s="460" t="s">
        <v>746</v>
      </c>
      <c r="B16537" s="125" t="s">
        <v>355</v>
      </c>
    </row>
    <row r="16538" spans="1:2" ht="60">
      <c r="A16538" s="439"/>
      <c r="B16538" s="129" t="s">
        <v>356</v>
      </c>
    </row>
    <row r="16539" spans="1:2">
      <c r="A16539" s="462">
        <v>0</v>
      </c>
      <c r="B16539" s="131">
        <v>134</v>
      </c>
    </row>
    <row r="16540" spans="1:2">
      <c r="A16540" s="462">
        <v>0</v>
      </c>
      <c r="B16540" s="131">
        <v>135</v>
      </c>
    </row>
    <row r="16541" spans="1:2">
      <c r="A16541" s="373">
        <v>0</v>
      </c>
      <c r="B16541" s="131">
        <v>136</v>
      </c>
    </row>
    <row r="16542" spans="1:2">
      <c r="A16542" s="439"/>
      <c r="B16542" s="131">
        <v>137</v>
      </c>
    </row>
    <row r="16543" spans="1:2">
      <c r="A16543" s="371">
        <v>0</v>
      </c>
      <c r="B16543" s="131">
        <v>138</v>
      </c>
    </row>
    <row r="16544" spans="1:2">
      <c r="A16544" s="370" t="s">
        <v>746</v>
      </c>
      <c r="B16544" s="131">
        <v>139</v>
      </c>
    </row>
    <row r="16545" spans="1:2">
      <c r="A16545" s="370" t="s">
        <v>746</v>
      </c>
      <c r="B16545" s="131">
        <v>140</v>
      </c>
    </row>
    <row r="16546" spans="1:2">
      <c r="A16546" s="370">
        <v>0</v>
      </c>
      <c r="B16546" s="131">
        <v>141</v>
      </c>
    </row>
    <row r="16547" spans="1:2">
      <c r="A16547" s="370" t="s">
        <v>117</v>
      </c>
      <c r="B16547" s="131">
        <v>142</v>
      </c>
    </row>
    <row r="16548" spans="1:2">
      <c r="A16548" s="370" t="s">
        <v>117</v>
      </c>
      <c r="B16548" s="131">
        <v>143</v>
      </c>
    </row>
    <row r="16549" spans="1:2">
      <c r="A16549" s="370" t="s">
        <v>117</v>
      </c>
      <c r="B16549" s="131">
        <v>144</v>
      </c>
    </row>
    <row r="16550" spans="1:2">
      <c r="A16550" s="370" t="s">
        <v>117</v>
      </c>
      <c r="B16550" s="131">
        <v>145</v>
      </c>
    </row>
    <row r="16551" spans="1:2">
      <c r="A16551" s="528" t="s">
        <v>117</v>
      </c>
      <c r="B16551" s="131">
        <v>146</v>
      </c>
    </row>
    <row r="16552" spans="1:2">
      <c r="A16552" s="528" t="s">
        <v>117</v>
      </c>
      <c r="B16552" s="131">
        <v>147</v>
      </c>
    </row>
    <row r="16553" spans="1:2">
      <c r="A16553" s="370" t="s">
        <v>117</v>
      </c>
      <c r="B16553" s="131">
        <v>148</v>
      </c>
    </row>
    <row r="16554" spans="1:2">
      <c r="A16554" s="515"/>
      <c r="B16554" s="533"/>
    </row>
    <row r="16555" spans="1:2">
      <c r="A16555" s="515"/>
      <c r="B16555" s="452"/>
    </row>
    <row r="16556" spans="1:2">
      <c r="A16556" s="515"/>
      <c r="B16556" s="452"/>
    </row>
    <row r="16557" spans="1:2">
      <c r="A16557" s="515"/>
      <c r="B16557" s="452"/>
    </row>
    <row r="16558" spans="1:2">
      <c r="A16558" s="515"/>
      <c r="B16558" s="452"/>
    </row>
    <row r="16559" spans="1:2">
      <c r="A16559" s="467">
        <v>0</v>
      </c>
      <c r="B16559" s="452"/>
    </row>
    <row r="16560" spans="1:2">
      <c r="A16560" s="467">
        <v>0</v>
      </c>
      <c r="B16560" s="452"/>
    </row>
    <row r="16561" spans="1:2">
      <c r="A16561" s="467">
        <v>0</v>
      </c>
      <c r="B16561" s="452"/>
    </row>
    <row r="16562" spans="1:2">
      <c r="A16562" s="467">
        <v>0</v>
      </c>
      <c r="B16562" s="452"/>
    </row>
    <row r="16563" spans="1:2">
      <c r="A16563" s="467">
        <v>0</v>
      </c>
      <c r="B16563" s="452"/>
    </row>
    <row r="16564" spans="1:2">
      <c r="A16564" s="467"/>
      <c r="B16564" s="452"/>
    </row>
    <row r="16565" spans="1:2">
      <c r="A16565" s="467"/>
      <c r="B16565" s="452"/>
    </row>
    <row r="16566" spans="1:2">
      <c r="A16566" s="467"/>
      <c r="B16566" s="452"/>
    </row>
    <row r="16567" spans="1:2">
      <c r="A16567" s="467"/>
      <c r="B16567" s="452"/>
    </row>
    <row r="16568" spans="1:2">
      <c r="A16568" s="467"/>
      <c r="B16568" s="452"/>
    </row>
    <row r="16569" spans="1:2">
      <c r="A16569" s="467"/>
      <c r="B16569" s="452"/>
    </row>
    <row r="16570" spans="1:2">
      <c r="A16570" s="467"/>
      <c r="B16570" s="452"/>
    </row>
    <row r="16571" spans="1:2">
      <c r="A16571" s="467"/>
      <c r="B16571" s="454"/>
    </row>
    <row r="16572" spans="1:2">
      <c r="A16572" s="467"/>
      <c r="B16572" s="452"/>
    </row>
    <row r="16573" spans="1:2">
      <c r="A16573" s="467"/>
      <c r="B16573" s="455"/>
    </row>
    <row r="16574" spans="1:2">
      <c r="A16574" s="467"/>
      <c r="B16574" s="456"/>
    </row>
    <row r="16575" spans="1:2">
      <c r="A16575" s="467"/>
      <c r="B16575" s="456"/>
    </row>
    <row r="16576" spans="1:2">
      <c r="A16576" s="467"/>
      <c r="B16576" s="455"/>
    </row>
    <row r="16577" spans="1:2">
      <c r="A16577" s="467"/>
      <c r="B16577" s="456"/>
    </row>
    <row r="16578" spans="1:2">
      <c r="A16578" s="467"/>
      <c r="B16578" s="455"/>
    </row>
    <row r="16579" spans="1:2">
      <c r="A16579" s="467"/>
      <c r="B16579" s="452"/>
    </row>
    <row r="16580" spans="1:2">
      <c r="A16580" s="467"/>
      <c r="B16580" s="452"/>
    </row>
    <row r="16581" spans="1:2">
      <c r="A16581" s="467"/>
      <c r="B16581" s="452"/>
    </row>
    <row r="16582" spans="1:2">
      <c r="A16582" s="467"/>
      <c r="B16582" s="452"/>
    </row>
    <row r="16583" spans="1:2">
      <c r="A16583" s="467"/>
      <c r="B16583" s="452"/>
    </row>
    <row r="16584" spans="1:2">
      <c r="A16584" s="467"/>
      <c r="B16584" s="452"/>
    </row>
    <row r="16585" spans="1:2">
      <c r="A16585" s="467"/>
      <c r="B16585" s="452"/>
    </row>
    <row r="32770" spans="1:2">
      <c r="A32770" s="523">
        <v>1</v>
      </c>
      <c r="B32770" s="124"/>
    </row>
    <row r="32771" spans="1:2" ht="60.75" thickBot="1">
      <c r="A32771" s="604"/>
      <c r="B32771" s="125" t="s">
        <v>336</v>
      </c>
    </row>
    <row r="32772" spans="1:2" ht="15.75" thickBot="1">
      <c r="A32772" s="607"/>
      <c r="B32772" s="126">
        <v>1</v>
      </c>
    </row>
    <row r="32773" spans="1:2" ht="45">
      <c r="A32773" s="605" t="s">
        <v>746</v>
      </c>
      <c r="B32773" s="127" t="s">
        <v>337</v>
      </c>
    </row>
    <row r="32774" spans="1:2" ht="15.75" thickBot="1">
      <c r="A32774" s="608"/>
      <c r="B32774" s="126">
        <v>2</v>
      </c>
    </row>
    <row r="32775" spans="1:2" ht="15.75" thickBot="1">
      <c r="A32775" s="609"/>
      <c r="B32775" s="126">
        <v>3</v>
      </c>
    </row>
    <row r="32776" spans="1:2" ht="15.75" thickBot="1">
      <c r="A32776" s="609"/>
      <c r="B32776" s="126">
        <v>4</v>
      </c>
    </row>
    <row r="32777" spans="1:2" ht="15.75" thickBot="1">
      <c r="A32777" s="609"/>
      <c r="B32777" s="126">
        <v>5</v>
      </c>
    </row>
    <row r="32778" spans="1:2" ht="60">
      <c r="A32778" s="605" t="s">
        <v>752</v>
      </c>
      <c r="B32778" s="126">
        <v>6</v>
      </c>
    </row>
    <row r="32779" spans="1:2">
      <c r="A32779" s="483" t="s">
        <v>746</v>
      </c>
      <c r="B32779" s="126">
        <v>7</v>
      </c>
    </row>
    <row r="32780" spans="1:2">
      <c r="A32780" s="483" t="s">
        <v>746</v>
      </c>
      <c r="B32780" s="126">
        <v>8</v>
      </c>
    </row>
    <row r="32781" spans="1:2">
      <c r="A32781" s="483" t="s">
        <v>746</v>
      </c>
      <c r="B32781" s="126">
        <v>9</v>
      </c>
    </row>
    <row r="32782" spans="1:2">
      <c r="A32782" s="483" t="s">
        <v>746</v>
      </c>
      <c r="B32782" s="126">
        <v>10</v>
      </c>
    </row>
    <row r="32783" spans="1:2" ht="15.75" thickBot="1">
      <c r="A32783" s="610" t="s">
        <v>746</v>
      </c>
      <c r="B32783" s="126">
        <v>11</v>
      </c>
    </row>
    <row r="32784" spans="1:2" ht="15.75" thickBot="1">
      <c r="A32784" s="607"/>
      <c r="B32784" s="126">
        <v>12</v>
      </c>
    </row>
    <row r="32785" spans="1:2" ht="15.75" thickBot="1">
      <c r="A32785" s="611"/>
      <c r="B32785" s="126">
        <v>13</v>
      </c>
    </row>
    <row r="32786" spans="1:2" ht="15.75" thickBot="1">
      <c r="A32786" s="609"/>
      <c r="B32786" s="126">
        <v>14</v>
      </c>
    </row>
    <row r="32787" spans="1:2" ht="15.75" thickBot="1">
      <c r="A32787" s="612"/>
      <c r="B32787" s="126">
        <v>15</v>
      </c>
    </row>
    <row r="32788" spans="1:2" ht="15.75" thickBot="1">
      <c r="A32788" s="611"/>
      <c r="B32788" s="126">
        <v>16</v>
      </c>
    </row>
    <row r="32789" spans="1:2" ht="15.75" thickBot="1">
      <c r="A32789" s="613"/>
      <c r="B32789" s="126">
        <v>17</v>
      </c>
    </row>
    <row r="32790" spans="1:2" ht="15.75" thickBot="1">
      <c r="A32790" s="614"/>
      <c r="B32790" s="126">
        <v>18</v>
      </c>
    </row>
    <row r="32791" spans="1:2" ht="15.75" thickBot="1">
      <c r="A32791" s="615"/>
      <c r="B32791" s="126">
        <v>19</v>
      </c>
    </row>
    <row r="32792" spans="1:2" ht="15.75" thickBot="1">
      <c r="A32792" s="615"/>
      <c r="B32792" s="126">
        <v>20</v>
      </c>
    </row>
    <row r="32793" spans="1:2" ht="15.75" thickBot="1">
      <c r="A32793" s="615"/>
      <c r="B32793" s="126">
        <v>21</v>
      </c>
    </row>
    <row r="32794" spans="1:2" ht="15.75" thickBot="1">
      <c r="A32794" s="615"/>
      <c r="B32794" s="126">
        <v>22</v>
      </c>
    </row>
    <row r="32795" spans="1:2" ht="15.75" thickBot="1">
      <c r="A32795" s="615"/>
      <c r="B32795" s="126">
        <v>23</v>
      </c>
    </row>
    <row r="32796" spans="1:2" ht="15.75" thickBot="1">
      <c r="A32796" s="615"/>
      <c r="B32796" s="126">
        <v>24</v>
      </c>
    </row>
    <row r="32797" spans="1:2">
      <c r="A32797" s="616">
        <v>0</v>
      </c>
      <c r="B32797" s="126">
        <v>25</v>
      </c>
    </row>
    <row r="32798" spans="1:2" ht="45">
      <c r="A32798" s="483" t="s">
        <v>746</v>
      </c>
      <c r="B32798" s="127" t="s">
        <v>338</v>
      </c>
    </row>
    <row r="32799" spans="1:2" ht="45.75" thickBot="1">
      <c r="A32799" s="604"/>
      <c r="B32799" s="127" t="s">
        <v>339</v>
      </c>
    </row>
    <row r="32800" spans="1:2" ht="15.75" thickBot="1">
      <c r="A32800" s="615"/>
      <c r="B32800" s="126">
        <v>26</v>
      </c>
    </row>
    <row r="32801" spans="1:2" ht="15.75" thickBot="1">
      <c r="A32801" s="615"/>
      <c r="B32801" s="126">
        <v>27</v>
      </c>
    </row>
    <row r="32802" spans="1:2" ht="15.75" thickBot="1">
      <c r="A32802" s="615"/>
      <c r="B32802" s="126">
        <v>28</v>
      </c>
    </row>
    <row r="32803" spans="1:2" ht="15.75" thickBot="1">
      <c r="A32803" s="615"/>
      <c r="B32803" s="126">
        <v>29</v>
      </c>
    </row>
    <row r="32804" spans="1:2" ht="15.75" thickBot="1">
      <c r="A32804" s="617">
        <v>0</v>
      </c>
      <c r="B32804" s="126">
        <v>30</v>
      </c>
    </row>
    <row r="32805" spans="1:2" ht="15.75" thickBot="1">
      <c r="A32805" s="615"/>
      <c r="B32805" s="126">
        <v>31</v>
      </c>
    </row>
    <row r="32806" spans="1:2" ht="15.75" thickBot="1">
      <c r="A32806" s="615"/>
      <c r="B32806" s="126">
        <v>32</v>
      </c>
    </row>
    <row r="32807" spans="1:2">
      <c r="A32807" s="618">
        <v>0</v>
      </c>
      <c r="B32807" s="126">
        <v>33</v>
      </c>
    </row>
    <row r="32808" spans="1:2">
      <c r="A32808" s="370">
        <v>0</v>
      </c>
      <c r="B32808" s="126">
        <v>34</v>
      </c>
    </row>
    <row r="32809" spans="1:2">
      <c r="A32809" s="436">
        <v>0</v>
      </c>
      <c r="B32809" s="126">
        <v>35</v>
      </c>
    </row>
    <row r="32810" spans="1:2">
      <c r="A32810" s="436">
        <v>0</v>
      </c>
      <c r="B32810" s="126">
        <v>36</v>
      </c>
    </row>
    <row r="32811" spans="1:2">
      <c r="A32811" s="370">
        <v>0</v>
      </c>
      <c r="B32811" s="126">
        <v>37</v>
      </c>
    </row>
    <row r="32812" spans="1:2" ht="15.75" thickBot="1">
      <c r="A32812" s="619">
        <v>0</v>
      </c>
      <c r="B32812" s="126">
        <v>38</v>
      </c>
    </row>
    <row r="32813" spans="1:2" ht="15.75" thickBot="1">
      <c r="A32813" s="615"/>
      <c r="B32813" s="126">
        <v>39</v>
      </c>
    </row>
    <row r="32814" spans="1:2" ht="45">
      <c r="A32814" s="620" t="s">
        <v>746</v>
      </c>
      <c r="B32814" s="127" t="s">
        <v>340</v>
      </c>
    </row>
    <row r="32815" spans="1:2" ht="45.75" thickBot="1">
      <c r="A32815" s="621"/>
      <c r="B32815" s="127" t="s">
        <v>341</v>
      </c>
    </row>
    <row r="32816" spans="1:2" ht="15.75" thickBot="1">
      <c r="A32816" s="615"/>
      <c r="B32816" s="126">
        <v>40</v>
      </c>
    </row>
    <row r="32817" spans="1:2" ht="45">
      <c r="A32817" s="541" t="s">
        <v>746</v>
      </c>
      <c r="B32817" s="127" t="s">
        <v>342</v>
      </c>
    </row>
    <row r="32818" spans="1:2" ht="45.75" thickBot="1">
      <c r="A32818" s="621"/>
      <c r="B32818" s="127" t="s">
        <v>343</v>
      </c>
    </row>
    <row r="32819" spans="1:2" ht="15.75" thickBot="1">
      <c r="A32819" s="622"/>
      <c r="B32819" s="126">
        <v>41</v>
      </c>
    </row>
    <row r="32820" spans="1:2" ht="60">
      <c r="A32820" s="541" t="s">
        <v>746</v>
      </c>
      <c r="B32820" s="127" t="s">
        <v>344</v>
      </c>
    </row>
    <row r="32821" spans="1:2" ht="15.75" thickBot="1">
      <c r="A32821" s="621"/>
      <c r="B32821" s="128">
        <v>42</v>
      </c>
    </row>
    <row r="32822" spans="1:2" ht="15.75" thickBot="1">
      <c r="A32822" s="622"/>
      <c r="B32822" s="126">
        <v>43</v>
      </c>
    </row>
    <row r="32823" spans="1:2" ht="60">
      <c r="A32823" s="541" t="s">
        <v>746</v>
      </c>
      <c r="B32823" s="127" t="s">
        <v>345</v>
      </c>
    </row>
    <row r="32824" spans="1:2" ht="15.75" thickBot="1">
      <c r="A32824" s="621"/>
      <c r="B32824" s="130">
        <v>44</v>
      </c>
    </row>
    <row r="32825" spans="1:2" ht="15.75" thickBot="1">
      <c r="A32825" s="622"/>
      <c r="B32825" s="126">
        <v>45</v>
      </c>
    </row>
    <row r="32826" spans="1:2" ht="15.75" thickBot="1">
      <c r="A32826" s="623"/>
      <c r="B32826" s="130">
        <v>46</v>
      </c>
    </row>
    <row r="32827" spans="1:2" ht="15.75" thickBot="1">
      <c r="A32827" s="625"/>
      <c r="B32827" s="126">
        <v>47</v>
      </c>
    </row>
    <row r="32828" spans="1:2" ht="15.75" thickBot="1">
      <c r="A32828" s="624"/>
      <c r="B32828" s="130">
        <v>48</v>
      </c>
    </row>
    <row r="32829" spans="1:2" ht="15.75" thickBot="1">
      <c r="A32829" s="626"/>
      <c r="B32829" s="126">
        <v>49</v>
      </c>
    </row>
    <row r="32830" spans="1:2" ht="15.75" thickBot="1">
      <c r="A32830" s="626"/>
      <c r="B32830" s="130">
        <v>50</v>
      </c>
    </row>
    <row r="32831" spans="1:2" ht="15.75" thickBot="1">
      <c r="A32831" s="627">
        <v>0</v>
      </c>
      <c r="B32831" s="126">
        <v>51</v>
      </c>
    </row>
    <row r="32832" spans="1:2" ht="15.75" thickBot="1">
      <c r="A32832" s="626"/>
      <c r="B32832" s="130">
        <v>52</v>
      </c>
    </row>
    <row r="32833" spans="1:2" ht="15.75" thickBot="1">
      <c r="A32833" s="626"/>
      <c r="B32833" s="126">
        <v>53</v>
      </c>
    </row>
    <row r="32834" spans="1:2" ht="15.75" thickBot="1">
      <c r="A32834" s="626"/>
      <c r="B32834" s="130">
        <v>54</v>
      </c>
    </row>
    <row r="32835" spans="1:2" ht="15.75" thickBot="1">
      <c r="A32835" s="615"/>
      <c r="B32835" s="126">
        <v>55</v>
      </c>
    </row>
    <row r="32836" spans="1:2" ht="15.75" thickBot="1">
      <c r="A32836" s="615"/>
      <c r="B32836" s="130">
        <v>56</v>
      </c>
    </row>
    <row r="32837" spans="1:2" ht="45.75" thickBot="1">
      <c r="A32837" s="545" t="s">
        <v>746</v>
      </c>
      <c r="B32837" s="127" t="s">
        <v>346</v>
      </c>
    </row>
    <row r="32838" spans="1:2" ht="15.75" thickBot="1">
      <c r="A32838" s="626"/>
      <c r="B32838" s="126">
        <v>57</v>
      </c>
    </row>
    <row r="32839" spans="1:2" ht="15.75" thickBot="1">
      <c r="A32839" s="626"/>
      <c r="B32839" s="126">
        <v>58</v>
      </c>
    </row>
    <row r="32840" spans="1:2" ht="15.75" thickBot="1">
      <c r="A32840" s="626"/>
      <c r="B32840" s="126">
        <v>59</v>
      </c>
    </row>
    <row r="32841" spans="1:2" ht="15.75" thickBot="1">
      <c r="A32841" s="626"/>
      <c r="B32841" s="126">
        <v>60</v>
      </c>
    </row>
    <row r="32842" spans="1:2">
      <c r="A32842" s="628">
        <v>0</v>
      </c>
      <c r="B32842" s="126">
        <v>61</v>
      </c>
    </row>
    <row r="32843" spans="1:2" ht="45">
      <c r="A32843" s="460" t="s">
        <v>746</v>
      </c>
      <c r="B32843" s="127" t="s">
        <v>347</v>
      </c>
    </row>
    <row r="32844" spans="1:2" ht="45.75" thickBot="1">
      <c r="A32844" s="630"/>
      <c r="B32844" s="127" t="s">
        <v>348</v>
      </c>
    </row>
    <row r="32845" spans="1:2" ht="15.75" thickBot="1">
      <c r="A32845" s="629"/>
      <c r="B32845" s="126">
        <v>62</v>
      </c>
    </row>
    <row r="32846" spans="1:2" ht="15.75" thickBot="1">
      <c r="A32846" s="629"/>
      <c r="B32846" s="126">
        <v>63</v>
      </c>
    </row>
    <row r="32847" spans="1:2" ht="15.75" thickBot="1">
      <c r="A32847" s="629"/>
      <c r="B32847" s="126">
        <v>64</v>
      </c>
    </row>
    <row r="32848" spans="1:2" ht="15.75" thickBot="1">
      <c r="A32848" s="627">
        <v>0</v>
      </c>
      <c r="B32848" s="126">
        <v>65</v>
      </c>
    </row>
    <row r="32849" spans="1:2" ht="15.75" thickBot="1">
      <c r="A32849" s="629"/>
      <c r="B32849" s="126">
        <v>66</v>
      </c>
    </row>
    <row r="32850" spans="1:2" ht="15.75" thickBot="1">
      <c r="A32850" s="629"/>
      <c r="B32850" s="126">
        <v>67</v>
      </c>
    </row>
    <row r="32851" spans="1:2" ht="15.75" thickBot="1">
      <c r="A32851" s="629"/>
      <c r="B32851" s="126">
        <v>68</v>
      </c>
    </row>
    <row r="32852" spans="1:2" ht="15.75" thickBot="1">
      <c r="A32852" s="629"/>
      <c r="B32852" s="126">
        <v>69</v>
      </c>
    </row>
    <row r="32853" spans="1:2" ht="15.75" thickBot="1">
      <c r="A32853" s="623"/>
      <c r="B32853" s="126">
        <v>70</v>
      </c>
    </row>
    <row r="32854" spans="1:2" ht="15.75" thickBot="1">
      <c r="A32854" s="629"/>
      <c r="B32854" s="126">
        <v>71</v>
      </c>
    </row>
    <row r="32855" spans="1:2" ht="15.75" thickBot="1">
      <c r="A32855" s="623"/>
      <c r="B32855" s="126">
        <v>72</v>
      </c>
    </row>
    <row r="32856" spans="1:2" ht="15.75" thickBot="1">
      <c r="A32856" s="629"/>
      <c r="B32856" s="126">
        <v>73</v>
      </c>
    </row>
    <row r="32857" spans="1:2">
      <c r="A32857" s="546"/>
      <c r="B32857" s="126">
        <v>74</v>
      </c>
    </row>
    <row r="32858" spans="1:2">
      <c r="A32858" s="462">
        <v>0</v>
      </c>
      <c r="B32858" s="126">
        <v>75</v>
      </c>
    </row>
    <row r="32859" spans="1:2" ht="60">
      <c r="A32859" s="462">
        <v>0</v>
      </c>
      <c r="B32859" s="125" t="s">
        <v>349</v>
      </c>
    </row>
    <row r="32860" spans="1:2" ht="60">
      <c r="A32860" s="460" t="s">
        <v>746</v>
      </c>
      <c r="B32860" s="125" t="s">
        <v>350</v>
      </c>
    </row>
    <row r="32861" spans="1:2" ht="60">
      <c r="A32861" s="441"/>
      <c r="B32861" s="125" t="s">
        <v>351</v>
      </c>
    </row>
    <row r="32862" spans="1:2">
      <c r="A32862" s="462">
        <v>0</v>
      </c>
      <c r="B32862" s="131">
        <v>76</v>
      </c>
    </row>
    <row r="32863" spans="1:2">
      <c r="A32863" s="462">
        <v>0</v>
      </c>
      <c r="B32863" s="131">
        <v>77</v>
      </c>
    </row>
    <row r="32864" spans="1:2">
      <c r="A32864" s="462">
        <v>0</v>
      </c>
      <c r="B32864" s="131">
        <v>78</v>
      </c>
    </row>
    <row r="32865" spans="1:2">
      <c r="A32865" s="462">
        <v>0</v>
      </c>
      <c r="B32865" s="131">
        <v>79</v>
      </c>
    </row>
    <row r="32866" spans="1:2">
      <c r="A32866" s="462">
        <v>0</v>
      </c>
      <c r="B32866" s="131">
        <v>80</v>
      </c>
    </row>
    <row r="32867" spans="1:2">
      <c r="A32867" s="462">
        <v>0</v>
      </c>
      <c r="B32867" s="131">
        <v>81</v>
      </c>
    </row>
    <row r="32868" spans="1:2">
      <c r="A32868" s="462">
        <v>0</v>
      </c>
      <c r="B32868" s="131">
        <v>82</v>
      </c>
    </row>
    <row r="32869" spans="1:2">
      <c r="A32869" s="462">
        <v>0</v>
      </c>
      <c r="B32869" s="131">
        <v>83</v>
      </c>
    </row>
    <row r="32870" spans="1:2">
      <c r="A32870" s="462">
        <v>0</v>
      </c>
      <c r="B32870" s="131">
        <v>84</v>
      </c>
    </row>
    <row r="32871" spans="1:2" ht="15.75" thickBot="1">
      <c r="A32871" s="631">
        <v>0</v>
      </c>
      <c r="B32871" s="131">
        <v>85</v>
      </c>
    </row>
    <row r="32872" spans="1:2" ht="15.75" thickBot="1">
      <c r="A32872" s="632"/>
      <c r="B32872" s="131">
        <v>86</v>
      </c>
    </row>
    <row r="32873" spans="1:2" ht="15.75" thickBot="1">
      <c r="A32873" s="632"/>
      <c r="B32873" s="131">
        <v>87</v>
      </c>
    </row>
    <row r="32874" spans="1:2" ht="15.75" thickBot="1">
      <c r="A32874" s="615"/>
      <c r="B32874" s="131">
        <v>88</v>
      </c>
    </row>
    <row r="32875" spans="1:2" ht="15.75" thickBot="1">
      <c r="A32875" s="622"/>
      <c r="B32875" s="131">
        <v>89</v>
      </c>
    </row>
    <row r="32876" spans="1:2" ht="45">
      <c r="A32876" s="541" t="s">
        <v>746</v>
      </c>
      <c r="B32876" s="125" t="s">
        <v>352</v>
      </c>
    </row>
    <row r="32877" spans="1:2">
      <c r="A32877" s="290"/>
      <c r="B32877" s="131">
        <v>90</v>
      </c>
    </row>
    <row r="32878" spans="1:2">
      <c r="A32878" s="290"/>
      <c r="B32878" s="131">
        <v>91</v>
      </c>
    </row>
    <row r="32879" spans="1:2">
      <c r="A32879" s="526"/>
      <c r="B32879" s="131">
        <v>92</v>
      </c>
    </row>
    <row r="32880" spans="1:2">
      <c r="A32880" s="291"/>
      <c r="B32880" s="131">
        <v>93</v>
      </c>
    </row>
    <row r="32881" spans="1:2">
      <c r="A32881" s="374"/>
      <c r="B32881" s="131">
        <v>94</v>
      </c>
    </row>
    <row r="32882" spans="1:2">
      <c r="A32882" s="374"/>
      <c r="B32882" s="131">
        <v>95</v>
      </c>
    </row>
    <row r="32883" spans="1:2">
      <c r="A32883" s="374"/>
      <c r="B32883" s="131">
        <v>96</v>
      </c>
    </row>
    <row r="32884" spans="1:2">
      <c r="A32884" s="374"/>
      <c r="B32884" s="131">
        <v>97</v>
      </c>
    </row>
    <row r="32885" spans="1:2">
      <c r="A32885" s="291"/>
      <c r="B32885" s="131">
        <v>98</v>
      </c>
    </row>
    <row r="32886" spans="1:2">
      <c r="A32886" s="441"/>
      <c r="B32886" s="131">
        <v>99</v>
      </c>
    </row>
    <row r="32887" spans="1:2">
      <c r="A32887" s="441"/>
      <c r="B32887" s="131">
        <v>100</v>
      </c>
    </row>
    <row r="32888" spans="1:2">
      <c r="A32888" s="464"/>
      <c r="B32888" s="131">
        <v>101</v>
      </c>
    </row>
    <row r="32889" spans="1:2">
      <c r="A32889" s="290"/>
      <c r="B32889" s="131">
        <v>102</v>
      </c>
    </row>
    <row r="32890" spans="1:2" ht="45">
      <c r="A32890" s="633" t="s">
        <v>746</v>
      </c>
      <c r="B32890" s="125" t="s">
        <v>353</v>
      </c>
    </row>
    <row r="32891" spans="1:2">
      <c r="A32891" s="463"/>
      <c r="B32891" s="131">
        <v>103</v>
      </c>
    </row>
    <row r="32892" spans="1:2">
      <c r="A32892" s="298"/>
      <c r="B32892" s="131">
        <v>104</v>
      </c>
    </row>
    <row r="32893" spans="1:2">
      <c r="A32893" s="298"/>
      <c r="B32893" s="131">
        <v>105</v>
      </c>
    </row>
    <row r="32894" spans="1:2">
      <c r="A32894" s="298"/>
      <c r="B32894" s="131">
        <v>106</v>
      </c>
    </row>
    <row r="32895" spans="1:2">
      <c r="A32895" s="298"/>
      <c r="B32895" s="131">
        <v>107</v>
      </c>
    </row>
    <row r="32896" spans="1:2">
      <c r="A32896" s="465"/>
      <c r="B32896" s="131">
        <v>108</v>
      </c>
    </row>
    <row r="32897" spans="1:2">
      <c r="A32897" s="441"/>
      <c r="B32897" s="131">
        <v>109</v>
      </c>
    </row>
    <row r="32898" spans="1:2">
      <c r="A32898" s="464"/>
      <c r="B32898" s="131">
        <v>110</v>
      </c>
    </row>
    <row r="32899" spans="1:2">
      <c r="A32899" s="466"/>
      <c r="B32899" s="131">
        <v>111</v>
      </c>
    </row>
    <row r="32900" spans="1:2">
      <c r="A32900" s="290"/>
      <c r="B32900" s="131">
        <v>112</v>
      </c>
    </row>
    <row r="32901" spans="1:2" ht="45">
      <c r="A32901" s="633" t="s">
        <v>746</v>
      </c>
      <c r="B32901" s="125" t="s">
        <v>354</v>
      </c>
    </row>
    <row r="32902" spans="1:2">
      <c r="A32902" s="290"/>
      <c r="B32902" s="131">
        <v>113</v>
      </c>
    </row>
    <row r="32903" spans="1:2">
      <c r="A32903" s="525" t="s">
        <v>746</v>
      </c>
      <c r="B32903" s="131">
        <v>114</v>
      </c>
    </row>
    <row r="32904" spans="1:2">
      <c r="A32904" s="525" t="s">
        <v>746</v>
      </c>
      <c r="B32904" s="131">
        <v>115</v>
      </c>
    </row>
    <row r="32905" spans="1:2">
      <c r="A32905" s="463"/>
      <c r="B32905" s="131">
        <v>116</v>
      </c>
    </row>
    <row r="32906" spans="1:2">
      <c r="A32906" s="298"/>
      <c r="B32906" s="131">
        <v>117</v>
      </c>
    </row>
    <row r="32907" spans="1:2">
      <c r="A32907" s="298"/>
      <c r="B32907" s="131">
        <v>118</v>
      </c>
    </row>
    <row r="32908" spans="1:2">
      <c r="A32908" s="298"/>
      <c r="B32908" s="131">
        <v>119</v>
      </c>
    </row>
    <row r="32909" spans="1:2">
      <c r="A32909" s="465"/>
      <c r="B32909" s="131">
        <v>120</v>
      </c>
    </row>
    <row r="32910" spans="1:2">
      <c r="A32910" s="465"/>
      <c r="B32910" s="131">
        <v>121</v>
      </c>
    </row>
    <row r="32911" spans="1:2">
      <c r="A32911" s="441"/>
      <c r="B32911" s="131">
        <v>122</v>
      </c>
    </row>
    <row r="32912" spans="1:2">
      <c r="A32912" s="464"/>
      <c r="B32912" s="131">
        <v>123</v>
      </c>
    </row>
    <row r="32913" spans="1:2">
      <c r="A32913" s="463"/>
      <c r="B32913" s="131">
        <v>124</v>
      </c>
    </row>
    <row r="32914" spans="1:2">
      <c r="A32914" s="298"/>
      <c r="B32914" s="131">
        <v>125</v>
      </c>
    </row>
    <row r="32915" spans="1:2">
      <c r="A32915" s="465"/>
      <c r="B32915" s="131">
        <v>127</v>
      </c>
    </row>
    <row r="32916" spans="1:2">
      <c r="A32916" s="441"/>
      <c r="B32916" s="131">
        <v>128</v>
      </c>
    </row>
    <row r="32917" spans="1:2">
      <c r="A32917" s="464"/>
      <c r="B32917" s="131">
        <v>129</v>
      </c>
    </row>
    <row r="32918" spans="1:2">
      <c r="A32918" s="463"/>
      <c r="B32918" s="131">
        <v>130</v>
      </c>
    </row>
    <row r="32919" spans="1:2">
      <c r="A32919" s="298"/>
      <c r="B32919" s="131">
        <v>131</v>
      </c>
    </row>
    <row r="32920" spans="1:2">
      <c r="A32920" s="465"/>
      <c r="B32920" s="131">
        <v>133</v>
      </c>
    </row>
    <row r="32921" spans="1:2" ht="60">
      <c r="A32921" s="460" t="s">
        <v>746</v>
      </c>
      <c r="B32921" s="125" t="s">
        <v>355</v>
      </c>
    </row>
    <row r="32922" spans="1:2" ht="60">
      <c r="A32922" s="439"/>
      <c r="B32922" s="129" t="s">
        <v>356</v>
      </c>
    </row>
    <row r="32923" spans="1:2">
      <c r="A32923" s="462">
        <v>0</v>
      </c>
      <c r="B32923" s="131">
        <v>134</v>
      </c>
    </row>
    <row r="32924" spans="1:2">
      <c r="A32924" s="462">
        <v>0</v>
      </c>
      <c r="B32924" s="131">
        <v>135</v>
      </c>
    </row>
    <row r="32925" spans="1:2">
      <c r="A32925" s="373">
        <v>0</v>
      </c>
      <c r="B32925" s="131">
        <v>136</v>
      </c>
    </row>
    <row r="32926" spans="1:2">
      <c r="A32926" s="439"/>
      <c r="B32926" s="131">
        <v>137</v>
      </c>
    </row>
    <row r="32927" spans="1:2">
      <c r="A32927" s="371">
        <v>0</v>
      </c>
      <c r="B32927" s="131">
        <v>138</v>
      </c>
    </row>
    <row r="32928" spans="1:2">
      <c r="A32928" s="370" t="s">
        <v>746</v>
      </c>
      <c r="B32928" s="131">
        <v>139</v>
      </c>
    </row>
    <row r="32929" spans="1:2">
      <c r="A32929" s="370" t="s">
        <v>746</v>
      </c>
      <c r="B32929" s="131">
        <v>140</v>
      </c>
    </row>
    <row r="32930" spans="1:2">
      <c r="A32930" s="370">
        <v>0</v>
      </c>
      <c r="B32930" s="131">
        <v>141</v>
      </c>
    </row>
    <row r="32931" spans="1:2">
      <c r="A32931" s="370" t="s">
        <v>117</v>
      </c>
      <c r="B32931" s="131">
        <v>142</v>
      </c>
    </row>
    <row r="32932" spans="1:2">
      <c r="A32932" s="370" t="s">
        <v>117</v>
      </c>
      <c r="B32932" s="131">
        <v>143</v>
      </c>
    </row>
    <row r="32933" spans="1:2">
      <c r="A32933" s="370" t="s">
        <v>117</v>
      </c>
      <c r="B32933" s="131">
        <v>144</v>
      </c>
    </row>
    <row r="32934" spans="1:2">
      <c r="A32934" s="370" t="s">
        <v>117</v>
      </c>
      <c r="B32934" s="131">
        <v>145</v>
      </c>
    </row>
    <row r="32935" spans="1:2">
      <c r="A32935" s="528" t="s">
        <v>117</v>
      </c>
      <c r="B32935" s="131">
        <v>146</v>
      </c>
    </row>
    <row r="32936" spans="1:2">
      <c r="A32936" s="528" t="s">
        <v>117</v>
      </c>
      <c r="B32936" s="131">
        <v>147</v>
      </c>
    </row>
    <row r="32937" spans="1:2">
      <c r="A32937" s="370" t="s">
        <v>117</v>
      </c>
      <c r="B32937" s="131">
        <v>148</v>
      </c>
    </row>
    <row r="32938" spans="1:2">
      <c r="A32938" s="515"/>
      <c r="B32938" s="533"/>
    </row>
    <row r="32939" spans="1:2">
      <c r="A32939" s="515"/>
      <c r="B32939" s="452"/>
    </row>
    <row r="32940" spans="1:2">
      <c r="A32940" s="515"/>
      <c r="B32940" s="452"/>
    </row>
    <row r="32941" spans="1:2">
      <c r="A32941" s="515"/>
      <c r="B32941" s="452"/>
    </row>
    <row r="32942" spans="1:2">
      <c r="A32942" s="515"/>
      <c r="B32942" s="452"/>
    </row>
    <row r="32943" spans="1:2">
      <c r="A32943" s="467">
        <v>0</v>
      </c>
      <c r="B32943" s="452"/>
    </row>
    <row r="32944" spans="1:2">
      <c r="A32944" s="467">
        <v>0</v>
      </c>
      <c r="B32944" s="452"/>
    </row>
    <row r="32945" spans="1:2">
      <c r="A32945" s="467">
        <v>0</v>
      </c>
      <c r="B32945" s="452"/>
    </row>
    <row r="32946" spans="1:2">
      <c r="A32946" s="467">
        <v>0</v>
      </c>
      <c r="B32946" s="452"/>
    </row>
    <row r="32947" spans="1:2">
      <c r="A32947" s="467">
        <v>0</v>
      </c>
      <c r="B32947" s="452"/>
    </row>
    <row r="32948" spans="1:2">
      <c r="A32948" s="467"/>
      <c r="B32948" s="452"/>
    </row>
    <row r="32949" spans="1:2">
      <c r="A32949" s="467"/>
      <c r="B32949" s="452"/>
    </row>
    <row r="32950" spans="1:2">
      <c r="A32950" s="467"/>
      <c r="B32950" s="452"/>
    </row>
    <row r="32951" spans="1:2">
      <c r="A32951" s="467"/>
      <c r="B32951" s="452"/>
    </row>
    <row r="32952" spans="1:2">
      <c r="A32952" s="467"/>
      <c r="B32952" s="452"/>
    </row>
    <row r="32953" spans="1:2">
      <c r="A32953" s="467"/>
      <c r="B32953" s="452"/>
    </row>
    <row r="32954" spans="1:2">
      <c r="A32954" s="467"/>
      <c r="B32954" s="452"/>
    </row>
    <row r="32955" spans="1:2">
      <c r="A32955" s="467"/>
      <c r="B32955" s="454"/>
    </row>
    <row r="32956" spans="1:2">
      <c r="A32956" s="467"/>
      <c r="B32956" s="452"/>
    </row>
    <row r="32957" spans="1:2">
      <c r="A32957" s="467"/>
      <c r="B32957" s="455"/>
    </row>
    <row r="32958" spans="1:2">
      <c r="A32958" s="467"/>
      <c r="B32958" s="456"/>
    </row>
    <row r="32959" spans="1:2">
      <c r="A32959" s="467"/>
      <c r="B32959" s="456"/>
    </row>
    <row r="32960" spans="1:2">
      <c r="A32960" s="467"/>
      <c r="B32960" s="455"/>
    </row>
    <row r="32961" spans="1:2">
      <c r="A32961" s="467"/>
      <c r="B32961" s="456"/>
    </row>
    <row r="32962" spans="1:2">
      <c r="A32962" s="467"/>
      <c r="B32962" s="455"/>
    </row>
    <row r="32963" spans="1:2">
      <c r="A32963" s="467"/>
      <c r="B32963" s="452"/>
    </row>
    <row r="32964" spans="1:2">
      <c r="A32964" s="467"/>
      <c r="B32964" s="452"/>
    </row>
    <row r="32965" spans="1:2">
      <c r="A32965" s="467"/>
      <c r="B32965" s="452"/>
    </row>
    <row r="32966" spans="1:2">
      <c r="A32966" s="467"/>
      <c r="B32966" s="452"/>
    </row>
    <row r="32967" spans="1:2">
      <c r="A32967" s="467"/>
      <c r="B32967" s="452"/>
    </row>
    <row r="32968" spans="1:2">
      <c r="A32968" s="467"/>
      <c r="B32968" s="452"/>
    </row>
    <row r="32969" spans="1:2">
      <c r="A32969" s="467"/>
      <c r="B32969" s="452"/>
    </row>
    <row r="49154" spans="1:2">
      <c r="A49154" s="523">
        <v>1</v>
      </c>
      <c r="B49154" s="124"/>
    </row>
    <row r="49155" spans="1:2" ht="60.75" thickBot="1">
      <c r="A49155" s="604"/>
      <c r="B49155" s="125" t="s">
        <v>336</v>
      </c>
    </row>
    <row r="49156" spans="1:2" ht="15.75" thickBot="1">
      <c r="A49156" s="607"/>
      <c r="B49156" s="126">
        <v>1</v>
      </c>
    </row>
    <row r="49157" spans="1:2" ht="45">
      <c r="A49157" s="605" t="s">
        <v>746</v>
      </c>
      <c r="B49157" s="127" t="s">
        <v>337</v>
      </c>
    </row>
    <row r="49158" spans="1:2" ht="15.75" thickBot="1">
      <c r="A49158" s="608"/>
      <c r="B49158" s="126">
        <v>2</v>
      </c>
    </row>
    <row r="49159" spans="1:2" ht="15.75" thickBot="1">
      <c r="A49159" s="609"/>
      <c r="B49159" s="126">
        <v>3</v>
      </c>
    </row>
    <row r="49160" spans="1:2" ht="15.75" thickBot="1">
      <c r="A49160" s="609"/>
      <c r="B49160" s="126">
        <v>4</v>
      </c>
    </row>
    <row r="49161" spans="1:2" ht="15.75" thickBot="1">
      <c r="A49161" s="609"/>
      <c r="B49161" s="126">
        <v>5</v>
      </c>
    </row>
    <row r="49162" spans="1:2" ht="60">
      <c r="A49162" s="605" t="s">
        <v>752</v>
      </c>
      <c r="B49162" s="126">
        <v>6</v>
      </c>
    </row>
    <row r="49163" spans="1:2">
      <c r="A49163" s="483" t="s">
        <v>746</v>
      </c>
      <c r="B49163" s="126">
        <v>7</v>
      </c>
    </row>
    <row r="49164" spans="1:2">
      <c r="A49164" s="483" t="s">
        <v>746</v>
      </c>
      <c r="B49164" s="126">
        <v>8</v>
      </c>
    </row>
    <row r="49165" spans="1:2">
      <c r="A49165" s="483" t="s">
        <v>746</v>
      </c>
      <c r="B49165" s="126">
        <v>9</v>
      </c>
    </row>
    <row r="49166" spans="1:2">
      <c r="A49166" s="483" t="s">
        <v>746</v>
      </c>
      <c r="B49166" s="126">
        <v>10</v>
      </c>
    </row>
    <row r="49167" spans="1:2" ht="15.75" thickBot="1">
      <c r="A49167" s="610" t="s">
        <v>746</v>
      </c>
      <c r="B49167" s="126">
        <v>11</v>
      </c>
    </row>
    <row r="49168" spans="1:2" ht="15.75" thickBot="1">
      <c r="A49168" s="607"/>
      <c r="B49168" s="126">
        <v>12</v>
      </c>
    </row>
    <row r="49169" spans="1:2" ht="15.75" thickBot="1">
      <c r="A49169" s="611"/>
      <c r="B49169" s="126">
        <v>13</v>
      </c>
    </row>
    <row r="49170" spans="1:2" ht="15.75" thickBot="1">
      <c r="A49170" s="609"/>
      <c r="B49170" s="126">
        <v>14</v>
      </c>
    </row>
    <row r="49171" spans="1:2" ht="15.75" thickBot="1">
      <c r="A49171" s="612"/>
      <c r="B49171" s="126">
        <v>15</v>
      </c>
    </row>
    <row r="49172" spans="1:2" ht="15.75" thickBot="1">
      <c r="A49172" s="611"/>
      <c r="B49172" s="126">
        <v>16</v>
      </c>
    </row>
    <row r="49173" spans="1:2" ht="15.75" thickBot="1">
      <c r="A49173" s="613"/>
      <c r="B49173" s="126">
        <v>17</v>
      </c>
    </row>
    <row r="49174" spans="1:2" ht="15.75" thickBot="1">
      <c r="A49174" s="614"/>
      <c r="B49174" s="126">
        <v>18</v>
      </c>
    </row>
    <row r="49175" spans="1:2" ht="15.75" thickBot="1">
      <c r="A49175" s="615"/>
      <c r="B49175" s="126">
        <v>19</v>
      </c>
    </row>
    <row r="49176" spans="1:2" ht="15.75" thickBot="1">
      <c r="A49176" s="615"/>
      <c r="B49176" s="126">
        <v>20</v>
      </c>
    </row>
    <row r="49177" spans="1:2" ht="15.75" thickBot="1">
      <c r="A49177" s="615"/>
      <c r="B49177" s="126">
        <v>21</v>
      </c>
    </row>
    <row r="49178" spans="1:2" ht="15.75" thickBot="1">
      <c r="A49178" s="615"/>
      <c r="B49178" s="126">
        <v>22</v>
      </c>
    </row>
    <row r="49179" spans="1:2" ht="15.75" thickBot="1">
      <c r="A49179" s="615"/>
      <c r="B49179" s="126">
        <v>23</v>
      </c>
    </row>
    <row r="49180" spans="1:2" ht="15.75" thickBot="1">
      <c r="A49180" s="615"/>
      <c r="B49180" s="126">
        <v>24</v>
      </c>
    </row>
    <row r="49181" spans="1:2">
      <c r="A49181" s="616">
        <v>0</v>
      </c>
      <c r="B49181" s="126">
        <v>25</v>
      </c>
    </row>
    <row r="49182" spans="1:2" ht="45">
      <c r="A49182" s="483" t="s">
        <v>746</v>
      </c>
      <c r="B49182" s="127" t="s">
        <v>338</v>
      </c>
    </row>
    <row r="49183" spans="1:2" ht="45.75" thickBot="1">
      <c r="A49183" s="604"/>
      <c r="B49183" s="127" t="s">
        <v>339</v>
      </c>
    </row>
    <row r="49184" spans="1:2" ht="15.75" thickBot="1">
      <c r="A49184" s="615"/>
      <c r="B49184" s="126">
        <v>26</v>
      </c>
    </row>
    <row r="49185" spans="1:2" ht="15.75" thickBot="1">
      <c r="A49185" s="615"/>
      <c r="B49185" s="126">
        <v>27</v>
      </c>
    </row>
    <row r="49186" spans="1:2" ht="15.75" thickBot="1">
      <c r="A49186" s="615"/>
      <c r="B49186" s="126">
        <v>28</v>
      </c>
    </row>
    <row r="49187" spans="1:2" ht="15.75" thickBot="1">
      <c r="A49187" s="615"/>
      <c r="B49187" s="126">
        <v>29</v>
      </c>
    </row>
    <row r="49188" spans="1:2" ht="15.75" thickBot="1">
      <c r="A49188" s="617">
        <v>0</v>
      </c>
      <c r="B49188" s="126">
        <v>30</v>
      </c>
    </row>
    <row r="49189" spans="1:2" ht="15.75" thickBot="1">
      <c r="A49189" s="615"/>
      <c r="B49189" s="126">
        <v>31</v>
      </c>
    </row>
    <row r="49190" spans="1:2" ht="15.75" thickBot="1">
      <c r="A49190" s="615"/>
      <c r="B49190" s="126">
        <v>32</v>
      </c>
    </row>
    <row r="49191" spans="1:2">
      <c r="A49191" s="618">
        <v>0</v>
      </c>
      <c r="B49191" s="126">
        <v>33</v>
      </c>
    </row>
    <row r="49192" spans="1:2">
      <c r="A49192" s="370">
        <v>0</v>
      </c>
      <c r="B49192" s="126">
        <v>34</v>
      </c>
    </row>
    <row r="49193" spans="1:2">
      <c r="A49193" s="436">
        <v>0</v>
      </c>
      <c r="B49193" s="126">
        <v>35</v>
      </c>
    </row>
    <row r="49194" spans="1:2">
      <c r="A49194" s="436">
        <v>0</v>
      </c>
      <c r="B49194" s="126">
        <v>36</v>
      </c>
    </row>
    <row r="49195" spans="1:2">
      <c r="A49195" s="370">
        <v>0</v>
      </c>
      <c r="B49195" s="126">
        <v>37</v>
      </c>
    </row>
    <row r="49196" spans="1:2" ht="15.75" thickBot="1">
      <c r="A49196" s="619">
        <v>0</v>
      </c>
      <c r="B49196" s="126">
        <v>38</v>
      </c>
    </row>
    <row r="49197" spans="1:2" ht="15.75" thickBot="1">
      <c r="A49197" s="615"/>
      <c r="B49197" s="126">
        <v>39</v>
      </c>
    </row>
    <row r="49198" spans="1:2" ht="45">
      <c r="A49198" s="620" t="s">
        <v>746</v>
      </c>
      <c r="B49198" s="127" t="s">
        <v>340</v>
      </c>
    </row>
    <row r="49199" spans="1:2" ht="45.75" thickBot="1">
      <c r="A49199" s="621"/>
      <c r="B49199" s="127" t="s">
        <v>341</v>
      </c>
    </row>
    <row r="49200" spans="1:2" ht="15.75" thickBot="1">
      <c r="A49200" s="615"/>
      <c r="B49200" s="126">
        <v>40</v>
      </c>
    </row>
    <row r="49201" spans="1:2" ht="45">
      <c r="A49201" s="541" t="s">
        <v>746</v>
      </c>
      <c r="B49201" s="127" t="s">
        <v>342</v>
      </c>
    </row>
    <row r="49202" spans="1:2" ht="45.75" thickBot="1">
      <c r="A49202" s="621"/>
      <c r="B49202" s="127" t="s">
        <v>343</v>
      </c>
    </row>
    <row r="49203" spans="1:2" ht="15.75" thickBot="1">
      <c r="A49203" s="622"/>
      <c r="B49203" s="126">
        <v>41</v>
      </c>
    </row>
    <row r="49204" spans="1:2" ht="60">
      <c r="A49204" s="541" t="s">
        <v>746</v>
      </c>
      <c r="B49204" s="127" t="s">
        <v>344</v>
      </c>
    </row>
    <row r="49205" spans="1:2" ht="15.75" thickBot="1">
      <c r="A49205" s="621"/>
      <c r="B49205" s="128">
        <v>42</v>
      </c>
    </row>
    <row r="49206" spans="1:2" ht="15.75" thickBot="1">
      <c r="A49206" s="622"/>
      <c r="B49206" s="126">
        <v>43</v>
      </c>
    </row>
    <row r="49207" spans="1:2" ht="60">
      <c r="A49207" s="541" t="s">
        <v>746</v>
      </c>
      <c r="B49207" s="127" t="s">
        <v>345</v>
      </c>
    </row>
    <row r="49208" spans="1:2" ht="15.75" thickBot="1">
      <c r="A49208" s="621"/>
      <c r="B49208" s="130">
        <v>44</v>
      </c>
    </row>
    <row r="49209" spans="1:2" ht="15.75" thickBot="1">
      <c r="A49209" s="622"/>
      <c r="B49209" s="126">
        <v>45</v>
      </c>
    </row>
    <row r="49210" spans="1:2" ht="15.75" thickBot="1">
      <c r="A49210" s="623"/>
      <c r="B49210" s="130">
        <v>46</v>
      </c>
    </row>
    <row r="49211" spans="1:2" ht="15.75" thickBot="1">
      <c r="A49211" s="625"/>
      <c r="B49211" s="126">
        <v>47</v>
      </c>
    </row>
    <row r="49212" spans="1:2" ht="15.75" thickBot="1">
      <c r="A49212" s="624"/>
      <c r="B49212" s="130">
        <v>48</v>
      </c>
    </row>
    <row r="49213" spans="1:2" ht="15.75" thickBot="1">
      <c r="A49213" s="626"/>
      <c r="B49213" s="126">
        <v>49</v>
      </c>
    </row>
    <row r="49214" spans="1:2" ht="15.75" thickBot="1">
      <c r="A49214" s="626"/>
      <c r="B49214" s="130">
        <v>50</v>
      </c>
    </row>
    <row r="49215" spans="1:2" ht="15.75" thickBot="1">
      <c r="A49215" s="627">
        <v>0</v>
      </c>
      <c r="B49215" s="126">
        <v>51</v>
      </c>
    </row>
    <row r="49216" spans="1:2" ht="15.75" thickBot="1">
      <c r="A49216" s="626"/>
      <c r="B49216" s="130">
        <v>52</v>
      </c>
    </row>
    <row r="49217" spans="1:2" ht="15.75" thickBot="1">
      <c r="A49217" s="626"/>
      <c r="B49217" s="126">
        <v>53</v>
      </c>
    </row>
    <row r="49218" spans="1:2" ht="15.75" thickBot="1">
      <c r="A49218" s="626"/>
      <c r="B49218" s="130">
        <v>54</v>
      </c>
    </row>
    <row r="49219" spans="1:2" ht="15.75" thickBot="1">
      <c r="A49219" s="615"/>
      <c r="B49219" s="126">
        <v>55</v>
      </c>
    </row>
    <row r="49220" spans="1:2" ht="15.75" thickBot="1">
      <c r="A49220" s="615"/>
      <c r="B49220" s="130">
        <v>56</v>
      </c>
    </row>
    <row r="49221" spans="1:2" ht="45.75" thickBot="1">
      <c r="A49221" s="545" t="s">
        <v>746</v>
      </c>
      <c r="B49221" s="127" t="s">
        <v>346</v>
      </c>
    </row>
    <row r="49222" spans="1:2" ht="15.75" thickBot="1">
      <c r="A49222" s="626"/>
      <c r="B49222" s="126">
        <v>57</v>
      </c>
    </row>
    <row r="49223" spans="1:2" ht="15.75" thickBot="1">
      <c r="A49223" s="626"/>
      <c r="B49223" s="126">
        <v>58</v>
      </c>
    </row>
    <row r="49224" spans="1:2" ht="15.75" thickBot="1">
      <c r="A49224" s="626"/>
      <c r="B49224" s="126">
        <v>59</v>
      </c>
    </row>
    <row r="49225" spans="1:2" ht="15.75" thickBot="1">
      <c r="A49225" s="626"/>
      <c r="B49225" s="126">
        <v>60</v>
      </c>
    </row>
    <row r="49226" spans="1:2">
      <c r="A49226" s="628">
        <v>0</v>
      </c>
      <c r="B49226" s="126">
        <v>61</v>
      </c>
    </row>
    <row r="49227" spans="1:2" ht="45">
      <c r="A49227" s="460" t="s">
        <v>746</v>
      </c>
      <c r="B49227" s="127" t="s">
        <v>347</v>
      </c>
    </row>
    <row r="49228" spans="1:2" ht="45.75" thickBot="1">
      <c r="A49228" s="630"/>
      <c r="B49228" s="127" t="s">
        <v>348</v>
      </c>
    </row>
    <row r="49229" spans="1:2" ht="15.75" thickBot="1">
      <c r="A49229" s="629"/>
      <c r="B49229" s="126">
        <v>62</v>
      </c>
    </row>
    <row r="49230" spans="1:2" ht="15.75" thickBot="1">
      <c r="A49230" s="629"/>
      <c r="B49230" s="126">
        <v>63</v>
      </c>
    </row>
    <row r="49231" spans="1:2" ht="15.75" thickBot="1">
      <c r="A49231" s="629"/>
      <c r="B49231" s="126">
        <v>64</v>
      </c>
    </row>
    <row r="49232" spans="1:2" ht="15.75" thickBot="1">
      <c r="A49232" s="627">
        <v>0</v>
      </c>
      <c r="B49232" s="126">
        <v>65</v>
      </c>
    </row>
    <row r="49233" spans="1:2" ht="15.75" thickBot="1">
      <c r="A49233" s="629"/>
      <c r="B49233" s="126">
        <v>66</v>
      </c>
    </row>
    <row r="49234" spans="1:2" ht="15.75" thickBot="1">
      <c r="A49234" s="629"/>
      <c r="B49234" s="126">
        <v>67</v>
      </c>
    </row>
    <row r="49235" spans="1:2" ht="15.75" thickBot="1">
      <c r="A49235" s="629"/>
      <c r="B49235" s="126">
        <v>68</v>
      </c>
    </row>
    <row r="49236" spans="1:2" ht="15.75" thickBot="1">
      <c r="A49236" s="629"/>
      <c r="B49236" s="126">
        <v>69</v>
      </c>
    </row>
    <row r="49237" spans="1:2" ht="15.75" thickBot="1">
      <c r="A49237" s="623"/>
      <c r="B49237" s="126">
        <v>70</v>
      </c>
    </row>
    <row r="49238" spans="1:2" ht="15.75" thickBot="1">
      <c r="A49238" s="629"/>
      <c r="B49238" s="126">
        <v>71</v>
      </c>
    </row>
    <row r="49239" spans="1:2" ht="15.75" thickBot="1">
      <c r="A49239" s="623"/>
      <c r="B49239" s="126">
        <v>72</v>
      </c>
    </row>
    <row r="49240" spans="1:2" ht="15.75" thickBot="1">
      <c r="A49240" s="629"/>
      <c r="B49240" s="126">
        <v>73</v>
      </c>
    </row>
    <row r="49241" spans="1:2">
      <c r="A49241" s="546"/>
      <c r="B49241" s="126">
        <v>74</v>
      </c>
    </row>
    <row r="49242" spans="1:2">
      <c r="A49242" s="462">
        <v>0</v>
      </c>
      <c r="B49242" s="126">
        <v>75</v>
      </c>
    </row>
    <row r="49243" spans="1:2" ht="60">
      <c r="A49243" s="462">
        <v>0</v>
      </c>
      <c r="B49243" s="125" t="s">
        <v>349</v>
      </c>
    </row>
    <row r="49244" spans="1:2" ht="60">
      <c r="A49244" s="460" t="s">
        <v>746</v>
      </c>
      <c r="B49244" s="125" t="s">
        <v>350</v>
      </c>
    </row>
    <row r="49245" spans="1:2" ht="60">
      <c r="A49245" s="441"/>
      <c r="B49245" s="125" t="s">
        <v>351</v>
      </c>
    </row>
    <row r="49246" spans="1:2">
      <c r="A49246" s="462">
        <v>0</v>
      </c>
      <c r="B49246" s="131">
        <v>76</v>
      </c>
    </row>
    <row r="49247" spans="1:2">
      <c r="A49247" s="462">
        <v>0</v>
      </c>
      <c r="B49247" s="131">
        <v>77</v>
      </c>
    </row>
    <row r="49248" spans="1:2">
      <c r="A49248" s="462">
        <v>0</v>
      </c>
      <c r="B49248" s="131">
        <v>78</v>
      </c>
    </row>
    <row r="49249" spans="1:2">
      <c r="A49249" s="462">
        <v>0</v>
      </c>
      <c r="B49249" s="131">
        <v>79</v>
      </c>
    </row>
    <row r="49250" spans="1:2">
      <c r="A49250" s="462">
        <v>0</v>
      </c>
      <c r="B49250" s="131">
        <v>80</v>
      </c>
    </row>
    <row r="49251" spans="1:2">
      <c r="A49251" s="462">
        <v>0</v>
      </c>
      <c r="B49251" s="131">
        <v>81</v>
      </c>
    </row>
    <row r="49252" spans="1:2">
      <c r="A49252" s="462">
        <v>0</v>
      </c>
      <c r="B49252" s="131">
        <v>82</v>
      </c>
    </row>
    <row r="49253" spans="1:2">
      <c r="A49253" s="462">
        <v>0</v>
      </c>
      <c r="B49253" s="131">
        <v>83</v>
      </c>
    </row>
    <row r="49254" spans="1:2">
      <c r="A49254" s="462">
        <v>0</v>
      </c>
      <c r="B49254" s="131">
        <v>84</v>
      </c>
    </row>
    <row r="49255" spans="1:2" ht="15.75" thickBot="1">
      <c r="A49255" s="631">
        <v>0</v>
      </c>
      <c r="B49255" s="131">
        <v>85</v>
      </c>
    </row>
    <row r="49256" spans="1:2" ht="15.75" thickBot="1">
      <c r="A49256" s="632"/>
      <c r="B49256" s="131">
        <v>86</v>
      </c>
    </row>
    <row r="49257" spans="1:2" ht="15.75" thickBot="1">
      <c r="A49257" s="632"/>
      <c r="B49257" s="131">
        <v>87</v>
      </c>
    </row>
    <row r="49258" spans="1:2" ht="15.75" thickBot="1">
      <c r="A49258" s="615"/>
      <c r="B49258" s="131">
        <v>88</v>
      </c>
    </row>
    <row r="49259" spans="1:2" ht="15.75" thickBot="1">
      <c r="A49259" s="622"/>
      <c r="B49259" s="131">
        <v>89</v>
      </c>
    </row>
    <row r="49260" spans="1:2" ht="45">
      <c r="A49260" s="541" t="s">
        <v>746</v>
      </c>
      <c r="B49260" s="125" t="s">
        <v>352</v>
      </c>
    </row>
    <row r="49261" spans="1:2">
      <c r="A49261" s="290"/>
      <c r="B49261" s="131">
        <v>90</v>
      </c>
    </row>
    <row r="49262" spans="1:2">
      <c r="A49262" s="290"/>
      <c r="B49262" s="131">
        <v>91</v>
      </c>
    </row>
    <row r="49263" spans="1:2">
      <c r="A49263" s="526"/>
      <c r="B49263" s="131">
        <v>92</v>
      </c>
    </row>
    <row r="49264" spans="1:2">
      <c r="A49264" s="291"/>
      <c r="B49264" s="131">
        <v>93</v>
      </c>
    </row>
    <row r="49265" spans="1:2">
      <c r="A49265" s="374"/>
      <c r="B49265" s="131">
        <v>94</v>
      </c>
    </row>
    <row r="49266" spans="1:2">
      <c r="A49266" s="374"/>
      <c r="B49266" s="131">
        <v>95</v>
      </c>
    </row>
    <row r="49267" spans="1:2">
      <c r="A49267" s="374"/>
      <c r="B49267" s="131">
        <v>96</v>
      </c>
    </row>
    <row r="49268" spans="1:2">
      <c r="A49268" s="374"/>
      <c r="B49268" s="131">
        <v>97</v>
      </c>
    </row>
    <row r="49269" spans="1:2">
      <c r="A49269" s="291"/>
      <c r="B49269" s="131">
        <v>98</v>
      </c>
    </row>
    <row r="49270" spans="1:2">
      <c r="A49270" s="441"/>
      <c r="B49270" s="131">
        <v>99</v>
      </c>
    </row>
    <row r="49271" spans="1:2">
      <c r="A49271" s="441"/>
      <c r="B49271" s="131">
        <v>100</v>
      </c>
    </row>
    <row r="49272" spans="1:2">
      <c r="A49272" s="464"/>
      <c r="B49272" s="131">
        <v>101</v>
      </c>
    </row>
    <row r="49273" spans="1:2">
      <c r="A49273" s="290"/>
      <c r="B49273" s="131">
        <v>102</v>
      </c>
    </row>
    <row r="49274" spans="1:2" ht="45">
      <c r="A49274" s="633" t="s">
        <v>746</v>
      </c>
      <c r="B49274" s="125" t="s">
        <v>353</v>
      </c>
    </row>
    <row r="49275" spans="1:2">
      <c r="A49275" s="463"/>
      <c r="B49275" s="131">
        <v>103</v>
      </c>
    </row>
    <row r="49276" spans="1:2">
      <c r="A49276" s="298"/>
      <c r="B49276" s="131">
        <v>104</v>
      </c>
    </row>
    <row r="49277" spans="1:2">
      <c r="A49277" s="298"/>
      <c r="B49277" s="131">
        <v>105</v>
      </c>
    </row>
    <row r="49278" spans="1:2">
      <c r="A49278" s="298"/>
      <c r="B49278" s="131">
        <v>106</v>
      </c>
    </row>
    <row r="49279" spans="1:2">
      <c r="A49279" s="298"/>
      <c r="B49279" s="131">
        <v>107</v>
      </c>
    </row>
    <row r="49280" spans="1:2">
      <c r="A49280" s="465"/>
      <c r="B49280" s="131">
        <v>108</v>
      </c>
    </row>
    <row r="49281" spans="1:2">
      <c r="A49281" s="441"/>
      <c r="B49281" s="131">
        <v>109</v>
      </c>
    </row>
    <row r="49282" spans="1:2">
      <c r="A49282" s="464"/>
      <c r="B49282" s="131">
        <v>110</v>
      </c>
    </row>
    <row r="49283" spans="1:2">
      <c r="A49283" s="466"/>
      <c r="B49283" s="131">
        <v>111</v>
      </c>
    </row>
    <row r="49284" spans="1:2">
      <c r="A49284" s="290"/>
      <c r="B49284" s="131">
        <v>112</v>
      </c>
    </row>
    <row r="49285" spans="1:2" ht="45">
      <c r="A49285" s="633" t="s">
        <v>746</v>
      </c>
      <c r="B49285" s="125" t="s">
        <v>354</v>
      </c>
    </row>
    <row r="49286" spans="1:2">
      <c r="A49286" s="290"/>
      <c r="B49286" s="131">
        <v>113</v>
      </c>
    </row>
    <row r="49287" spans="1:2">
      <c r="A49287" s="525" t="s">
        <v>746</v>
      </c>
      <c r="B49287" s="131">
        <v>114</v>
      </c>
    </row>
    <row r="49288" spans="1:2">
      <c r="A49288" s="525" t="s">
        <v>746</v>
      </c>
      <c r="B49288" s="131">
        <v>115</v>
      </c>
    </row>
    <row r="49289" spans="1:2">
      <c r="A49289" s="463"/>
      <c r="B49289" s="131">
        <v>116</v>
      </c>
    </row>
    <row r="49290" spans="1:2">
      <c r="A49290" s="298"/>
      <c r="B49290" s="131">
        <v>117</v>
      </c>
    </row>
    <row r="49291" spans="1:2">
      <c r="A49291" s="298"/>
      <c r="B49291" s="131">
        <v>118</v>
      </c>
    </row>
    <row r="49292" spans="1:2">
      <c r="A49292" s="298"/>
      <c r="B49292" s="131">
        <v>119</v>
      </c>
    </row>
    <row r="49293" spans="1:2">
      <c r="A49293" s="465"/>
      <c r="B49293" s="131">
        <v>120</v>
      </c>
    </row>
    <row r="49294" spans="1:2">
      <c r="A49294" s="465"/>
      <c r="B49294" s="131">
        <v>121</v>
      </c>
    </row>
    <row r="49295" spans="1:2">
      <c r="A49295" s="441"/>
      <c r="B49295" s="131">
        <v>122</v>
      </c>
    </row>
    <row r="49296" spans="1:2">
      <c r="A49296" s="464"/>
      <c r="B49296" s="131">
        <v>123</v>
      </c>
    </row>
    <row r="49297" spans="1:2">
      <c r="A49297" s="463"/>
      <c r="B49297" s="131">
        <v>124</v>
      </c>
    </row>
    <row r="49298" spans="1:2">
      <c r="A49298" s="298"/>
      <c r="B49298" s="131">
        <v>125</v>
      </c>
    </row>
    <row r="49299" spans="1:2">
      <c r="A49299" s="465"/>
      <c r="B49299" s="131">
        <v>127</v>
      </c>
    </row>
    <row r="49300" spans="1:2">
      <c r="A49300" s="441"/>
      <c r="B49300" s="131">
        <v>128</v>
      </c>
    </row>
    <row r="49301" spans="1:2">
      <c r="A49301" s="464"/>
      <c r="B49301" s="131">
        <v>129</v>
      </c>
    </row>
    <row r="49302" spans="1:2">
      <c r="A49302" s="463"/>
      <c r="B49302" s="131">
        <v>130</v>
      </c>
    </row>
    <row r="49303" spans="1:2">
      <c r="A49303" s="298"/>
      <c r="B49303" s="131">
        <v>131</v>
      </c>
    </row>
    <row r="49304" spans="1:2">
      <c r="A49304" s="465"/>
      <c r="B49304" s="131">
        <v>133</v>
      </c>
    </row>
    <row r="49305" spans="1:2" ht="60">
      <c r="A49305" s="460" t="s">
        <v>746</v>
      </c>
      <c r="B49305" s="125" t="s">
        <v>355</v>
      </c>
    </row>
    <row r="49306" spans="1:2" ht="60">
      <c r="A49306" s="439"/>
      <c r="B49306" s="129" t="s">
        <v>356</v>
      </c>
    </row>
    <row r="49307" spans="1:2">
      <c r="A49307" s="462">
        <v>0</v>
      </c>
      <c r="B49307" s="131">
        <v>134</v>
      </c>
    </row>
    <row r="49308" spans="1:2">
      <c r="A49308" s="462">
        <v>0</v>
      </c>
      <c r="B49308" s="131">
        <v>135</v>
      </c>
    </row>
    <row r="49309" spans="1:2">
      <c r="A49309" s="373">
        <v>0</v>
      </c>
      <c r="B49309" s="131">
        <v>136</v>
      </c>
    </row>
    <row r="49310" spans="1:2">
      <c r="A49310" s="439"/>
      <c r="B49310" s="131">
        <v>137</v>
      </c>
    </row>
    <row r="49311" spans="1:2">
      <c r="A49311" s="371">
        <v>0</v>
      </c>
      <c r="B49311" s="131">
        <v>138</v>
      </c>
    </row>
    <row r="49312" spans="1:2">
      <c r="A49312" s="370" t="s">
        <v>746</v>
      </c>
      <c r="B49312" s="131">
        <v>139</v>
      </c>
    </row>
    <row r="49313" spans="1:2">
      <c r="A49313" s="370" t="s">
        <v>746</v>
      </c>
      <c r="B49313" s="131">
        <v>140</v>
      </c>
    </row>
    <row r="49314" spans="1:2">
      <c r="A49314" s="370">
        <v>0</v>
      </c>
      <c r="B49314" s="131">
        <v>141</v>
      </c>
    </row>
    <row r="49315" spans="1:2">
      <c r="A49315" s="370" t="s">
        <v>117</v>
      </c>
      <c r="B49315" s="131">
        <v>142</v>
      </c>
    </row>
    <row r="49316" spans="1:2">
      <c r="A49316" s="370" t="s">
        <v>117</v>
      </c>
      <c r="B49316" s="131">
        <v>143</v>
      </c>
    </row>
    <row r="49317" spans="1:2">
      <c r="A49317" s="370" t="s">
        <v>117</v>
      </c>
      <c r="B49317" s="131">
        <v>144</v>
      </c>
    </row>
    <row r="49318" spans="1:2">
      <c r="A49318" s="370" t="s">
        <v>117</v>
      </c>
      <c r="B49318" s="131">
        <v>145</v>
      </c>
    </row>
    <row r="49319" spans="1:2">
      <c r="A49319" s="528" t="s">
        <v>117</v>
      </c>
      <c r="B49319" s="131">
        <v>146</v>
      </c>
    </row>
    <row r="49320" spans="1:2">
      <c r="A49320" s="528" t="s">
        <v>117</v>
      </c>
      <c r="B49320" s="131">
        <v>147</v>
      </c>
    </row>
    <row r="49321" spans="1:2">
      <c r="A49321" s="370" t="s">
        <v>117</v>
      </c>
      <c r="B49321" s="131">
        <v>148</v>
      </c>
    </row>
    <row r="49322" spans="1:2">
      <c r="A49322" s="515"/>
      <c r="B49322" s="533"/>
    </row>
    <row r="49323" spans="1:2">
      <c r="A49323" s="515"/>
      <c r="B49323" s="452"/>
    </row>
    <row r="49324" spans="1:2">
      <c r="A49324" s="515"/>
      <c r="B49324" s="452"/>
    </row>
    <row r="49325" spans="1:2">
      <c r="A49325" s="515"/>
      <c r="B49325" s="452"/>
    </row>
    <row r="49326" spans="1:2">
      <c r="A49326" s="515"/>
      <c r="B49326" s="452"/>
    </row>
    <row r="49327" spans="1:2">
      <c r="A49327" s="467">
        <v>0</v>
      </c>
      <c r="B49327" s="452"/>
    </row>
    <row r="49328" spans="1:2">
      <c r="A49328" s="467">
        <v>0</v>
      </c>
      <c r="B49328" s="452"/>
    </row>
    <row r="49329" spans="1:2">
      <c r="A49329" s="467">
        <v>0</v>
      </c>
      <c r="B49329" s="452"/>
    </row>
    <row r="49330" spans="1:2">
      <c r="A49330" s="467">
        <v>0</v>
      </c>
      <c r="B49330" s="452"/>
    </row>
    <row r="49331" spans="1:2">
      <c r="A49331" s="467">
        <v>0</v>
      </c>
      <c r="B49331" s="452"/>
    </row>
    <row r="49332" spans="1:2">
      <c r="A49332" s="467"/>
      <c r="B49332" s="452"/>
    </row>
    <row r="49333" spans="1:2">
      <c r="A49333" s="467"/>
      <c r="B49333" s="452"/>
    </row>
    <row r="49334" spans="1:2">
      <c r="A49334" s="467"/>
      <c r="B49334" s="452"/>
    </row>
    <row r="49335" spans="1:2">
      <c r="A49335" s="467"/>
      <c r="B49335" s="452"/>
    </row>
    <row r="49336" spans="1:2">
      <c r="A49336" s="467"/>
      <c r="B49336" s="452"/>
    </row>
    <row r="49337" spans="1:2">
      <c r="A49337" s="467"/>
      <c r="B49337" s="452"/>
    </row>
    <row r="49338" spans="1:2">
      <c r="A49338" s="467"/>
      <c r="B49338" s="452"/>
    </row>
    <row r="49339" spans="1:2">
      <c r="A49339" s="467"/>
      <c r="B49339" s="454"/>
    </row>
    <row r="49340" spans="1:2">
      <c r="A49340" s="467"/>
      <c r="B49340" s="452"/>
    </row>
    <row r="49341" spans="1:2">
      <c r="A49341" s="467"/>
      <c r="B49341" s="455"/>
    </row>
    <row r="49342" spans="1:2">
      <c r="A49342" s="467"/>
      <c r="B49342" s="456"/>
    </row>
    <row r="49343" spans="1:2">
      <c r="A49343" s="467"/>
      <c r="B49343" s="456"/>
    </row>
    <row r="49344" spans="1:2">
      <c r="A49344" s="467"/>
      <c r="B49344" s="455"/>
    </row>
    <row r="49345" spans="1:2">
      <c r="A49345" s="467"/>
      <c r="B49345" s="456"/>
    </row>
    <row r="49346" spans="1:2">
      <c r="A49346" s="467"/>
      <c r="B49346" s="455"/>
    </row>
    <row r="49347" spans="1:2">
      <c r="A49347" s="467"/>
      <c r="B49347" s="452"/>
    </row>
    <row r="49348" spans="1:2">
      <c r="A49348" s="467"/>
      <c r="B49348" s="452"/>
    </row>
    <row r="49349" spans="1:2">
      <c r="A49349" s="467"/>
      <c r="B49349" s="452"/>
    </row>
    <row r="49350" spans="1:2">
      <c r="A49350" s="467"/>
      <c r="B49350" s="452"/>
    </row>
    <row r="49351" spans="1:2">
      <c r="A49351" s="467"/>
      <c r="B49351" s="452"/>
    </row>
    <row r="49352" spans="1:2">
      <c r="A49352" s="467"/>
      <c r="B49352" s="452"/>
    </row>
    <row r="49353" spans="1:2">
      <c r="A49353" s="467"/>
      <c r="B49353" s="452"/>
    </row>
    <row r="65538" spans="1:2">
      <c r="A65538" s="523">
        <v>1</v>
      </c>
      <c r="B65538" s="124"/>
    </row>
    <row r="65539" spans="1:2" ht="60.75" thickBot="1">
      <c r="A65539" s="604"/>
      <c r="B65539" s="125" t="s">
        <v>336</v>
      </c>
    </row>
    <row r="65540" spans="1:2" ht="15.75" thickBot="1">
      <c r="A65540" s="607"/>
      <c r="B65540" s="126">
        <v>1</v>
      </c>
    </row>
    <row r="65541" spans="1:2" ht="45">
      <c r="A65541" s="605" t="s">
        <v>746</v>
      </c>
      <c r="B65541" s="127" t="s">
        <v>337</v>
      </c>
    </row>
    <row r="65542" spans="1:2" ht="15.75" thickBot="1">
      <c r="A65542" s="608"/>
      <c r="B65542" s="126">
        <v>2</v>
      </c>
    </row>
    <row r="65543" spans="1:2" ht="15.75" thickBot="1">
      <c r="A65543" s="609"/>
      <c r="B65543" s="126">
        <v>3</v>
      </c>
    </row>
    <row r="65544" spans="1:2" ht="15.75" thickBot="1">
      <c r="A65544" s="609"/>
      <c r="B65544" s="126">
        <v>4</v>
      </c>
    </row>
    <row r="65545" spans="1:2" ht="15.75" thickBot="1">
      <c r="A65545" s="609"/>
      <c r="B65545" s="126">
        <v>5</v>
      </c>
    </row>
    <row r="65546" spans="1:2" ht="60">
      <c r="A65546" s="605" t="s">
        <v>752</v>
      </c>
      <c r="B65546" s="126">
        <v>6</v>
      </c>
    </row>
    <row r="65547" spans="1:2">
      <c r="A65547" s="483" t="s">
        <v>746</v>
      </c>
      <c r="B65547" s="126">
        <v>7</v>
      </c>
    </row>
    <row r="65548" spans="1:2">
      <c r="A65548" s="483" t="s">
        <v>746</v>
      </c>
      <c r="B65548" s="126">
        <v>8</v>
      </c>
    </row>
    <row r="65549" spans="1:2">
      <c r="A65549" s="483" t="s">
        <v>746</v>
      </c>
      <c r="B65549" s="126">
        <v>9</v>
      </c>
    </row>
    <row r="65550" spans="1:2">
      <c r="A65550" s="483" t="s">
        <v>746</v>
      </c>
      <c r="B65550" s="126">
        <v>10</v>
      </c>
    </row>
    <row r="65551" spans="1:2" ht="15.75" thickBot="1">
      <c r="A65551" s="610" t="s">
        <v>746</v>
      </c>
      <c r="B65551" s="126">
        <v>11</v>
      </c>
    </row>
    <row r="65552" spans="1:2" ht="15.75" thickBot="1">
      <c r="A65552" s="607"/>
      <c r="B65552" s="126">
        <v>12</v>
      </c>
    </row>
    <row r="65553" spans="1:2" ht="15.75" thickBot="1">
      <c r="A65553" s="611"/>
      <c r="B65553" s="126">
        <v>13</v>
      </c>
    </row>
    <row r="65554" spans="1:2" ht="15.75" thickBot="1">
      <c r="A65554" s="609"/>
      <c r="B65554" s="126">
        <v>14</v>
      </c>
    </row>
    <row r="65555" spans="1:2" ht="15.75" thickBot="1">
      <c r="A65555" s="612"/>
      <c r="B65555" s="126">
        <v>15</v>
      </c>
    </row>
    <row r="65556" spans="1:2" ht="15.75" thickBot="1">
      <c r="A65556" s="611"/>
      <c r="B65556" s="126">
        <v>16</v>
      </c>
    </row>
    <row r="65557" spans="1:2" ht="15.75" thickBot="1">
      <c r="A65557" s="613"/>
      <c r="B65557" s="126">
        <v>17</v>
      </c>
    </row>
    <row r="65558" spans="1:2" ht="15.75" thickBot="1">
      <c r="A65558" s="614"/>
      <c r="B65558" s="126">
        <v>18</v>
      </c>
    </row>
    <row r="65559" spans="1:2" ht="15.75" thickBot="1">
      <c r="A65559" s="615"/>
      <c r="B65559" s="126">
        <v>19</v>
      </c>
    </row>
    <row r="65560" spans="1:2" ht="15.75" thickBot="1">
      <c r="A65560" s="615"/>
      <c r="B65560" s="126">
        <v>20</v>
      </c>
    </row>
    <row r="65561" spans="1:2" ht="15.75" thickBot="1">
      <c r="A65561" s="615"/>
      <c r="B65561" s="126">
        <v>21</v>
      </c>
    </row>
    <row r="65562" spans="1:2" ht="15.75" thickBot="1">
      <c r="A65562" s="615"/>
      <c r="B65562" s="126">
        <v>22</v>
      </c>
    </row>
    <row r="65563" spans="1:2" ht="15.75" thickBot="1">
      <c r="A65563" s="615"/>
      <c r="B65563" s="126">
        <v>23</v>
      </c>
    </row>
    <row r="65564" spans="1:2" ht="15.75" thickBot="1">
      <c r="A65564" s="615"/>
      <c r="B65564" s="126">
        <v>24</v>
      </c>
    </row>
    <row r="65565" spans="1:2">
      <c r="A65565" s="616">
        <v>0</v>
      </c>
      <c r="B65565" s="126">
        <v>25</v>
      </c>
    </row>
    <row r="65566" spans="1:2" ht="45">
      <c r="A65566" s="483" t="s">
        <v>746</v>
      </c>
      <c r="B65566" s="127" t="s">
        <v>338</v>
      </c>
    </row>
    <row r="65567" spans="1:2" ht="45.75" thickBot="1">
      <c r="A65567" s="604"/>
      <c r="B65567" s="127" t="s">
        <v>339</v>
      </c>
    </row>
    <row r="65568" spans="1:2" ht="15.75" thickBot="1">
      <c r="A65568" s="615"/>
      <c r="B65568" s="126">
        <v>26</v>
      </c>
    </row>
    <row r="65569" spans="1:2" ht="15.75" thickBot="1">
      <c r="A65569" s="615"/>
      <c r="B65569" s="126">
        <v>27</v>
      </c>
    </row>
    <row r="65570" spans="1:2" ht="15.75" thickBot="1">
      <c r="A65570" s="615"/>
      <c r="B65570" s="126">
        <v>28</v>
      </c>
    </row>
    <row r="65571" spans="1:2" ht="15.75" thickBot="1">
      <c r="A65571" s="615"/>
      <c r="B65571" s="126">
        <v>29</v>
      </c>
    </row>
    <row r="65572" spans="1:2" ht="15.75" thickBot="1">
      <c r="A65572" s="617">
        <v>0</v>
      </c>
      <c r="B65572" s="126">
        <v>30</v>
      </c>
    </row>
    <row r="65573" spans="1:2" ht="15.75" thickBot="1">
      <c r="A65573" s="615"/>
      <c r="B65573" s="126">
        <v>31</v>
      </c>
    </row>
    <row r="65574" spans="1:2" ht="15.75" thickBot="1">
      <c r="A65574" s="615"/>
      <c r="B65574" s="126">
        <v>32</v>
      </c>
    </row>
    <row r="65575" spans="1:2">
      <c r="A65575" s="618">
        <v>0</v>
      </c>
      <c r="B65575" s="126">
        <v>33</v>
      </c>
    </row>
    <row r="65576" spans="1:2">
      <c r="A65576" s="370">
        <v>0</v>
      </c>
      <c r="B65576" s="126">
        <v>34</v>
      </c>
    </row>
    <row r="65577" spans="1:2">
      <c r="A65577" s="436">
        <v>0</v>
      </c>
      <c r="B65577" s="126">
        <v>35</v>
      </c>
    </row>
    <row r="65578" spans="1:2">
      <c r="A65578" s="436">
        <v>0</v>
      </c>
      <c r="B65578" s="126">
        <v>36</v>
      </c>
    </row>
    <row r="65579" spans="1:2">
      <c r="A65579" s="370">
        <v>0</v>
      </c>
      <c r="B65579" s="126">
        <v>37</v>
      </c>
    </row>
    <row r="65580" spans="1:2" ht="15.75" thickBot="1">
      <c r="A65580" s="619">
        <v>0</v>
      </c>
      <c r="B65580" s="126">
        <v>38</v>
      </c>
    </row>
    <row r="65581" spans="1:2" ht="15.75" thickBot="1">
      <c r="A65581" s="615"/>
      <c r="B65581" s="126">
        <v>39</v>
      </c>
    </row>
    <row r="65582" spans="1:2" ht="45">
      <c r="A65582" s="620" t="s">
        <v>746</v>
      </c>
      <c r="B65582" s="127" t="s">
        <v>340</v>
      </c>
    </row>
    <row r="65583" spans="1:2" ht="45.75" thickBot="1">
      <c r="A65583" s="621"/>
      <c r="B65583" s="127" t="s">
        <v>341</v>
      </c>
    </row>
    <row r="65584" spans="1:2" ht="15.75" thickBot="1">
      <c r="A65584" s="615"/>
      <c r="B65584" s="126">
        <v>40</v>
      </c>
    </row>
    <row r="65585" spans="1:2" ht="45">
      <c r="A65585" s="541" t="s">
        <v>746</v>
      </c>
      <c r="B65585" s="127" t="s">
        <v>342</v>
      </c>
    </row>
    <row r="65586" spans="1:2" ht="45.75" thickBot="1">
      <c r="A65586" s="621"/>
      <c r="B65586" s="127" t="s">
        <v>343</v>
      </c>
    </row>
    <row r="65587" spans="1:2" ht="15.75" thickBot="1">
      <c r="A65587" s="622"/>
      <c r="B65587" s="126">
        <v>41</v>
      </c>
    </row>
    <row r="65588" spans="1:2" ht="60">
      <c r="A65588" s="541" t="s">
        <v>746</v>
      </c>
      <c r="B65588" s="127" t="s">
        <v>344</v>
      </c>
    </row>
    <row r="65589" spans="1:2" ht="15.75" thickBot="1">
      <c r="A65589" s="621"/>
      <c r="B65589" s="128">
        <v>42</v>
      </c>
    </row>
    <row r="65590" spans="1:2" ht="15.75" thickBot="1">
      <c r="A65590" s="622"/>
      <c r="B65590" s="126">
        <v>43</v>
      </c>
    </row>
    <row r="65591" spans="1:2" ht="60">
      <c r="A65591" s="541" t="s">
        <v>746</v>
      </c>
      <c r="B65591" s="127" t="s">
        <v>345</v>
      </c>
    </row>
    <row r="65592" spans="1:2" ht="15.75" thickBot="1">
      <c r="A65592" s="621"/>
      <c r="B65592" s="130">
        <v>44</v>
      </c>
    </row>
    <row r="65593" spans="1:2" ht="15.75" thickBot="1">
      <c r="A65593" s="622"/>
      <c r="B65593" s="126">
        <v>45</v>
      </c>
    </row>
    <row r="65594" spans="1:2" ht="15.75" thickBot="1">
      <c r="A65594" s="623"/>
      <c r="B65594" s="130">
        <v>46</v>
      </c>
    </row>
    <row r="65595" spans="1:2" ht="15.75" thickBot="1">
      <c r="A65595" s="625"/>
      <c r="B65595" s="126">
        <v>47</v>
      </c>
    </row>
    <row r="65596" spans="1:2" ht="15.75" thickBot="1">
      <c r="A65596" s="624"/>
      <c r="B65596" s="130">
        <v>48</v>
      </c>
    </row>
    <row r="65597" spans="1:2" ht="15.75" thickBot="1">
      <c r="A65597" s="626"/>
      <c r="B65597" s="126">
        <v>49</v>
      </c>
    </row>
    <row r="65598" spans="1:2" ht="15.75" thickBot="1">
      <c r="A65598" s="626"/>
      <c r="B65598" s="130">
        <v>50</v>
      </c>
    </row>
    <row r="65599" spans="1:2" ht="15.75" thickBot="1">
      <c r="A65599" s="627">
        <v>0</v>
      </c>
      <c r="B65599" s="126">
        <v>51</v>
      </c>
    </row>
    <row r="65600" spans="1:2" ht="15.75" thickBot="1">
      <c r="A65600" s="626"/>
      <c r="B65600" s="130">
        <v>52</v>
      </c>
    </row>
    <row r="65601" spans="1:2" ht="15.75" thickBot="1">
      <c r="A65601" s="626"/>
      <c r="B65601" s="126">
        <v>53</v>
      </c>
    </row>
    <row r="65602" spans="1:2" ht="15.75" thickBot="1">
      <c r="A65602" s="626"/>
      <c r="B65602" s="130">
        <v>54</v>
      </c>
    </row>
    <row r="65603" spans="1:2" ht="15.75" thickBot="1">
      <c r="A65603" s="615"/>
      <c r="B65603" s="126">
        <v>55</v>
      </c>
    </row>
    <row r="65604" spans="1:2" ht="15.75" thickBot="1">
      <c r="A65604" s="615"/>
      <c r="B65604" s="130">
        <v>56</v>
      </c>
    </row>
    <row r="65605" spans="1:2" ht="45.75" thickBot="1">
      <c r="A65605" s="545" t="s">
        <v>746</v>
      </c>
      <c r="B65605" s="127" t="s">
        <v>346</v>
      </c>
    </row>
    <row r="65606" spans="1:2" ht="15.75" thickBot="1">
      <c r="A65606" s="626"/>
      <c r="B65606" s="126">
        <v>57</v>
      </c>
    </row>
    <row r="65607" spans="1:2" ht="15.75" thickBot="1">
      <c r="A65607" s="626"/>
      <c r="B65607" s="126">
        <v>58</v>
      </c>
    </row>
    <row r="65608" spans="1:2" ht="15.75" thickBot="1">
      <c r="A65608" s="626"/>
      <c r="B65608" s="126">
        <v>59</v>
      </c>
    </row>
    <row r="65609" spans="1:2" ht="15.75" thickBot="1">
      <c r="A65609" s="626"/>
      <c r="B65609" s="126">
        <v>60</v>
      </c>
    </row>
    <row r="65610" spans="1:2">
      <c r="A65610" s="628">
        <v>0</v>
      </c>
      <c r="B65610" s="126">
        <v>61</v>
      </c>
    </row>
    <row r="65611" spans="1:2" ht="45">
      <c r="A65611" s="460" t="s">
        <v>746</v>
      </c>
      <c r="B65611" s="127" t="s">
        <v>347</v>
      </c>
    </row>
    <row r="65612" spans="1:2" ht="45.75" thickBot="1">
      <c r="A65612" s="630"/>
      <c r="B65612" s="127" t="s">
        <v>348</v>
      </c>
    </row>
    <row r="65613" spans="1:2" ht="15.75" thickBot="1">
      <c r="A65613" s="629"/>
      <c r="B65613" s="126">
        <v>62</v>
      </c>
    </row>
    <row r="65614" spans="1:2" ht="15.75" thickBot="1">
      <c r="A65614" s="629"/>
      <c r="B65614" s="126">
        <v>63</v>
      </c>
    </row>
    <row r="65615" spans="1:2" ht="15.75" thickBot="1">
      <c r="A65615" s="629"/>
      <c r="B65615" s="126">
        <v>64</v>
      </c>
    </row>
    <row r="65616" spans="1:2" ht="15.75" thickBot="1">
      <c r="A65616" s="627">
        <v>0</v>
      </c>
      <c r="B65616" s="126">
        <v>65</v>
      </c>
    </row>
    <row r="65617" spans="1:2" ht="15.75" thickBot="1">
      <c r="A65617" s="629"/>
      <c r="B65617" s="126">
        <v>66</v>
      </c>
    </row>
    <row r="65618" spans="1:2" ht="15.75" thickBot="1">
      <c r="A65618" s="629"/>
      <c r="B65618" s="126">
        <v>67</v>
      </c>
    </row>
    <row r="65619" spans="1:2" ht="15.75" thickBot="1">
      <c r="A65619" s="629"/>
      <c r="B65619" s="126">
        <v>68</v>
      </c>
    </row>
    <row r="65620" spans="1:2" ht="15.75" thickBot="1">
      <c r="A65620" s="629"/>
      <c r="B65620" s="126">
        <v>69</v>
      </c>
    </row>
    <row r="65621" spans="1:2" ht="15.75" thickBot="1">
      <c r="A65621" s="623"/>
      <c r="B65621" s="126">
        <v>70</v>
      </c>
    </row>
    <row r="65622" spans="1:2" ht="15.75" thickBot="1">
      <c r="A65622" s="629"/>
      <c r="B65622" s="126">
        <v>71</v>
      </c>
    </row>
    <row r="65623" spans="1:2" ht="15.75" thickBot="1">
      <c r="A65623" s="623"/>
      <c r="B65623" s="126">
        <v>72</v>
      </c>
    </row>
    <row r="65624" spans="1:2" ht="15.75" thickBot="1">
      <c r="A65624" s="629"/>
      <c r="B65624" s="126">
        <v>73</v>
      </c>
    </row>
    <row r="65625" spans="1:2">
      <c r="A65625" s="546"/>
      <c r="B65625" s="126">
        <v>74</v>
      </c>
    </row>
    <row r="65626" spans="1:2">
      <c r="A65626" s="462">
        <v>0</v>
      </c>
      <c r="B65626" s="126">
        <v>75</v>
      </c>
    </row>
    <row r="65627" spans="1:2" ht="60">
      <c r="A65627" s="462">
        <v>0</v>
      </c>
      <c r="B65627" s="125" t="s">
        <v>349</v>
      </c>
    </row>
    <row r="65628" spans="1:2" ht="60">
      <c r="A65628" s="460" t="s">
        <v>746</v>
      </c>
      <c r="B65628" s="125" t="s">
        <v>350</v>
      </c>
    </row>
    <row r="65629" spans="1:2" ht="60">
      <c r="A65629" s="441"/>
      <c r="B65629" s="125" t="s">
        <v>351</v>
      </c>
    </row>
    <row r="65630" spans="1:2">
      <c r="A65630" s="462">
        <v>0</v>
      </c>
      <c r="B65630" s="131">
        <v>76</v>
      </c>
    </row>
    <row r="65631" spans="1:2">
      <c r="A65631" s="462">
        <v>0</v>
      </c>
      <c r="B65631" s="131">
        <v>77</v>
      </c>
    </row>
    <row r="65632" spans="1:2">
      <c r="A65632" s="462">
        <v>0</v>
      </c>
      <c r="B65632" s="131">
        <v>78</v>
      </c>
    </row>
    <row r="65633" spans="1:2">
      <c r="A65633" s="462">
        <v>0</v>
      </c>
      <c r="B65633" s="131">
        <v>79</v>
      </c>
    </row>
    <row r="65634" spans="1:2">
      <c r="A65634" s="462">
        <v>0</v>
      </c>
      <c r="B65634" s="131">
        <v>80</v>
      </c>
    </row>
    <row r="65635" spans="1:2">
      <c r="A65635" s="462">
        <v>0</v>
      </c>
      <c r="B65635" s="131">
        <v>81</v>
      </c>
    </row>
    <row r="65636" spans="1:2">
      <c r="A65636" s="462">
        <v>0</v>
      </c>
      <c r="B65636" s="131">
        <v>82</v>
      </c>
    </row>
    <row r="65637" spans="1:2">
      <c r="A65637" s="462">
        <v>0</v>
      </c>
      <c r="B65637" s="131">
        <v>83</v>
      </c>
    </row>
    <row r="65638" spans="1:2">
      <c r="A65638" s="462">
        <v>0</v>
      </c>
      <c r="B65638" s="131">
        <v>84</v>
      </c>
    </row>
    <row r="65639" spans="1:2" ht="15.75" thickBot="1">
      <c r="A65639" s="631">
        <v>0</v>
      </c>
      <c r="B65639" s="131">
        <v>85</v>
      </c>
    </row>
    <row r="65640" spans="1:2" ht="15.75" thickBot="1">
      <c r="A65640" s="632"/>
      <c r="B65640" s="131">
        <v>86</v>
      </c>
    </row>
    <row r="65641" spans="1:2" ht="15.75" thickBot="1">
      <c r="A65641" s="632"/>
      <c r="B65641" s="131">
        <v>87</v>
      </c>
    </row>
    <row r="65642" spans="1:2" ht="15.75" thickBot="1">
      <c r="A65642" s="615"/>
      <c r="B65642" s="131">
        <v>88</v>
      </c>
    </row>
    <row r="65643" spans="1:2" ht="15.75" thickBot="1">
      <c r="A65643" s="622"/>
      <c r="B65643" s="131">
        <v>89</v>
      </c>
    </row>
    <row r="65644" spans="1:2" ht="45">
      <c r="A65644" s="541" t="s">
        <v>746</v>
      </c>
      <c r="B65644" s="125" t="s">
        <v>352</v>
      </c>
    </row>
    <row r="65645" spans="1:2">
      <c r="A65645" s="290"/>
      <c r="B65645" s="131">
        <v>90</v>
      </c>
    </row>
    <row r="65646" spans="1:2">
      <c r="A65646" s="290"/>
      <c r="B65646" s="131">
        <v>91</v>
      </c>
    </row>
    <row r="65647" spans="1:2">
      <c r="A65647" s="526"/>
      <c r="B65647" s="131">
        <v>92</v>
      </c>
    </row>
    <row r="65648" spans="1:2">
      <c r="A65648" s="291"/>
      <c r="B65648" s="131">
        <v>93</v>
      </c>
    </row>
    <row r="65649" spans="1:2">
      <c r="A65649" s="374"/>
      <c r="B65649" s="131">
        <v>94</v>
      </c>
    </row>
    <row r="65650" spans="1:2">
      <c r="A65650" s="374"/>
      <c r="B65650" s="131">
        <v>95</v>
      </c>
    </row>
    <row r="65651" spans="1:2">
      <c r="A65651" s="374"/>
      <c r="B65651" s="131">
        <v>96</v>
      </c>
    </row>
    <row r="65652" spans="1:2">
      <c r="A65652" s="374"/>
      <c r="B65652" s="131">
        <v>97</v>
      </c>
    </row>
    <row r="65653" spans="1:2">
      <c r="A65653" s="291"/>
      <c r="B65653" s="131">
        <v>98</v>
      </c>
    </row>
    <row r="65654" spans="1:2">
      <c r="A65654" s="441"/>
      <c r="B65654" s="131">
        <v>99</v>
      </c>
    </row>
    <row r="65655" spans="1:2">
      <c r="A65655" s="441"/>
      <c r="B65655" s="131">
        <v>100</v>
      </c>
    </row>
    <row r="65656" spans="1:2">
      <c r="A65656" s="464"/>
      <c r="B65656" s="131">
        <v>101</v>
      </c>
    </row>
    <row r="65657" spans="1:2">
      <c r="A65657" s="290"/>
      <c r="B65657" s="131">
        <v>102</v>
      </c>
    </row>
    <row r="65658" spans="1:2" ht="45">
      <c r="A65658" s="633" t="s">
        <v>746</v>
      </c>
      <c r="B65658" s="125" t="s">
        <v>353</v>
      </c>
    </row>
    <row r="65659" spans="1:2">
      <c r="A65659" s="463"/>
      <c r="B65659" s="131">
        <v>103</v>
      </c>
    </row>
    <row r="65660" spans="1:2">
      <c r="A65660" s="298"/>
      <c r="B65660" s="131">
        <v>104</v>
      </c>
    </row>
    <row r="65661" spans="1:2">
      <c r="A65661" s="298"/>
      <c r="B65661" s="131">
        <v>105</v>
      </c>
    </row>
    <row r="65662" spans="1:2">
      <c r="A65662" s="298"/>
      <c r="B65662" s="131">
        <v>106</v>
      </c>
    </row>
    <row r="65663" spans="1:2">
      <c r="A65663" s="298"/>
      <c r="B65663" s="131">
        <v>107</v>
      </c>
    </row>
    <row r="65664" spans="1:2">
      <c r="A65664" s="465"/>
      <c r="B65664" s="131">
        <v>108</v>
      </c>
    </row>
    <row r="65665" spans="1:2">
      <c r="A65665" s="441"/>
      <c r="B65665" s="131">
        <v>109</v>
      </c>
    </row>
    <row r="65666" spans="1:2">
      <c r="A65666" s="464"/>
      <c r="B65666" s="131">
        <v>110</v>
      </c>
    </row>
    <row r="65667" spans="1:2">
      <c r="A65667" s="466"/>
      <c r="B65667" s="131">
        <v>111</v>
      </c>
    </row>
    <row r="65668" spans="1:2">
      <c r="A65668" s="290"/>
      <c r="B65668" s="131">
        <v>112</v>
      </c>
    </row>
    <row r="65669" spans="1:2" ht="45">
      <c r="A65669" s="633" t="s">
        <v>746</v>
      </c>
      <c r="B65669" s="125" t="s">
        <v>354</v>
      </c>
    </row>
    <row r="65670" spans="1:2">
      <c r="A65670" s="290"/>
      <c r="B65670" s="131">
        <v>113</v>
      </c>
    </row>
    <row r="65671" spans="1:2">
      <c r="A65671" s="525" t="s">
        <v>746</v>
      </c>
      <c r="B65671" s="131">
        <v>114</v>
      </c>
    </row>
    <row r="65672" spans="1:2">
      <c r="A65672" s="525" t="s">
        <v>746</v>
      </c>
      <c r="B65672" s="131">
        <v>115</v>
      </c>
    </row>
    <row r="65673" spans="1:2">
      <c r="A65673" s="463"/>
      <c r="B65673" s="131">
        <v>116</v>
      </c>
    </row>
    <row r="65674" spans="1:2">
      <c r="A65674" s="298"/>
      <c r="B65674" s="131">
        <v>117</v>
      </c>
    </row>
    <row r="65675" spans="1:2">
      <c r="A65675" s="298"/>
      <c r="B65675" s="131">
        <v>118</v>
      </c>
    </row>
    <row r="65676" spans="1:2">
      <c r="A65676" s="298"/>
      <c r="B65676" s="131">
        <v>119</v>
      </c>
    </row>
    <row r="65677" spans="1:2">
      <c r="A65677" s="465"/>
      <c r="B65677" s="131">
        <v>120</v>
      </c>
    </row>
    <row r="65678" spans="1:2">
      <c r="A65678" s="465"/>
      <c r="B65678" s="131">
        <v>121</v>
      </c>
    </row>
    <row r="65679" spans="1:2">
      <c r="A65679" s="441"/>
      <c r="B65679" s="131">
        <v>122</v>
      </c>
    </row>
    <row r="65680" spans="1:2">
      <c r="A65680" s="464"/>
      <c r="B65680" s="131">
        <v>123</v>
      </c>
    </row>
    <row r="65681" spans="1:2">
      <c r="A65681" s="463"/>
      <c r="B65681" s="131">
        <v>124</v>
      </c>
    </row>
    <row r="65682" spans="1:2">
      <c r="A65682" s="298"/>
      <c r="B65682" s="131">
        <v>125</v>
      </c>
    </row>
    <row r="65683" spans="1:2">
      <c r="A65683" s="465"/>
      <c r="B65683" s="131">
        <v>127</v>
      </c>
    </row>
    <row r="65684" spans="1:2">
      <c r="A65684" s="441"/>
      <c r="B65684" s="131">
        <v>128</v>
      </c>
    </row>
    <row r="65685" spans="1:2">
      <c r="A65685" s="464"/>
      <c r="B65685" s="131">
        <v>129</v>
      </c>
    </row>
    <row r="65686" spans="1:2">
      <c r="A65686" s="463"/>
      <c r="B65686" s="131">
        <v>130</v>
      </c>
    </row>
    <row r="65687" spans="1:2">
      <c r="A65687" s="298"/>
      <c r="B65687" s="131">
        <v>131</v>
      </c>
    </row>
    <row r="65688" spans="1:2">
      <c r="A65688" s="465"/>
      <c r="B65688" s="131">
        <v>133</v>
      </c>
    </row>
    <row r="65689" spans="1:2" ht="60">
      <c r="A65689" s="460" t="s">
        <v>746</v>
      </c>
      <c r="B65689" s="125" t="s">
        <v>355</v>
      </c>
    </row>
    <row r="65690" spans="1:2" ht="60">
      <c r="A65690" s="439"/>
      <c r="B65690" s="129" t="s">
        <v>356</v>
      </c>
    </row>
    <row r="65691" spans="1:2">
      <c r="A65691" s="462">
        <v>0</v>
      </c>
      <c r="B65691" s="131">
        <v>134</v>
      </c>
    </row>
    <row r="65692" spans="1:2">
      <c r="A65692" s="462">
        <v>0</v>
      </c>
      <c r="B65692" s="131">
        <v>135</v>
      </c>
    </row>
    <row r="65693" spans="1:2">
      <c r="A65693" s="373">
        <v>0</v>
      </c>
      <c r="B65693" s="131">
        <v>136</v>
      </c>
    </row>
    <row r="65694" spans="1:2">
      <c r="A65694" s="439"/>
      <c r="B65694" s="131">
        <v>137</v>
      </c>
    </row>
    <row r="65695" spans="1:2">
      <c r="A65695" s="371">
        <v>0</v>
      </c>
      <c r="B65695" s="131">
        <v>138</v>
      </c>
    </row>
    <row r="65696" spans="1:2">
      <c r="A65696" s="370" t="s">
        <v>746</v>
      </c>
      <c r="B65696" s="131">
        <v>139</v>
      </c>
    </row>
    <row r="65697" spans="1:2">
      <c r="A65697" s="370" t="s">
        <v>746</v>
      </c>
      <c r="B65697" s="131">
        <v>140</v>
      </c>
    </row>
    <row r="65698" spans="1:2">
      <c r="A65698" s="370">
        <v>0</v>
      </c>
      <c r="B65698" s="131">
        <v>141</v>
      </c>
    </row>
    <row r="65699" spans="1:2">
      <c r="A65699" s="370" t="s">
        <v>117</v>
      </c>
      <c r="B65699" s="131">
        <v>142</v>
      </c>
    </row>
    <row r="65700" spans="1:2">
      <c r="A65700" s="370" t="s">
        <v>117</v>
      </c>
      <c r="B65700" s="131">
        <v>143</v>
      </c>
    </row>
    <row r="65701" spans="1:2">
      <c r="A65701" s="370" t="s">
        <v>117</v>
      </c>
      <c r="B65701" s="131">
        <v>144</v>
      </c>
    </row>
    <row r="65702" spans="1:2">
      <c r="A65702" s="370" t="s">
        <v>117</v>
      </c>
      <c r="B65702" s="131">
        <v>145</v>
      </c>
    </row>
    <row r="65703" spans="1:2">
      <c r="A65703" s="528" t="s">
        <v>117</v>
      </c>
      <c r="B65703" s="131">
        <v>146</v>
      </c>
    </row>
    <row r="65704" spans="1:2">
      <c r="A65704" s="528" t="s">
        <v>117</v>
      </c>
      <c r="B65704" s="131">
        <v>147</v>
      </c>
    </row>
    <row r="65705" spans="1:2">
      <c r="A65705" s="370" t="s">
        <v>117</v>
      </c>
      <c r="B65705" s="131">
        <v>148</v>
      </c>
    </row>
    <row r="65706" spans="1:2">
      <c r="A65706" s="515"/>
      <c r="B65706" s="533"/>
    </row>
    <row r="65707" spans="1:2">
      <c r="A65707" s="515"/>
      <c r="B65707" s="452"/>
    </row>
    <row r="65708" spans="1:2">
      <c r="A65708" s="515"/>
      <c r="B65708" s="452"/>
    </row>
    <row r="65709" spans="1:2">
      <c r="A65709" s="515"/>
      <c r="B65709" s="452"/>
    </row>
    <row r="65710" spans="1:2">
      <c r="A65710" s="515"/>
      <c r="B65710" s="452"/>
    </row>
    <row r="65711" spans="1:2">
      <c r="A65711" s="467">
        <v>0</v>
      </c>
      <c r="B65711" s="452"/>
    </row>
    <row r="65712" spans="1:2">
      <c r="A65712" s="467">
        <v>0</v>
      </c>
      <c r="B65712" s="452"/>
    </row>
    <row r="65713" spans="1:2">
      <c r="A65713" s="467">
        <v>0</v>
      </c>
      <c r="B65713" s="452"/>
    </row>
    <row r="65714" spans="1:2">
      <c r="A65714" s="467">
        <v>0</v>
      </c>
      <c r="B65714" s="452"/>
    </row>
    <row r="65715" spans="1:2">
      <c r="A65715" s="467">
        <v>0</v>
      </c>
      <c r="B65715" s="452"/>
    </row>
    <row r="65716" spans="1:2">
      <c r="A65716" s="467"/>
      <c r="B65716" s="452"/>
    </row>
    <row r="65717" spans="1:2">
      <c r="A65717" s="467"/>
      <c r="B65717" s="452"/>
    </row>
    <row r="65718" spans="1:2">
      <c r="A65718" s="467"/>
      <c r="B65718" s="452"/>
    </row>
    <row r="65719" spans="1:2">
      <c r="A65719" s="467"/>
      <c r="B65719" s="452"/>
    </row>
    <row r="65720" spans="1:2">
      <c r="A65720" s="467"/>
      <c r="B65720" s="452"/>
    </row>
    <row r="65721" spans="1:2">
      <c r="A65721" s="467"/>
      <c r="B65721" s="452"/>
    </row>
    <row r="65722" spans="1:2">
      <c r="A65722" s="467"/>
      <c r="B65722" s="452"/>
    </row>
    <row r="65723" spans="1:2">
      <c r="A65723" s="467"/>
      <c r="B65723" s="454"/>
    </row>
    <row r="65724" spans="1:2">
      <c r="A65724" s="467"/>
      <c r="B65724" s="452"/>
    </row>
    <row r="65725" spans="1:2">
      <c r="A65725" s="467"/>
      <c r="B65725" s="455"/>
    </row>
    <row r="65726" spans="1:2">
      <c r="A65726" s="467"/>
      <c r="B65726" s="456"/>
    </row>
    <row r="65727" spans="1:2">
      <c r="A65727" s="467"/>
      <c r="B65727" s="456"/>
    </row>
    <row r="65728" spans="1:2">
      <c r="A65728" s="467"/>
      <c r="B65728" s="455"/>
    </row>
    <row r="65729" spans="1:2">
      <c r="A65729" s="467"/>
      <c r="B65729" s="456"/>
    </row>
    <row r="65730" spans="1:2">
      <c r="A65730" s="467"/>
      <c r="B65730" s="455"/>
    </row>
    <row r="65731" spans="1:2">
      <c r="A65731" s="467"/>
      <c r="B65731" s="452"/>
    </row>
    <row r="65732" spans="1:2">
      <c r="A65732" s="467"/>
      <c r="B65732" s="452"/>
    </row>
    <row r="65733" spans="1:2">
      <c r="A65733" s="467"/>
      <c r="B65733" s="452"/>
    </row>
    <row r="65734" spans="1:2">
      <c r="A65734" s="467"/>
      <c r="B65734" s="452"/>
    </row>
    <row r="65735" spans="1:2">
      <c r="A65735" s="467"/>
      <c r="B65735" s="452"/>
    </row>
    <row r="65736" spans="1:2">
      <c r="A65736" s="467"/>
      <c r="B65736" s="452"/>
    </row>
    <row r="65737" spans="1:2">
      <c r="A65737" s="467"/>
      <c r="B65737" s="452"/>
    </row>
    <row r="81922" spans="1:2">
      <c r="A81922" s="523">
        <v>1</v>
      </c>
      <c r="B81922" s="124"/>
    </row>
    <row r="81923" spans="1:2" ht="60.75" thickBot="1">
      <c r="A81923" s="604"/>
      <c r="B81923" s="125" t="s">
        <v>336</v>
      </c>
    </row>
    <row r="81924" spans="1:2" ht="15.75" thickBot="1">
      <c r="A81924" s="607"/>
      <c r="B81924" s="126">
        <v>1</v>
      </c>
    </row>
    <row r="81925" spans="1:2" ht="45">
      <c r="A81925" s="605" t="s">
        <v>746</v>
      </c>
      <c r="B81925" s="127" t="s">
        <v>337</v>
      </c>
    </row>
    <row r="81926" spans="1:2" ht="15.75" thickBot="1">
      <c r="A81926" s="608"/>
      <c r="B81926" s="126">
        <v>2</v>
      </c>
    </row>
    <row r="81927" spans="1:2" ht="15.75" thickBot="1">
      <c r="A81927" s="609"/>
      <c r="B81927" s="126">
        <v>3</v>
      </c>
    </row>
    <row r="81928" spans="1:2" ht="15.75" thickBot="1">
      <c r="A81928" s="609"/>
      <c r="B81928" s="126">
        <v>4</v>
      </c>
    </row>
    <row r="81929" spans="1:2" ht="15.75" thickBot="1">
      <c r="A81929" s="609"/>
      <c r="B81929" s="126">
        <v>5</v>
      </c>
    </row>
    <row r="81930" spans="1:2" ht="60">
      <c r="A81930" s="605" t="s">
        <v>752</v>
      </c>
      <c r="B81930" s="126">
        <v>6</v>
      </c>
    </row>
    <row r="81931" spans="1:2">
      <c r="A81931" s="483" t="s">
        <v>746</v>
      </c>
      <c r="B81931" s="126">
        <v>7</v>
      </c>
    </row>
    <row r="81932" spans="1:2">
      <c r="A81932" s="483" t="s">
        <v>746</v>
      </c>
      <c r="B81932" s="126">
        <v>8</v>
      </c>
    </row>
    <row r="81933" spans="1:2">
      <c r="A81933" s="483" t="s">
        <v>746</v>
      </c>
      <c r="B81933" s="126">
        <v>9</v>
      </c>
    </row>
    <row r="81934" spans="1:2">
      <c r="A81934" s="483" t="s">
        <v>746</v>
      </c>
      <c r="B81934" s="126">
        <v>10</v>
      </c>
    </row>
    <row r="81935" spans="1:2" ht="15.75" thickBot="1">
      <c r="A81935" s="610" t="s">
        <v>746</v>
      </c>
      <c r="B81935" s="126">
        <v>11</v>
      </c>
    </row>
    <row r="81936" spans="1:2" ht="15.75" thickBot="1">
      <c r="A81936" s="607"/>
      <c r="B81936" s="126">
        <v>12</v>
      </c>
    </row>
    <row r="81937" spans="1:2" ht="15.75" thickBot="1">
      <c r="A81937" s="611"/>
      <c r="B81937" s="126">
        <v>13</v>
      </c>
    </row>
    <row r="81938" spans="1:2" ht="15.75" thickBot="1">
      <c r="A81938" s="609"/>
      <c r="B81938" s="126">
        <v>14</v>
      </c>
    </row>
    <row r="81939" spans="1:2" ht="15.75" thickBot="1">
      <c r="A81939" s="612"/>
      <c r="B81939" s="126">
        <v>15</v>
      </c>
    </row>
    <row r="81940" spans="1:2" ht="15.75" thickBot="1">
      <c r="A81940" s="611"/>
      <c r="B81940" s="126">
        <v>16</v>
      </c>
    </row>
    <row r="81941" spans="1:2" ht="15.75" thickBot="1">
      <c r="A81941" s="613"/>
      <c r="B81941" s="126">
        <v>17</v>
      </c>
    </row>
    <row r="81942" spans="1:2" ht="15.75" thickBot="1">
      <c r="A81942" s="614"/>
      <c r="B81942" s="126">
        <v>18</v>
      </c>
    </row>
    <row r="81943" spans="1:2" ht="15.75" thickBot="1">
      <c r="A81943" s="615"/>
      <c r="B81943" s="126">
        <v>19</v>
      </c>
    </row>
    <row r="81944" spans="1:2" ht="15.75" thickBot="1">
      <c r="A81944" s="615"/>
      <c r="B81944" s="126">
        <v>20</v>
      </c>
    </row>
    <row r="81945" spans="1:2" ht="15.75" thickBot="1">
      <c r="A81945" s="615"/>
      <c r="B81945" s="126">
        <v>21</v>
      </c>
    </row>
    <row r="81946" spans="1:2" ht="15.75" thickBot="1">
      <c r="A81946" s="615"/>
      <c r="B81946" s="126">
        <v>22</v>
      </c>
    </row>
    <row r="81947" spans="1:2" ht="15.75" thickBot="1">
      <c r="A81947" s="615"/>
      <c r="B81947" s="126">
        <v>23</v>
      </c>
    </row>
    <row r="81948" spans="1:2" ht="15.75" thickBot="1">
      <c r="A81948" s="615"/>
      <c r="B81948" s="126">
        <v>24</v>
      </c>
    </row>
    <row r="81949" spans="1:2">
      <c r="A81949" s="616">
        <v>0</v>
      </c>
      <c r="B81949" s="126">
        <v>25</v>
      </c>
    </row>
    <row r="81950" spans="1:2" ht="45">
      <c r="A81950" s="483" t="s">
        <v>746</v>
      </c>
      <c r="B81950" s="127" t="s">
        <v>338</v>
      </c>
    </row>
    <row r="81951" spans="1:2" ht="45.75" thickBot="1">
      <c r="A81951" s="604"/>
      <c r="B81951" s="127" t="s">
        <v>339</v>
      </c>
    </row>
    <row r="81952" spans="1:2" ht="15.75" thickBot="1">
      <c r="A81952" s="615"/>
      <c r="B81952" s="126">
        <v>26</v>
      </c>
    </row>
    <row r="81953" spans="1:2" ht="15.75" thickBot="1">
      <c r="A81953" s="615"/>
      <c r="B81953" s="126">
        <v>27</v>
      </c>
    </row>
    <row r="81954" spans="1:2" ht="15.75" thickBot="1">
      <c r="A81954" s="615"/>
      <c r="B81954" s="126">
        <v>28</v>
      </c>
    </row>
    <row r="81955" spans="1:2" ht="15.75" thickBot="1">
      <c r="A81955" s="615"/>
      <c r="B81955" s="126">
        <v>29</v>
      </c>
    </row>
    <row r="81956" spans="1:2" ht="15.75" thickBot="1">
      <c r="A81956" s="617">
        <v>0</v>
      </c>
      <c r="B81956" s="126">
        <v>30</v>
      </c>
    </row>
    <row r="81957" spans="1:2" ht="15.75" thickBot="1">
      <c r="A81957" s="615"/>
      <c r="B81957" s="126">
        <v>31</v>
      </c>
    </row>
    <row r="81958" spans="1:2" ht="15.75" thickBot="1">
      <c r="A81958" s="615"/>
      <c r="B81958" s="126">
        <v>32</v>
      </c>
    </row>
    <row r="81959" spans="1:2">
      <c r="A81959" s="618">
        <v>0</v>
      </c>
      <c r="B81959" s="126">
        <v>33</v>
      </c>
    </row>
    <row r="81960" spans="1:2">
      <c r="A81960" s="370">
        <v>0</v>
      </c>
      <c r="B81960" s="126">
        <v>34</v>
      </c>
    </row>
    <row r="81961" spans="1:2">
      <c r="A81961" s="436">
        <v>0</v>
      </c>
      <c r="B81961" s="126">
        <v>35</v>
      </c>
    </row>
    <row r="81962" spans="1:2">
      <c r="A81962" s="436">
        <v>0</v>
      </c>
      <c r="B81962" s="126">
        <v>36</v>
      </c>
    </row>
    <row r="81963" spans="1:2">
      <c r="A81963" s="370">
        <v>0</v>
      </c>
      <c r="B81963" s="126">
        <v>37</v>
      </c>
    </row>
    <row r="81964" spans="1:2" ht="15.75" thickBot="1">
      <c r="A81964" s="619">
        <v>0</v>
      </c>
      <c r="B81964" s="126">
        <v>38</v>
      </c>
    </row>
    <row r="81965" spans="1:2" ht="15.75" thickBot="1">
      <c r="A81965" s="615"/>
      <c r="B81965" s="126">
        <v>39</v>
      </c>
    </row>
    <row r="81966" spans="1:2" ht="45">
      <c r="A81966" s="620" t="s">
        <v>746</v>
      </c>
      <c r="B81966" s="127" t="s">
        <v>340</v>
      </c>
    </row>
    <row r="81967" spans="1:2" ht="45.75" thickBot="1">
      <c r="A81967" s="621"/>
      <c r="B81967" s="127" t="s">
        <v>341</v>
      </c>
    </row>
    <row r="81968" spans="1:2" ht="15.75" thickBot="1">
      <c r="A81968" s="615"/>
      <c r="B81968" s="126">
        <v>40</v>
      </c>
    </row>
    <row r="81969" spans="1:2" ht="45">
      <c r="A81969" s="541" t="s">
        <v>746</v>
      </c>
      <c r="B81969" s="127" t="s">
        <v>342</v>
      </c>
    </row>
    <row r="81970" spans="1:2" ht="45.75" thickBot="1">
      <c r="A81970" s="621"/>
      <c r="B81970" s="127" t="s">
        <v>343</v>
      </c>
    </row>
    <row r="81971" spans="1:2" ht="15.75" thickBot="1">
      <c r="A81971" s="622"/>
      <c r="B81971" s="126">
        <v>41</v>
      </c>
    </row>
    <row r="81972" spans="1:2" ht="60">
      <c r="A81972" s="541" t="s">
        <v>746</v>
      </c>
      <c r="B81972" s="127" t="s">
        <v>344</v>
      </c>
    </row>
    <row r="81973" spans="1:2" ht="15.75" thickBot="1">
      <c r="A81973" s="621"/>
      <c r="B81973" s="128">
        <v>42</v>
      </c>
    </row>
    <row r="81974" spans="1:2" ht="15.75" thickBot="1">
      <c r="A81974" s="622"/>
      <c r="B81974" s="126">
        <v>43</v>
      </c>
    </row>
    <row r="81975" spans="1:2" ht="60">
      <c r="A81975" s="541" t="s">
        <v>746</v>
      </c>
      <c r="B81975" s="127" t="s">
        <v>345</v>
      </c>
    </row>
    <row r="81976" spans="1:2" ht="15.75" thickBot="1">
      <c r="A81976" s="621"/>
      <c r="B81976" s="130">
        <v>44</v>
      </c>
    </row>
    <row r="81977" spans="1:2" ht="15.75" thickBot="1">
      <c r="A81977" s="622"/>
      <c r="B81977" s="126">
        <v>45</v>
      </c>
    </row>
    <row r="81978" spans="1:2" ht="15.75" thickBot="1">
      <c r="A81978" s="623"/>
      <c r="B81978" s="130">
        <v>46</v>
      </c>
    </row>
    <row r="81979" spans="1:2" ht="15.75" thickBot="1">
      <c r="A81979" s="625"/>
      <c r="B81979" s="126">
        <v>47</v>
      </c>
    </row>
    <row r="81980" spans="1:2" ht="15.75" thickBot="1">
      <c r="A81980" s="624"/>
      <c r="B81980" s="130">
        <v>48</v>
      </c>
    </row>
    <row r="81981" spans="1:2" ht="15.75" thickBot="1">
      <c r="A81981" s="626"/>
      <c r="B81981" s="126">
        <v>49</v>
      </c>
    </row>
    <row r="81982" spans="1:2" ht="15.75" thickBot="1">
      <c r="A81982" s="626"/>
      <c r="B81982" s="130">
        <v>50</v>
      </c>
    </row>
    <row r="81983" spans="1:2" ht="15.75" thickBot="1">
      <c r="A81983" s="627">
        <v>0</v>
      </c>
      <c r="B81983" s="126">
        <v>51</v>
      </c>
    </row>
    <row r="81984" spans="1:2" ht="15.75" thickBot="1">
      <c r="A81984" s="626"/>
      <c r="B81984" s="130">
        <v>52</v>
      </c>
    </row>
    <row r="81985" spans="1:2" ht="15.75" thickBot="1">
      <c r="A81985" s="626"/>
      <c r="B81985" s="126">
        <v>53</v>
      </c>
    </row>
    <row r="81986" spans="1:2" ht="15.75" thickBot="1">
      <c r="A81986" s="626"/>
      <c r="B81986" s="130">
        <v>54</v>
      </c>
    </row>
    <row r="81987" spans="1:2" ht="15.75" thickBot="1">
      <c r="A81987" s="615"/>
      <c r="B81987" s="126">
        <v>55</v>
      </c>
    </row>
    <row r="81988" spans="1:2" ht="15.75" thickBot="1">
      <c r="A81988" s="615"/>
      <c r="B81988" s="130">
        <v>56</v>
      </c>
    </row>
    <row r="81989" spans="1:2" ht="45.75" thickBot="1">
      <c r="A81989" s="545" t="s">
        <v>746</v>
      </c>
      <c r="B81989" s="127" t="s">
        <v>346</v>
      </c>
    </row>
    <row r="81990" spans="1:2" ht="15.75" thickBot="1">
      <c r="A81990" s="626"/>
      <c r="B81990" s="126">
        <v>57</v>
      </c>
    </row>
    <row r="81991" spans="1:2" ht="15.75" thickBot="1">
      <c r="A81991" s="626"/>
      <c r="B81991" s="126">
        <v>58</v>
      </c>
    </row>
    <row r="81992" spans="1:2" ht="15.75" thickBot="1">
      <c r="A81992" s="626"/>
      <c r="B81992" s="126">
        <v>59</v>
      </c>
    </row>
    <row r="81993" spans="1:2" ht="15.75" thickBot="1">
      <c r="A81993" s="626"/>
      <c r="B81993" s="126">
        <v>60</v>
      </c>
    </row>
    <row r="81994" spans="1:2">
      <c r="A81994" s="628">
        <v>0</v>
      </c>
      <c r="B81994" s="126">
        <v>61</v>
      </c>
    </row>
    <row r="81995" spans="1:2" ht="45">
      <c r="A81995" s="460" t="s">
        <v>746</v>
      </c>
      <c r="B81995" s="127" t="s">
        <v>347</v>
      </c>
    </row>
    <row r="81996" spans="1:2" ht="45.75" thickBot="1">
      <c r="A81996" s="630"/>
      <c r="B81996" s="127" t="s">
        <v>348</v>
      </c>
    </row>
    <row r="81997" spans="1:2" ht="15.75" thickBot="1">
      <c r="A81997" s="629"/>
      <c r="B81997" s="126">
        <v>62</v>
      </c>
    </row>
    <row r="81998" spans="1:2" ht="15.75" thickBot="1">
      <c r="A81998" s="629"/>
      <c r="B81998" s="126">
        <v>63</v>
      </c>
    </row>
    <row r="81999" spans="1:2" ht="15.75" thickBot="1">
      <c r="A81999" s="629"/>
      <c r="B81999" s="126">
        <v>64</v>
      </c>
    </row>
    <row r="82000" spans="1:2" ht="15.75" thickBot="1">
      <c r="A82000" s="627">
        <v>0</v>
      </c>
      <c r="B82000" s="126">
        <v>65</v>
      </c>
    </row>
    <row r="82001" spans="1:2" ht="15.75" thickBot="1">
      <c r="A82001" s="629"/>
      <c r="B82001" s="126">
        <v>66</v>
      </c>
    </row>
    <row r="82002" spans="1:2" ht="15.75" thickBot="1">
      <c r="A82002" s="629"/>
      <c r="B82002" s="126">
        <v>67</v>
      </c>
    </row>
    <row r="82003" spans="1:2" ht="15.75" thickBot="1">
      <c r="A82003" s="629"/>
      <c r="B82003" s="126">
        <v>68</v>
      </c>
    </row>
    <row r="82004" spans="1:2" ht="15.75" thickBot="1">
      <c r="A82004" s="629"/>
      <c r="B82004" s="126">
        <v>69</v>
      </c>
    </row>
    <row r="82005" spans="1:2" ht="15.75" thickBot="1">
      <c r="A82005" s="623"/>
      <c r="B82005" s="126">
        <v>70</v>
      </c>
    </row>
    <row r="82006" spans="1:2" ht="15.75" thickBot="1">
      <c r="A82006" s="629"/>
      <c r="B82006" s="126">
        <v>71</v>
      </c>
    </row>
    <row r="82007" spans="1:2" ht="15.75" thickBot="1">
      <c r="A82007" s="623"/>
      <c r="B82007" s="126">
        <v>72</v>
      </c>
    </row>
    <row r="82008" spans="1:2" ht="15.75" thickBot="1">
      <c r="A82008" s="629"/>
      <c r="B82008" s="126">
        <v>73</v>
      </c>
    </row>
    <row r="82009" spans="1:2">
      <c r="A82009" s="546"/>
      <c r="B82009" s="126">
        <v>74</v>
      </c>
    </row>
    <row r="82010" spans="1:2">
      <c r="A82010" s="462">
        <v>0</v>
      </c>
      <c r="B82010" s="126">
        <v>75</v>
      </c>
    </row>
    <row r="82011" spans="1:2" ht="60">
      <c r="A82011" s="462">
        <v>0</v>
      </c>
      <c r="B82011" s="125" t="s">
        <v>349</v>
      </c>
    </row>
    <row r="82012" spans="1:2" ht="60">
      <c r="A82012" s="460" t="s">
        <v>746</v>
      </c>
      <c r="B82012" s="125" t="s">
        <v>350</v>
      </c>
    </row>
    <row r="82013" spans="1:2" ht="60">
      <c r="A82013" s="441"/>
      <c r="B82013" s="125" t="s">
        <v>351</v>
      </c>
    </row>
    <row r="82014" spans="1:2">
      <c r="A82014" s="462">
        <v>0</v>
      </c>
      <c r="B82014" s="131">
        <v>76</v>
      </c>
    </row>
    <row r="82015" spans="1:2">
      <c r="A82015" s="462">
        <v>0</v>
      </c>
      <c r="B82015" s="131">
        <v>77</v>
      </c>
    </row>
    <row r="82016" spans="1:2">
      <c r="A82016" s="462">
        <v>0</v>
      </c>
      <c r="B82016" s="131">
        <v>78</v>
      </c>
    </row>
    <row r="82017" spans="1:2">
      <c r="A82017" s="462">
        <v>0</v>
      </c>
      <c r="B82017" s="131">
        <v>79</v>
      </c>
    </row>
    <row r="82018" spans="1:2">
      <c r="A82018" s="462">
        <v>0</v>
      </c>
      <c r="B82018" s="131">
        <v>80</v>
      </c>
    </row>
    <row r="82019" spans="1:2">
      <c r="A82019" s="462">
        <v>0</v>
      </c>
      <c r="B82019" s="131">
        <v>81</v>
      </c>
    </row>
    <row r="82020" spans="1:2">
      <c r="A82020" s="462">
        <v>0</v>
      </c>
      <c r="B82020" s="131">
        <v>82</v>
      </c>
    </row>
    <row r="82021" spans="1:2">
      <c r="A82021" s="462">
        <v>0</v>
      </c>
      <c r="B82021" s="131">
        <v>83</v>
      </c>
    </row>
    <row r="82022" spans="1:2">
      <c r="A82022" s="462">
        <v>0</v>
      </c>
      <c r="B82022" s="131">
        <v>84</v>
      </c>
    </row>
    <row r="82023" spans="1:2" ht="15.75" thickBot="1">
      <c r="A82023" s="631">
        <v>0</v>
      </c>
      <c r="B82023" s="131">
        <v>85</v>
      </c>
    </row>
    <row r="82024" spans="1:2" ht="15.75" thickBot="1">
      <c r="A82024" s="632"/>
      <c r="B82024" s="131">
        <v>86</v>
      </c>
    </row>
    <row r="82025" spans="1:2" ht="15.75" thickBot="1">
      <c r="A82025" s="632"/>
      <c r="B82025" s="131">
        <v>87</v>
      </c>
    </row>
    <row r="82026" spans="1:2" ht="15.75" thickBot="1">
      <c r="A82026" s="615"/>
      <c r="B82026" s="131">
        <v>88</v>
      </c>
    </row>
    <row r="82027" spans="1:2" ht="15.75" thickBot="1">
      <c r="A82027" s="622"/>
      <c r="B82027" s="131">
        <v>89</v>
      </c>
    </row>
    <row r="82028" spans="1:2" ht="45">
      <c r="A82028" s="541" t="s">
        <v>746</v>
      </c>
      <c r="B82028" s="125" t="s">
        <v>352</v>
      </c>
    </row>
    <row r="82029" spans="1:2">
      <c r="A82029" s="290"/>
      <c r="B82029" s="131">
        <v>90</v>
      </c>
    </row>
    <row r="82030" spans="1:2">
      <c r="A82030" s="290"/>
      <c r="B82030" s="131">
        <v>91</v>
      </c>
    </row>
    <row r="82031" spans="1:2">
      <c r="A82031" s="526"/>
      <c r="B82031" s="131">
        <v>92</v>
      </c>
    </row>
    <row r="82032" spans="1:2">
      <c r="A82032" s="291"/>
      <c r="B82032" s="131">
        <v>93</v>
      </c>
    </row>
    <row r="82033" spans="1:2">
      <c r="A82033" s="374"/>
      <c r="B82033" s="131">
        <v>94</v>
      </c>
    </row>
    <row r="82034" spans="1:2">
      <c r="A82034" s="374"/>
      <c r="B82034" s="131">
        <v>95</v>
      </c>
    </row>
    <row r="82035" spans="1:2">
      <c r="A82035" s="374"/>
      <c r="B82035" s="131">
        <v>96</v>
      </c>
    </row>
    <row r="82036" spans="1:2">
      <c r="A82036" s="374"/>
      <c r="B82036" s="131">
        <v>97</v>
      </c>
    </row>
    <row r="82037" spans="1:2">
      <c r="A82037" s="291"/>
      <c r="B82037" s="131">
        <v>98</v>
      </c>
    </row>
    <row r="82038" spans="1:2">
      <c r="A82038" s="441"/>
      <c r="B82038" s="131">
        <v>99</v>
      </c>
    </row>
    <row r="82039" spans="1:2">
      <c r="A82039" s="441"/>
      <c r="B82039" s="131">
        <v>100</v>
      </c>
    </row>
    <row r="82040" spans="1:2">
      <c r="A82040" s="464"/>
      <c r="B82040" s="131">
        <v>101</v>
      </c>
    </row>
    <row r="82041" spans="1:2">
      <c r="A82041" s="290"/>
      <c r="B82041" s="131">
        <v>102</v>
      </c>
    </row>
    <row r="82042" spans="1:2" ht="45">
      <c r="A82042" s="633" t="s">
        <v>746</v>
      </c>
      <c r="B82042" s="125" t="s">
        <v>353</v>
      </c>
    </row>
    <row r="82043" spans="1:2">
      <c r="A82043" s="463"/>
      <c r="B82043" s="131">
        <v>103</v>
      </c>
    </row>
    <row r="82044" spans="1:2">
      <c r="A82044" s="298"/>
      <c r="B82044" s="131">
        <v>104</v>
      </c>
    </row>
    <row r="82045" spans="1:2">
      <c r="A82045" s="298"/>
      <c r="B82045" s="131">
        <v>105</v>
      </c>
    </row>
    <row r="82046" spans="1:2">
      <c r="A82046" s="298"/>
      <c r="B82046" s="131">
        <v>106</v>
      </c>
    </row>
    <row r="82047" spans="1:2">
      <c r="A82047" s="298"/>
      <c r="B82047" s="131">
        <v>107</v>
      </c>
    </row>
    <row r="82048" spans="1:2">
      <c r="A82048" s="465"/>
      <c r="B82048" s="131">
        <v>108</v>
      </c>
    </row>
    <row r="82049" spans="1:2">
      <c r="A82049" s="441"/>
      <c r="B82049" s="131">
        <v>109</v>
      </c>
    </row>
    <row r="82050" spans="1:2">
      <c r="A82050" s="464"/>
      <c r="B82050" s="131">
        <v>110</v>
      </c>
    </row>
    <row r="82051" spans="1:2">
      <c r="A82051" s="466"/>
      <c r="B82051" s="131">
        <v>111</v>
      </c>
    </row>
    <row r="82052" spans="1:2">
      <c r="A82052" s="290"/>
      <c r="B82052" s="131">
        <v>112</v>
      </c>
    </row>
    <row r="82053" spans="1:2" ht="45">
      <c r="A82053" s="633" t="s">
        <v>746</v>
      </c>
      <c r="B82053" s="125" t="s">
        <v>354</v>
      </c>
    </row>
    <row r="82054" spans="1:2">
      <c r="A82054" s="290"/>
      <c r="B82054" s="131">
        <v>113</v>
      </c>
    </row>
    <row r="82055" spans="1:2">
      <c r="A82055" s="525" t="s">
        <v>746</v>
      </c>
      <c r="B82055" s="131">
        <v>114</v>
      </c>
    </row>
    <row r="82056" spans="1:2">
      <c r="A82056" s="525" t="s">
        <v>746</v>
      </c>
      <c r="B82056" s="131">
        <v>115</v>
      </c>
    </row>
    <row r="82057" spans="1:2">
      <c r="A82057" s="463"/>
      <c r="B82057" s="131">
        <v>116</v>
      </c>
    </row>
    <row r="82058" spans="1:2">
      <c r="A82058" s="298"/>
      <c r="B82058" s="131">
        <v>117</v>
      </c>
    </row>
    <row r="82059" spans="1:2">
      <c r="A82059" s="298"/>
      <c r="B82059" s="131">
        <v>118</v>
      </c>
    </row>
    <row r="82060" spans="1:2">
      <c r="A82060" s="298"/>
      <c r="B82060" s="131">
        <v>119</v>
      </c>
    </row>
    <row r="82061" spans="1:2">
      <c r="A82061" s="465"/>
      <c r="B82061" s="131">
        <v>120</v>
      </c>
    </row>
    <row r="82062" spans="1:2">
      <c r="A82062" s="465"/>
      <c r="B82062" s="131">
        <v>121</v>
      </c>
    </row>
    <row r="82063" spans="1:2">
      <c r="A82063" s="441"/>
      <c r="B82063" s="131">
        <v>122</v>
      </c>
    </row>
    <row r="82064" spans="1:2">
      <c r="A82064" s="464"/>
      <c r="B82064" s="131">
        <v>123</v>
      </c>
    </row>
    <row r="82065" spans="1:2">
      <c r="A82065" s="463"/>
      <c r="B82065" s="131">
        <v>124</v>
      </c>
    </row>
    <row r="82066" spans="1:2">
      <c r="A82066" s="298"/>
      <c r="B82066" s="131">
        <v>125</v>
      </c>
    </row>
    <row r="82067" spans="1:2">
      <c r="A82067" s="465"/>
      <c r="B82067" s="131">
        <v>127</v>
      </c>
    </row>
    <row r="82068" spans="1:2">
      <c r="A82068" s="441"/>
      <c r="B82068" s="131">
        <v>128</v>
      </c>
    </row>
    <row r="82069" spans="1:2">
      <c r="A82069" s="464"/>
      <c r="B82069" s="131">
        <v>129</v>
      </c>
    </row>
    <row r="82070" spans="1:2">
      <c r="A82070" s="463"/>
      <c r="B82070" s="131">
        <v>130</v>
      </c>
    </row>
    <row r="82071" spans="1:2">
      <c r="A82071" s="298"/>
      <c r="B82071" s="131">
        <v>131</v>
      </c>
    </row>
    <row r="82072" spans="1:2">
      <c r="A82072" s="465"/>
      <c r="B82072" s="131">
        <v>133</v>
      </c>
    </row>
    <row r="82073" spans="1:2" ht="60">
      <c r="A82073" s="460" t="s">
        <v>746</v>
      </c>
      <c r="B82073" s="125" t="s">
        <v>355</v>
      </c>
    </row>
    <row r="82074" spans="1:2" ht="60">
      <c r="A82074" s="439"/>
      <c r="B82074" s="129" t="s">
        <v>356</v>
      </c>
    </row>
    <row r="82075" spans="1:2">
      <c r="A82075" s="462">
        <v>0</v>
      </c>
      <c r="B82075" s="131">
        <v>134</v>
      </c>
    </row>
    <row r="82076" spans="1:2">
      <c r="A82076" s="462">
        <v>0</v>
      </c>
      <c r="B82076" s="131">
        <v>135</v>
      </c>
    </row>
    <row r="82077" spans="1:2">
      <c r="A82077" s="373">
        <v>0</v>
      </c>
      <c r="B82077" s="131">
        <v>136</v>
      </c>
    </row>
    <row r="82078" spans="1:2">
      <c r="A82078" s="439"/>
      <c r="B82078" s="131">
        <v>137</v>
      </c>
    </row>
    <row r="82079" spans="1:2">
      <c r="A82079" s="371">
        <v>0</v>
      </c>
      <c r="B82079" s="131">
        <v>138</v>
      </c>
    </row>
    <row r="82080" spans="1:2">
      <c r="A82080" s="370" t="s">
        <v>746</v>
      </c>
      <c r="B82080" s="131">
        <v>139</v>
      </c>
    </row>
    <row r="82081" spans="1:2">
      <c r="A82081" s="370" t="s">
        <v>746</v>
      </c>
      <c r="B82081" s="131">
        <v>140</v>
      </c>
    </row>
    <row r="82082" spans="1:2">
      <c r="A82082" s="370">
        <v>0</v>
      </c>
      <c r="B82082" s="131">
        <v>141</v>
      </c>
    </row>
    <row r="82083" spans="1:2">
      <c r="A82083" s="370" t="s">
        <v>117</v>
      </c>
      <c r="B82083" s="131">
        <v>142</v>
      </c>
    </row>
    <row r="82084" spans="1:2">
      <c r="A82084" s="370" t="s">
        <v>117</v>
      </c>
      <c r="B82084" s="131">
        <v>143</v>
      </c>
    </row>
    <row r="82085" spans="1:2">
      <c r="A82085" s="370" t="s">
        <v>117</v>
      </c>
      <c r="B82085" s="131">
        <v>144</v>
      </c>
    </row>
    <row r="82086" spans="1:2">
      <c r="A82086" s="370" t="s">
        <v>117</v>
      </c>
      <c r="B82086" s="131">
        <v>145</v>
      </c>
    </row>
    <row r="82087" spans="1:2">
      <c r="A82087" s="528" t="s">
        <v>117</v>
      </c>
      <c r="B82087" s="131">
        <v>146</v>
      </c>
    </row>
    <row r="82088" spans="1:2">
      <c r="A82088" s="528" t="s">
        <v>117</v>
      </c>
      <c r="B82088" s="131">
        <v>147</v>
      </c>
    </row>
    <row r="82089" spans="1:2">
      <c r="A82089" s="370" t="s">
        <v>117</v>
      </c>
      <c r="B82089" s="131">
        <v>148</v>
      </c>
    </row>
    <row r="82090" spans="1:2">
      <c r="A82090" s="515"/>
      <c r="B82090" s="533"/>
    </row>
    <row r="82091" spans="1:2">
      <c r="A82091" s="515"/>
      <c r="B82091" s="452"/>
    </row>
    <row r="82092" spans="1:2">
      <c r="A82092" s="515"/>
      <c r="B82092" s="452"/>
    </row>
    <row r="82093" spans="1:2">
      <c r="A82093" s="515"/>
      <c r="B82093" s="452"/>
    </row>
    <row r="82094" spans="1:2">
      <c r="A82094" s="515"/>
      <c r="B82094" s="452"/>
    </row>
    <row r="82095" spans="1:2">
      <c r="A82095" s="467">
        <v>0</v>
      </c>
      <c r="B82095" s="452"/>
    </row>
    <row r="82096" spans="1:2">
      <c r="A82096" s="467">
        <v>0</v>
      </c>
      <c r="B82096" s="452"/>
    </row>
    <row r="82097" spans="1:2">
      <c r="A82097" s="467">
        <v>0</v>
      </c>
      <c r="B82097" s="452"/>
    </row>
    <row r="82098" spans="1:2">
      <c r="A82098" s="467">
        <v>0</v>
      </c>
      <c r="B82098" s="452"/>
    </row>
    <row r="82099" spans="1:2">
      <c r="A82099" s="467">
        <v>0</v>
      </c>
      <c r="B82099" s="452"/>
    </row>
    <row r="82100" spans="1:2">
      <c r="A82100" s="467"/>
      <c r="B82100" s="452"/>
    </row>
    <row r="82101" spans="1:2">
      <c r="A82101" s="467"/>
      <c r="B82101" s="452"/>
    </row>
    <row r="82102" spans="1:2">
      <c r="A82102" s="467"/>
      <c r="B82102" s="452"/>
    </row>
    <row r="82103" spans="1:2">
      <c r="A82103" s="467"/>
      <c r="B82103" s="452"/>
    </row>
    <row r="82104" spans="1:2">
      <c r="A82104" s="467"/>
      <c r="B82104" s="452"/>
    </row>
    <row r="82105" spans="1:2">
      <c r="A82105" s="467"/>
      <c r="B82105" s="452"/>
    </row>
    <row r="82106" spans="1:2">
      <c r="A82106" s="467"/>
      <c r="B82106" s="452"/>
    </row>
    <row r="82107" spans="1:2">
      <c r="A82107" s="467"/>
      <c r="B82107" s="454"/>
    </row>
    <row r="82108" spans="1:2">
      <c r="A82108" s="467"/>
      <c r="B82108" s="452"/>
    </row>
    <row r="82109" spans="1:2">
      <c r="A82109" s="467"/>
      <c r="B82109" s="455"/>
    </row>
    <row r="82110" spans="1:2">
      <c r="A82110" s="467"/>
      <c r="B82110" s="456"/>
    </row>
    <row r="82111" spans="1:2">
      <c r="A82111" s="467"/>
      <c r="B82111" s="456"/>
    </row>
    <row r="82112" spans="1:2">
      <c r="A82112" s="467"/>
      <c r="B82112" s="455"/>
    </row>
    <row r="82113" spans="1:2">
      <c r="A82113" s="467"/>
      <c r="B82113" s="456"/>
    </row>
    <row r="82114" spans="1:2">
      <c r="A82114" s="467"/>
      <c r="B82114" s="455"/>
    </row>
    <row r="82115" spans="1:2">
      <c r="A82115" s="467"/>
      <c r="B82115" s="452"/>
    </row>
    <row r="82116" spans="1:2">
      <c r="A82116" s="467"/>
      <c r="B82116" s="452"/>
    </row>
    <row r="82117" spans="1:2">
      <c r="A82117" s="467"/>
      <c r="B82117" s="452"/>
    </row>
    <row r="82118" spans="1:2">
      <c r="A82118" s="467"/>
      <c r="B82118" s="452"/>
    </row>
    <row r="82119" spans="1:2">
      <c r="A82119" s="467"/>
      <c r="B82119" s="452"/>
    </row>
    <row r="82120" spans="1:2">
      <c r="A82120" s="467"/>
      <c r="B82120" s="452"/>
    </row>
    <row r="82121" spans="1:2">
      <c r="A82121" s="467"/>
      <c r="B82121" s="452"/>
    </row>
    <row r="98306" spans="1:2">
      <c r="A98306" s="523">
        <v>1</v>
      </c>
      <c r="B98306" s="124"/>
    </row>
    <row r="98307" spans="1:2" ht="60.75" thickBot="1">
      <c r="A98307" s="604"/>
      <c r="B98307" s="125" t="s">
        <v>336</v>
      </c>
    </row>
    <row r="98308" spans="1:2" ht="15.75" thickBot="1">
      <c r="A98308" s="607"/>
      <c r="B98308" s="126">
        <v>1</v>
      </c>
    </row>
    <row r="98309" spans="1:2" ht="45">
      <c r="A98309" s="605" t="s">
        <v>746</v>
      </c>
      <c r="B98309" s="127" t="s">
        <v>337</v>
      </c>
    </row>
    <row r="98310" spans="1:2" ht="15.75" thickBot="1">
      <c r="A98310" s="608"/>
      <c r="B98310" s="126">
        <v>2</v>
      </c>
    </row>
    <row r="98311" spans="1:2" ht="15.75" thickBot="1">
      <c r="A98311" s="609"/>
      <c r="B98311" s="126">
        <v>3</v>
      </c>
    </row>
    <row r="98312" spans="1:2" ht="15.75" thickBot="1">
      <c r="A98312" s="609"/>
      <c r="B98312" s="126">
        <v>4</v>
      </c>
    </row>
    <row r="98313" spans="1:2" ht="15.75" thickBot="1">
      <c r="A98313" s="609"/>
      <c r="B98313" s="126">
        <v>5</v>
      </c>
    </row>
    <row r="98314" spans="1:2" ht="60">
      <c r="A98314" s="605" t="s">
        <v>752</v>
      </c>
      <c r="B98314" s="126">
        <v>6</v>
      </c>
    </row>
    <row r="98315" spans="1:2">
      <c r="A98315" s="483" t="s">
        <v>746</v>
      </c>
      <c r="B98315" s="126">
        <v>7</v>
      </c>
    </row>
    <row r="98316" spans="1:2">
      <c r="A98316" s="483" t="s">
        <v>746</v>
      </c>
      <c r="B98316" s="126">
        <v>8</v>
      </c>
    </row>
    <row r="98317" spans="1:2">
      <c r="A98317" s="483" t="s">
        <v>746</v>
      </c>
      <c r="B98317" s="126">
        <v>9</v>
      </c>
    </row>
    <row r="98318" spans="1:2">
      <c r="A98318" s="483" t="s">
        <v>746</v>
      </c>
      <c r="B98318" s="126">
        <v>10</v>
      </c>
    </row>
    <row r="98319" spans="1:2" ht="15.75" thickBot="1">
      <c r="A98319" s="610" t="s">
        <v>746</v>
      </c>
      <c r="B98319" s="126">
        <v>11</v>
      </c>
    </row>
    <row r="98320" spans="1:2" ht="15.75" thickBot="1">
      <c r="A98320" s="607"/>
      <c r="B98320" s="126">
        <v>12</v>
      </c>
    </row>
    <row r="98321" spans="1:2" ht="15.75" thickBot="1">
      <c r="A98321" s="611"/>
      <c r="B98321" s="126">
        <v>13</v>
      </c>
    </row>
    <row r="98322" spans="1:2" ht="15.75" thickBot="1">
      <c r="A98322" s="609"/>
      <c r="B98322" s="126">
        <v>14</v>
      </c>
    </row>
    <row r="98323" spans="1:2" ht="15.75" thickBot="1">
      <c r="A98323" s="612"/>
      <c r="B98323" s="126">
        <v>15</v>
      </c>
    </row>
    <row r="98324" spans="1:2" ht="15.75" thickBot="1">
      <c r="A98324" s="611"/>
      <c r="B98324" s="126">
        <v>16</v>
      </c>
    </row>
    <row r="98325" spans="1:2" ht="15.75" thickBot="1">
      <c r="A98325" s="613"/>
      <c r="B98325" s="126">
        <v>17</v>
      </c>
    </row>
    <row r="98326" spans="1:2" ht="15.75" thickBot="1">
      <c r="A98326" s="614"/>
      <c r="B98326" s="126">
        <v>18</v>
      </c>
    </row>
    <row r="98327" spans="1:2" ht="15.75" thickBot="1">
      <c r="A98327" s="615"/>
      <c r="B98327" s="126">
        <v>19</v>
      </c>
    </row>
    <row r="98328" spans="1:2" ht="15.75" thickBot="1">
      <c r="A98328" s="615"/>
      <c r="B98328" s="126">
        <v>20</v>
      </c>
    </row>
    <row r="98329" spans="1:2" ht="15.75" thickBot="1">
      <c r="A98329" s="615"/>
      <c r="B98329" s="126">
        <v>21</v>
      </c>
    </row>
    <row r="98330" spans="1:2" ht="15.75" thickBot="1">
      <c r="A98330" s="615"/>
      <c r="B98330" s="126">
        <v>22</v>
      </c>
    </row>
    <row r="98331" spans="1:2" ht="15.75" thickBot="1">
      <c r="A98331" s="615"/>
      <c r="B98331" s="126">
        <v>23</v>
      </c>
    </row>
    <row r="98332" spans="1:2" ht="15.75" thickBot="1">
      <c r="A98332" s="615"/>
      <c r="B98332" s="126">
        <v>24</v>
      </c>
    </row>
    <row r="98333" spans="1:2">
      <c r="A98333" s="616">
        <v>0</v>
      </c>
      <c r="B98333" s="126">
        <v>25</v>
      </c>
    </row>
    <row r="98334" spans="1:2" ht="45">
      <c r="A98334" s="483" t="s">
        <v>746</v>
      </c>
      <c r="B98334" s="127" t="s">
        <v>338</v>
      </c>
    </row>
    <row r="98335" spans="1:2" ht="45.75" thickBot="1">
      <c r="A98335" s="604"/>
      <c r="B98335" s="127" t="s">
        <v>339</v>
      </c>
    </row>
    <row r="98336" spans="1:2" ht="15.75" thickBot="1">
      <c r="A98336" s="615"/>
      <c r="B98336" s="126">
        <v>26</v>
      </c>
    </row>
    <row r="98337" spans="1:2" ht="15.75" thickBot="1">
      <c r="A98337" s="615"/>
      <c r="B98337" s="126">
        <v>27</v>
      </c>
    </row>
    <row r="98338" spans="1:2" ht="15.75" thickBot="1">
      <c r="A98338" s="615"/>
      <c r="B98338" s="126">
        <v>28</v>
      </c>
    </row>
    <row r="98339" spans="1:2" ht="15.75" thickBot="1">
      <c r="A98339" s="615"/>
      <c r="B98339" s="126">
        <v>29</v>
      </c>
    </row>
    <row r="98340" spans="1:2" ht="15.75" thickBot="1">
      <c r="A98340" s="617">
        <v>0</v>
      </c>
      <c r="B98340" s="126">
        <v>30</v>
      </c>
    </row>
    <row r="98341" spans="1:2" ht="15.75" thickBot="1">
      <c r="A98341" s="615"/>
      <c r="B98341" s="126">
        <v>31</v>
      </c>
    </row>
    <row r="98342" spans="1:2" ht="15.75" thickBot="1">
      <c r="A98342" s="615"/>
      <c r="B98342" s="126">
        <v>32</v>
      </c>
    </row>
    <row r="98343" spans="1:2">
      <c r="A98343" s="618">
        <v>0</v>
      </c>
      <c r="B98343" s="126">
        <v>33</v>
      </c>
    </row>
    <row r="98344" spans="1:2">
      <c r="A98344" s="370">
        <v>0</v>
      </c>
      <c r="B98344" s="126">
        <v>34</v>
      </c>
    </row>
    <row r="98345" spans="1:2">
      <c r="A98345" s="436">
        <v>0</v>
      </c>
      <c r="B98345" s="126">
        <v>35</v>
      </c>
    </row>
    <row r="98346" spans="1:2">
      <c r="A98346" s="436">
        <v>0</v>
      </c>
      <c r="B98346" s="126">
        <v>36</v>
      </c>
    </row>
    <row r="98347" spans="1:2">
      <c r="A98347" s="370">
        <v>0</v>
      </c>
      <c r="B98347" s="126">
        <v>37</v>
      </c>
    </row>
    <row r="98348" spans="1:2" ht="15.75" thickBot="1">
      <c r="A98348" s="619">
        <v>0</v>
      </c>
      <c r="B98348" s="126">
        <v>38</v>
      </c>
    </row>
    <row r="98349" spans="1:2" ht="15.75" thickBot="1">
      <c r="A98349" s="615"/>
      <c r="B98349" s="126">
        <v>39</v>
      </c>
    </row>
    <row r="98350" spans="1:2" ht="45">
      <c r="A98350" s="620" t="s">
        <v>746</v>
      </c>
      <c r="B98350" s="127" t="s">
        <v>340</v>
      </c>
    </row>
    <row r="98351" spans="1:2" ht="45.75" thickBot="1">
      <c r="A98351" s="621"/>
      <c r="B98351" s="127" t="s">
        <v>341</v>
      </c>
    </row>
    <row r="98352" spans="1:2" ht="15.75" thickBot="1">
      <c r="A98352" s="615"/>
      <c r="B98352" s="126">
        <v>40</v>
      </c>
    </row>
    <row r="98353" spans="1:2" ht="45">
      <c r="A98353" s="541" t="s">
        <v>746</v>
      </c>
      <c r="B98353" s="127" t="s">
        <v>342</v>
      </c>
    </row>
    <row r="98354" spans="1:2" ht="45.75" thickBot="1">
      <c r="A98354" s="621"/>
      <c r="B98354" s="127" t="s">
        <v>343</v>
      </c>
    </row>
    <row r="98355" spans="1:2" ht="15.75" thickBot="1">
      <c r="A98355" s="622"/>
      <c r="B98355" s="126">
        <v>41</v>
      </c>
    </row>
    <row r="98356" spans="1:2" ht="60">
      <c r="A98356" s="541" t="s">
        <v>746</v>
      </c>
      <c r="B98356" s="127" t="s">
        <v>344</v>
      </c>
    </row>
    <row r="98357" spans="1:2" ht="15.75" thickBot="1">
      <c r="A98357" s="621"/>
      <c r="B98357" s="128">
        <v>42</v>
      </c>
    </row>
    <row r="98358" spans="1:2" ht="15.75" thickBot="1">
      <c r="A98358" s="622"/>
      <c r="B98358" s="126">
        <v>43</v>
      </c>
    </row>
    <row r="98359" spans="1:2" ht="60">
      <c r="A98359" s="541" t="s">
        <v>746</v>
      </c>
      <c r="B98359" s="127" t="s">
        <v>345</v>
      </c>
    </row>
    <row r="98360" spans="1:2" ht="15.75" thickBot="1">
      <c r="A98360" s="621"/>
      <c r="B98360" s="130">
        <v>44</v>
      </c>
    </row>
    <row r="98361" spans="1:2" ht="15.75" thickBot="1">
      <c r="A98361" s="622"/>
      <c r="B98361" s="126">
        <v>45</v>
      </c>
    </row>
    <row r="98362" spans="1:2" ht="15.75" thickBot="1">
      <c r="A98362" s="623"/>
      <c r="B98362" s="130">
        <v>46</v>
      </c>
    </row>
    <row r="98363" spans="1:2" ht="15.75" thickBot="1">
      <c r="A98363" s="625"/>
      <c r="B98363" s="126">
        <v>47</v>
      </c>
    </row>
    <row r="98364" spans="1:2" ht="15.75" thickBot="1">
      <c r="A98364" s="624"/>
      <c r="B98364" s="130">
        <v>48</v>
      </c>
    </row>
    <row r="98365" spans="1:2" ht="15.75" thickBot="1">
      <c r="A98365" s="626"/>
      <c r="B98365" s="126">
        <v>49</v>
      </c>
    </row>
    <row r="98366" spans="1:2" ht="15.75" thickBot="1">
      <c r="A98366" s="626"/>
      <c r="B98366" s="130">
        <v>50</v>
      </c>
    </row>
    <row r="98367" spans="1:2" ht="15.75" thickBot="1">
      <c r="A98367" s="627">
        <v>0</v>
      </c>
      <c r="B98367" s="126">
        <v>51</v>
      </c>
    </row>
    <row r="98368" spans="1:2" ht="15.75" thickBot="1">
      <c r="A98368" s="626"/>
      <c r="B98368" s="130">
        <v>52</v>
      </c>
    </row>
    <row r="98369" spans="1:2" ht="15.75" thickBot="1">
      <c r="A98369" s="626"/>
      <c r="B98369" s="126">
        <v>53</v>
      </c>
    </row>
    <row r="98370" spans="1:2" ht="15.75" thickBot="1">
      <c r="A98370" s="626"/>
      <c r="B98370" s="130">
        <v>54</v>
      </c>
    </row>
    <row r="98371" spans="1:2" ht="15.75" thickBot="1">
      <c r="A98371" s="615"/>
      <c r="B98371" s="126">
        <v>55</v>
      </c>
    </row>
    <row r="98372" spans="1:2" ht="15.75" thickBot="1">
      <c r="A98372" s="615"/>
      <c r="B98372" s="130">
        <v>56</v>
      </c>
    </row>
    <row r="98373" spans="1:2" ht="45.75" thickBot="1">
      <c r="A98373" s="545" t="s">
        <v>746</v>
      </c>
      <c r="B98373" s="127" t="s">
        <v>346</v>
      </c>
    </row>
    <row r="98374" spans="1:2" ht="15.75" thickBot="1">
      <c r="A98374" s="626"/>
      <c r="B98374" s="126">
        <v>57</v>
      </c>
    </row>
    <row r="98375" spans="1:2" ht="15.75" thickBot="1">
      <c r="A98375" s="626"/>
      <c r="B98375" s="126">
        <v>58</v>
      </c>
    </row>
    <row r="98376" spans="1:2" ht="15.75" thickBot="1">
      <c r="A98376" s="626"/>
      <c r="B98376" s="126">
        <v>59</v>
      </c>
    </row>
    <row r="98377" spans="1:2" ht="15.75" thickBot="1">
      <c r="A98377" s="626"/>
      <c r="B98377" s="126">
        <v>60</v>
      </c>
    </row>
    <row r="98378" spans="1:2">
      <c r="A98378" s="628">
        <v>0</v>
      </c>
      <c r="B98378" s="126">
        <v>61</v>
      </c>
    </row>
    <row r="98379" spans="1:2" ht="45">
      <c r="A98379" s="460" t="s">
        <v>746</v>
      </c>
      <c r="B98379" s="127" t="s">
        <v>347</v>
      </c>
    </row>
    <row r="98380" spans="1:2" ht="45.75" thickBot="1">
      <c r="A98380" s="630"/>
      <c r="B98380" s="127" t="s">
        <v>348</v>
      </c>
    </row>
    <row r="98381" spans="1:2" ht="15.75" thickBot="1">
      <c r="A98381" s="629"/>
      <c r="B98381" s="126">
        <v>62</v>
      </c>
    </row>
    <row r="98382" spans="1:2" ht="15.75" thickBot="1">
      <c r="A98382" s="629"/>
      <c r="B98382" s="126">
        <v>63</v>
      </c>
    </row>
    <row r="98383" spans="1:2" ht="15.75" thickBot="1">
      <c r="A98383" s="629"/>
      <c r="B98383" s="126">
        <v>64</v>
      </c>
    </row>
    <row r="98384" spans="1:2" ht="15.75" thickBot="1">
      <c r="A98384" s="627">
        <v>0</v>
      </c>
      <c r="B98384" s="126">
        <v>65</v>
      </c>
    </row>
    <row r="98385" spans="1:2" ht="15.75" thickBot="1">
      <c r="A98385" s="629"/>
      <c r="B98385" s="126">
        <v>66</v>
      </c>
    </row>
    <row r="98386" spans="1:2" ht="15.75" thickBot="1">
      <c r="A98386" s="629"/>
      <c r="B98386" s="126">
        <v>67</v>
      </c>
    </row>
    <row r="98387" spans="1:2" ht="15.75" thickBot="1">
      <c r="A98387" s="629"/>
      <c r="B98387" s="126">
        <v>68</v>
      </c>
    </row>
    <row r="98388" spans="1:2" ht="15.75" thickBot="1">
      <c r="A98388" s="629"/>
      <c r="B98388" s="126">
        <v>69</v>
      </c>
    </row>
    <row r="98389" spans="1:2" ht="15.75" thickBot="1">
      <c r="A98389" s="623"/>
      <c r="B98389" s="126">
        <v>70</v>
      </c>
    </row>
    <row r="98390" spans="1:2" ht="15.75" thickBot="1">
      <c r="A98390" s="629"/>
      <c r="B98390" s="126">
        <v>71</v>
      </c>
    </row>
    <row r="98391" spans="1:2" ht="15.75" thickBot="1">
      <c r="A98391" s="623"/>
      <c r="B98391" s="126">
        <v>72</v>
      </c>
    </row>
    <row r="98392" spans="1:2" ht="15.75" thickBot="1">
      <c r="A98392" s="629"/>
      <c r="B98392" s="126">
        <v>73</v>
      </c>
    </row>
    <row r="98393" spans="1:2">
      <c r="A98393" s="546"/>
      <c r="B98393" s="126">
        <v>74</v>
      </c>
    </row>
    <row r="98394" spans="1:2">
      <c r="A98394" s="462">
        <v>0</v>
      </c>
      <c r="B98394" s="126">
        <v>75</v>
      </c>
    </row>
    <row r="98395" spans="1:2" ht="60">
      <c r="A98395" s="462">
        <v>0</v>
      </c>
      <c r="B98395" s="125" t="s">
        <v>349</v>
      </c>
    </row>
    <row r="98396" spans="1:2" ht="60">
      <c r="A98396" s="460" t="s">
        <v>746</v>
      </c>
      <c r="B98396" s="125" t="s">
        <v>350</v>
      </c>
    </row>
    <row r="98397" spans="1:2" ht="60">
      <c r="A98397" s="441"/>
      <c r="B98397" s="125" t="s">
        <v>351</v>
      </c>
    </row>
    <row r="98398" spans="1:2">
      <c r="A98398" s="462">
        <v>0</v>
      </c>
      <c r="B98398" s="131">
        <v>76</v>
      </c>
    </row>
    <row r="98399" spans="1:2">
      <c r="A98399" s="462">
        <v>0</v>
      </c>
      <c r="B98399" s="131">
        <v>77</v>
      </c>
    </row>
    <row r="98400" spans="1:2">
      <c r="A98400" s="462">
        <v>0</v>
      </c>
      <c r="B98400" s="131">
        <v>78</v>
      </c>
    </row>
    <row r="98401" spans="1:2">
      <c r="A98401" s="462">
        <v>0</v>
      </c>
      <c r="B98401" s="131">
        <v>79</v>
      </c>
    </row>
    <row r="98402" spans="1:2">
      <c r="A98402" s="462">
        <v>0</v>
      </c>
      <c r="B98402" s="131">
        <v>80</v>
      </c>
    </row>
    <row r="98403" spans="1:2">
      <c r="A98403" s="462">
        <v>0</v>
      </c>
      <c r="B98403" s="131">
        <v>81</v>
      </c>
    </row>
    <row r="98404" spans="1:2">
      <c r="A98404" s="462">
        <v>0</v>
      </c>
      <c r="B98404" s="131">
        <v>82</v>
      </c>
    </row>
    <row r="98405" spans="1:2">
      <c r="A98405" s="462">
        <v>0</v>
      </c>
      <c r="B98405" s="131">
        <v>83</v>
      </c>
    </row>
    <row r="98406" spans="1:2">
      <c r="A98406" s="462">
        <v>0</v>
      </c>
      <c r="B98406" s="131">
        <v>84</v>
      </c>
    </row>
    <row r="98407" spans="1:2" ht="15.75" thickBot="1">
      <c r="A98407" s="631">
        <v>0</v>
      </c>
      <c r="B98407" s="131">
        <v>85</v>
      </c>
    </row>
    <row r="98408" spans="1:2" ht="15.75" thickBot="1">
      <c r="A98408" s="632"/>
      <c r="B98408" s="131">
        <v>86</v>
      </c>
    </row>
    <row r="98409" spans="1:2" ht="15.75" thickBot="1">
      <c r="A98409" s="632"/>
      <c r="B98409" s="131">
        <v>87</v>
      </c>
    </row>
    <row r="98410" spans="1:2" ht="15.75" thickBot="1">
      <c r="A98410" s="615"/>
      <c r="B98410" s="131">
        <v>88</v>
      </c>
    </row>
    <row r="98411" spans="1:2" ht="15.75" thickBot="1">
      <c r="A98411" s="622"/>
      <c r="B98411" s="131">
        <v>89</v>
      </c>
    </row>
    <row r="98412" spans="1:2" ht="45">
      <c r="A98412" s="541" t="s">
        <v>746</v>
      </c>
      <c r="B98412" s="125" t="s">
        <v>352</v>
      </c>
    </row>
    <row r="98413" spans="1:2">
      <c r="A98413" s="290"/>
      <c r="B98413" s="131">
        <v>90</v>
      </c>
    </row>
    <row r="98414" spans="1:2">
      <c r="A98414" s="290"/>
      <c r="B98414" s="131">
        <v>91</v>
      </c>
    </row>
    <row r="98415" spans="1:2">
      <c r="A98415" s="526"/>
      <c r="B98415" s="131">
        <v>92</v>
      </c>
    </row>
    <row r="98416" spans="1:2">
      <c r="A98416" s="291"/>
      <c r="B98416" s="131">
        <v>93</v>
      </c>
    </row>
    <row r="98417" spans="1:2">
      <c r="A98417" s="374"/>
      <c r="B98417" s="131">
        <v>94</v>
      </c>
    </row>
    <row r="98418" spans="1:2">
      <c r="A98418" s="374"/>
      <c r="B98418" s="131">
        <v>95</v>
      </c>
    </row>
    <row r="98419" spans="1:2">
      <c r="A98419" s="374"/>
      <c r="B98419" s="131">
        <v>96</v>
      </c>
    </row>
    <row r="98420" spans="1:2">
      <c r="A98420" s="374"/>
      <c r="B98420" s="131">
        <v>97</v>
      </c>
    </row>
    <row r="98421" spans="1:2">
      <c r="A98421" s="291"/>
      <c r="B98421" s="131">
        <v>98</v>
      </c>
    </row>
    <row r="98422" spans="1:2">
      <c r="A98422" s="441"/>
      <c r="B98422" s="131">
        <v>99</v>
      </c>
    </row>
    <row r="98423" spans="1:2">
      <c r="A98423" s="441"/>
      <c r="B98423" s="131">
        <v>100</v>
      </c>
    </row>
    <row r="98424" spans="1:2">
      <c r="A98424" s="464"/>
      <c r="B98424" s="131">
        <v>101</v>
      </c>
    </row>
    <row r="98425" spans="1:2">
      <c r="A98425" s="290"/>
      <c r="B98425" s="131">
        <v>102</v>
      </c>
    </row>
    <row r="98426" spans="1:2" ht="45">
      <c r="A98426" s="633" t="s">
        <v>746</v>
      </c>
      <c r="B98426" s="125" t="s">
        <v>353</v>
      </c>
    </row>
    <row r="98427" spans="1:2">
      <c r="A98427" s="463"/>
      <c r="B98427" s="131">
        <v>103</v>
      </c>
    </row>
    <row r="98428" spans="1:2">
      <c r="A98428" s="298"/>
      <c r="B98428" s="131">
        <v>104</v>
      </c>
    </row>
    <row r="98429" spans="1:2">
      <c r="A98429" s="298"/>
      <c r="B98429" s="131">
        <v>105</v>
      </c>
    </row>
    <row r="98430" spans="1:2">
      <c r="A98430" s="298"/>
      <c r="B98430" s="131">
        <v>106</v>
      </c>
    </row>
    <row r="98431" spans="1:2">
      <c r="A98431" s="298"/>
      <c r="B98431" s="131">
        <v>107</v>
      </c>
    </row>
    <row r="98432" spans="1:2">
      <c r="A98432" s="465"/>
      <c r="B98432" s="131">
        <v>108</v>
      </c>
    </row>
    <row r="98433" spans="1:2">
      <c r="A98433" s="441"/>
      <c r="B98433" s="131">
        <v>109</v>
      </c>
    </row>
    <row r="98434" spans="1:2">
      <c r="A98434" s="464"/>
      <c r="B98434" s="131">
        <v>110</v>
      </c>
    </row>
    <row r="98435" spans="1:2">
      <c r="A98435" s="466"/>
      <c r="B98435" s="131">
        <v>111</v>
      </c>
    </row>
    <row r="98436" spans="1:2">
      <c r="A98436" s="290"/>
      <c r="B98436" s="131">
        <v>112</v>
      </c>
    </row>
    <row r="98437" spans="1:2" ht="45">
      <c r="A98437" s="633" t="s">
        <v>746</v>
      </c>
      <c r="B98437" s="125" t="s">
        <v>354</v>
      </c>
    </row>
    <row r="98438" spans="1:2">
      <c r="A98438" s="290"/>
      <c r="B98438" s="131">
        <v>113</v>
      </c>
    </row>
    <row r="98439" spans="1:2">
      <c r="A98439" s="525" t="s">
        <v>746</v>
      </c>
      <c r="B98439" s="131">
        <v>114</v>
      </c>
    </row>
    <row r="98440" spans="1:2">
      <c r="A98440" s="525" t="s">
        <v>746</v>
      </c>
      <c r="B98440" s="131">
        <v>115</v>
      </c>
    </row>
    <row r="98441" spans="1:2">
      <c r="A98441" s="463"/>
      <c r="B98441" s="131">
        <v>116</v>
      </c>
    </row>
    <row r="98442" spans="1:2">
      <c r="A98442" s="298"/>
      <c r="B98442" s="131">
        <v>117</v>
      </c>
    </row>
    <row r="98443" spans="1:2">
      <c r="A98443" s="298"/>
      <c r="B98443" s="131">
        <v>118</v>
      </c>
    </row>
    <row r="98444" spans="1:2">
      <c r="A98444" s="298"/>
      <c r="B98444" s="131">
        <v>119</v>
      </c>
    </row>
    <row r="98445" spans="1:2">
      <c r="A98445" s="465"/>
      <c r="B98445" s="131">
        <v>120</v>
      </c>
    </row>
    <row r="98446" spans="1:2">
      <c r="A98446" s="465"/>
      <c r="B98446" s="131">
        <v>121</v>
      </c>
    </row>
    <row r="98447" spans="1:2">
      <c r="A98447" s="441"/>
      <c r="B98447" s="131">
        <v>122</v>
      </c>
    </row>
    <row r="98448" spans="1:2">
      <c r="A98448" s="464"/>
      <c r="B98448" s="131">
        <v>123</v>
      </c>
    </row>
    <row r="98449" spans="1:2">
      <c r="A98449" s="463"/>
      <c r="B98449" s="131">
        <v>124</v>
      </c>
    </row>
    <row r="98450" spans="1:2">
      <c r="A98450" s="298"/>
      <c r="B98450" s="131">
        <v>125</v>
      </c>
    </row>
    <row r="98451" spans="1:2">
      <c r="A98451" s="465"/>
      <c r="B98451" s="131">
        <v>127</v>
      </c>
    </row>
    <row r="98452" spans="1:2">
      <c r="A98452" s="441"/>
      <c r="B98452" s="131">
        <v>128</v>
      </c>
    </row>
    <row r="98453" spans="1:2">
      <c r="A98453" s="464"/>
      <c r="B98453" s="131">
        <v>129</v>
      </c>
    </row>
    <row r="98454" spans="1:2">
      <c r="A98454" s="463"/>
      <c r="B98454" s="131">
        <v>130</v>
      </c>
    </row>
    <row r="98455" spans="1:2">
      <c r="A98455" s="298"/>
      <c r="B98455" s="131">
        <v>131</v>
      </c>
    </row>
    <row r="98456" spans="1:2">
      <c r="A98456" s="465"/>
      <c r="B98456" s="131">
        <v>133</v>
      </c>
    </row>
    <row r="98457" spans="1:2" ht="60">
      <c r="A98457" s="460" t="s">
        <v>746</v>
      </c>
      <c r="B98457" s="125" t="s">
        <v>355</v>
      </c>
    </row>
    <row r="98458" spans="1:2" ht="60">
      <c r="A98458" s="439"/>
      <c r="B98458" s="129" t="s">
        <v>356</v>
      </c>
    </row>
    <row r="98459" spans="1:2">
      <c r="A98459" s="462">
        <v>0</v>
      </c>
      <c r="B98459" s="131">
        <v>134</v>
      </c>
    </row>
    <row r="98460" spans="1:2">
      <c r="A98460" s="462">
        <v>0</v>
      </c>
      <c r="B98460" s="131">
        <v>135</v>
      </c>
    </row>
    <row r="98461" spans="1:2">
      <c r="A98461" s="373">
        <v>0</v>
      </c>
      <c r="B98461" s="131">
        <v>136</v>
      </c>
    </row>
    <row r="98462" spans="1:2">
      <c r="A98462" s="439"/>
      <c r="B98462" s="131">
        <v>137</v>
      </c>
    </row>
    <row r="98463" spans="1:2">
      <c r="A98463" s="371">
        <v>0</v>
      </c>
      <c r="B98463" s="131">
        <v>138</v>
      </c>
    </row>
    <row r="98464" spans="1:2">
      <c r="A98464" s="370" t="s">
        <v>746</v>
      </c>
      <c r="B98464" s="131">
        <v>139</v>
      </c>
    </row>
    <row r="98465" spans="1:2">
      <c r="A98465" s="370" t="s">
        <v>746</v>
      </c>
      <c r="B98465" s="131">
        <v>140</v>
      </c>
    </row>
    <row r="98466" spans="1:2">
      <c r="A98466" s="370">
        <v>0</v>
      </c>
      <c r="B98466" s="131">
        <v>141</v>
      </c>
    </row>
    <row r="98467" spans="1:2">
      <c r="A98467" s="370" t="s">
        <v>117</v>
      </c>
      <c r="B98467" s="131">
        <v>142</v>
      </c>
    </row>
    <row r="98468" spans="1:2">
      <c r="A98468" s="370" t="s">
        <v>117</v>
      </c>
      <c r="B98468" s="131">
        <v>143</v>
      </c>
    </row>
    <row r="98469" spans="1:2">
      <c r="A98469" s="370" t="s">
        <v>117</v>
      </c>
      <c r="B98469" s="131">
        <v>144</v>
      </c>
    </row>
    <row r="98470" spans="1:2">
      <c r="A98470" s="370" t="s">
        <v>117</v>
      </c>
      <c r="B98470" s="131">
        <v>145</v>
      </c>
    </row>
    <row r="98471" spans="1:2">
      <c r="A98471" s="528" t="s">
        <v>117</v>
      </c>
      <c r="B98471" s="131">
        <v>146</v>
      </c>
    </row>
    <row r="98472" spans="1:2">
      <c r="A98472" s="528" t="s">
        <v>117</v>
      </c>
      <c r="B98472" s="131">
        <v>147</v>
      </c>
    </row>
    <row r="98473" spans="1:2">
      <c r="A98473" s="370" t="s">
        <v>117</v>
      </c>
      <c r="B98473" s="131">
        <v>148</v>
      </c>
    </row>
    <row r="98474" spans="1:2">
      <c r="A98474" s="515"/>
      <c r="B98474" s="533"/>
    </row>
    <row r="98475" spans="1:2">
      <c r="A98475" s="515"/>
      <c r="B98475" s="452"/>
    </row>
    <row r="98476" spans="1:2">
      <c r="A98476" s="515"/>
      <c r="B98476" s="452"/>
    </row>
    <row r="98477" spans="1:2">
      <c r="A98477" s="515"/>
      <c r="B98477" s="452"/>
    </row>
    <row r="98478" spans="1:2">
      <c r="A98478" s="515"/>
      <c r="B98478" s="452"/>
    </row>
    <row r="98479" spans="1:2">
      <c r="A98479" s="467">
        <v>0</v>
      </c>
      <c r="B98479" s="452"/>
    </row>
    <row r="98480" spans="1:2">
      <c r="A98480" s="467">
        <v>0</v>
      </c>
      <c r="B98480" s="452"/>
    </row>
    <row r="98481" spans="1:2">
      <c r="A98481" s="467">
        <v>0</v>
      </c>
      <c r="B98481" s="452"/>
    </row>
    <row r="98482" spans="1:2">
      <c r="A98482" s="467">
        <v>0</v>
      </c>
      <c r="B98482" s="452"/>
    </row>
    <row r="98483" spans="1:2">
      <c r="A98483" s="467">
        <v>0</v>
      </c>
      <c r="B98483" s="452"/>
    </row>
    <row r="98484" spans="1:2">
      <c r="A98484" s="467"/>
      <c r="B98484" s="452"/>
    </row>
    <row r="98485" spans="1:2">
      <c r="A98485" s="467"/>
      <c r="B98485" s="452"/>
    </row>
    <row r="98486" spans="1:2">
      <c r="A98486" s="467"/>
      <c r="B98486" s="452"/>
    </row>
    <row r="98487" spans="1:2">
      <c r="A98487" s="467"/>
      <c r="B98487" s="452"/>
    </row>
    <row r="98488" spans="1:2">
      <c r="A98488" s="467"/>
      <c r="B98488" s="452"/>
    </row>
    <row r="98489" spans="1:2">
      <c r="A98489" s="467"/>
      <c r="B98489" s="452"/>
    </row>
    <row r="98490" spans="1:2">
      <c r="A98490" s="467"/>
      <c r="B98490" s="452"/>
    </row>
    <row r="98491" spans="1:2">
      <c r="A98491" s="467"/>
      <c r="B98491" s="454"/>
    </row>
    <row r="98492" spans="1:2">
      <c r="A98492" s="467"/>
      <c r="B98492" s="452"/>
    </row>
    <row r="98493" spans="1:2">
      <c r="A98493" s="467"/>
      <c r="B98493" s="455"/>
    </row>
    <row r="98494" spans="1:2">
      <c r="A98494" s="467"/>
      <c r="B98494" s="456"/>
    </row>
    <row r="98495" spans="1:2">
      <c r="A98495" s="467"/>
      <c r="B98495" s="456"/>
    </row>
    <row r="98496" spans="1:2">
      <c r="A98496" s="467"/>
      <c r="B98496" s="455"/>
    </row>
    <row r="98497" spans="1:2">
      <c r="A98497" s="467"/>
      <c r="B98497" s="456"/>
    </row>
    <row r="98498" spans="1:2">
      <c r="A98498" s="467"/>
      <c r="B98498" s="455"/>
    </row>
    <row r="98499" spans="1:2">
      <c r="A98499" s="467"/>
      <c r="B98499" s="452"/>
    </row>
    <row r="98500" spans="1:2">
      <c r="A98500" s="467"/>
      <c r="B98500" s="452"/>
    </row>
    <row r="98501" spans="1:2">
      <c r="A98501" s="467"/>
      <c r="B98501" s="452"/>
    </row>
    <row r="98502" spans="1:2">
      <c r="A98502" s="467"/>
      <c r="B98502" s="452"/>
    </row>
    <row r="98503" spans="1:2">
      <c r="A98503" s="467"/>
      <c r="B98503" s="452"/>
    </row>
    <row r="98504" spans="1:2">
      <c r="A98504" s="467"/>
      <c r="B98504" s="452"/>
    </row>
    <row r="98505" spans="1:2">
      <c r="A98505" s="467"/>
      <c r="B98505" s="452"/>
    </row>
    <row r="114690" spans="1:2">
      <c r="A114690" s="523">
        <v>1</v>
      </c>
      <c r="B114690" s="124"/>
    </row>
    <row r="114691" spans="1:2" ht="60.75" thickBot="1">
      <c r="A114691" s="604"/>
      <c r="B114691" s="125" t="s">
        <v>336</v>
      </c>
    </row>
    <row r="114692" spans="1:2" ht="15.75" thickBot="1">
      <c r="A114692" s="607"/>
      <c r="B114692" s="126">
        <v>1</v>
      </c>
    </row>
    <row r="114693" spans="1:2" ht="45">
      <c r="A114693" s="605" t="s">
        <v>746</v>
      </c>
      <c r="B114693" s="127" t="s">
        <v>337</v>
      </c>
    </row>
    <row r="114694" spans="1:2" ht="15.75" thickBot="1">
      <c r="A114694" s="608"/>
      <c r="B114694" s="126">
        <v>2</v>
      </c>
    </row>
    <row r="114695" spans="1:2" ht="15.75" thickBot="1">
      <c r="A114695" s="609"/>
      <c r="B114695" s="126">
        <v>3</v>
      </c>
    </row>
    <row r="114696" spans="1:2" ht="15.75" thickBot="1">
      <c r="A114696" s="609"/>
      <c r="B114696" s="126">
        <v>4</v>
      </c>
    </row>
    <row r="114697" spans="1:2" ht="15.75" thickBot="1">
      <c r="A114697" s="609"/>
      <c r="B114697" s="126">
        <v>5</v>
      </c>
    </row>
    <row r="114698" spans="1:2" ht="60">
      <c r="A114698" s="605" t="s">
        <v>752</v>
      </c>
      <c r="B114698" s="126">
        <v>6</v>
      </c>
    </row>
    <row r="114699" spans="1:2">
      <c r="A114699" s="483" t="s">
        <v>746</v>
      </c>
      <c r="B114699" s="126">
        <v>7</v>
      </c>
    </row>
    <row r="114700" spans="1:2">
      <c r="A114700" s="483" t="s">
        <v>746</v>
      </c>
      <c r="B114700" s="126">
        <v>8</v>
      </c>
    </row>
    <row r="114701" spans="1:2">
      <c r="A114701" s="483" t="s">
        <v>746</v>
      </c>
      <c r="B114701" s="126">
        <v>9</v>
      </c>
    </row>
    <row r="114702" spans="1:2">
      <c r="A114702" s="483" t="s">
        <v>746</v>
      </c>
      <c r="B114702" s="126">
        <v>10</v>
      </c>
    </row>
    <row r="114703" spans="1:2" ht="15.75" thickBot="1">
      <c r="A114703" s="610" t="s">
        <v>746</v>
      </c>
      <c r="B114703" s="126">
        <v>11</v>
      </c>
    </row>
    <row r="114704" spans="1:2" ht="15.75" thickBot="1">
      <c r="A114704" s="607"/>
      <c r="B114704" s="126">
        <v>12</v>
      </c>
    </row>
    <row r="114705" spans="1:2" ht="15.75" thickBot="1">
      <c r="A114705" s="611"/>
      <c r="B114705" s="126">
        <v>13</v>
      </c>
    </row>
    <row r="114706" spans="1:2" ht="15.75" thickBot="1">
      <c r="A114706" s="609"/>
      <c r="B114706" s="126">
        <v>14</v>
      </c>
    </row>
    <row r="114707" spans="1:2" ht="15.75" thickBot="1">
      <c r="A114707" s="612"/>
      <c r="B114707" s="126">
        <v>15</v>
      </c>
    </row>
    <row r="114708" spans="1:2" ht="15.75" thickBot="1">
      <c r="A114708" s="611"/>
      <c r="B114708" s="126">
        <v>16</v>
      </c>
    </row>
    <row r="114709" spans="1:2" ht="15.75" thickBot="1">
      <c r="A114709" s="613"/>
      <c r="B114709" s="126">
        <v>17</v>
      </c>
    </row>
    <row r="114710" spans="1:2" ht="15.75" thickBot="1">
      <c r="A114710" s="614"/>
      <c r="B114710" s="126">
        <v>18</v>
      </c>
    </row>
    <row r="114711" spans="1:2" ht="15.75" thickBot="1">
      <c r="A114711" s="615"/>
      <c r="B114711" s="126">
        <v>19</v>
      </c>
    </row>
    <row r="114712" spans="1:2" ht="15.75" thickBot="1">
      <c r="A114712" s="615"/>
      <c r="B114712" s="126">
        <v>20</v>
      </c>
    </row>
    <row r="114713" spans="1:2" ht="15.75" thickBot="1">
      <c r="A114713" s="615"/>
      <c r="B114713" s="126">
        <v>21</v>
      </c>
    </row>
    <row r="114714" spans="1:2" ht="15.75" thickBot="1">
      <c r="A114714" s="615"/>
      <c r="B114714" s="126">
        <v>22</v>
      </c>
    </row>
    <row r="114715" spans="1:2" ht="15.75" thickBot="1">
      <c r="A114715" s="615"/>
      <c r="B114715" s="126">
        <v>23</v>
      </c>
    </row>
    <row r="114716" spans="1:2" ht="15.75" thickBot="1">
      <c r="A114716" s="615"/>
      <c r="B114716" s="126">
        <v>24</v>
      </c>
    </row>
    <row r="114717" spans="1:2">
      <c r="A114717" s="616">
        <v>0</v>
      </c>
      <c r="B114717" s="126">
        <v>25</v>
      </c>
    </row>
    <row r="114718" spans="1:2" ht="45">
      <c r="A114718" s="483" t="s">
        <v>746</v>
      </c>
      <c r="B114718" s="127" t="s">
        <v>338</v>
      </c>
    </row>
    <row r="114719" spans="1:2" ht="45.75" thickBot="1">
      <c r="A114719" s="604"/>
      <c r="B114719" s="127" t="s">
        <v>339</v>
      </c>
    </row>
    <row r="114720" spans="1:2" ht="15.75" thickBot="1">
      <c r="A114720" s="615"/>
      <c r="B114720" s="126">
        <v>26</v>
      </c>
    </row>
    <row r="114721" spans="1:2" ht="15.75" thickBot="1">
      <c r="A114721" s="615"/>
      <c r="B114721" s="126">
        <v>27</v>
      </c>
    </row>
    <row r="114722" spans="1:2" ht="15.75" thickBot="1">
      <c r="A114722" s="615"/>
      <c r="B114722" s="126">
        <v>28</v>
      </c>
    </row>
    <row r="114723" spans="1:2" ht="15.75" thickBot="1">
      <c r="A114723" s="615"/>
      <c r="B114723" s="126">
        <v>29</v>
      </c>
    </row>
    <row r="114724" spans="1:2" ht="15.75" thickBot="1">
      <c r="A114724" s="617">
        <v>0</v>
      </c>
      <c r="B114724" s="126">
        <v>30</v>
      </c>
    </row>
    <row r="114725" spans="1:2" ht="15.75" thickBot="1">
      <c r="A114725" s="615"/>
      <c r="B114725" s="126">
        <v>31</v>
      </c>
    </row>
    <row r="114726" spans="1:2" ht="15.75" thickBot="1">
      <c r="A114726" s="615"/>
      <c r="B114726" s="126">
        <v>32</v>
      </c>
    </row>
    <row r="114727" spans="1:2">
      <c r="A114727" s="618">
        <v>0</v>
      </c>
      <c r="B114727" s="126">
        <v>33</v>
      </c>
    </row>
    <row r="114728" spans="1:2">
      <c r="A114728" s="370">
        <v>0</v>
      </c>
      <c r="B114728" s="126">
        <v>34</v>
      </c>
    </row>
    <row r="114729" spans="1:2">
      <c r="A114729" s="436">
        <v>0</v>
      </c>
      <c r="B114729" s="126">
        <v>35</v>
      </c>
    </row>
    <row r="114730" spans="1:2">
      <c r="A114730" s="436">
        <v>0</v>
      </c>
      <c r="B114730" s="126">
        <v>36</v>
      </c>
    </row>
    <row r="114731" spans="1:2">
      <c r="A114731" s="370">
        <v>0</v>
      </c>
      <c r="B114731" s="126">
        <v>37</v>
      </c>
    </row>
    <row r="114732" spans="1:2" ht="15.75" thickBot="1">
      <c r="A114732" s="619">
        <v>0</v>
      </c>
      <c r="B114732" s="126">
        <v>38</v>
      </c>
    </row>
    <row r="114733" spans="1:2" ht="15.75" thickBot="1">
      <c r="A114733" s="615"/>
      <c r="B114733" s="126">
        <v>39</v>
      </c>
    </row>
    <row r="114734" spans="1:2" ht="45">
      <c r="A114734" s="620" t="s">
        <v>746</v>
      </c>
      <c r="B114734" s="127" t="s">
        <v>340</v>
      </c>
    </row>
    <row r="114735" spans="1:2" ht="45.75" thickBot="1">
      <c r="A114735" s="621"/>
      <c r="B114735" s="127" t="s">
        <v>341</v>
      </c>
    </row>
    <row r="114736" spans="1:2" ht="15.75" thickBot="1">
      <c r="A114736" s="615"/>
      <c r="B114736" s="126">
        <v>40</v>
      </c>
    </row>
    <row r="114737" spans="1:2" ht="45">
      <c r="A114737" s="541" t="s">
        <v>746</v>
      </c>
      <c r="B114737" s="127" t="s">
        <v>342</v>
      </c>
    </row>
    <row r="114738" spans="1:2" ht="45.75" thickBot="1">
      <c r="A114738" s="621"/>
      <c r="B114738" s="127" t="s">
        <v>343</v>
      </c>
    </row>
    <row r="114739" spans="1:2" ht="15.75" thickBot="1">
      <c r="A114739" s="622"/>
      <c r="B114739" s="126">
        <v>41</v>
      </c>
    </row>
    <row r="114740" spans="1:2" ht="60">
      <c r="A114740" s="541" t="s">
        <v>746</v>
      </c>
      <c r="B114740" s="127" t="s">
        <v>344</v>
      </c>
    </row>
    <row r="114741" spans="1:2" ht="15.75" thickBot="1">
      <c r="A114741" s="621"/>
      <c r="B114741" s="128">
        <v>42</v>
      </c>
    </row>
    <row r="114742" spans="1:2" ht="15.75" thickBot="1">
      <c r="A114742" s="622"/>
      <c r="B114742" s="126">
        <v>43</v>
      </c>
    </row>
    <row r="114743" spans="1:2" ht="60">
      <c r="A114743" s="541" t="s">
        <v>746</v>
      </c>
      <c r="B114743" s="127" t="s">
        <v>345</v>
      </c>
    </row>
    <row r="114744" spans="1:2" ht="15.75" thickBot="1">
      <c r="A114744" s="621"/>
      <c r="B114744" s="130">
        <v>44</v>
      </c>
    </row>
    <row r="114745" spans="1:2" ht="15.75" thickBot="1">
      <c r="A114745" s="622"/>
      <c r="B114745" s="126">
        <v>45</v>
      </c>
    </row>
    <row r="114746" spans="1:2" ht="15.75" thickBot="1">
      <c r="A114746" s="623"/>
      <c r="B114746" s="130">
        <v>46</v>
      </c>
    </row>
    <row r="114747" spans="1:2" ht="15.75" thickBot="1">
      <c r="A114747" s="625"/>
      <c r="B114747" s="126">
        <v>47</v>
      </c>
    </row>
    <row r="114748" spans="1:2" ht="15.75" thickBot="1">
      <c r="A114748" s="624"/>
      <c r="B114748" s="130">
        <v>48</v>
      </c>
    </row>
    <row r="114749" spans="1:2" ht="15.75" thickBot="1">
      <c r="A114749" s="626"/>
      <c r="B114749" s="126">
        <v>49</v>
      </c>
    </row>
    <row r="114750" spans="1:2" ht="15.75" thickBot="1">
      <c r="A114750" s="626"/>
      <c r="B114750" s="130">
        <v>50</v>
      </c>
    </row>
    <row r="114751" spans="1:2" ht="15.75" thickBot="1">
      <c r="A114751" s="627">
        <v>0</v>
      </c>
      <c r="B114751" s="126">
        <v>51</v>
      </c>
    </row>
    <row r="114752" spans="1:2" ht="15.75" thickBot="1">
      <c r="A114752" s="626"/>
      <c r="B114752" s="130">
        <v>52</v>
      </c>
    </row>
    <row r="114753" spans="1:2" ht="15.75" thickBot="1">
      <c r="A114753" s="626"/>
      <c r="B114753" s="126">
        <v>53</v>
      </c>
    </row>
    <row r="114754" spans="1:2" ht="15.75" thickBot="1">
      <c r="A114754" s="626"/>
      <c r="B114754" s="130">
        <v>54</v>
      </c>
    </row>
    <row r="114755" spans="1:2" ht="15.75" thickBot="1">
      <c r="A114755" s="615"/>
      <c r="B114755" s="126">
        <v>55</v>
      </c>
    </row>
    <row r="114756" spans="1:2" ht="15.75" thickBot="1">
      <c r="A114756" s="615"/>
      <c r="B114756" s="130">
        <v>56</v>
      </c>
    </row>
    <row r="114757" spans="1:2" ht="45.75" thickBot="1">
      <c r="A114757" s="545" t="s">
        <v>746</v>
      </c>
      <c r="B114757" s="127" t="s">
        <v>346</v>
      </c>
    </row>
    <row r="114758" spans="1:2" ht="15.75" thickBot="1">
      <c r="A114758" s="626"/>
      <c r="B114758" s="126">
        <v>57</v>
      </c>
    </row>
    <row r="114759" spans="1:2" ht="15.75" thickBot="1">
      <c r="A114759" s="626"/>
      <c r="B114759" s="126">
        <v>58</v>
      </c>
    </row>
    <row r="114760" spans="1:2" ht="15.75" thickBot="1">
      <c r="A114760" s="626"/>
      <c r="B114760" s="126">
        <v>59</v>
      </c>
    </row>
    <row r="114761" spans="1:2" ht="15.75" thickBot="1">
      <c r="A114761" s="626"/>
      <c r="B114761" s="126">
        <v>60</v>
      </c>
    </row>
    <row r="114762" spans="1:2">
      <c r="A114762" s="628">
        <v>0</v>
      </c>
      <c r="B114762" s="126">
        <v>61</v>
      </c>
    </row>
    <row r="114763" spans="1:2" ht="45">
      <c r="A114763" s="460" t="s">
        <v>746</v>
      </c>
      <c r="B114763" s="127" t="s">
        <v>347</v>
      </c>
    </row>
    <row r="114764" spans="1:2" ht="45.75" thickBot="1">
      <c r="A114764" s="630"/>
      <c r="B114764" s="127" t="s">
        <v>348</v>
      </c>
    </row>
    <row r="114765" spans="1:2" ht="15.75" thickBot="1">
      <c r="A114765" s="629"/>
      <c r="B114765" s="126">
        <v>62</v>
      </c>
    </row>
    <row r="114766" spans="1:2" ht="15.75" thickBot="1">
      <c r="A114766" s="629"/>
      <c r="B114766" s="126">
        <v>63</v>
      </c>
    </row>
    <row r="114767" spans="1:2" ht="15.75" thickBot="1">
      <c r="A114767" s="629"/>
      <c r="B114767" s="126">
        <v>64</v>
      </c>
    </row>
    <row r="114768" spans="1:2" ht="15.75" thickBot="1">
      <c r="A114768" s="627">
        <v>0</v>
      </c>
      <c r="B114768" s="126">
        <v>65</v>
      </c>
    </row>
    <row r="114769" spans="1:2" ht="15.75" thickBot="1">
      <c r="A114769" s="629"/>
      <c r="B114769" s="126">
        <v>66</v>
      </c>
    </row>
    <row r="114770" spans="1:2" ht="15.75" thickBot="1">
      <c r="A114770" s="629"/>
      <c r="B114770" s="126">
        <v>67</v>
      </c>
    </row>
    <row r="114771" spans="1:2" ht="15.75" thickBot="1">
      <c r="A114771" s="629"/>
      <c r="B114771" s="126">
        <v>68</v>
      </c>
    </row>
    <row r="114772" spans="1:2" ht="15.75" thickBot="1">
      <c r="A114772" s="629"/>
      <c r="B114772" s="126">
        <v>69</v>
      </c>
    </row>
    <row r="114773" spans="1:2" ht="15.75" thickBot="1">
      <c r="A114773" s="623"/>
      <c r="B114773" s="126">
        <v>70</v>
      </c>
    </row>
    <row r="114774" spans="1:2" ht="15.75" thickBot="1">
      <c r="A114774" s="629"/>
      <c r="B114774" s="126">
        <v>71</v>
      </c>
    </row>
    <row r="114775" spans="1:2" ht="15.75" thickBot="1">
      <c r="A114775" s="623"/>
      <c r="B114775" s="126">
        <v>72</v>
      </c>
    </row>
    <row r="114776" spans="1:2" ht="15.75" thickBot="1">
      <c r="A114776" s="629"/>
      <c r="B114776" s="126">
        <v>73</v>
      </c>
    </row>
    <row r="114777" spans="1:2">
      <c r="A114777" s="546"/>
      <c r="B114777" s="126">
        <v>74</v>
      </c>
    </row>
    <row r="114778" spans="1:2">
      <c r="A114778" s="462">
        <v>0</v>
      </c>
      <c r="B114778" s="126">
        <v>75</v>
      </c>
    </row>
    <row r="114779" spans="1:2" ht="60">
      <c r="A114779" s="462">
        <v>0</v>
      </c>
      <c r="B114779" s="125" t="s">
        <v>349</v>
      </c>
    </row>
    <row r="114780" spans="1:2" ht="60">
      <c r="A114780" s="460" t="s">
        <v>746</v>
      </c>
      <c r="B114780" s="125" t="s">
        <v>350</v>
      </c>
    </row>
    <row r="114781" spans="1:2" ht="60">
      <c r="A114781" s="441"/>
      <c r="B114781" s="125" t="s">
        <v>351</v>
      </c>
    </row>
    <row r="114782" spans="1:2">
      <c r="A114782" s="462">
        <v>0</v>
      </c>
      <c r="B114782" s="131">
        <v>76</v>
      </c>
    </row>
    <row r="114783" spans="1:2">
      <c r="A114783" s="462">
        <v>0</v>
      </c>
      <c r="B114783" s="131">
        <v>77</v>
      </c>
    </row>
    <row r="114784" spans="1:2">
      <c r="A114784" s="462">
        <v>0</v>
      </c>
      <c r="B114784" s="131">
        <v>78</v>
      </c>
    </row>
    <row r="114785" spans="1:2">
      <c r="A114785" s="462">
        <v>0</v>
      </c>
      <c r="B114785" s="131">
        <v>79</v>
      </c>
    </row>
    <row r="114786" spans="1:2">
      <c r="A114786" s="462">
        <v>0</v>
      </c>
      <c r="B114786" s="131">
        <v>80</v>
      </c>
    </row>
    <row r="114787" spans="1:2">
      <c r="A114787" s="462">
        <v>0</v>
      </c>
      <c r="B114787" s="131">
        <v>81</v>
      </c>
    </row>
    <row r="114788" spans="1:2">
      <c r="A114788" s="462">
        <v>0</v>
      </c>
      <c r="B114788" s="131">
        <v>82</v>
      </c>
    </row>
    <row r="114789" spans="1:2">
      <c r="A114789" s="462">
        <v>0</v>
      </c>
      <c r="B114789" s="131">
        <v>83</v>
      </c>
    </row>
    <row r="114790" spans="1:2">
      <c r="A114790" s="462">
        <v>0</v>
      </c>
      <c r="B114790" s="131">
        <v>84</v>
      </c>
    </row>
    <row r="114791" spans="1:2" ht="15.75" thickBot="1">
      <c r="A114791" s="631">
        <v>0</v>
      </c>
      <c r="B114791" s="131">
        <v>85</v>
      </c>
    </row>
    <row r="114792" spans="1:2" ht="15.75" thickBot="1">
      <c r="A114792" s="632"/>
      <c r="B114792" s="131">
        <v>86</v>
      </c>
    </row>
    <row r="114793" spans="1:2" ht="15.75" thickBot="1">
      <c r="A114793" s="632"/>
      <c r="B114793" s="131">
        <v>87</v>
      </c>
    </row>
    <row r="114794" spans="1:2" ht="15.75" thickBot="1">
      <c r="A114794" s="615"/>
      <c r="B114794" s="131">
        <v>88</v>
      </c>
    </row>
    <row r="114795" spans="1:2" ht="15.75" thickBot="1">
      <c r="A114795" s="622"/>
      <c r="B114795" s="131">
        <v>89</v>
      </c>
    </row>
    <row r="114796" spans="1:2" ht="45">
      <c r="A114796" s="541" t="s">
        <v>746</v>
      </c>
      <c r="B114796" s="125" t="s">
        <v>352</v>
      </c>
    </row>
    <row r="114797" spans="1:2">
      <c r="A114797" s="290"/>
      <c r="B114797" s="131">
        <v>90</v>
      </c>
    </row>
    <row r="114798" spans="1:2">
      <c r="A114798" s="290"/>
      <c r="B114798" s="131">
        <v>91</v>
      </c>
    </row>
    <row r="114799" spans="1:2">
      <c r="A114799" s="526"/>
      <c r="B114799" s="131">
        <v>92</v>
      </c>
    </row>
    <row r="114800" spans="1:2">
      <c r="A114800" s="291"/>
      <c r="B114800" s="131">
        <v>93</v>
      </c>
    </row>
    <row r="114801" spans="1:2">
      <c r="A114801" s="374"/>
      <c r="B114801" s="131">
        <v>94</v>
      </c>
    </row>
    <row r="114802" spans="1:2">
      <c r="A114802" s="374"/>
      <c r="B114802" s="131">
        <v>95</v>
      </c>
    </row>
    <row r="114803" spans="1:2">
      <c r="A114803" s="374"/>
      <c r="B114803" s="131">
        <v>96</v>
      </c>
    </row>
    <row r="114804" spans="1:2">
      <c r="A114804" s="374"/>
      <c r="B114804" s="131">
        <v>97</v>
      </c>
    </row>
    <row r="114805" spans="1:2">
      <c r="A114805" s="291"/>
      <c r="B114805" s="131">
        <v>98</v>
      </c>
    </row>
    <row r="114806" spans="1:2">
      <c r="A114806" s="441"/>
      <c r="B114806" s="131">
        <v>99</v>
      </c>
    </row>
    <row r="114807" spans="1:2">
      <c r="A114807" s="441"/>
      <c r="B114807" s="131">
        <v>100</v>
      </c>
    </row>
    <row r="114808" spans="1:2">
      <c r="A114808" s="464"/>
      <c r="B114808" s="131">
        <v>101</v>
      </c>
    </row>
    <row r="114809" spans="1:2">
      <c r="A114809" s="290"/>
      <c r="B114809" s="131">
        <v>102</v>
      </c>
    </row>
    <row r="114810" spans="1:2" ht="45">
      <c r="A114810" s="633" t="s">
        <v>746</v>
      </c>
      <c r="B114810" s="125" t="s">
        <v>353</v>
      </c>
    </row>
    <row r="114811" spans="1:2">
      <c r="A114811" s="463"/>
      <c r="B114811" s="131">
        <v>103</v>
      </c>
    </row>
    <row r="114812" spans="1:2">
      <c r="A114812" s="298"/>
      <c r="B114812" s="131">
        <v>104</v>
      </c>
    </row>
    <row r="114813" spans="1:2">
      <c r="A114813" s="298"/>
      <c r="B114813" s="131">
        <v>105</v>
      </c>
    </row>
    <row r="114814" spans="1:2">
      <c r="A114814" s="298"/>
      <c r="B114814" s="131">
        <v>106</v>
      </c>
    </row>
    <row r="114815" spans="1:2">
      <c r="A114815" s="298"/>
      <c r="B114815" s="131">
        <v>107</v>
      </c>
    </row>
    <row r="114816" spans="1:2">
      <c r="A114816" s="465"/>
      <c r="B114816" s="131">
        <v>108</v>
      </c>
    </row>
    <row r="114817" spans="1:2">
      <c r="A114817" s="441"/>
      <c r="B114817" s="131">
        <v>109</v>
      </c>
    </row>
    <row r="114818" spans="1:2">
      <c r="A114818" s="464"/>
      <c r="B114818" s="131">
        <v>110</v>
      </c>
    </row>
    <row r="114819" spans="1:2">
      <c r="A114819" s="466"/>
      <c r="B114819" s="131">
        <v>111</v>
      </c>
    </row>
    <row r="114820" spans="1:2">
      <c r="A114820" s="290"/>
      <c r="B114820" s="131">
        <v>112</v>
      </c>
    </row>
    <row r="114821" spans="1:2" ht="45">
      <c r="A114821" s="633" t="s">
        <v>746</v>
      </c>
      <c r="B114821" s="125" t="s">
        <v>354</v>
      </c>
    </row>
    <row r="114822" spans="1:2">
      <c r="A114822" s="290"/>
      <c r="B114822" s="131">
        <v>113</v>
      </c>
    </row>
    <row r="114823" spans="1:2">
      <c r="A114823" s="525" t="s">
        <v>746</v>
      </c>
      <c r="B114823" s="131">
        <v>114</v>
      </c>
    </row>
    <row r="114824" spans="1:2">
      <c r="A114824" s="525" t="s">
        <v>746</v>
      </c>
      <c r="B114824" s="131">
        <v>115</v>
      </c>
    </row>
    <row r="114825" spans="1:2">
      <c r="A114825" s="463"/>
      <c r="B114825" s="131">
        <v>116</v>
      </c>
    </row>
    <row r="114826" spans="1:2">
      <c r="A114826" s="298"/>
      <c r="B114826" s="131">
        <v>117</v>
      </c>
    </row>
    <row r="114827" spans="1:2">
      <c r="A114827" s="298"/>
      <c r="B114827" s="131">
        <v>118</v>
      </c>
    </row>
    <row r="114828" spans="1:2">
      <c r="A114828" s="298"/>
      <c r="B114828" s="131">
        <v>119</v>
      </c>
    </row>
    <row r="114829" spans="1:2">
      <c r="A114829" s="465"/>
      <c r="B114829" s="131">
        <v>120</v>
      </c>
    </row>
    <row r="114830" spans="1:2">
      <c r="A114830" s="465"/>
      <c r="B114830" s="131">
        <v>121</v>
      </c>
    </row>
    <row r="114831" spans="1:2">
      <c r="A114831" s="441"/>
      <c r="B114831" s="131">
        <v>122</v>
      </c>
    </row>
    <row r="114832" spans="1:2">
      <c r="A114832" s="464"/>
      <c r="B114832" s="131">
        <v>123</v>
      </c>
    </row>
    <row r="114833" spans="1:2">
      <c r="A114833" s="463"/>
      <c r="B114833" s="131">
        <v>124</v>
      </c>
    </row>
    <row r="114834" spans="1:2">
      <c r="A114834" s="298"/>
      <c r="B114834" s="131">
        <v>125</v>
      </c>
    </row>
    <row r="114835" spans="1:2">
      <c r="A114835" s="465"/>
      <c r="B114835" s="131">
        <v>127</v>
      </c>
    </row>
    <row r="114836" spans="1:2">
      <c r="A114836" s="441"/>
      <c r="B114836" s="131">
        <v>128</v>
      </c>
    </row>
    <row r="114837" spans="1:2">
      <c r="A114837" s="464"/>
      <c r="B114837" s="131">
        <v>129</v>
      </c>
    </row>
    <row r="114838" spans="1:2">
      <c r="A114838" s="463"/>
      <c r="B114838" s="131">
        <v>130</v>
      </c>
    </row>
    <row r="114839" spans="1:2">
      <c r="A114839" s="298"/>
      <c r="B114839" s="131">
        <v>131</v>
      </c>
    </row>
    <row r="114840" spans="1:2">
      <c r="A114840" s="465"/>
      <c r="B114840" s="131">
        <v>133</v>
      </c>
    </row>
    <row r="114841" spans="1:2" ht="60">
      <c r="A114841" s="460" t="s">
        <v>746</v>
      </c>
      <c r="B114841" s="125" t="s">
        <v>355</v>
      </c>
    </row>
    <row r="114842" spans="1:2" ht="60">
      <c r="A114842" s="439"/>
      <c r="B114842" s="129" t="s">
        <v>356</v>
      </c>
    </row>
    <row r="114843" spans="1:2">
      <c r="A114843" s="462">
        <v>0</v>
      </c>
      <c r="B114843" s="131">
        <v>134</v>
      </c>
    </row>
    <row r="114844" spans="1:2">
      <c r="A114844" s="462">
        <v>0</v>
      </c>
      <c r="B114844" s="131">
        <v>135</v>
      </c>
    </row>
    <row r="114845" spans="1:2">
      <c r="A114845" s="373">
        <v>0</v>
      </c>
      <c r="B114845" s="131">
        <v>136</v>
      </c>
    </row>
    <row r="114846" spans="1:2">
      <c r="A114846" s="439"/>
      <c r="B114846" s="131">
        <v>137</v>
      </c>
    </row>
    <row r="114847" spans="1:2">
      <c r="A114847" s="371">
        <v>0</v>
      </c>
      <c r="B114847" s="131">
        <v>138</v>
      </c>
    </row>
    <row r="114848" spans="1:2">
      <c r="A114848" s="370" t="s">
        <v>746</v>
      </c>
      <c r="B114848" s="131">
        <v>139</v>
      </c>
    </row>
    <row r="114849" spans="1:2">
      <c r="A114849" s="370" t="s">
        <v>746</v>
      </c>
      <c r="B114849" s="131">
        <v>140</v>
      </c>
    </row>
    <row r="114850" spans="1:2">
      <c r="A114850" s="370">
        <v>0</v>
      </c>
      <c r="B114850" s="131">
        <v>141</v>
      </c>
    </row>
    <row r="114851" spans="1:2">
      <c r="A114851" s="370" t="s">
        <v>117</v>
      </c>
      <c r="B114851" s="131">
        <v>142</v>
      </c>
    </row>
    <row r="114852" spans="1:2">
      <c r="A114852" s="370" t="s">
        <v>117</v>
      </c>
      <c r="B114852" s="131">
        <v>143</v>
      </c>
    </row>
    <row r="114853" spans="1:2">
      <c r="A114853" s="370" t="s">
        <v>117</v>
      </c>
      <c r="B114853" s="131">
        <v>144</v>
      </c>
    </row>
    <row r="114854" spans="1:2">
      <c r="A114854" s="370" t="s">
        <v>117</v>
      </c>
      <c r="B114854" s="131">
        <v>145</v>
      </c>
    </row>
    <row r="114855" spans="1:2">
      <c r="A114855" s="528" t="s">
        <v>117</v>
      </c>
      <c r="B114855" s="131">
        <v>146</v>
      </c>
    </row>
    <row r="114856" spans="1:2">
      <c r="A114856" s="528" t="s">
        <v>117</v>
      </c>
      <c r="B114856" s="131">
        <v>147</v>
      </c>
    </row>
    <row r="114857" spans="1:2">
      <c r="A114857" s="370" t="s">
        <v>117</v>
      </c>
      <c r="B114857" s="131">
        <v>148</v>
      </c>
    </row>
    <row r="114858" spans="1:2">
      <c r="A114858" s="515"/>
      <c r="B114858" s="533"/>
    </row>
    <row r="114859" spans="1:2">
      <c r="A114859" s="515"/>
      <c r="B114859" s="452"/>
    </row>
    <row r="114860" spans="1:2">
      <c r="A114860" s="515"/>
      <c r="B114860" s="452"/>
    </row>
    <row r="114861" spans="1:2">
      <c r="A114861" s="515"/>
      <c r="B114861" s="452"/>
    </row>
    <row r="114862" spans="1:2">
      <c r="A114862" s="515"/>
      <c r="B114862" s="452"/>
    </row>
    <row r="114863" spans="1:2">
      <c r="A114863" s="467">
        <v>0</v>
      </c>
      <c r="B114863" s="452"/>
    </row>
    <row r="114864" spans="1:2">
      <c r="A114864" s="467">
        <v>0</v>
      </c>
      <c r="B114864" s="452"/>
    </row>
    <row r="114865" spans="1:2">
      <c r="A114865" s="467">
        <v>0</v>
      </c>
      <c r="B114865" s="452"/>
    </row>
    <row r="114866" spans="1:2">
      <c r="A114866" s="467">
        <v>0</v>
      </c>
      <c r="B114866" s="452"/>
    </row>
    <row r="114867" spans="1:2">
      <c r="A114867" s="467">
        <v>0</v>
      </c>
      <c r="B114867" s="452"/>
    </row>
    <row r="114868" spans="1:2">
      <c r="A114868" s="467"/>
      <c r="B114868" s="452"/>
    </row>
    <row r="114869" spans="1:2">
      <c r="A114869" s="467"/>
      <c r="B114869" s="452"/>
    </row>
    <row r="114870" spans="1:2">
      <c r="A114870" s="467"/>
      <c r="B114870" s="452"/>
    </row>
    <row r="114871" spans="1:2">
      <c r="A114871" s="467"/>
      <c r="B114871" s="452"/>
    </row>
    <row r="114872" spans="1:2">
      <c r="A114872" s="467"/>
      <c r="B114872" s="452"/>
    </row>
    <row r="114873" spans="1:2">
      <c r="A114873" s="467"/>
      <c r="B114873" s="452"/>
    </row>
    <row r="114874" spans="1:2">
      <c r="A114874" s="467"/>
      <c r="B114874" s="452"/>
    </row>
    <row r="114875" spans="1:2">
      <c r="A114875" s="467"/>
      <c r="B114875" s="454"/>
    </row>
    <row r="114876" spans="1:2">
      <c r="A114876" s="467"/>
      <c r="B114876" s="452"/>
    </row>
    <row r="114877" spans="1:2">
      <c r="A114877" s="467"/>
      <c r="B114877" s="455"/>
    </row>
    <row r="114878" spans="1:2">
      <c r="A114878" s="467"/>
      <c r="B114878" s="456"/>
    </row>
    <row r="114879" spans="1:2">
      <c r="A114879" s="467"/>
      <c r="B114879" s="456"/>
    </row>
    <row r="114880" spans="1:2">
      <c r="A114880" s="467"/>
      <c r="B114880" s="455"/>
    </row>
    <row r="114881" spans="1:2">
      <c r="A114881" s="467"/>
      <c r="B114881" s="456"/>
    </row>
    <row r="114882" spans="1:2">
      <c r="A114882" s="467"/>
      <c r="B114882" s="455"/>
    </row>
    <row r="114883" spans="1:2">
      <c r="A114883" s="467"/>
      <c r="B114883" s="452"/>
    </row>
    <row r="114884" spans="1:2">
      <c r="A114884" s="467"/>
      <c r="B114884" s="452"/>
    </row>
    <row r="114885" spans="1:2">
      <c r="A114885" s="467"/>
      <c r="B114885" s="452"/>
    </row>
    <row r="114886" spans="1:2">
      <c r="A114886" s="467"/>
      <c r="B114886" s="452"/>
    </row>
    <row r="114887" spans="1:2">
      <c r="A114887" s="467"/>
      <c r="B114887" s="452"/>
    </row>
    <row r="114888" spans="1:2">
      <c r="A114888" s="467"/>
      <c r="B114888" s="452"/>
    </row>
    <row r="114889" spans="1:2">
      <c r="A114889" s="467"/>
      <c r="B114889" s="452"/>
    </row>
    <row r="131074" spans="1:2">
      <c r="A131074" s="523">
        <v>1</v>
      </c>
      <c r="B131074" s="124"/>
    </row>
    <row r="131075" spans="1:2" ht="60.75" thickBot="1">
      <c r="A131075" s="604"/>
      <c r="B131075" s="125" t="s">
        <v>336</v>
      </c>
    </row>
    <row r="131076" spans="1:2" ht="15.75" thickBot="1">
      <c r="A131076" s="607"/>
      <c r="B131076" s="126">
        <v>1</v>
      </c>
    </row>
    <row r="131077" spans="1:2" ht="45">
      <c r="A131077" s="605" t="s">
        <v>746</v>
      </c>
      <c r="B131077" s="127" t="s">
        <v>337</v>
      </c>
    </row>
    <row r="131078" spans="1:2" ht="15.75" thickBot="1">
      <c r="A131078" s="608"/>
      <c r="B131078" s="126">
        <v>2</v>
      </c>
    </row>
    <row r="131079" spans="1:2" ht="15.75" thickBot="1">
      <c r="A131079" s="609"/>
      <c r="B131079" s="126">
        <v>3</v>
      </c>
    </row>
    <row r="131080" spans="1:2" ht="15.75" thickBot="1">
      <c r="A131080" s="609"/>
      <c r="B131080" s="126">
        <v>4</v>
      </c>
    </row>
    <row r="131081" spans="1:2" ht="15.75" thickBot="1">
      <c r="A131081" s="609"/>
      <c r="B131081" s="126">
        <v>5</v>
      </c>
    </row>
    <row r="131082" spans="1:2" ht="60">
      <c r="A131082" s="605" t="s">
        <v>752</v>
      </c>
      <c r="B131082" s="126">
        <v>6</v>
      </c>
    </row>
    <row r="131083" spans="1:2">
      <c r="A131083" s="483" t="s">
        <v>746</v>
      </c>
      <c r="B131083" s="126">
        <v>7</v>
      </c>
    </row>
    <row r="131084" spans="1:2">
      <c r="A131084" s="483" t="s">
        <v>746</v>
      </c>
      <c r="B131084" s="126">
        <v>8</v>
      </c>
    </row>
    <row r="131085" spans="1:2">
      <c r="A131085" s="483" t="s">
        <v>746</v>
      </c>
      <c r="B131085" s="126">
        <v>9</v>
      </c>
    </row>
    <row r="131086" spans="1:2">
      <c r="A131086" s="483" t="s">
        <v>746</v>
      </c>
      <c r="B131086" s="126">
        <v>10</v>
      </c>
    </row>
    <row r="131087" spans="1:2" ht="15.75" thickBot="1">
      <c r="A131087" s="610" t="s">
        <v>746</v>
      </c>
      <c r="B131087" s="126">
        <v>11</v>
      </c>
    </row>
    <row r="131088" spans="1:2" ht="15.75" thickBot="1">
      <c r="A131088" s="607"/>
      <c r="B131088" s="126">
        <v>12</v>
      </c>
    </row>
    <row r="131089" spans="1:2" ht="15.75" thickBot="1">
      <c r="A131089" s="611"/>
      <c r="B131089" s="126">
        <v>13</v>
      </c>
    </row>
    <row r="131090" spans="1:2" ht="15.75" thickBot="1">
      <c r="A131090" s="609"/>
      <c r="B131090" s="126">
        <v>14</v>
      </c>
    </row>
    <row r="131091" spans="1:2" ht="15.75" thickBot="1">
      <c r="A131091" s="612"/>
      <c r="B131091" s="126">
        <v>15</v>
      </c>
    </row>
    <row r="131092" spans="1:2" ht="15.75" thickBot="1">
      <c r="A131092" s="611"/>
      <c r="B131092" s="126">
        <v>16</v>
      </c>
    </row>
    <row r="131093" spans="1:2" ht="15.75" thickBot="1">
      <c r="A131093" s="613"/>
      <c r="B131093" s="126">
        <v>17</v>
      </c>
    </row>
    <row r="131094" spans="1:2" ht="15.75" thickBot="1">
      <c r="A131094" s="614"/>
      <c r="B131094" s="126">
        <v>18</v>
      </c>
    </row>
    <row r="131095" spans="1:2" ht="15.75" thickBot="1">
      <c r="A131095" s="615"/>
      <c r="B131095" s="126">
        <v>19</v>
      </c>
    </row>
    <row r="131096" spans="1:2" ht="15.75" thickBot="1">
      <c r="A131096" s="615"/>
      <c r="B131096" s="126">
        <v>20</v>
      </c>
    </row>
    <row r="131097" spans="1:2" ht="15.75" thickBot="1">
      <c r="A131097" s="615"/>
      <c r="B131097" s="126">
        <v>21</v>
      </c>
    </row>
    <row r="131098" spans="1:2" ht="15.75" thickBot="1">
      <c r="A131098" s="615"/>
      <c r="B131098" s="126">
        <v>22</v>
      </c>
    </row>
    <row r="131099" spans="1:2" ht="15.75" thickBot="1">
      <c r="A131099" s="615"/>
      <c r="B131099" s="126">
        <v>23</v>
      </c>
    </row>
    <row r="131100" spans="1:2" ht="15.75" thickBot="1">
      <c r="A131100" s="615"/>
      <c r="B131100" s="126">
        <v>24</v>
      </c>
    </row>
    <row r="131101" spans="1:2">
      <c r="A131101" s="616">
        <v>0</v>
      </c>
      <c r="B131101" s="126">
        <v>25</v>
      </c>
    </row>
    <row r="131102" spans="1:2" ht="45">
      <c r="A131102" s="483" t="s">
        <v>746</v>
      </c>
      <c r="B131102" s="127" t="s">
        <v>338</v>
      </c>
    </row>
    <row r="131103" spans="1:2" ht="45.75" thickBot="1">
      <c r="A131103" s="604"/>
      <c r="B131103" s="127" t="s">
        <v>339</v>
      </c>
    </row>
    <row r="131104" spans="1:2" ht="15.75" thickBot="1">
      <c r="A131104" s="615"/>
      <c r="B131104" s="126">
        <v>26</v>
      </c>
    </row>
    <row r="131105" spans="1:2" ht="15.75" thickBot="1">
      <c r="A131105" s="615"/>
      <c r="B131105" s="126">
        <v>27</v>
      </c>
    </row>
    <row r="131106" spans="1:2" ht="15.75" thickBot="1">
      <c r="A131106" s="615"/>
      <c r="B131106" s="126">
        <v>28</v>
      </c>
    </row>
    <row r="131107" spans="1:2" ht="15.75" thickBot="1">
      <c r="A131107" s="615"/>
      <c r="B131107" s="126">
        <v>29</v>
      </c>
    </row>
    <row r="131108" spans="1:2" ht="15.75" thickBot="1">
      <c r="A131108" s="617">
        <v>0</v>
      </c>
      <c r="B131108" s="126">
        <v>30</v>
      </c>
    </row>
    <row r="131109" spans="1:2" ht="15.75" thickBot="1">
      <c r="A131109" s="615"/>
      <c r="B131109" s="126">
        <v>31</v>
      </c>
    </row>
    <row r="131110" spans="1:2" ht="15.75" thickBot="1">
      <c r="A131110" s="615"/>
      <c r="B131110" s="126">
        <v>32</v>
      </c>
    </row>
    <row r="131111" spans="1:2">
      <c r="A131111" s="618">
        <v>0</v>
      </c>
      <c r="B131111" s="126">
        <v>33</v>
      </c>
    </row>
    <row r="131112" spans="1:2">
      <c r="A131112" s="370">
        <v>0</v>
      </c>
      <c r="B131112" s="126">
        <v>34</v>
      </c>
    </row>
    <row r="131113" spans="1:2">
      <c r="A131113" s="436">
        <v>0</v>
      </c>
      <c r="B131113" s="126">
        <v>35</v>
      </c>
    </row>
    <row r="131114" spans="1:2">
      <c r="A131114" s="436">
        <v>0</v>
      </c>
      <c r="B131114" s="126">
        <v>36</v>
      </c>
    </row>
    <row r="131115" spans="1:2">
      <c r="A131115" s="370">
        <v>0</v>
      </c>
      <c r="B131115" s="126">
        <v>37</v>
      </c>
    </row>
    <row r="131116" spans="1:2" ht="15.75" thickBot="1">
      <c r="A131116" s="619">
        <v>0</v>
      </c>
      <c r="B131116" s="126">
        <v>38</v>
      </c>
    </row>
    <row r="131117" spans="1:2" ht="15.75" thickBot="1">
      <c r="A131117" s="615"/>
      <c r="B131117" s="126">
        <v>39</v>
      </c>
    </row>
    <row r="131118" spans="1:2" ht="45">
      <c r="A131118" s="620" t="s">
        <v>746</v>
      </c>
      <c r="B131118" s="127" t="s">
        <v>340</v>
      </c>
    </row>
    <row r="131119" spans="1:2" ht="45.75" thickBot="1">
      <c r="A131119" s="621"/>
      <c r="B131119" s="127" t="s">
        <v>341</v>
      </c>
    </row>
    <row r="131120" spans="1:2" ht="15.75" thickBot="1">
      <c r="A131120" s="615"/>
      <c r="B131120" s="126">
        <v>40</v>
      </c>
    </row>
    <row r="131121" spans="1:2" ht="45">
      <c r="A131121" s="541" t="s">
        <v>746</v>
      </c>
      <c r="B131121" s="127" t="s">
        <v>342</v>
      </c>
    </row>
    <row r="131122" spans="1:2" ht="45.75" thickBot="1">
      <c r="A131122" s="621"/>
      <c r="B131122" s="127" t="s">
        <v>343</v>
      </c>
    </row>
    <row r="131123" spans="1:2" ht="15.75" thickBot="1">
      <c r="A131123" s="622"/>
      <c r="B131123" s="126">
        <v>41</v>
      </c>
    </row>
    <row r="131124" spans="1:2" ht="60">
      <c r="A131124" s="541" t="s">
        <v>746</v>
      </c>
      <c r="B131124" s="127" t="s">
        <v>344</v>
      </c>
    </row>
    <row r="131125" spans="1:2" ht="15.75" thickBot="1">
      <c r="A131125" s="621"/>
      <c r="B131125" s="128">
        <v>42</v>
      </c>
    </row>
    <row r="131126" spans="1:2" ht="15.75" thickBot="1">
      <c r="A131126" s="622"/>
      <c r="B131126" s="126">
        <v>43</v>
      </c>
    </row>
    <row r="131127" spans="1:2" ht="60">
      <c r="A131127" s="541" t="s">
        <v>746</v>
      </c>
      <c r="B131127" s="127" t="s">
        <v>345</v>
      </c>
    </row>
    <row r="131128" spans="1:2" ht="15.75" thickBot="1">
      <c r="A131128" s="621"/>
      <c r="B131128" s="130">
        <v>44</v>
      </c>
    </row>
    <row r="131129" spans="1:2" ht="15.75" thickBot="1">
      <c r="A131129" s="622"/>
      <c r="B131129" s="126">
        <v>45</v>
      </c>
    </row>
    <row r="131130" spans="1:2" ht="15.75" thickBot="1">
      <c r="A131130" s="623"/>
      <c r="B131130" s="130">
        <v>46</v>
      </c>
    </row>
    <row r="131131" spans="1:2" ht="15.75" thickBot="1">
      <c r="A131131" s="625"/>
      <c r="B131131" s="126">
        <v>47</v>
      </c>
    </row>
    <row r="131132" spans="1:2" ht="15.75" thickBot="1">
      <c r="A131132" s="624"/>
      <c r="B131132" s="130">
        <v>48</v>
      </c>
    </row>
    <row r="131133" spans="1:2" ht="15.75" thickBot="1">
      <c r="A131133" s="626"/>
      <c r="B131133" s="126">
        <v>49</v>
      </c>
    </row>
    <row r="131134" spans="1:2" ht="15.75" thickBot="1">
      <c r="A131134" s="626"/>
      <c r="B131134" s="130">
        <v>50</v>
      </c>
    </row>
    <row r="131135" spans="1:2" ht="15.75" thickBot="1">
      <c r="A131135" s="627">
        <v>0</v>
      </c>
      <c r="B131135" s="126">
        <v>51</v>
      </c>
    </row>
    <row r="131136" spans="1:2" ht="15.75" thickBot="1">
      <c r="A131136" s="626"/>
      <c r="B131136" s="130">
        <v>52</v>
      </c>
    </row>
    <row r="131137" spans="1:2" ht="15.75" thickBot="1">
      <c r="A131137" s="626"/>
      <c r="B131137" s="126">
        <v>53</v>
      </c>
    </row>
    <row r="131138" spans="1:2" ht="15.75" thickBot="1">
      <c r="A131138" s="626"/>
      <c r="B131138" s="130">
        <v>54</v>
      </c>
    </row>
    <row r="131139" spans="1:2" ht="15.75" thickBot="1">
      <c r="A131139" s="615"/>
      <c r="B131139" s="126">
        <v>55</v>
      </c>
    </row>
    <row r="131140" spans="1:2" ht="15.75" thickBot="1">
      <c r="A131140" s="615"/>
      <c r="B131140" s="130">
        <v>56</v>
      </c>
    </row>
    <row r="131141" spans="1:2" ht="45.75" thickBot="1">
      <c r="A131141" s="545" t="s">
        <v>746</v>
      </c>
      <c r="B131141" s="127" t="s">
        <v>346</v>
      </c>
    </row>
    <row r="131142" spans="1:2" ht="15.75" thickBot="1">
      <c r="A131142" s="626"/>
      <c r="B131142" s="126">
        <v>57</v>
      </c>
    </row>
    <row r="131143" spans="1:2" ht="15.75" thickBot="1">
      <c r="A131143" s="626"/>
      <c r="B131143" s="126">
        <v>58</v>
      </c>
    </row>
    <row r="131144" spans="1:2" ht="15.75" thickBot="1">
      <c r="A131144" s="626"/>
      <c r="B131144" s="126">
        <v>59</v>
      </c>
    </row>
    <row r="131145" spans="1:2" ht="15.75" thickBot="1">
      <c r="A131145" s="626"/>
      <c r="B131145" s="126">
        <v>60</v>
      </c>
    </row>
    <row r="131146" spans="1:2">
      <c r="A131146" s="628">
        <v>0</v>
      </c>
      <c r="B131146" s="126">
        <v>61</v>
      </c>
    </row>
    <row r="131147" spans="1:2" ht="45">
      <c r="A131147" s="460" t="s">
        <v>746</v>
      </c>
      <c r="B131147" s="127" t="s">
        <v>347</v>
      </c>
    </row>
    <row r="131148" spans="1:2" ht="45.75" thickBot="1">
      <c r="A131148" s="630"/>
      <c r="B131148" s="127" t="s">
        <v>348</v>
      </c>
    </row>
    <row r="131149" spans="1:2" ht="15.75" thickBot="1">
      <c r="A131149" s="629"/>
      <c r="B131149" s="126">
        <v>62</v>
      </c>
    </row>
    <row r="131150" spans="1:2" ht="15.75" thickBot="1">
      <c r="A131150" s="629"/>
      <c r="B131150" s="126">
        <v>63</v>
      </c>
    </row>
    <row r="131151" spans="1:2" ht="15.75" thickBot="1">
      <c r="A131151" s="629"/>
      <c r="B131151" s="126">
        <v>64</v>
      </c>
    </row>
    <row r="131152" spans="1:2" ht="15.75" thickBot="1">
      <c r="A131152" s="627">
        <v>0</v>
      </c>
      <c r="B131152" s="126">
        <v>65</v>
      </c>
    </row>
    <row r="131153" spans="1:2" ht="15.75" thickBot="1">
      <c r="A131153" s="629"/>
      <c r="B131153" s="126">
        <v>66</v>
      </c>
    </row>
    <row r="131154" spans="1:2" ht="15.75" thickBot="1">
      <c r="A131154" s="629"/>
      <c r="B131154" s="126">
        <v>67</v>
      </c>
    </row>
    <row r="131155" spans="1:2" ht="15.75" thickBot="1">
      <c r="A131155" s="629"/>
      <c r="B131155" s="126">
        <v>68</v>
      </c>
    </row>
    <row r="131156" spans="1:2" ht="15.75" thickBot="1">
      <c r="A131156" s="629"/>
      <c r="B131156" s="126">
        <v>69</v>
      </c>
    </row>
    <row r="131157" spans="1:2" ht="15.75" thickBot="1">
      <c r="A131157" s="623"/>
      <c r="B131157" s="126">
        <v>70</v>
      </c>
    </row>
    <row r="131158" spans="1:2" ht="15.75" thickBot="1">
      <c r="A131158" s="629"/>
      <c r="B131158" s="126">
        <v>71</v>
      </c>
    </row>
    <row r="131159" spans="1:2" ht="15.75" thickBot="1">
      <c r="A131159" s="623"/>
      <c r="B131159" s="126">
        <v>72</v>
      </c>
    </row>
    <row r="131160" spans="1:2" ht="15.75" thickBot="1">
      <c r="A131160" s="629"/>
      <c r="B131160" s="126">
        <v>73</v>
      </c>
    </row>
    <row r="131161" spans="1:2">
      <c r="A131161" s="546"/>
      <c r="B131161" s="126">
        <v>74</v>
      </c>
    </row>
    <row r="131162" spans="1:2">
      <c r="A131162" s="462">
        <v>0</v>
      </c>
      <c r="B131162" s="126">
        <v>75</v>
      </c>
    </row>
    <row r="131163" spans="1:2" ht="60">
      <c r="A131163" s="462">
        <v>0</v>
      </c>
      <c r="B131163" s="125" t="s">
        <v>349</v>
      </c>
    </row>
    <row r="131164" spans="1:2" ht="60">
      <c r="A131164" s="460" t="s">
        <v>746</v>
      </c>
      <c r="B131164" s="125" t="s">
        <v>350</v>
      </c>
    </row>
    <row r="131165" spans="1:2" ht="60">
      <c r="A131165" s="441"/>
      <c r="B131165" s="125" t="s">
        <v>351</v>
      </c>
    </row>
    <row r="131166" spans="1:2">
      <c r="A131166" s="462">
        <v>0</v>
      </c>
      <c r="B131166" s="131">
        <v>76</v>
      </c>
    </row>
    <row r="131167" spans="1:2">
      <c r="A131167" s="462">
        <v>0</v>
      </c>
      <c r="B131167" s="131">
        <v>77</v>
      </c>
    </row>
    <row r="131168" spans="1:2">
      <c r="A131168" s="462">
        <v>0</v>
      </c>
      <c r="B131168" s="131">
        <v>78</v>
      </c>
    </row>
    <row r="131169" spans="1:2">
      <c r="A131169" s="462">
        <v>0</v>
      </c>
      <c r="B131169" s="131">
        <v>79</v>
      </c>
    </row>
    <row r="131170" spans="1:2">
      <c r="A131170" s="462">
        <v>0</v>
      </c>
      <c r="B131170" s="131">
        <v>80</v>
      </c>
    </row>
    <row r="131171" spans="1:2">
      <c r="A131171" s="462">
        <v>0</v>
      </c>
      <c r="B131171" s="131">
        <v>81</v>
      </c>
    </row>
    <row r="131172" spans="1:2">
      <c r="A131172" s="462">
        <v>0</v>
      </c>
      <c r="B131172" s="131">
        <v>82</v>
      </c>
    </row>
    <row r="131173" spans="1:2">
      <c r="A131173" s="462">
        <v>0</v>
      </c>
      <c r="B131173" s="131">
        <v>83</v>
      </c>
    </row>
    <row r="131174" spans="1:2">
      <c r="A131174" s="462">
        <v>0</v>
      </c>
      <c r="B131174" s="131">
        <v>84</v>
      </c>
    </row>
    <row r="131175" spans="1:2" ht="15.75" thickBot="1">
      <c r="A131175" s="631">
        <v>0</v>
      </c>
      <c r="B131175" s="131">
        <v>85</v>
      </c>
    </row>
    <row r="131176" spans="1:2" ht="15.75" thickBot="1">
      <c r="A131176" s="632"/>
      <c r="B131176" s="131">
        <v>86</v>
      </c>
    </row>
    <row r="131177" spans="1:2" ht="15.75" thickBot="1">
      <c r="A131177" s="632"/>
      <c r="B131177" s="131">
        <v>87</v>
      </c>
    </row>
    <row r="131178" spans="1:2" ht="15.75" thickBot="1">
      <c r="A131178" s="615"/>
      <c r="B131178" s="131">
        <v>88</v>
      </c>
    </row>
    <row r="131179" spans="1:2" ht="15.75" thickBot="1">
      <c r="A131179" s="622"/>
      <c r="B131179" s="131">
        <v>89</v>
      </c>
    </row>
    <row r="131180" spans="1:2" ht="45">
      <c r="A131180" s="541" t="s">
        <v>746</v>
      </c>
      <c r="B131180" s="125" t="s">
        <v>352</v>
      </c>
    </row>
    <row r="131181" spans="1:2">
      <c r="A131181" s="290"/>
      <c r="B131181" s="131">
        <v>90</v>
      </c>
    </row>
    <row r="131182" spans="1:2">
      <c r="A131182" s="290"/>
      <c r="B131182" s="131">
        <v>91</v>
      </c>
    </row>
    <row r="131183" spans="1:2">
      <c r="A131183" s="526"/>
      <c r="B131183" s="131">
        <v>92</v>
      </c>
    </row>
    <row r="131184" spans="1:2">
      <c r="A131184" s="291"/>
      <c r="B131184" s="131">
        <v>93</v>
      </c>
    </row>
    <row r="131185" spans="1:2">
      <c r="A131185" s="374"/>
      <c r="B131185" s="131">
        <v>94</v>
      </c>
    </row>
    <row r="131186" spans="1:2">
      <c r="A131186" s="374"/>
      <c r="B131186" s="131">
        <v>95</v>
      </c>
    </row>
    <row r="131187" spans="1:2">
      <c r="A131187" s="374"/>
      <c r="B131187" s="131">
        <v>96</v>
      </c>
    </row>
    <row r="131188" spans="1:2">
      <c r="A131188" s="374"/>
      <c r="B131188" s="131">
        <v>97</v>
      </c>
    </row>
    <row r="131189" spans="1:2">
      <c r="A131189" s="291"/>
      <c r="B131189" s="131">
        <v>98</v>
      </c>
    </row>
    <row r="131190" spans="1:2">
      <c r="A131190" s="441"/>
      <c r="B131190" s="131">
        <v>99</v>
      </c>
    </row>
    <row r="131191" spans="1:2">
      <c r="A131191" s="441"/>
      <c r="B131191" s="131">
        <v>100</v>
      </c>
    </row>
    <row r="131192" spans="1:2">
      <c r="A131192" s="464"/>
      <c r="B131192" s="131">
        <v>101</v>
      </c>
    </row>
    <row r="131193" spans="1:2">
      <c r="A131193" s="290"/>
      <c r="B131193" s="131">
        <v>102</v>
      </c>
    </row>
    <row r="131194" spans="1:2" ht="45">
      <c r="A131194" s="633" t="s">
        <v>746</v>
      </c>
      <c r="B131194" s="125" t="s">
        <v>353</v>
      </c>
    </row>
    <row r="131195" spans="1:2">
      <c r="A131195" s="463"/>
      <c r="B131195" s="131">
        <v>103</v>
      </c>
    </row>
    <row r="131196" spans="1:2">
      <c r="A131196" s="298"/>
      <c r="B131196" s="131">
        <v>104</v>
      </c>
    </row>
    <row r="131197" spans="1:2">
      <c r="A131197" s="298"/>
      <c r="B131197" s="131">
        <v>105</v>
      </c>
    </row>
    <row r="131198" spans="1:2">
      <c r="A131198" s="298"/>
      <c r="B131198" s="131">
        <v>106</v>
      </c>
    </row>
    <row r="131199" spans="1:2">
      <c r="A131199" s="298"/>
      <c r="B131199" s="131">
        <v>107</v>
      </c>
    </row>
    <row r="131200" spans="1:2">
      <c r="A131200" s="465"/>
      <c r="B131200" s="131">
        <v>108</v>
      </c>
    </row>
    <row r="131201" spans="1:2">
      <c r="A131201" s="441"/>
      <c r="B131201" s="131">
        <v>109</v>
      </c>
    </row>
    <row r="131202" spans="1:2">
      <c r="A131202" s="464"/>
      <c r="B131202" s="131">
        <v>110</v>
      </c>
    </row>
    <row r="131203" spans="1:2">
      <c r="A131203" s="466"/>
      <c r="B131203" s="131">
        <v>111</v>
      </c>
    </row>
    <row r="131204" spans="1:2">
      <c r="A131204" s="290"/>
      <c r="B131204" s="131">
        <v>112</v>
      </c>
    </row>
    <row r="131205" spans="1:2" ht="45">
      <c r="A131205" s="633" t="s">
        <v>746</v>
      </c>
      <c r="B131205" s="125" t="s">
        <v>354</v>
      </c>
    </row>
    <row r="131206" spans="1:2">
      <c r="A131206" s="290"/>
      <c r="B131206" s="131">
        <v>113</v>
      </c>
    </row>
    <row r="131207" spans="1:2">
      <c r="A131207" s="525" t="s">
        <v>746</v>
      </c>
      <c r="B131207" s="131">
        <v>114</v>
      </c>
    </row>
    <row r="131208" spans="1:2">
      <c r="A131208" s="525" t="s">
        <v>746</v>
      </c>
      <c r="B131208" s="131">
        <v>115</v>
      </c>
    </row>
    <row r="131209" spans="1:2">
      <c r="A131209" s="463"/>
      <c r="B131209" s="131">
        <v>116</v>
      </c>
    </row>
    <row r="131210" spans="1:2">
      <c r="A131210" s="298"/>
      <c r="B131210" s="131">
        <v>117</v>
      </c>
    </row>
    <row r="131211" spans="1:2">
      <c r="A131211" s="298"/>
      <c r="B131211" s="131">
        <v>118</v>
      </c>
    </row>
    <row r="131212" spans="1:2">
      <c r="A131212" s="298"/>
      <c r="B131212" s="131">
        <v>119</v>
      </c>
    </row>
    <row r="131213" spans="1:2">
      <c r="A131213" s="465"/>
      <c r="B131213" s="131">
        <v>120</v>
      </c>
    </row>
    <row r="131214" spans="1:2">
      <c r="A131214" s="465"/>
      <c r="B131214" s="131">
        <v>121</v>
      </c>
    </row>
    <row r="131215" spans="1:2">
      <c r="A131215" s="441"/>
      <c r="B131215" s="131">
        <v>122</v>
      </c>
    </row>
    <row r="131216" spans="1:2">
      <c r="A131216" s="464"/>
      <c r="B131216" s="131">
        <v>123</v>
      </c>
    </row>
    <row r="131217" spans="1:2">
      <c r="A131217" s="463"/>
      <c r="B131217" s="131">
        <v>124</v>
      </c>
    </row>
    <row r="131218" spans="1:2">
      <c r="A131218" s="298"/>
      <c r="B131218" s="131">
        <v>125</v>
      </c>
    </row>
    <row r="131219" spans="1:2">
      <c r="A131219" s="465"/>
      <c r="B131219" s="131">
        <v>127</v>
      </c>
    </row>
    <row r="131220" spans="1:2">
      <c r="A131220" s="441"/>
      <c r="B131220" s="131">
        <v>128</v>
      </c>
    </row>
    <row r="131221" spans="1:2">
      <c r="A131221" s="464"/>
      <c r="B131221" s="131">
        <v>129</v>
      </c>
    </row>
    <row r="131222" spans="1:2">
      <c r="A131222" s="463"/>
      <c r="B131222" s="131">
        <v>130</v>
      </c>
    </row>
    <row r="131223" spans="1:2">
      <c r="A131223" s="298"/>
      <c r="B131223" s="131">
        <v>131</v>
      </c>
    </row>
    <row r="131224" spans="1:2">
      <c r="A131224" s="465"/>
      <c r="B131224" s="131">
        <v>133</v>
      </c>
    </row>
    <row r="131225" spans="1:2" ht="60">
      <c r="A131225" s="460" t="s">
        <v>746</v>
      </c>
      <c r="B131225" s="125" t="s">
        <v>355</v>
      </c>
    </row>
    <row r="131226" spans="1:2" ht="60">
      <c r="A131226" s="439"/>
      <c r="B131226" s="129" t="s">
        <v>356</v>
      </c>
    </row>
    <row r="131227" spans="1:2">
      <c r="A131227" s="462">
        <v>0</v>
      </c>
      <c r="B131227" s="131">
        <v>134</v>
      </c>
    </row>
    <row r="131228" spans="1:2">
      <c r="A131228" s="462">
        <v>0</v>
      </c>
      <c r="B131228" s="131">
        <v>135</v>
      </c>
    </row>
    <row r="131229" spans="1:2">
      <c r="A131229" s="373">
        <v>0</v>
      </c>
      <c r="B131229" s="131">
        <v>136</v>
      </c>
    </row>
    <row r="131230" spans="1:2">
      <c r="A131230" s="439"/>
      <c r="B131230" s="131">
        <v>137</v>
      </c>
    </row>
    <row r="131231" spans="1:2">
      <c r="A131231" s="371">
        <v>0</v>
      </c>
      <c r="B131231" s="131">
        <v>138</v>
      </c>
    </row>
    <row r="131232" spans="1:2">
      <c r="A131232" s="370" t="s">
        <v>746</v>
      </c>
      <c r="B131232" s="131">
        <v>139</v>
      </c>
    </row>
    <row r="131233" spans="1:2">
      <c r="A131233" s="370" t="s">
        <v>746</v>
      </c>
      <c r="B131233" s="131">
        <v>140</v>
      </c>
    </row>
    <row r="131234" spans="1:2">
      <c r="A131234" s="370">
        <v>0</v>
      </c>
      <c r="B131234" s="131">
        <v>141</v>
      </c>
    </row>
    <row r="131235" spans="1:2">
      <c r="A131235" s="370" t="s">
        <v>117</v>
      </c>
      <c r="B131235" s="131">
        <v>142</v>
      </c>
    </row>
    <row r="131236" spans="1:2">
      <c r="A131236" s="370" t="s">
        <v>117</v>
      </c>
      <c r="B131236" s="131">
        <v>143</v>
      </c>
    </row>
    <row r="131237" spans="1:2">
      <c r="A131237" s="370" t="s">
        <v>117</v>
      </c>
      <c r="B131237" s="131">
        <v>144</v>
      </c>
    </row>
    <row r="131238" spans="1:2">
      <c r="A131238" s="370" t="s">
        <v>117</v>
      </c>
      <c r="B131238" s="131">
        <v>145</v>
      </c>
    </row>
    <row r="131239" spans="1:2">
      <c r="A131239" s="528" t="s">
        <v>117</v>
      </c>
      <c r="B131239" s="131">
        <v>146</v>
      </c>
    </row>
    <row r="131240" spans="1:2">
      <c r="A131240" s="528" t="s">
        <v>117</v>
      </c>
      <c r="B131240" s="131">
        <v>147</v>
      </c>
    </row>
    <row r="131241" spans="1:2">
      <c r="A131241" s="370" t="s">
        <v>117</v>
      </c>
      <c r="B131241" s="131">
        <v>148</v>
      </c>
    </row>
    <row r="131242" spans="1:2">
      <c r="A131242" s="515"/>
      <c r="B131242" s="533"/>
    </row>
    <row r="131243" spans="1:2">
      <c r="A131243" s="515"/>
      <c r="B131243" s="452"/>
    </row>
    <row r="131244" spans="1:2">
      <c r="A131244" s="515"/>
      <c r="B131244" s="452"/>
    </row>
    <row r="131245" spans="1:2">
      <c r="A131245" s="515"/>
      <c r="B131245" s="452"/>
    </row>
    <row r="131246" spans="1:2">
      <c r="A131246" s="515"/>
      <c r="B131246" s="452"/>
    </row>
    <row r="131247" spans="1:2">
      <c r="A131247" s="467">
        <v>0</v>
      </c>
      <c r="B131247" s="452"/>
    </row>
    <row r="131248" spans="1:2">
      <c r="A131248" s="467">
        <v>0</v>
      </c>
      <c r="B131248" s="452"/>
    </row>
    <row r="131249" spans="1:2">
      <c r="A131249" s="467">
        <v>0</v>
      </c>
      <c r="B131249" s="452"/>
    </row>
    <row r="131250" spans="1:2">
      <c r="A131250" s="467">
        <v>0</v>
      </c>
      <c r="B131250" s="452"/>
    </row>
    <row r="131251" spans="1:2">
      <c r="A131251" s="467">
        <v>0</v>
      </c>
      <c r="B131251" s="452"/>
    </row>
    <row r="131252" spans="1:2">
      <c r="A131252" s="467"/>
      <c r="B131252" s="452"/>
    </row>
    <row r="131253" spans="1:2">
      <c r="A131253" s="467"/>
      <c r="B131253" s="452"/>
    </row>
    <row r="131254" spans="1:2">
      <c r="A131254" s="467"/>
      <c r="B131254" s="452"/>
    </row>
    <row r="131255" spans="1:2">
      <c r="A131255" s="467"/>
      <c r="B131255" s="452"/>
    </row>
    <row r="131256" spans="1:2">
      <c r="A131256" s="467"/>
      <c r="B131256" s="452"/>
    </row>
    <row r="131257" spans="1:2">
      <c r="A131257" s="467"/>
      <c r="B131257" s="452"/>
    </row>
    <row r="131258" spans="1:2">
      <c r="A131258" s="467"/>
      <c r="B131258" s="452"/>
    </row>
    <row r="131259" spans="1:2">
      <c r="A131259" s="467"/>
      <c r="B131259" s="454"/>
    </row>
    <row r="131260" spans="1:2">
      <c r="A131260" s="467"/>
      <c r="B131260" s="452"/>
    </row>
    <row r="131261" spans="1:2">
      <c r="A131261" s="467"/>
      <c r="B131261" s="455"/>
    </row>
    <row r="131262" spans="1:2">
      <c r="A131262" s="467"/>
      <c r="B131262" s="456"/>
    </row>
    <row r="131263" spans="1:2">
      <c r="A131263" s="467"/>
      <c r="B131263" s="456"/>
    </row>
    <row r="131264" spans="1:2">
      <c r="A131264" s="467"/>
      <c r="B131264" s="455"/>
    </row>
    <row r="131265" spans="1:2">
      <c r="A131265" s="467"/>
      <c r="B131265" s="456"/>
    </row>
    <row r="131266" spans="1:2">
      <c r="A131266" s="467"/>
      <c r="B131266" s="455"/>
    </row>
    <row r="131267" spans="1:2">
      <c r="A131267" s="467"/>
      <c r="B131267" s="452"/>
    </row>
    <row r="131268" spans="1:2">
      <c r="A131268" s="467"/>
      <c r="B131268" s="452"/>
    </row>
    <row r="131269" spans="1:2">
      <c r="A131269" s="467"/>
      <c r="B131269" s="452"/>
    </row>
    <row r="131270" spans="1:2">
      <c r="A131270" s="467"/>
      <c r="B131270" s="452"/>
    </row>
    <row r="131271" spans="1:2">
      <c r="A131271" s="467"/>
      <c r="B131271" s="452"/>
    </row>
    <row r="131272" spans="1:2">
      <c r="A131272" s="467"/>
      <c r="B131272" s="452"/>
    </row>
    <row r="131273" spans="1:2">
      <c r="A131273" s="467"/>
      <c r="B131273" s="452"/>
    </row>
    <row r="147458" spans="1:2">
      <c r="A147458" s="523">
        <v>1</v>
      </c>
      <c r="B147458" s="124"/>
    </row>
    <row r="147459" spans="1:2" ht="60.75" thickBot="1">
      <c r="A147459" s="604"/>
      <c r="B147459" s="125" t="s">
        <v>336</v>
      </c>
    </row>
    <row r="147460" spans="1:2" ht="15.75" thickBot="1">
      <c r="A147460" s="607"/>
      <c r="B147460" s="126">
        <v>1</v>
      </c>
    </row>
    <row r="147461" spans="1:2" ht="45">
      <c r="A147461" s="605" t="s">
        <v>746</v>
      </c>
      <c r="B147461" s="127" t="s">
        <v>337</v>
      </c>
    </row>
    <row r="147462" spans="1:2" ht="15.75" thickBot="1">
      <c r="A147462" s="608"/>
      <c r="B147462" s="126">
        <v>2</v>
      </c>
    </row>
    <row r="147463" spans="1:2" ht="15.75" thickBot="1">
      <c r="A147463" s="609"/>
      <c r="B147463" s="126">
        <v>3</v>
      </c>
    </row>
    <row r="147464" spans="1:2" ht="15.75" thickBot="1">
      <c r="A147464" s="609"/>
      <c r="B147464" s="126">
        <v>4</v>
      </c>
    </row>
    <row r="147465" spans="1:2" ht="15.75" thickBot="1">
      <c r="A147465" s="609"/>
      <c r="B147465" s="126">
        <v>5</v>
      </c>
    </row>
    <row r="147466" spans="1:2" ht="60">
      <c r="A147466" s="605" t="s">
        <v>752</v>
      </c>
      <c r="B147466" s="126">
        <v>6</v>
      </c>
    </row>
    <row r="147467" spans="1:2">
      <c r="A147467" s="483" t="s">
        <v>746</v>
      </c>
      <c r="B147467" s="126">
        <v>7</v>
      </c>
    </row>
    <row r="147468" spans="1:2">
      <c r="A147468" s="483" t="s">
        <v>746</v>
      </c>
      <c r="B147468" s="126">
        <v>8</v>
      </c>
    </row>
    <row r="147469" spans="1:2">
      <c r="A147469" s="483" t="s">
        <v>746</v>
      </c>
      <c r="B147469" s="126">
        <v>9</v>
      </c>
    </row>
    <row r="147470" spans="1:2">
      <c r="A147470" s="483" t="s">
        <v>746</v>
      </c>
      <c r="B147470" s="126">
        <v>10</v>
      </c>
    </row>
    <row r="147471" spans="1:2" ht="15.75" thickBot="1">
      <c r="A147471" s="610" t="s">
        <v>746</v>
      </c>
      <c r="B147471" s="126">
        <v>11</v>
      </c>
    </row>
    <row r="147472" spans="1:2" ht="15.75" thickBot="1">
      <c r="A147472" s="607"/>
      <c r="B147472" s="126">
        <v>12</v>
      </c>
    </row>
    <row r="147473" spans="1:2" ht="15.75" thickBot="1">
      <c r="A147473" s="611"/>
      <c r="B147473" s="126">
        <v>13</v>
      </c>
    </row>
    <row r="147474" spans="1:2" ht="15.75" thickBot="1">
      <c r="A147474" s="609"/>
      <c r="B147474" s="126">
        <v>14</v>
      </c>
    </row>
    <row r="147475" spans="1:2" ht="15.75" thickBot="1">
      <c r="A147475" s="612"/>
      <c r="B147475" s="126">
        <v>15</v>
      </c>
    </row>
    <row r="147476" spans="1:2" ht="15.75" thickBot="1">
      <c r="A147476" s="611"/>
      <c r="B147476" s="126">
        <v>16</v>
      </c>
    </row>
    <row r="147477" spans="1:2" ht="15.75" thickBot="1">
      <c r="A147477" s="613"/>
      <c r="B147477" s="126">
        <v>17</v>
      </c>
    </row>
    <row r="147478" spans="1:2" ht="15.75" thickBot="1">
      <c r="A147478" s="614"/>
      <c r="B147478" s="126">
        <v>18</v>
      </c>
    </row>
    <row r="147479" spans="1:2" ht="15.75" thickBot="1">
      <c r="A147479" s="615"/>
      <c r="B147479" s="126">
        <v>19</v>
      </c>
    </row>
    <row r="147480" spans="1:2" ht="15.75" thickBot="1">
      <c r="A147480" s="615"/>
      <c r="B147480" s="126">
        <v>20</v>
      </c>
    </row>
    <row r="147481" spans="1:2" ht="15.75" thickBot="1">
      <c r="A147481" s="615"/>
      <c r="B147481" s="126">
        <v>21</v>
      </c>
    </row>
    <row r="147482" spans="1:2" ht="15.75" thickBot="1">
      <c r="A147482" s="615"/>
      <c r="B147482" s="126">
        <v>22</v>
      </c>
    </row>
    <row r="147483" spans="1:2" ht="15.75" thickBot="1">
      <c r="A147483" s="615"/>
      <c r="B147483" s="126">
        <v>23</v>
      </c>
    </row>
    <row r="147484" spans="1:2" ht="15.75" thickBot="1">
      <c r="A147484" s="615"/>
      <c r="B147484" s="126">
        <v>24</v>
      </c>
    </row>
    <row r="147485" spans="1:2">
      <c r="A147485" s="616">
        <v>0</v>
      </c>
      <c r="B147485" s="126">
        <v>25</v>
      </c>
    </row>
    <row r="147486" spans="1:2" ht="45">
      <c r="A147486" s="483" t="s">
        <v>746</v>
      </c>
      <c r="B147486" s="127" t="s">
        <v>338</v>
      </c>
    </row>
    <row r="147487" spans="1:2" ht="45.75" thickBot="1">
      <c r="A147487" s="604"/>
      <c r="B147487" s="127" t="s">
        <v>339</v>
      </c>
    </row>
    <row r="147488" spans="1:2" ht="15.75" thickBot="1">
      <c r="A147488" s="615"/>
      <c r="B147488" s="126">
        <v>26</v>
      </c>
    </row>
    <row r="147489" spans="1:2" ht="15.75" thickBot="1">
      <c r="A147489" s="615"/>
      <c r="B147489" s="126">
        <v>27</v>
      </c>
    </row>
    <row r="147490" spans="1:2" ht="15.75" thickBot="1">
      <c r="A147490" s="615"/>
      <c r="B147490" s="126">
        <v>28</v>
      </c>
    </row>
    <row r="147491" spans="1:2" ht="15.75" thickBot="1">
      <c r="A147491" s="615"/>
      <c r="B147491" s="126">
        <v>29</v>
      </c>
    </row>
    <row r="147492" spans="1:2" ht="15.75" thickBot="1">
      <c r="A147492" s="617">
        <v>0</v>
      </c>
      <c r="B147492" s="126">
        <v>30</v>
      </c>
    </row>
    <row r="147493" spans="1:2" ht="15.75" thickBot="1">
      <c r="A147493" s="615"/>
      <c r="B147493" s="126">
        <v>31</v>
      </c>
    </row>
    <row r="147494" spans="1:2" ht="15.75" thickBot="1">
      <c r="A147494" s="615"/>
      <c r="B147494" s="126">
        <v>32</v>
      </c>
    </row>
    <row r="147495" spans="1:2">
      <c r="A147495" s="618">
        <v>0</v>
      </c>
      <c r="B147495" s="126">
        <v>33</v>
      </c>
    </row>
    <row r="147496" spans="1:2">
      <c r="A147496" s="370">
        <v>0</v>
      </c>
      <c r="B147496" s="126">
        <v>34</v>
      </c>
    </row>
    <row r="147497" spans="1:2">
      <c r="A147497" s="436">
        <v>0</v>
      </c>
      <c r="B147497" s="126">
        <v>35</v>
      </c>
    </row>
    <row r="147498" spans="1:2">
      <c r="A147498" s="436">
        <v>0</v>
      </c>
      <c r="B147498" s="126">
        <v>36</v>
      </c>
    </row>
    <row r="147499" spans="1:2">
      <c r="A147499" s="370">
        <v>0</v>
      </c>
      <c r="B147499" s="126">
        <v>37</v>
      </c>
    </row>
    <row r="147500" spans="1:2" ht="15.75" thickBot="1">
      <c r="A147500" s="619">
        <v>0</v>
      </c>
      <c r="B147500" s="126">
        <v>38</v>
      </c>
    </row>
    <row r="147501" spans="1:2" ht="15.75" thickBot="1">
      <c r="A147501" s="615"/>
      <c r="B147501" s="126">
        <v>39</v>
      </c>
    </row>
    <row r="147502" spans="1:2" ht="45">
      <c r="A147502" s="620" t="s">
        <v>746</v>
      </c>
      <c r="B147502" s="127" t="s">
        <v>340</v>
      </c>
    </row>
    <row r="147503" spans="1:2" ht="45.75" thickBot="1">
      <c r="A147503" s="621"/>
      <c r="B147503" s="127" t="s">
        <v>341</v>
      </c>
    </row>
    <row r="147504" spans="1:2" ht="15.75" thickBot="1">
      <c r="A147504" s="615"/>
      <c r="B147504" s="126">
        <v>40</v>
      </c>
    </row>
    <row r="147505" spans="1:2" ht="45">
      <c r="A147505" s="541" t="s">
        <v>746</v>
      </c>
      <c r="B147505" s="127" t="s">
        <v>342</v>
      </c>
    </row>
    <row r="147506" spans="1:2" ht="45.75" thickBot="1">
      <c r="A147506" s="621"/>
      <c r="B147506" s="127" t="s">
        <v>343</v>
      </c>
    </row>
    <row r="147507" spans="1:2" ht="15.75" thickBot="1">
      <c r="A147507" s="622"/>
      <c r="B147507" s="126">
        <v>41</v>
      </c>
    </row>
    <row r="147508" spans="1:2" ht="60">
      <c r="A147508" s="541" t="s">
        <v>746</v>
      </c>
      <c r="B147508" s="127" t="s">
        <v>344</v>
      </c>
    </row>
    <row r="147509" spans="1:2" ht="15.75" thickBot="1">
      <c r="A147509" s="621"/>
      <c r="B147509" s="128">
        <v>42</v>
      </c>
    </row>
    <row r="147510" spans="1:2" ht="15.75" thickBot="1">
      <c r="A147510" s="622"/>
      <c r="B147510" s="126">
        <v>43</v>
      </c>
    </row>
    <row r="147511" spans="1:2" ht="60">
      <c r="A147511" s="541" t="s">
        <v>746</v>
      </c>
      <c r="B147511" s="127" t="s">
        <v>345</v>
      </c>
    </row>
    <row r="147512" spans="1:2" ht="15.75" thickBot="1">
      <c r="A147512" s="621"/>
      <c r="B147512" s="130">
        <v>44</v>
      </c>
    </row>
    <row r="147513" spans="1:2" ht="15.75" thickBot="1">
      <c r="A147513" s="622"/>
      <c r="B147513" s="126">
        <v>45</v>
      </c>
    </row>
    <row r="147514" spans="1:2" ht="15.75" thickBot="1">
      <c r="A147514" s="623"/>
      <c r="B147514" s="130">
        <v>46</v>
      </c>
    </row>
    <row r="147515" spans="1:2" ht="15.75" thickBot="1">
      <c r="A147515" s="625"/>
      <c r="B147515" s="126">
        <v>47</v>
      </c>
    </row>
    <row r="147516" spans="1:2" ht="15.75" thickBot="1">
      <c r="A147516" s="624"/>
      <c r="B147516" s="130">
        <v>48</v>
      </c>
    </row>
    <row r="147517" spans="1:2" ht="15.75" thickBot="1">
      <c r="A147517" s="626"/>
      <c r="B147517" s="126">
        <v>49</v>
      </c>
    </row>
    <row r="147518" spans="1:2" ht="15.75" thickBot="1">
      <c r="A147518" s="626"/>
      <c r="B147518" s="130">
        <v>50</v>
      </c>
    </row>
    <row r="147519" spans="1:2" ht="15.75" thickBot="1">
      <c r="A147519" s="627">
        <v>0</v>
      </c>
      <c r="B147519" s="126">
        <v>51</v>
      </c>
    </row>
    <row r="147520" spans="1:2" ht="15.75" thickBot="1">
      <c r="A147520" s="626"/>
      <c r="B147520" s="130">
        <v>52</v>
      </c>
    </row>
    <row r="147521" spans="1:2" ht="15.75" thickBot="1">
      <c r="A147521" s="626"/>
      <c r="B147521" s="126">
        <v>53</v>
      </c>
    </row>
    <row r="147522" spans="1:2" ht="15.75" thickBot="1">
      <c r="A147522" s="626"/>
      <c r="B147522" s="130">
        <v>54</v>
      </c>
    </row>
    <row r="147523" spans="1:2" ht="15.75" thickBot="1">
      <c r="A147523" s="615"/>
      <c r="B147523" s="126">
        <v>55</v>
      </c>
    </row>
    <row r="147524" spans="1:2" ht="15.75" thickBot="1">
      <c r="A147524" s="615"/>
      <c r="B147524" s="130">
        <v>56</v>
      </c>
    </row>
    <row r="147525" spans="1:2" ht="45.75" thickBot="1">
      <c r="A147525" s="545" t="s">
        <v>746</v>
      </c>
      <c r="B147525" s="127" t="s">
        <v>346</v>
      </c>
    </row>
    <row r="147526" spans="1:2" ht="15.75" thickBot="1">
      <c r="A147526" s="626"/>
      <c r="B147526" s="126">
        <v>57</v>
      </c>
    </row>
    <row r="147527" spans="1:2" ht="15.75" thickBot="1">
      <c r="A147527" s="626"/>
      <c r="B147527" s="126">
        <v>58</v>
      </c>
    </row>
    <row r="147528" spans="1:2" ht="15.75" thickBot="1">
      <c r="A147528" s="626"/>
      <c r="B147528" s="126">
        <v>59</v>
      </c>
    </row>
    <row r="147529" spans="1:2" ht="15.75" thickBot="1">
      <c r="A147529" s="626"/>
      <c r="B147529" s="126">
        <v>60</v>
      </c>
    </row>
    <row r="147530" spans="1:2">
      <c r="A147530" s="628">
        <v>0</v>
      </c>
      <c r="B147530" s="126">
        <v>61</v>
      </c>
    </row>
    <row r="147531" spans="1:2" ht="45">
      <c r="A147531" s="460" t="s">
        <v>746</v>
      </c>
      <c r="B147531" s="127" t="s">
        <v>347</v>
      </c>
    </row>
    <row r="147532" spans="1:2" ht="45.75" thickBot="1">
      <c r="A147532" s="630"/>
      <c r="B147532" s="127" t="s">
        <v>348</v>
      </c>
    </row>
    <row r="147533" spans="1:2" ht="15.75" thickBot="1">
      <c r="A147533" s="629"/>
      <c r="B147533" s="126">
        <v>62</v>
      </c>
    </row>
    <row r="147534" spans="1:2" ht="15.75" thickBot="1">
      <c r="A147534" s="629"/>
      <c r="B147534" s="126">
        <v>63</v>
      </c>
    </row>
    <row r="147535" spans="1:2" ht="15.75" thickBot="1">
      <c r="A147535" s="629"/>
      <c r="B147535" s="126">
        <v>64</v>
      </c>
    </row>
    <row r="147536" spans="1:2" ht="15.75" thickBot="1">
      <c r="A147536" s="627">
        <v>0</v>
      </c>
      <c r="B147536" s="126">
        <v>65</v>
      </c>
    </row>
    <row r="147537" spans="1:2" ht="15.75" thickBot="1">
      <c r="A147537" s="629"/>
      <c r="B147537" s="126">
        <v>66</v>
      </c>
    </row>
    <row r="147538" spans="1:2" ht="15.75" thickBot="1">
      <c r="A147538" s="629"/>
      <c r="B147538" s="126">
        <v>67</v>
      </c>
    </row>
    <row r="147539" spans="1:2" ht="15.75" thickBot="1">
      <c r="A147539" s="629"/>
      <c r="B147539" s="126">
        <v>68</v>
      </c>
    </row>
    <row r="147540" spans="1:2" ht="15.75" thickBot="1">
      <c r="A147540" s="629"/>
      <c r="B147540" s="126">
        <v>69</v>
      </c>
    </row>
    <row r="147541" spans="1:2" ht="15.75" thickBot="1">
      <c r="A147541" s="623"/>
      <c r="B147541" s="126">
        <v>70</v>
      </c>
    </row>
    <row r="147542" spans="1:2" ht="15.75" thickBot="1">
      <c r="A147542" s="629"/>
      <c r="B147542" s="126">
        <v>71</v>
      </c>
    </row>
    <row r="147543" spans="1:2" ht="15.75" thickBot="1">
      <c r="A147543" s="623"/>
      <c r="B147543" s="126">
        <v>72</v>
      </c>
    </row>
    <row r="147544" spans="1:2" ht="15.75" thickBot="1">
      <c r="A147544" s="629"/>
      <c r="B147544" s="126">
        <v>73</v>
      </c>
    </row>
    <row r="147545" spans="1:2">
      <c r="A147545" s="546"/>
      <c r="B147545" s="126">
        <v>74</v>
      </c>
    </row>
    <row r="147546" spans="1:2">
      <c r="A147546" s="462">
        <v>0</v>
      </c>
      <c r="B147546" s="126">
        <v>75</v>
      </c>
    </row>
    <row r="147547" spans="1:2" ht="60">
      <c r="A147547" s="462">
        <v>0</v>
      </c>
      <c r="B147547" s="125" t="s">
        <v>349</v>
      </c>
    </row>
    <row r="147548" spans="1:2" ht="60">
      <c r="A147548" s="460" t="s">
        <v>746</v>
      </c>
      <c r="B147548" s="125" t="s">
        <v>350</v>
      </c>
    </row>
    <row r="147549" spans="1:2" ht="60">
      <c r="A147549" s="441"/>
      <c r="B147549" s="125" t="s">
        <v>351</v>
      </c>
    </row>
    <row r="147550" spans="1:2">
      <c r="A147550" s="462">
        <v>0</v>
      </c>
      <c r="B147550" s="131">
        <v>76</v>
      </c>
    </row>
    <row r="147551" spans="1:2">
      <c r="A147551" s="462">
        <v>0</v>
      </c>
      <c r="B147551" s="131">
        <v>77</v>
      </c>
    </row>
    <row r="147552" spans="1:2">
      <c r="A147552" s="462">
        <v>0</v>
      </c>
      <c r="B147552" s="131">
        <v>78</v>
      </c>
    </row>
    <row r="147553" spans="1:2">
      <c r="A147553" s="462">
        <v>0</v>
      </c>
      <c r="B147553" s="131">
        <v>79</v>
      </c>
    </row>
    <row r="147554" spans="1:2">
      <c r="A147554" s="462">
        <v>0</v>
      </c>
      <c r="B147554" s="131">
        <v>80</v>
      </c>
    </row>
    <row r="147555" spans="1:2">
      <c r="A147555" s="462">
        <v>0</v>
      </c>
      <c r="B147555" s="131">
        <v>81</v>
      </c>
    </row>
    <row r="147556" spans="1:2">
      <c r="A147556" s="462">
        <v>0</v>
      </c>
      <c r="B147556" s="131">
        <v>82</v>
      </c>
    </row>
    <row r="147557" spans="1:2">
      <c r="A147557" s="462">
        <v>0</v>
      </c>
      <c r="B147557" s="131">
        <v>83</v>
      </c>
    </row>
    <row r="147558" spans="1:2">
      <c r="A147558" s="462">
        <v>0</v>
      </c>
      <c r="B147558" s="131">
        <v>84</v>
      </c>
    </row>
    <row r="147559" spans="1:2" ht="15.75" thickBot="1">
      <c r="A147559" s="631">
        <v>0</v>
      </c>
      <c r="B147559" s="131">
        <v>85</v>
      </c>
    </row>
    <row r="147560" spans="1:2" ht="15.75" thickBot="1">
      <c r="A147560" s="632"/>
      <c r="B147560" s="131">
        <v>86</v>
      </c>
    </row>
    <row r="147561" spans="1:2" ht="15.75" thickBot="1">
      <c r="A147561" s="632"/>
      <c r="B147561" s="131">
        <v>87</v>
      </c>
    </row>
    <row r="147562" spans="1:2" ht="15.75" thickBot="1">
      <c r="A147562" s="615"/>
      <c r="B147562" s="131">
        <v>88</v>
      </c>
    </row>
    <row r="147563" spans="1:2" ht="15.75" thickBot="1">
      <c r="A147563" s="622"/>
      <c r="B147563" s="131">
        <v>89</v>
      </c>
    </row>
    <row r="147564" spans="1:2" ht="45">
      <c r="A147564" s="541" t="s">
        <v>746</v>
      </c>
      <c r="B147564" s="125" t="s">
        <v>352</v>
      </c>
    </row>
    <row r="147565" spans="1:2">
      <c r="A147565" s="290"/>
      <c r="B147565" s="131">
        <v>90</v>
      </c>
    </row>
    <row r="147566" spans="1:2">
      <c r="A147566" s="290"/>
      <c r="B147566" s="131">
        <v>91</v>
      </c>
    </row>
    <row r="147567" spans="1:2">
      <c r="A147567" s="526"/>
      <c r="B147567" s="131">
        <v>92</v>
      </c>
    </row>
    <row r="147568" spans="1:2">
      <c r="A147568" s="291"/>
      <c r="B147568" s="131">
        <v>93</v>
      </c>
    </row>
    <row r="147569" spans="1:2">
      <c r="A147569" s="374"/>
      <c r="B147569" s="131">
        <v>94</v>
      </c>
    </row>
    <row r="147570" spans="1:2">
      <c r="A147570" s="374"/>
      <c r="B147570" s="131">
        <v>95</v>
      </c>
    </row>
    <row r="147571" spans="1:2">
      <c r="A147571" s="374"/>
      <c r="B147571" s="131">
        <v>96</v>
      </c>
    </row>
    <row r="147572" spans="1:2">
      <c r="A147572" s="374"/>
      <c r="B147572" s="131">
        <v>97</v>
      </c>
    </row>
    <row r="147573" spans="1:2">
      <c r="A147573" s="291"/>
      <c r="B147573" s="131">
        <v>98</v>
      </c>
    </row>
    <row r="147574" spans="1:2">
      <c r="A147574" s="441"/>
      <c r="B147574" s="131">
        <v>99</v>
      </c>
    </row>
    <row r="147575" spans="1:2">
      <c r="A147575" s="441"/>
      <c r="B147575" s="131">
        <v>100</v>
      </c>
    </row>
    <row r="147576" spans="1:2">
      <c r="A147576" s="464"/>
      <c r="B147576" s="131">
        <v>101</v>
      </c>
    </row>
    <row r="147577" spans="1:2">
      <c r="A147577" s="290"/>
      <c r="B147577" s="131">
        <v>102</v>
      </c>
    </row>
    <row r="147578" spans="1:2" ht="45">
      <c r="A147578" s="633" t="s">
        <v>746</v>
      </c>
      <c r="B147578" s="125" t="s">
        <v>353</v>
      </c>
    </row>
    <row r="147579" spans="1:2">
      <c r="A147579" s="463"/>
      <c r="B147579" s="131">
        <v>103</v>
      </c>
    </row>
    <row r="147580" spans="1:2">
      <c r="A147580" s="298"/>
      <c r="B147580" s="131">
        <v>104</v>
      </c>
    </row>
    <row r="147581" spans="1:2">
      <c r="A147581" s="298"/>
      <c r="B147581" s="131">
        <v>105</v>
      </c>
    </row>
    <row r="147582" spans="1:2">
      <c r="A147582" s="298"/>
      <c r="B147582" s="131">
        <v>106</v>
      </c>
    </row>
    <row r="147583" spans="1:2">
      <c r="A147583" s="298"/>
      <c r="B147583" s="131">
        <v>107</v>
      </c>
    </row>
    <row r="147584" spans="1:2">
      <c r="A147584" s="465"/>
      <c r="B147584" s="131">
        <v>108</v>
      </c>
    </row>
    <row r="147585" spans="1:2">
      <c r="A147585" s="441"/>
      <c r="B147585" s="131">
        <v>109</v>
      </c>
    </row>
    <row r="147586" spans="1:2">
      <c r="A147586" s="464"/>
      <c r="B147586" s="131">
        <v>110</v>
      </c>
    </row>
    <row r="147587" spans="1:2">
      <c r="A147587" s="466"/>
      <c r="B147587" s="131">
        <v>111</v>
      </c>
    </row>
    <row r="147588" spans="1:2">
      <c r="A147588" s="290"/>
      <c r="B147588" s="131">
        <v>112</v>
      </c>
    </row>
    <row r="147589" spans="1:2" ht="45">
      <c r="A147589" s="633" t="s">
        <v>746</v>
      </c>
      <c r="B147589" s="125" t="s">
        <v>354</v>
      </c>
    </row>
    <row r="147590" spans="1:2">
      <c r="A147590" s="290"/>
      <c r="B147590" s="131">
        <v>113</v>
      </c>
    </row>
    <row r="147591" spans="1:2">
      <c r="A147591" s="525" t="s">
        <v>746</v>
      </c>
      <c r="B147591" s="131">
        <v>114</v>
      </c>
    </row>
    <row r="147592" spans="1:2">
      <c r="A147592" s="525" t="s">
        <v>746</v>
      </c>
      <c r="B147592" s="131">
        <v>115</v>
      </c>
    </row>
    <row r="147593" spans="1:2">
      <c r="A147593" s="463"/>
      <c r="B147593" s="131">
        <v>116</v>
      </c>
    </row>
    <row r="147594" spans="1:2">
      <c r="A147594" s="298"/>
      <c r="B147594" s="131">
        <v>117</v>
      </c>
    </row>
    <row r="147595" spans="1:2">
      <c r="A147595" s="298"/>
      <c r="B147595" s="131">
        <v>118</v>
      </c>
    </row>
    <row r="147596" spans="1:2">
      <c r="A147596" s="298"/>
      <c r="B147596" s="131">
        <v>119</v>
      </c>
    </row>
    <row r="147597" spans="1:2">
      <c r="A147597" s="465"/>
      <c r="B147597" s="131">
        <v>120</v>
      </c>
    </row>
    <row r="147598" spans="1:2">
      <c r="A147598" s="465"/>
      <c r="B147598" s="131">
        <v>121</v>
      </c>
    </row>
    <row r="147599" spans="1:2">
      <c r="A147599" s="441"/>
      <c r="B147599" s="131">
        <v>122</v>
      </c>
    </row>
    <row r="147600" spans="1:2">
      <c r="A147600" s="464"/>
      <c r="B147600" s="131">
        <v>123</v>
      </c>
    </row>
    <row r="147601" spans="1:2">
      <c r="A147601" s="463"/>
      <c r="B147601" s="131">
        <v>124</v>
      </c>
    </row>
    <row r="147602" spans="1:2">
      <c r="A147602" s="298"/>
      <c r="B147602" s="131">
        <v>125</v>
      </c>
    </row>
    <row r="147603" spans="1:2">
      <c r="A147603" s="465"/>
      <c r="B147603" s="131">
        <v>127</v>
      </c>
    </row>
    <row r="147604" spans="1:2">
      <c r="A147604" s="441"/>
      <c r="B147604" s="131">
        <v>128</v>
      </c>
    </row>
    <row r="147605" spans="1:2">
      <c r="A147605" s="464"/>
      <c r="B147605" s="131">
        <v>129</v>
      </c>
    </row>
    <row r="147606" spans="1:2">
      <c r="A147606" s="463"/>
      <c r="B147606" s="131">
        <v>130</v>
      </c>
    </row>
    <row r="147607" spans="1:2">
      <c r="A147607" s="298"/>
      <c r="B147607" s="131">
        <v>131</v>
      </c>
    </row>
    <row r="147608" spans="1:2">
      <c r="A147608" s="465"/>
      <c r="B147608" s="131">
        <v>133</v>
      </c>
    </row>
    <row r="147609" spans="1:2" ht="60">
      <c r="A147609" s="460" t="s">
        <v>746</v>
      </c>
      <c r="B147609" s="125" t="s">
        <v>355</v>
      </c>
    </row>
    <row r="147610" spans="1:2" ht="60">
      <c r="A147610" s="439"/>
      <c r="B147610" s="129" t="s">
        <v>356</v>
      </c>
    </row>
    <row r="147611" spans="1:2">
      <c r="A147611" s="462">
        <v>0</v>
      </c>
      <c r="B147611" s="131">
        <v>134</v>
      </c>
    </row>
    <row r="147612" spans="1:2">
      <c r="A147612" s="462">
        <v>0</v>
      </c>
      <c r="B147612" s="131">
        <v>135</v>
      </c>
    </row>
    <row r="147613" spans="1:2">
      <c r="A147613" s="373">
        <v>0</v>
      </c>
      <c r="B147613" s="131">
        <v>136</v>
      </c>
    </row>
    <row r="147614" spans="1:2">
      <c r="A147614" s="439"/>
      <c r="B147614" s="131">
        <v>137</v>
      </c>
    </row>
    <row r="147615" spans="1:2">
      <c r="A147615" s="371">
        <v>0</v>
      </c>
      <c r="B147615" s="131">
        <v>138</v>
      </c>
    </row>
    <row r="147616" spans="1:2">
      <c r="A147616" s="370" t="s">
        <v>746</v>
      </c>
      <c r="B147616" s="131">
        <v>139</v>
      </c>
    </row>
    <row r="147617" spans="1:2">
      <c r="A147617" s="370" t="s">
        <v>746</v>
      </c>
      <c r="B147617" s="131">
        <v>140</v>
      </c>
    </row>
    <row r="147618" spans="1:2">
      <c r="A147618" s="370">
        <v>0</v>
      </c>
      <c r="B147618" s="131">
        <v>141</v>
      </c>
    </row>
    <row r="147619" spans="1:2">
      <c r="A147619" s="370" t="s">
        <v>117</v>
      </c>
      <c r="B147619" s="131">
        <v>142</v>
      </c>
    </row>
    <row r="147620" spans="1:2">
      <c r="A147620" s="370" t="s">
        <v>117</v>
      </c>
      <c r="B147620" s="131">
        <v>143</v>
      </c>
    </row>
    <row r="147621" spans="1:2">
      <c r="A147621" s="370" t="s">
        <v>117</v>
      </c>
      <c r="B147621" s="131">
        <v>144</v>
      </c>
    </row>
    <row r="147622" spans="1:2">
      <c r="A147622" s="370" t="s">
        <v>117</v>
      </c>
      <c r="B147622" s="131">
        <v>145</v>
      </c>
    </row>
    <row r="147623" spans="1:2">
      <c r="A147623" s="528" t="s">
        <v>117</v>
      </c>
      <c r="B147623" s="131">
        <v>146</v>
      </c>
    </row>
    <row r="147624" spans="1:2">
      <c r="A147624" s="528" t="s">
        <v>117</v>
      </c>
      <c r="B147624" s="131">
        <v>147</v>
      </c>
    </row>
    <row r="147625" spans="1:2">
      <c r="A147625" s="370" t="s">
        <v>117</v>
      </c>
      <c r="B147625" s="131">
        <v>148</v>
      </c>
    </row>
    <row r="147626" spans="1:2">
      <c r="A147626" s="515"/>
      <c r="B147626" s="533"/>
    </row>
    <row r="147627" spans="1:2">
      <c r="A147627" s="515"/>
      <c r="B147627" s="452"/>
    </row>
    <row r="147628" spans="1:2">
      <c r="A147628" s="515"/>
      <c r="B147628" s="452"/>
    </row>
    <row r="147629" spans="1:2">
      <c r="A147629" s="515"/>
      <c r="B147629" s="452"/>
    </row>
    <row r="147630" spans="1:2">
      <c r="A147630" s="515"/>
      <c r="B147630" s="452"/>
    </row>
    <row r="147631" spans="1:2">
      <c r="A147631" s="467">
        <v>0</v>
      </c>
      <c r="B147631" s="452"/>
    </row>
    <row r="147632" spans="1:2">
      <c r="A147632" s="467">
        <v>0</v>
      </c>
      <c r="B147632" s="452"/>
    </row>
    <row r="147633" spans="1:2">
      <c r="A147633" s="467">
        <v>0</v>
      </c>
      <c r="B147633" s="452"/>
    </row>
    <row r="147634" spans="1:2">
      <c r="A147634" s="467">
        <v>0</v>
      </c>
      <c r="B147634" s="452"/>
    </row>
    <row r="147635" spans="1:2">
      <c r="A147635" s="467">
        <v>0</v>
      </c>
      <c r="B147635" s="452"/>
    </row>
    <row r="147636" spans="1:2">
      <c r="A147636" s="467"/>
      <c r="B147636" s="452"/>
    </row>
    <row r="147637" spans="1:2">
      <c r="A147637" s="467"/>
      <c r="B147637" s="452"/>
    </row>
    <row r="147638" spans="1:2">
      <c r="A147638" s="467"/>
      <c r="B147638" s="452"/>
    </row>
    <row r="147639" spans="1:2">
      <c r="A147639" s="467"/>
      <c r="B147639" s="452"/>
    </row>
    <row r="147640" spans="1:2">
      <c r="A147640" s="467"/>
      <c r="B147640" s="452"/>
    </row>
    <row r="147641" spans="1:2">
      <c r="A147641" s="467"/>
      <c r="B147641" s="452"/>
    </row>
    <row r="147642" spans="1:2">
      <c r="A147642" s="467"/>
      <c r="B147642" s="452"/>
    </row>
    <row r="147643" spans="1:2">
      <c r="A147643" s="467"/>
      <c r="B147643" s="454"/>
    </row>
    <row r="147644" spans="1:2">
      <c r="A147644" s="467"/>
      <c r="B147644" s="452"/>
    </row>
    <row r="147645" spans="1:2">
      <c r="A147645" s="467"/>
      <c r="B147645" s="455"/>
    </row>
    <row r="147646" spans="1:2">
      <c r="A147646" s="467"/>
      <c r="B147646" s="456"/>
    </row>
    <row r="147647" spans="1:2">
      <c r="A147647" s="467"/>
      <c r="B147647" s="456"/>
    </row>
    <row r="147648" spans="1:2">
      <c r="A147648" s="467"/>
      <c r="B147648" s="455"/>
    </row>
    <row r="147649" spans="1:2">
      <c r="A147649" s="467"/>
      <c r="B147649" s="456"/>
    </row>
    <row r="147650" spans="1:2">
      <c r="A147650" s="467"/>
      <c r="B147650" s="455"/>
    </row>
    <row r="147651" spans="1:2">
      <c r="A147651" s="467"/>
      <c r="B147651" s="452"/>
    </row>
    <row r="147652" spans="1:2">
      <c r="A147652" s="467"/>
      <c r="B147652" s="452"/>
    </row>
    <row r="147653" spans="1:2">
      <c r="A147653" s="467"/>
      <c r="B147653" s="452"/>
    </row>
    <row r="147654" spans="1:2">
      <c r="A147654" s="467"/>
      <c r="B147654" s="452"/>
    </row>
    <row r="147655" spans="1:2">
      <c r="A147655" s="467"/>
      <c r="B147655" s="452"/>
    </row>
    <row r="147656" spans="1:2">
      <c r="A147656" s="467"/>
      <c r="B147656" s="452"/>
    </row>
    <row r="147657" spans="1:2">
      <c r="A147657" s="467"/>
      <c r="B147657" s="452"/>
    </row>
    <row r="163842" spans="1:2">
      <c r="A163842" s="523">
        <v>1</v>
      </c>
      <c r="B163842" s="124"/>
    </row>
    <row r="163843" spans="1:2" ht="60.75" thickBot="1">
      <c r="A163843" s="604"/>
      <c r="B163843" s="125" t="s">
        <v>336</v>
      </c>
    </row>
    <row r="163844" spans="1:2" ht="15.75" thickBot="1">
      <c r="A163844" s="607"/>
      <c r="B163844" s="126">
        <v>1</v>
      </c>
    </row>
    <row r="163845" spans="1:2" ht="45">
      <c r="A163845" s="605" t="s">
        <v>746</v>
      </c>
      <c r="B163845" s="127" t="s">
        <v>337</v>
      </c>
    </row>
    <row r="163846" spans="1:2" ht="15.75" thickBot="1">
      <c r="A163846" s="608"/>
      <c r="B163846" s="126">
        <v>2</v>
      </c>
    </row>
    <row r="163847" spans="1:2" ht="15.75" thickBot="1">
      <c r="A163847" s="609"/>
      <c r="B163847" s="126">
        <v>3</v>
      </c>
    </row>
    <row r="163848" spans="1:2" ht="15.75" thickBot="1">
      <c r="A163848" s="609"/>
      <c r="B163848" s="126">
        <v>4</v>
      </c>
    </row>
    <row r="163849" spans="1:2" ht="15.75" thickBot="1">
      <c r="A163849" s="609"/>
      <c r="B163849" s="126">
        <v>5</v>
      </c>
    </row>
    <row r="163850" spans="1:2" ht="60">
      <c r="A163850" s="605" t="s">
        <v>752</v>
      </c>
      <c r="B163850" s="126">
        <v>6</v>
      </c>
    </row>
    <row r="163851" spans="1:2">
      <c r="A163851" s="483" t="s">
        <v>746</v>
      </c>
      <c r="B163851" s="126">
        <v>7</v>
      </c>
    </row>
    <row r="163852" spans="1:2">
      <c r="A163852" s="483" t="s">
        <v>746</v>
      </c>
      <c r="B163852" s="126">
        <v>8</v>
      </c>
    </row>
    <row r="163853" spans="1:2">
      <c r="A163853" s="483" t="s">
        <v>746</v>
      </c>
      <c r="B163853" s="126">
        <v>9</v>
      </c>
    </row>
    <row r="163854" spans="1:2">
      <c r="A163854" s="483" t="s">
        <v>746</v>
      </c>
      <c r="B163854" s="126">
        <v>10</v>
      </c>
    </row>
    <row r="163855" spans="1:2" ht="15.75" thickBot="1">
      <c r="A163855" s="610" t="s">
        <v>746</v>
      </c>
      <c r="B163855" s="126">
        <v>11</v>
      </c>
    </row>
    <row r="163856" spans="1:2" ht="15.75" thickBot="1">
      <c r="A163856" s="607"/>
      <c r="B163856" s="126">
        <v>12</v>
      </c>
    </row>
    <row r="163857" spans="1:2" ht="15.75" thickBot="1">
      <c r="A163857" s="611"/>
      <c r="B163857" s="126">
        <v>13</v>
      </c>
    </row>
    <row r="163858" spans="1:2" ht="15.75" thickBot="1">
      <c r="A163858" s="609"/>
      <c r="B163858" s="126">
        <v>14</v>
      </c>
    </row>
    <row r="163859" spans="1:2" ht="15.75" thickBot="1">
      <c r="A163859" s="612"/>
      <c r="B163859" s="126">
        <v>15</v>
      </c>
    </row>
    <row r="163860" spans="1:2" ht="15.75" thickBot="1">
      <c r="A163860" s="611"/>
      <c r="B163860" s="126">
        <v>16</v>
      </c>
    </row>
    <row r="163861" spans="1:2" ht="15.75" thickBot="1">
      <c r="A163861" s="613"/>
      <c r="B163861" s="126">
        <v>17</v>
      </c>
    </row>
    <row r="163862" spans="1:2" ht="15.75" thickBot="1">
      <c r="A163862" s="614"/>
      <c r="B163862" s="126">
        <v>18</v>
      </c>
    </row>
    <row r="163863" spans="1:2" ht="15.75" thickBot="1">
      <c r="A163863" s="615"/>
      <c r="B163863" s="126">
        <v>19</v>
      </c>
    </row>
    <row r="163864" spans="1:2" ht="15.75" thickBot="1">
      <c r="A163864" s="615"/>
      <c r="B163864" s="126">
        <v>20</v>
      </c>
    </row>
    <row r="163865" spans="1:2" ht="15.75" thickBot="1">
      <c r="A163865" s="615"/>
      <c r="B163865" s="126">
        <v>21</v>
      </c>
    </row>
    <row r="163866" spans="1:2" ht="15.75" thickBot="1">
      <c r="A163866" s="615"/>
      <c r="B163866" s="126">
        <v>22</v>
      </c>
    </row>
    <row r="163867" spans="1:2" ht="15.75" thickBot="1">
      <c r="A163867" s="615"/>
      <c r="B163867" s="126">
        <v>23</v>
      </c>
    </row>
    <row r="163868" spans="1:2" ht="15.75" thickBot="1">
      <c r="A163868" s="615"/>
      <c r="B163868" s="126">
        <v>24</v>
      </c>
    </row>
    <row r="163869" spans="1:2">
      <c r="A163869" s="616">
        <v>0</v>
      </c>
      <c r="B163869" s="126">
        <v>25</v>
      </c>
    </row>
    <row r="163870" spans="1:2" ht="45">
      <c r="A163870" s="483" t="s">
        <v>746</v>
      </c>
      <c r="B163870" s="127" t="s">
        <v>338</v>
      </c>
    </row>
    <row r="163871" spans="1:2" ht="45.75" thickBot="1">
      <c r="A163871" s="604"/>
      <c r="B163871" s="127" t="s">
        <v>339</v>
      </c>
    </row>
    <row r="163872" spans="1:2" ht="15.75" thickBot="1">
      <c r="A163872" s="615"/>
      <c r="B163872" s="126">
        <v>26</v>
      </c>
    </row>
    <row r="163873" spans="1:2" ht="15.75" thickBot="1">
      <c r="A163873" s="615"/>
      <c r="B163873" s="126">
        <v>27</v>
      </c>
    </row>
    <row r="163874" spans="1:2" ht="15.75" thickBot="1">
      <c r="A163874" s="615"/>
      <c r="B163874" s="126">
        <v>28</v>
      </c>
    </row>
    <row r="163875" spans="1:2" ht="15.75" thickBot="1">
      <c r="A163875" s="615"/>
      <c r="B163875" s="126">
        <v>29</v>
      </c>
    </row>
    <row r="163876" spans="1:2" ht="15.75" thickBot="1">
      <c r="A163876" s="617">
        <v>0</v>
      </c>
      <c r="B163876" s="126">
        <v>30</v>
      </c>
    </row>
    <row r="163877" spans="1:2" ht="15.75" thickBot="1">
      <c r="A163877" s="615"/>
      <c r="B163877" s="126">
        <v>31</v>
      </c>
    </row>
    <row r="163878" spans="1:2" ht="15.75" thickBot="1">
      <c r="A163878" s="615"/>
      <c r="B163878" s="126">
        <v>32</v>
      </c>
    </row>
    <row r="163879" spans="1:2">
      <c r="A163879" s="618">
        <v>0</v>
      </c>
      <c r="B163879" s="126">
        <v>33</v>
      </c>
    </row>
    <row r="163880" spans="1:2">
      <c r="A163880" s="370">
        <v>0</v>
      </c>
      <c r="B163880" s="126">
        <v>34</v>
      </c>
    </row>
    <row r="163881" spans="1:2">
      <c r="A163881" s="436">
        <v>0</v>
      </c>
      <c r="B163881" s="126">
        <v>35</v>
      </c>
    </row>
    <row r="163882" spans="1:2">
      <c r="A163882" s="436">
        <v>0</v>
      </c>
      <c r="B163882" s="126">
        <v>36</v>
      </c>
    </row>
    <row r="163883" spans="1:2">
      <c r="A163883" s="370">
        <v>0</v>
      </c>
      <c r="B163883" s="126">
        <v>37</v>
      </c>
    </row>
    <row r="163884" spans="1:2" ht="15.75" thickBot="1">
      <c r="A163884" s="619">
        <v>0</v>
      </c>
      <c r="B163884" s="126">
        <v>38</v>
      </c>
    </row>
    <row r="163885" spans="1:2" ht="15.75" thickBot="1">
      <c r="A163885" s="615"/>
      <c r="B163885" s="126">
        <v>39</v>
      </c>
    </row>
    <row r="163886" spans="1:2" ht="45">
      <c r="A163886" s="620" t="s">
        <v>746</v>
      </c>
      <c r="B163886" s="127" t="s">
        <v>340</v>
      </c>
    </row>
    <row r="163887" spans="1:2" ht="45.75" thickBot="1">
      <c r="A163887" s="621"/>
      <c r="B163887" s="127" t="s">
        <v>341</v>
      </c>
    </row>
    <row r="163888" spans="1:2" ht="15.75" thickBot="1">
      <c r="A163888" s="615"/>
      <c r="B163888" s="126">
        <v>40</v>
      </c>
    </row>
    <row r="163889" spans="1:2" ht="45">
      <c r="A163889" s="541" t="s">
        <v>746</v>
      </c>
      <c r="B163889" s="127" t="s">
        <v>342</v>
      </c>
    </row>
    <row r="163890" spans="1:2" ht="45.75" thickBot="1">
      <c r="A163890" s="621"/>
      <c r="B163890" s="127" t="s">
        <v>343</v>
      </c>
    </row>
    <row r="163891" spans="1:2" ht="15.75" thickBot="1">
      <c r="A163891" s="622"/>
      <c r="B163891" s="126">
        <v>41</v>
      </c>
    </row>
    <row r="163892" spans="1:2" ht="60">
      <c r="A163892" s="541" t="s">
        <v>746</v>
      </c>
      <c r="B163892" s="127" t="s">
        <v>344</v>
      </c>
    </row>
    <row r="163893" spans="1:2" ht="15.75" thickBot="1">
      <c r="A163893" s="621"/>
      <c r="B163893" s="128">
        <v>42</v>
      </c>
    </row>
    <row r="163894" spans="1:2" ht="15.75" thickBot="1">
      <c r="A163894" s="622"/>
      <c r="B163894" s="126">
        <v>43</v>
      </c>
    </row>
    <row r="163895" spans="1:2" ht="60">
      <c r="A163895" s="541" t="s">
        <v>746</v>
      </c>
      <c r="B163895" s="127" t="s">
        <v>345</v>
      </c>
    </row>
    <row r="163896" spans="1:2" ht="15.75" thickBot="1">
      <c r="A163896" s="621"/>
      <c r="B163896" s="130">
        <v>44</v>
      </c>
    </row>
    <row r="163897" spans="1:2" ht="15.75" thickBot="1">
      <c r="A163897" s="622"/>
      <c r="B163897" s="126">
        <v>45</v>
      </c>
    </row>
    <row r="163898" spans="1:2" ht="15.75" thickBot="1">
      <c r="A163898" s="623"/>
      <c r="B163898" s="130">
        <v>46</v>
      </c>
    </row>
    <row r="163899" spans="1:2" ht="15.75" thickBot="1">
      <c r="A163899" s="625"/>
      <c r="B163899" s="126">
        <v>47</v>
      </c>
    </row>
    <row r="163900" spans="1:2" ht="15.75" thickBot="1">
      <c r="A163900" s="624"/>
      <c r="B163900" s="130">
        <v>48</v>
      </c>
    </row>
    <row r="163901" spans="1:2" ht="15.75" thickBot="1">
      <c r="A163901" s="626"/>
      <c r="B163901" s="126">
        <v>49</v>
      </c>
    </row>
    <row r="163902" spans="1:2" ht="15.75" thickBot="1">
      <c r="A163902" s="626"/>
      <c r="B163902" s="130">
        <v>50</v>
      </c>
    </row>
    <row r="163903" spans="1:2" ht="15.75" thickBot="1">
      <c r="A163903" s="627">
        <v>0</v>
      </c>
      <c r="B163903" s="126">
        <v>51</v>
      </c>
    </row>
    <row r="163904" spans="1:2" ht="15.75" thickBot="1">
      <c r="A163904" s="626"/>
      <c r="B163904" s="130">
        <v>52</v>
      </c>
    </row>
    <row r="163905" spans="1:2" ht="15.75" thickBot="1">
      <c r="A163905" s="626"/>
      <c r="B163905" s="126">
        <v>53</v>
      </c>
    </row>
    <row r="163906" spans="1:2" ht="15.75" thickBot="1">
      <c r="A163906" s="626"/>
      <c r="B163906" s="130">
        <v>54</v>
      </c>
    </row>
    <row r="163907" spans="1:2" ht="15.75" thickBot="1">
      <c r="A163907" s="615"/>
      <c r="B163907" s="126">
        <v>55</v>
      </c>
    </row>
    <row r="163908" spans="1:2" ht="15.75" thickBot="1">
      <c r="A163908" s="615"/>
      <c r="B163908" s="130">
        <v>56</v>
      </c>
    </row>
    <row r="163909" spans="1:2" ht="45.75" thickBot="1">
      <c r="A163909" s="545" t="s">
        <v>746</v>
      </c>
      <c r="B163909" s="127" t="s">
        <v>346</v>
      </c>
    </row>
    <row r="163910" spans="1:2" ht="15.75" thickBot="1">
      <c r="A163910" s="626"/>
      <c r="B163910" s="126">
        <v>57</v>
      </c>
    </row>
    <row r="163911" spans="1:2" ht="15.75" thickBot="1">
      <c r="A163911" s="626"/>
      <c r="B163911" s="126">
        <v>58</v>
      </c>
    </row>
    <row r="163912" spans="1:2" ht="15.75" thickBot="1">
      <c r="A163912" s="626"/>
      <c r="B163912" s="126">
        <v>59</v>
      </c>
    </row>
    <row r="163913" spans="1:2" ht="15.75" thickBot="1">
      <c r="A163913" s="626"/>
      <c r="B163913" s="126">
        <v>60</v>
      </c>
    </row>
    <row r="163914" spans="1:2">
      <c r="A163914" s="628">
        <v>0</v>
      </c>
      <c r="B163914" s="126">
        <v>61</v>
      </c>
    </row>
    <row r="163915" spans="1:2" ht="45">
      <c r="A163915" s="460" t="s">
        <v>746</v>
      </c>
      <c r="B163915" s="127" t="s">
        <v>347</v>
      </c>
    </row>
    <row r="163916" spans="1:2" ht="45.75" thickBot="1">
      <c r="A163916" s="630"/>
      <c r="B163916" s="127" t="s">
        <v>348</v>
      </c>
    </row>
    <row r="163917" spans="1:2" ht="15.75" thickBot="1">
      <c r="A163917" s="629"/>
      <c r="B163917" s="126">
        <v>62</v>
      </c>
    </row>
    <row r="163918" spans="1:2" ht="15.75" thickBot="1">
      <c r="A163918" s="629"/>
      <c r="B163918" s="126">
        <v>63</v>
      </c>
    </row>
    <row r="163919" spans="1:2" ht="15.75" thickBot="1">
      <c r="A163919" s="629"/>
      <c r="B163919" s="126">
        <v>64</v>
      </c>
    </row>
    <row r="163920" spans="1:2" ht="15.75" thickBot="1">
      <c r="A163920" s="627">
        <v>0</v>
      </c>
      <c r="B163920" s="126">
        <v>65</v>
      </c>
    </row>
    <row r="163921" spans="1:2" ht="15.75" thickBot="1">
      <c r="A163921" s="629"/>
      <c r="B163921" s="126">
        <v>66</v>
      </c>
    </row>
    <row r="163922" spans="1:2" ht="15.75" thickBot="1">
      <c r="A163922" s="629"/>
      <c r="B163922" s="126">
        <v>67</v>
      </c>
    </row>
    <row r="163923" spans="1:2" ht="15.75" thickBot="1">
      <c r="A163923" s="629"/>
      <c r="B163923" s="126">
        <v>68</v>
      </c>
    </row>
    <row r="163924" spans="1:2" ht="15.75" thickBot="1">
      <c r="A163924" s="629"/>
      <c r="B163924" s="126">
        <v>69</v>
      </c>
    </row>
    <row r="163925" spans="1:2" ht="15.75" thickBot="1">
      <c r="A163925" s="623"/>
      <c r="B163925" s="126">
        <v>70</v>
      </c>
    </row>
    <row r="163926" spans="1:2" ht="15.75" thickBot="1">
      <c r="A163926" s="629"/>
      <c r="B163926" s="126">
        <v>71</v>
      </c>
    </row>
    <row r="163927" spans="1:2" ht="15.75" thickBot="1">
      <c r="A163927" s="623"/>
      <c r="B163927" s="126">
        <v>72</v>
      </c>
    </row>
    <row r="163928" spans="1:2" ht="15.75" thickBot="1">
      <c r="A163928" s="629"/>
      <c r="B163928" s="126">
        <v>73</v>
      </c>
    </row>
    <row r="163929" spans="1:2">
      <c r="A163929" s="546"/>
      <c r="B163929" s="126">
        <v>74</v>
      </c>
    </row>
    <row r="163930" spans="1:2">
      <c r="A163930" s="462">
        <v>0</v>
      </c>
      <c r="B163930" s="126">
        <v>75</v>
      </c>
    </row>
    <row r="163931" spans="1:2" ht="60">
      <c r="A163931" s="462">
        <v>0</v>
      </c>
      <c r="B163931" s="125" t="s">
        <v>349</v>
      </c>
    </row>
    <row r="163932" spans="1:2" ht="60">
      <c r="A163932" s="460" t="s">
        <v>746</v>
      </c>
      <c r="B163932" s="125" t="s">
        <v>350</v>
      </c>
    </row>
    <row r="163933" spans="1:2" ht="60">
      <c r="A163933" s="441"/>
      <c r="B163933" s="125" t="s">
        <v>351</v>
      </c>
    </row>
    <row r="163934" spans="1:2">
      <c r="A163934" s="462">
        <v>0</v>
      </c>
      <c r="B163934" s="131">
        <v>76</v>
      </c>
    </row>
    <row r="163935" spans="1:2">
      <c r="A163935" s="462">
        <v>0</v>
      </c>
      <c r="B163935" s="131">
        <v>77</v>
      </c>
    </row>
    <row r="163936" spans="1:2">
      <c r="A163936" s="462">
        <v>0</v>
      </c>
      <c r="B163936" s="131">
        <v>78</v>
      </c>
    </row>
    <row r="163937" spans="1:2">
      <c r="A163937" s="462">
        <v>0</v>
      </c>
      <c r="B163937" s="131">
        <v>79</v>
      </c>
    </row>
    <row r="163938" spans="1:2">
      <c r="A163938" s="462">
        <v>0</v>
      </c>
      <c r="B163938" s="131">
        <v>80</v>
      </c>
    </row>
    <row r="163939" spans="1:2">
      <c r="A163939" s="462">
        <v>0</v>
      </c>
      <c r="B163939" s="131">
        <v>81</v>
      </c>
    </row>
    <row r="163940" spans="1:2">
      <c r="A163940" s="462">
        <v>0</v>
      </c>
      <c r="B163940" s="131">
        <v>82</v>
      </c>
    </row>
    <row r="163941" spans="1:2">
      <c r="A163941" s="462">
        <v>0</v>
      </c>
      <c r="B163941" s="131">
        <v>83</v>
      </c>
    </row>
    <row r="163942" spans="1:2">
      <c r="A163942" s="462">
        <v>0</v>
      </c>
      <c r="B163942" s="131">
        <v>84</v>
      </c>
    </row>
    <row r="163943" spans="1:2" ht="15.75" thickBot="1">
      <c r="A163943" s="631">
        <v>0</v>
      </c>
      <c r="B163943" s="131">
        <v>85</v>
      </c>
    </row>
    <row r="163944" spans="1:2" ht="15.75" thickBot="1">
      <c r="A163944" s="632"/>
      <c r="B163944" s="131">
        <v>86</v>
      </c>
    </row>
    <row r="163945" spans="1:2" ht="15.75" thickBot="1">
      <c r="A163945" s="632"/>
      <c r="B163945" s="131">
        <v>87</v>
      </c>
    </row>
    <row r="163946" spans="1:2" ht="15.75" thickBot="1">
      <c r="A163946" s="615"/>
      <c r="B163946" s="131">
        <v>88</v>
      </c>
    </row>
    <row r="163947" spans="1:2" ht="15.75" thickBot="1">
      <c r="A163947" s="622"/>
      <c r="B163947" s="131">
        <v>89</v>
      </c>
    </row>
    <row r="163948" spans="1:2" ht="45">
      <c r="A163948" s="541" t="s">
        <v>746</v>
      </c>
      <c r="B163948" s="125" t="s">
        <v>352</v>
      </c>
    </row>
    <row r="163949" spans="1:2">
      <c r="A163949" s="290"/>
      <c r="B163949" s="131">
        <v>90</v>
      </c>
    </row>
    <row r="163950" spans="1:2">
      <c r="A163950" s="290"/>
      <c r="B163950" s="131">
        <v>91</v>
      </c>
    </row>
    <row r="163951" spans="1:2">
      <c r="A163951" s="526"/>
      <c r="B163951" s="131">
        <v>92</v>
      </c>
    </row>
    <row r="163952" spans="1:2">
      <c r="A163952" s="291"/>
      <c r="B163952" s="131">
        <v>93</v>
      </c>
    </row>
    <row r="163953" spans="1:2">
      <c r="A163953" s="374"/>
      <c r="B163953" s="131">
        <v>94</v>
      </c>
    </row>
    <row r="163954" spans="1:2">
      <c r="A163954" s="374"/>
      <c r="B163954" s="131">
        <v>95</v>
      </c>
    </row>
    <row r="163955" spans="1:2">
      <c r="A163955" s="374"/>
      <c r="B163955" s="131">
        <v>96</v>
      </c>
    </row>
    <row r="163956" spans="1:2">
      <c r="A163956" s="374"/>
      <c r="B163956" s="131">
        <v>97</v>
      </c>
    </row>
    <row r="163957" spans="1:2">
      <c r="A163957" s="291"/>
      <c r="B163957" s="131">
        <v>98</v>
      </c>
    </row>
    <row r="163958" spans="1:2">
      <c r="A163958" s="441"/>
      <c r="B163958" s="131">
        <v>99</v>
      </c>
    </row>
    <row r="163959" spans="1:2">
      <c r="A163959" s="441"/>
      <c r="B163959" s="131">
        <v>100</v>
      </c>
    </row>
    <row r="163960" spans="1:2">
      <c r="A163960" s="464"/>
      <c r="B163960" s="131">
        <v>101</v>
      </c>
    </row>
    <row r="163961" spans="1:2">
      <c r="A163961" s="290"/>
      <c r="B163961" s="131">
        <v>102</v>
      </c>
    </row>
    <row r="163962" spans="1:2" ht="45">
      <c r="A163962" s="633" t="s">
        <v>746</v>
      </c>
      <c r="B163962" s="125" t="s">
        <v>353</v>
      </c>
    </row>
    <row r="163963" spans="1:2">
      <c r="A163963" s="463"/>
      <c r="B163963" s="131">
        <v>103</v>
      </c>
    </row>
    <row r="163964" spans="1:2">
      <c r="A163964" s="298"/>
      <c r="B163964" s="131">
        <v>104</v>
      </c>
    </row>
    <row r="163965" spans="1:2">
      <c r="A163965" s="298"/>
      <c r="B163965" s="131">
        <v>105</v>
      </c>
    </row>
    <row r="163966" spans="1:2">
      <c r="A163966" s="298"/>
      <c r="B163966" s="131">
        <v>106</v>
      </c>
    </row>
    <row r="163967" spans="1:2">
      <c r="A163967" s="298"/>
      <c r="B163967" s="131">
        <v>107</v>
      </c>
    </row>
    <row r="163968" spans="1:2">
      <c r="A163968" s="465"/>
      <c r="B163968" s="131">
        <v>108</v>
      </c>
    </row>
    <row r="163969" spans="1:2">
      <c r="A163969" s="441"/>
      <c r="B163969" s="131">
        <v>109</v>
      </c>
    </row>
    <row r="163970" spans="1:2">
      <c r="A163970" s="464"/>
      <c r="B163970" s="131">
        <v>110</v>
      </c>
    </row>
    <row r="163971" spans="1:2">
      <c r="A163971" s="466"/>
      <c r="B163971" s="131">
        <v>111</v>
      </c>
    </row>
    <row r="163972" spans="1:2">
      <c r="A163972" s="290"/>
      <c r="B163972" s="131">
        <v>112</v>
      </c>
    </row>
    <row r="163973" spans="1:2" ht="45">
      <c r="A163973" s="633" t="s">
        <v>746</v>
      </c>
      <c r="B163973" s="125" t="s">
        <v>354</v>
      </c>
    </row>
    <row r="163974" spans="1:2">
      <c r="A163974" s="290"/>
      <c r="B163974" s="131">
        <v>113</v>
      </c>
    </row>
    <row r="163975" spans="1:2">
      <c r="A163975" s="525" t="s">
        <v>746</v>
      </c>
      <c r="B163975" s="131">
        <v>114</v>
      </c>
    </row>
    <row r="163976" spans="1:2">
      <c r="A163976" s="525" t="s">
        <v>746</v>
      </c>
      <c r="B163976" s="131">
        <v>115</v>
      </c>
    </row>
    <row r="163977" spans="1:2">
      <c r="A163977" s="463"/>
      <c r="B163977" s="131">
        <v>116</v>
      </c>
    </row>
    <row r="163978" spans="1:2">
      <c r="A163978" s="298"/>
      <c r="B163978" s="131">
        <v>117</v>
      </c>
    </row>
    <row r="163979" spans="1:2">
      <c r="A163979" s="298"/>
      <c r="B163979" s="131">
        <v>118</v>
      </c>
    </row>
    <row r="163980" spans="1:2">
      <c r="A163980" s="298"/>
      <c r="B163980" s="131">
        <v>119</v>
      </c>
    </row>
    <row r="163981" spans="1:2">
      <c r="A163981" s="465"/>
      <c r="B163981" s="131">
        <v>120</v>
      </c>
    </row>
    <row r="163982" spans="1:2">
      <c r="A163982" s="465"/>
      <c r="B163982" s="131">
        <v>121</v>
      </c>
    </row>
    <row r="163983" spans="1:2">
      <c r="A163983" s="441"/>
      <c r="B163983" s="131">
        <v>122</v>
      </c>
    </row>
    <row r="163984" spans="1:2">
      <c r="A163984" s="464"/>
      <c r="B163984" s="131">
        <v>123</v>
      </c>
    </row>
    <row r="163985" spans="1:2">
      <c r="A163985" s="463"/>
      <c r="B163985" s="131">
        <v>124</v>
      </c>
    </row>
    <row r="163986" spans="1:2">
      <c r="A163986" s="298"/>
      <c r="B163986" s="131">
        <v>125</v>
      </c>
    </row>
    <row r="163987" spans="1:2">
      <c r="A163987" s="465"/>
      <c r="B163987" s="131">
        <v>127</v>
      </c>
    </row>
    <row r="163988" spans="1:2">
      <c r="A163988" s="441"/>
      <c r="B163988" s="131">
        <v>128</v>
      </c>
    </row>
    <row r="163989" spans="1:2">
      <c r="A163989" s="464"/>
      <c r="B163989" s="131">
        <v>129</v>
      </c>
    </row>
    <row r="163990" spans="1:2">
      <c r="A163990" s="463"/>
      <c r="B163990" s="131">
        <v>130</v>
      </c>
    </row>
    <row r="163991" spans="1:2">
      <c r="A163991" s="298"/>
      <c r="B163991" s="131">
        <v>131</v>
      </c>
    </row>
    <row r="163992" spans="1:2">
      <c r="A163992" s="465"/>
      <c r="B163992" s="131">
        <v>133</v>
      </c>
    </row>
    <row r="163993" spans="1:2" ht="60">
      <c r="A163993" s="460" t="s">
        <v>746</v>
      </c>
      <c r="B163993" s="125" t="s">
        <v>355</v>
      </c>
    </row>
    <row r="163994" spans="1:2" ht="60">
      <c r="A163994" s="439"/>
      <c r="B163994" s="129" t="s">
        <v>356</v>
      </c>
    </row>
    <row r="163995" spans="1:2">
      <c r="A163995" s="462">
        <v>0</v>
      </c>
      <c r="B163995" s="131">
        <v>134</v>
      </c>
    </row>
    <row r="163996" spans="1:2">
      <c r="A163996" s="462">
        <v>0</v>
      </c>
      <c r="B163996" s="131">
        <v>135</v>
      </c>
    </row>
    <row r="163997" spans="1:2">
      <c r="A163997" s="373">
        <v>0</v>
      </c>
      <c r="B163997" s="131">
        <v>136</v>
      </c>
    </row>
    <row r="163998" spans="1:2">
      <c r="A163998" s="439"/>
      <c r="B163998" s="131">
        <v>137</v>
      </c>
    </row>
    <row r="163999" spans="1:2">
      <c r="A163999" s="371">
        <v>0</v>
      </c>
      <c r="B163999" s="131">
        <v>138</v>
      </c>
    </row>
    <row r="164000" spans="1:2">
      <c r="A164000" s="370" t="s">
        <v>746</v>
      </c>
      <c r="B164000" s="131">
        <v>139</v>
      </c>
    </row>
    <row r="164001" spans="1:2">
      <c r="A164001" s="370" t="s">
        <v>746</v>
      </c>
      <c r="B164001" s="131">
        <v>140</v>
      </c>
    </row>
    <row r="164002" spans="1:2">
      <c r="A164002" s="370">
        <v>0</v>
      </c>
      <c r="B164002" s="131">
        <v>141</v>
      </c>
    </row>
    <row r="164003" spans="1:2">
      <c r="A164003" s="370" t="s">
        <v>117</v>
      </c>
      <c r="B164003" s="131">
        <v>142</v>
      </c>
    </row>
    <row r="164004" spans="1:2">
      <c r="A164004" s="370" t="s">
        <v>117</v>
      </c>
      <c r="B164004" s="131">
        <v>143</v>
      </c>
    </row>
    <row r="164005" spans="1:2">
      <c r="A164005" s="370" t="s">
        <v>117</v>
      </c>
      <c r="B164005" s="131">
        <v>144</v>
      </c>
    </row>
    <row r="164006" spans="1:2">
      <c r="A164006" s="370" t="s">
        <v>117</v>
      </c>
      <c r="B164006" s="131">
        <v>145</v>
      </c>
    </row>
    <row r="164007" spans="1:2">
      <c r="A164007" s="528" t="s">
        <v>117</v>
      </c>
      <c r="B164007" s="131">
        <v>146</v>
      </c>
    </row>
    <row r="164008" spans="1:2">
      <c r="A164008" s="528" t="s">
        <v>117</v>
      </c>
      <c r="B164008" s="131">
        <v>147</v>
      </c>
    </row>
    <row r="164009" spans="1:2">
      <c r="A164009" s="370" t="s">
        <v>117</v>
      </c>
      <c r="B164009" s="131">
        <v>148</v>
      </c>
    </row>
    <row r="164010" spans="1:2">
      <c r="A164010" s="515"/>
      <c r="B164010" s="533"/>
    </row>
    <row r="164011" spans="1:2">
      <c r="A164011" s="515"/>
      <c r="B164011" s="452"/>
    </row>
    <row r="164012" spans="1:2">
      <c r="A164012" s="515"/>
      <c r="B164012" s="452"/>
    </row>
    <row r="164013" spans="1:2">
      <c r="A164013" s="515"/>
      <c r="B164013" s="452"/>
    </row>
    <row r="164014" spans="1:2">
      <c r="A164014" s="515"/>
      <c r="B164014" s="452"/>
    </row>
    <row r="164015" spans="1:2">
      <c r="A164015" s="467">
        <v>0</v>
      </c>
      <c r="B164015" s="452"/>
    </row>
    <row r="164016" spans="1:2">
      <c r="A164016" s="467">
        <v>0</v>
      </c>
      <c r="B164016" s="452"/>
    </row>
    <row r="164017" spans="1:2">
      <c r="A164017" s="467">
        <v>0</v>
      </c>
      <c r="B164017" s="452"/>
    </row>
    <row r="164018" spans="1:2">
      <c r="A164018" s="467">
        <v>0</v>
      </c>
      <c r="B164018" s="452"/>
    </row>
    <row r="164019" spans="1:2">
      <c r="A164019" s="467">
        <v>0</v>
      </c>
      <c r="B164019" s="452"/>
    </row>
    <row r="164020" spans="1:2">
      <c r="A164020" s="467"/>
      <c r="B164020" s="452"/>
    </row>
    <row r="164021" spans="1:2">
      <c r="A164021" s="467"/>
      <c r="B164021" s="452"/>
    </row>
    <row r="164022" spans="1:2">
      <c r="A164022" s="467"/>
      <c r="B164022" s="452"/>
    </row>
    <row r="164023" spans="1:2">
      <c r="A164023" s="467"/>
      <c r="B164023" s="452"/>
    </row>
    <row r="164024" spans="1:2">
      <c r="A164024" s="467"/>
      <c r="B164024" s="452"/>
    </row>
    <row r="164025" spans="1:2">
      <c r="A164025" s="467"/>
      <c r="B164025" s="452"/>
    </row>
    <row r="164026" spans="1:2">
      <c r="A164026" s="467"/>
      <c r="B164026" s="452"/>
    </row>
    <row r="164027" spans="1:2">
      <c r="A164027" s="467"/>
      <c r="B164027" s="454"/>
    </row>
    <row r="164028" spans="1:2">
      <c r="A164028" s="467"/>
      <c r="B164028" s="452"/>
    </row>
    <row r="164029" spans="1:2">
      <c r="A164029" s="467"/>
      <c r="B164029" s="455"/>
    </row>
    <row r="164030" spans="1:2">
      <c r="A164030" s="467"/>
      <c r="B164030" s="456"/>
    </row>
    <row r="164031" spans="1:2">
      <c r="A164031" s="467"/>
      <c r="B164031" s="456"/>
    </row>
    <row r="164032" spans="1:2">
      <c r="A164032" s="467"/>
      <c r="B164032" s="455"/>
    </row>
    <row r="164033" spans="1:2">
      <c r="A164033" s="467"/>
      <c r="B164033" s="456"/>
    </row>
    <row r="164034" spans="1:2">
      <c r="A164034" s="467"/>
      <c r="B164034" s="455"/>
    </row>
    <row r="164035" spans="1:2">
      <c r="A164035" s="467"/>
      <c r="B164035" s="452"/>
    </row>
    <row r="164036" spans="1:2">
      <c r="A164036" s="467"/>
      <c r="B164036" s="452"/>
    </row>
    <row r="164037" spans="1:2">
      <c r="A164037" s="467"/>
      <c r="B164037" s="452"/>
    </row>
    <row r="164038" spans="1:2">
      <c r="A164038" s="467"/>
      <c r="B164038" s="452"/>
    </row>
    <row r="164039" spans="1:2">
      <c r="A164039" s="467"/>
      <c r="B164039" s="452"/>
    </row>
    <row r="164040" spans="1:2">
      <c r="A164040" s="467"/>
      <c r="B164040" s="452"/>
    </row>
    <row r="164041" spans="1:2">
      <c r="A164041" s="467"/>
      <c r="B164041" s="452"/>
    </row>
    <row r="180226" spans="1:2">
      <c r="A180226" s="523">
        <v>1</v>
      </c>
      <c r="B180226" s="124"/>
    </row>
    <row r="180227" spans="1:2" ht="60.75" thickBot="1">
      <c r="A180227" s="604"/>
      <c r="B180227" s="125" t="s">
        <v>336</v>
      </c>
    </row>
    <row r="180228" spans="1:2" ht="15.75" thickBot="1">
      <c r="A180228" s="607"/>
      <c r="B180228" s="126">
        <v>1</v>
      </c>
    </row>
    <row r="180229" spans="1:2" ht="45">
      <c r="A180229" s="605" t="s">
        <v>746</v>
      </c>
      <c r="B180229" s="127" t="s">
        <v>337</v>
      </c>
    </row>
    <row r="180230" spans="1:2" ht="15.75" thickBot="1">
      <c r="A180230" s="608"/>
      <c r="B180230" s="126">
        <v>2</v>
      </c>
    </row>
    <row r="180231" spans="1:2" ht="15.75" thickBot="1">
      <c r="A180231" s="609"/>
      <c r="B180231" s="126">
        <v>3</v>
      </c>
    </row>
    <row r="180232" spans="1:2" ht="15.75" thickBot="1">
      <c r="A180232" s="609"/>
      <c r="B180232" s="126">
        <v>4</v>
      </c>
    </row>
    <row r="180233" spans="1:2" ht="15.75" thickBot="1">
      <c r="A180233" s="609"/>
      <c r="B180233" s="126">
        <v>5</v>
      </c>
    </row>
    <row r="180234" spans="1:2" ht="60">
      <c r="A180234" s="605" t="s">
        <v>752</v>
      </c>
      <c r="B180234" s="126">
        <v>6</v>
      </c>
    </row>
    <row r="180235" spans="1:2">
      <c r="A180235" s="483" t="s">
        <v>746</v>
      </c>
      <c r="B180235" s="126">
        <v>7</v>
      </c>
    </row>
    <row r="180236" spans="1:2">
      <c r="A180236" s="483" t="s">
        <v>746</v>
      </c>
      <c r="B180236" s="126">
        <v>8</v>
      </c>
    </row>
    <row r="180237" spans="1:2">
      <c r="A180237" s="483" t="s">
        <v>746</v>
      </c>
      <c r="B180237" s="126">
        <v>9</v>
      </c>
    </row>
    <row r="180238" spans="1:2">
      <c r="A180238" s="483" t="s">
        <v>746</v>
      </c>
      <c r="B180238" s="126">
        <v>10</v>
      </c>
    </row>
    <row r="180239" spans="1:2" ht="15.75" thickBot="1">
      <c r="A180239" s="610" t="s">
        <v>746</v>
      </c>
      <c r="B180239" s="126">
        <v>11</v>
      </c>
    </row>
    <row r="180240" spans="1:2" ht="15.75" thickBot="1">
      <c r="A180240" s="607"/>
      <c r="B180240" s="126">
        <v>12</v>
      </c>
    </row>
    <row r="180241" spans="1:2" ht="15.75" thickBot="1">
      <c r="A180241" s="611"/>
      <c r="B180241" s="126">
        <v>13</v>
      </c>
    </row>
    <row r="180242" spans="1:2" ht="15.75" thickBot="1">
      <c r="A180242" s="609"/>
      <c r="B180242" s="126">
        <v>14</v>
      </c>
    </row>
    <row r="180243" spans="1:2" ht="15.75" thickBot="1">
      <c r="A180243" s="612"/>
      <c r="B180243" s="126">
        <v>15</v>
      </c>
    </row>
    <row r="180244" spans="1:2" ht="15.75" thickBot="1">
      <c r="A180244" s="611"/>
      <c r="B180244" s="126">
        <v>16</v>
      </c>
    </row>
    <row r="180245" spans="1:2" ht="15.75" thickBot="1">
      <c r="A180245" s="613"/>
      <c r="B180245" s="126">
        <v>17</v>
      </c>
    </row>
    <row r="180246" spans="1:2" ht="15.75" thickBot="1">
      <c r="A180246" s="614"/>
      <c r="B180246" s="126">
        <v>18</v>
      </c>
    </row>
    <row r="180247" spans="1:2" ht="15.75" thickBot="1">
      <c r="A180247" s="615"/>
      <c r="B180247" s="126">
        <v>19</v>
      </c>
    </row>
    <row r="180248" spans="1:2" ht="15.75" thickBot="1">
      <c r="A180248" s="615"/>
      <c r="B180248" s="126">
        <v>20</v>
      </c>
    </row>
    <row r="180249" spans="1:2" ht="15.75" thickBot="1">
      <c r="A180249" s="615"/>
      <c r="B180249" s="126">
        <v>21</v>
      </c>
    </row>
    <row r="180250" spans="1:2" ht="15.75" thickBot="1">
      <c r="A180250" s="615"/>
      <c r="B180250" s="126">
        <v>22</v>
      </c>
    </row>
    <row r="180251" spans="1:2" ht="15.75" thickBot="1">
      <c r="A180251" s="615"/>
      <c r="B180251" s="126">
        <v>23</v>
      </c>
    </row>
    <row r="180252" spans="1:2" ht="15.75" thickBot="1">
      <c r="A180252" s="615"/>
      <c r="B180252" s="126">
        <v>24</v>
      </c>
    </row>
    <row r="180253" spans="1:2">
      <c r="A180253" s="616">
        <v>0</v>
      </c>
      <c r="B180253" s="126">
        <v>25</v>
      </c>
    </row>
    <row r="180254" spans="1:2" ht="45">
      <c r="A180254" s="483" t="s">
        <v>746</v>
      </c>
      <c r="B180254" s="127" t="s">
        <v>338</v>
      </c>
    </row>
    <row r="180255" spans="1:2" ht="45.75" thickBot="1">
      <c r="A180255" s="604"/>
      <c r="B180255" s="127" t="s">
        <v>339</v>
      </c>
    </row>
    <row r="180256" spans="1:2" ht="15.75" thickBot="1">
      <c r="A180256" s="615"/>
      <c r="B180256" s="126">
        <v>26</v>
      </c>
    </row>
    <row r="180257" spans="1:2" ht="15.75" thickBot="1">
      <c r="A180257" s="615"/>
      <c r="B180257" s="126">
        <v>27</v>
      </c>
    </row>
    <row r="180258" spans="1:2" ht="15.75" thickBot="1">
      <c r="A180258" s="615"/>
      <c r="B180258" s="126">
        <v>28</v>
      </c>
    </row>
    <row r="180259" spans="1:2" ht="15.75" thickBot="1">
      <c r="A180259" s="615"/>
      <c r="B180259" s="126">
        <v>29</v>
      </c>
    </row>
    <row r="180260" spans="1:2" ht="15.75" thickBot="1">
      <c r="A180260" s="617">
        <v>0</v>
      </c>
      <c r="B180260" s="126">
        <v>30</v>
      </c>
    </row>
    <row r="180261" spans="1:2" ht="15.75" thickBot="1">
      <c r="A180261" s="615"/>
      <c r="B180261" s="126">
        <v>31</v>
      </c>
    </row>
    <row r="180262" spans="1:2" ht="15.75" thickBot="1">
      <c r="A180262" s="615"/>
      <c r="B180262" s="126">
        <v>32</v>
      </c>
    </row>
    <row r="180263" spans="1:2">
      <c r="A180263" s="618">
        <v>0</v>
      </c>
      <c r="B180263" s="126">
        <v>33</v>
      </c>
    </row>
    <row r="180264" spans="1:2">
      <c r="A180264" s="370">
        <v>0</v>
      </c>
      <c r="B180264" s="126">
        <v>34</v>
      </c>
    </row>
    <row r="180265" spans="1:2">
      <c r="A180265" s="436">
        <v>0</v>
      </c>
      <c r="B180265" s="126">
        <v>35</v>
      </c>
    </row>
    <row r="180266" spans="1:2">
      <c r="A180266" s="436">
        <v>0</v>
      </c>
      <c r="B180266" s="126">
        <v>36</v>
      </c>
    </row>
    <row r="180267" spans="1:2">
      <c r="A180267" s="370">
        <v>0</v>
      </c>
      <c r="B180267" s="126">
        <v>37</v>
      </c>
    </row>
    <row r="180268" spans="1:2" ht="15.75" thickBot="1">
      <c r="A180268" s="619">
        <v>0</v>
      </c>
      <c r="B180268" s="126">
        <v>38</v>
      </c>
    </row>
    <row r="180269" spans="1:2" ht="15.75" thickBot="1">
      <c r="A180269" s="615"/>
      <c r="B180269" s="126">
        <v>39</v>
      </c>
    </row>
    <row r="180270" spans="1:2" ht="45">
      <c r="A180270" s="620" t="s">
        <v>746</v>
      </c>
      <c r="B180270" s="127" t="s">
        <v>340</v>
      </c>
    </row>
    <row r="180271" spans="1:2" ht="45.75" thickBot="1">
      <c r="A180271" s="621"/>
      <c r="B180271" s="127" t="s">
        <v>341</v>
      </c>
    </row>
    <row r="180272" spans="1:2" ht="15.75" thickBot="1">
      <c r="A180272" s="615"/>
      <c r="B180272" s="126">
        <v>40</v>
      </c>
    </row>
    <row r="180273" spans="1:2" ht="45">
      <c r="A180273" s="541" t="s">
        <v>746</v>
      </c>
      <c r="B180273" s="127" t="s">
        <v>342</v>
      </c>
    </row>
    <row r="180274" spans="1:2" ht="45.75" thickBot="1">
      <c r="A180274" s="621"/>
      <c r="B180274" s="127" t="s">
        <v>343</v>
      </c>
    </row>
    <row r="180275" spans="1:2" ht="15.75" thickBot="1">
      <c r="A180275" s="622"/>
      <c r="B180275" s="126">
        <v>41</v>
      </c>
    </row>
    <row r="180276" spans="1:2" ht="60">
      <c r="A180276" s="541" t="s">
        <v>746</v>
      </c>
      <c r="B180276" s="127" t="s">
        <v>344</v>
      </c>
    </row>
    <row r="180277" spans="1:2" ht="15.75" thickBot="1">
      <c r="A180277" s="621"/>
      <c r="B180277" s="128">
        <v>42</v>
      </c>
    </row>
    <row r="180278" spans="1:2" ht="15.75" thickBot="1">
      <c r="A180278" s="622"/>
      <c r="B180278" s="126">
        <v>43</v>
      </c>
    </row>
    <row r="180279" spans="1:2" ht="60">
      <c r="A180279" s="541" t="s">
        <v>746</v>
      </c>
      <c r="B180279" s="127" t="s">
        <v>345</v>
      </c>
    </row>
    <row r="180280" spans="1:2" ht="15.75" thickBot="1">
      <c r="A180280" s="621"/>
      <c r="B180280" s="130">
        <v>44</v>
      </c>
    </row>
    <row r="180281" spans="1:2" ht="15.75" thickBot="1">
      <c r="A180281" s="622"/>
      <c r="B180281" s="126">
        <v>45</v>
      </c>
    </row>
    <row r="180282" spans="1:2" ht="15.75" thickBot="1">
      <c r="A180282" s="623"/>
      <c r="B180282" s="130">
        <v>46</v>
      </c>
    </row>
    <row r="180283" spans="1:2" ht="15.75" thickBot="1">
      <c r="A180283" s="625"/>
      <c r="B180283" s="126">
        <v>47</v>
      </c>
    </row>
    <row r="180284" spans="1:2" ht="15.75" thickBot="1">
      <c r="A180284" s="624"/>
      <c r="B180284" s="130">
        <v>48</v>
      </c>
    </row>
    <row r="180285" spans="1:2" ht="15.75" thickBot="1">
      <c r="A180285" s="626"/>
      <c r="B180285" s="126">
        <v>49</v>
      </c>
    </row>
    <row r="180286" spans="1:2" ht="15.75" thickBot="1">
      <c r="A180286" s="626"/>
      <c r="B180286" s="130">
        <v>50</v>
      </c>
    </row>
    <row r="180287" spans="1:2" ht="15.75" thickBot="1">
      <c r="A180287" s="627">
        <v>0</v>
      </c>
      <c r="B180287" s="126">
        <v>51</v>
      </c>
    </row>
    <row r="180288" spans="1:2" ht="15.75" thickBot="1">
      <c r="A180288" s="626"/>
      <c r="B180288" s="130">
        <v>52</v>
      </c>
    </row>
    <row r="180289" spans="1:2" ht="15.75" thickBot="1">
      <c r="A180289" s="626"/>
      <c r="B180289" s="126">
        <v>53</v>
      </c>
    </row>
    <row r="180290" spans="1:2" ht="15.75" thickBot="1">
      <c r="A180290" s="626"/>
      <c r="B180290" s="130">
        <v>54</v>
      </c>
    </row>
    <row r="180291" spans="1:2" ht="15.75" thickBot="1">
      <c r="A180291" s="615"/>
      <c r="B180291" s="126">
        <v>55</v>
      </c>
    </row>
    <row r="180292" spans="1:2" ht="15.75" thickBot="1">
      <c r="A180292" s="615"/>
      <c r="B180292" s="130">
        <v>56</v>
      </c>
    </row>
    <row r="180293" spans="1:2" ht="45.75" thickBot="1">
      <c r="A180293" s="545" t="s">
        <v>746</v>
      </c>
      <c r="B180293" s="127" t="s">
        <v>346</v>
      </c>
    </row>
    <row r="180294" spans="1:2" ht="15.75" thickBot="1">
      <c r="A180294" s="626"/>
      <c r="B180294" s="126">
        <v>57</v>
      </c>
    </row>
    <row r="180295" spans="1:2" ht="15.75" thickBot="1">
      <c r="A180295" s="626"/>
      <c r="B180295" s="126">
        <v>58</v>
      </c>
    </row>
    <row r="180296" spans="1:2" ht="15.75" thickBot="1">
      <c r="A180296" s="626"/>
      <c r="B180296" s="126">
        <v>59</v>
      </c>
    </row>
    <row r="180297" spans="1:2" ht="15.75" thickBot="1">
      <c r="A180297" s="626"/>
      <c r="B180297" s="126">
        <v>60</v>
      </c>
    </row>
    <row r="180298" spans="1:2">
      <c r="A180298" s="628">
        <v>0</v>
      </c>
      <c r="B180298" s="126">
        <v>61</v>
      </c>
    </row>
    <row r="180299" spans="1:2" ht="45">
      <c r="A180299" s="460" t="s">
        <v>746</v>
      </c>
      <c r="B180299" s="127" t="s">
        <v>347</v>
      </c>
    </row>
    <row r="180300" spans="1:2" ht="45.75" thickBot="1">
      <c r="A180300" s="630"/>
      <c r="B180300" s="127" t="s">
        <v>348</v>
      </c>
    </row>
    <row r="180301" spans="1:2" ht="15.75" thickBot="1">
      <c r="A180301" s="629"/>
      <c r="B180301" s="126">
        <v>62</v>
      </c>
    </row>
    <row r="180302" spans="1:2" ht="15.75" thickBot="1">
      <c r="A180302" s="629"/>
      <c r="B180302" s="126">
        <v>63</v>
      </c>
    </row>
    <row r="180303" spans="1:2" ht="15.75" thickBot="1">
      <c r="A180303" s="629"/>
      <c r="B180303" s="126">
        <v>64</v>
      </c>
    </row>
    <row r="180304" spans="1:2" ht="15.75" thickBot="1">
      <c r="A180304" s="627">
        <v>0</v>
      </c>
      <c r="B180304" s="126">
        <v>65</v>
      </c>
    </row>
    <row r="180305" spans="1:2" ht="15.75" thickBot="1">
      <c r="A180305" s="629"/>
      <c r="B180305" s="126">
        <v>66</v>
      </c>
    </row>
    <row r="180306" spans="1:2" ht="15.75" thickBot="1">
      <c r="A180306" s="629"/>
      <c r="B180306" s="126">
        <v>67</v>
      </c>
    </row>
    <row r="180307" spans="1:2" ht="15.75" thickBot="1">
      <c r="A180307" s="629"/>
      <c r="B180307" s="126">
        <v>68</v>
      </c>
    </row>
    <row r="180308" spans="1:2" ht="15.75" thickBot="1">
      <c r="A180308" s="629"/>
      <c r="B180308" s="126">
        <v>69</v>
      </c>
    </row>
    <row r="180309" spans="1:2" ht="15.75" thickBot="1">
      <c r="A180309" s="623"/>
      <c r="B180309" s="126">
        <v>70</v>
      </c>
    </row>
    <row r="180310" spans="1:2" ht="15.75" thickBot="1">
      <c r="A180310" s="629"/>
      <c r="B180310" s="126">
        <v>71</v>
      </c>
    </row>
    <row r="180311" spans="1:2" ht="15.75" thickBot="1">
      <c r="A180311" s="623"/>
      <c r="B180311" s="126">
        <v>72</v>
      </c>
    </row>
    <row r="180312" spans="1:2" ht="15.75" thickBot="1">
      <c r="A180312" s="629"/>
      <c r="B180312" s="126">
        <v>73</v>
      </c>
    </row>
    <row r="180313" spans="1:2">
      <c r="A180313" s="546"/>
      <c r="B180313" s="126">
        <v>74</v>
      </c>
    </row>
    <row r="180314" spans="1:2">
      <c r="A180314" s="462">
        <v>0</v>
      </c>
      <c r="B180314" s="126">
        <v>75</v>
      </c>
    </row>
    <row r="180315" spans="1:2" ht="60">
      <c r="A180315" s="462">
        <v>0</v>
      </c>
      <c r="B180315" s="125" t="s">
        <v>349</v>
      </c>
    </row>
    <row r="180316" spans="1:2" ht="60">
      <c r="A180316" s="460" t="s">
        <v>746</v>
      </c>
      <c r="B180316" s="125" t="s">
        <v>350</v>
      </c>
    </row>
    <row r="180317" spans="1:2" ht="60">
      <c r="A180317" s="441"/>
      <c r="B180317" s="125" t="s">
        <v>351</v>
      </c>
    </row>
    <row r="180318" spans="1:2">
      <c r="A180318" s="462">
        <v>0</v>
      </c>
      <c r="B180318" s="131">
        <v>76</v>
      </c>
    </row>
    <row r="180319" spans="1:2">
      <c r="A180319" s="462">
        <v>0</v>
      </c>
      <c r="B180319" s="131">
        <v>77</v>
      </c>
    </row>
    <row r="180320" spans="1:2">
      <c r="A180320" s="462">
        <v>0</v>
      </c>
      <c r="B180320" s="131">
        <v>78</v>
      </c>
    </row>
    <row r="180321" spans="1:2">
      <c r="A180321" s="462">
        <v>0</v>
      </c>
      <c r="B180321" s="131">
        <v>79</v>
      </c>
    </row>
    <row r="180322" spans="1:2">
      <c r="A180322" s="462">
        <v>0</v>
      </c>
      <c r="B180322" s="131">
        <v>80</v>
      </c>
    </row>
    <row r="180323" spans="1:2">
      <c r="A180323" s="462">
        <v>0</v>
      </c>
      <c r="B180323" s="131">
        <v>81</v>
      </c>
    </row>
    <row r="180324" spans="1:2">
      <c r="A180324" s="462">
        <v>0</v>
      </c>
      <c r="B180324" s="131">
        <v>82</v>
      </c>
    </row>
    <row r="180325" spans="1:2">
      <c r="A180325" s="462">
        <v>0</v>
      </c>
      <c r="B180325" s="131">
        <v>83</v>
      </c>
    </row>
    <row r="180326" spans="1:2">
      <c r="A180326" s="462">
        <v>0</v>
      </c>
      <c r="B180326" s="131">
        <v>84</v>
      </c>
    </row>
    <row r="180327" spans="1:2" ht="15.75" thickBot="1">
      <c r="A180327" s="631">
        <v>0</v>
      </c>
      <c r="B180327" s="131">
        <v>85</v>
      </c>
    </row>
    <row r="180328" spans="1:2" ht="15.75" thickBot="1">
      <c r="A180328" s="632"/>
      <c r="B180328" s="131">
        <v>86</v>
      </c>
    </row>
    <row r="180329" spans="1:2" ht="15.75" thickBot="1">
      <c r="A180329" s="632"/>
      <c r="B180329" s="131">
        <v>87</v>
      </c>
    </row>
    <row r="180330" spans="1:2" ht="15.75" thickBot="1">
      <c r="A180330" s="615"/>
      <c r="B180330" s="131">
        <v>88</v>
      </c>
    </row>
    <row r="180331" spans="1:2" ht="15.75" thickBot="1">
      <c r="A180331" s="622"/>
      <c r="B180331" s="131">
        <v>89</v>
      </c>
    </row>
    <row r="180332" spans="1:2" ht="45">
      <c r="A180332" s="541" t="s">
        <v>746</v>
      </c>
      <c r="B180332" s="125" t="s">
        <v>352</v>
      </c>
    </row>
    <row r="180333" spans="1:2">
      <c r="A180333" s="290"/>
      <c r="B180333" s="131">
        <v>90</v>
      </c>
    </row>
    <row r="180334" spans="1:2">
      <c r="A180334" s="290"/>
      <c r="B180334" s="131">
        <v>91</v>
      </c>
    </row>
    <row r="180335" spans="1:2">
      <c r="A180335" s="526"/>
      <c r="B180335" s="131">
        <v>92</v>
      </c>
    </row>
    <row r="180336" spans="1:2">
      <c r="A180336" s="291"/>
      <c r="B180336" s="131">
        <v>93</v>
      </c>
    </row>
    <row r="180337" spans="1:2">
      <c r="A180337" s="374"/>
      <c r="B180337" s="131">
        <v>94</v>
      </c>
    </row>
    <row r="180338" spans="1:2">
      <c r="A180338" s="374"/>
      <c r="B180338" s="131">
        <v>95</v>
      </c>
    </row>
    <row r="180339" spans="1:2">
      <c r="A180339" s="374"/>
      <c r="B180339" s="131">
        <v>96</v>
      </c>
    </row>
    <row r="180340" spans="1:2">
      <c r="A180340" s="374"/>
      <c r="B180340" s="131">
        <v>97</v>
      </c>
    </row>
    <row r="180341" spans="1:2">
      <c r="A180341" s="291"/>
      <c r="B180341" s="131">
        <v>98</v>
      </c>
    </row>
    <row r="180342" spans="1:2">
      <c r="A180342" s="441"/>
      <c r="B180342" s="131">
        <v>99</v>
      </c>
    </row>
    <row r="180343" spans="1:2">
      <c r="A180343" s="441"/>
      <c r="B180343" s="131">
        <v>100</v>
      </c>
    </row>
    <row r="180344" spans="1:2">
      <c r="A180344" s="464"/>
      <c r="B180344" s="131">
        <v>101</v>
      </c>
    </row>
    <row r="180345" spans="1:2">
      <c r="A180345" s="290"/>
      <c r="B180345" s="131">
        <v>102</v>
      </c>
    </row>
    <row r="180346" spans="1:2" ht="45">
      <c r="A180346" s="633" t="s">
        <v>746</v>
      </c>
      <c r="B180346" s="125" t="s">
        <v>353</v>
      </c>
    </row>
    <row r="180347" spans="1:2">
      <c r="A180347" s="463"/>
      <c r="B180347" s="131">
        <v>103</v>
      </c>
    </row>
    <row r="180348" spans="1:2">
      <c r="A180348" s="298"/>
      <c r="B180348" s="131">
        <v>104</v>
      </c>
    </row>
    <row r="180349" spans="1:2">
      <c r="A180349" s="298"/>
      <c r="B180349" s="131">
        <v>105</v>
      </c>
    </row>
    <row r="180350" spans="1:2">
      <c r="A180350" s="298"/>
      <c r="B180350" s="131">
        <v>106</v>
      </c>
    </row>
    <row r="180351" spans="1:2">
      <c r="A180351" s="298"/>
      <c r="B180351" s="131">
        <v>107</v>
      </c>
    </row>
    <row r="180352" spans="1:2">
      <c r="A180352" s="465"/>
      <c r="B180352" s="131">
        <v>108</v>
      </c>
    </row>
    <row r="180353" spans="1:2">
      <c r="A180353" s="441"/>
      <c r="B180353" s="131">
        <v>109</v>
      </c>
    </row>
    <row r="180354" spans="1:2">
      <c r="A180354" s="464"/>
      <c r="B180354" s="131">
        <v>110</v>
      </c>
    </row>
    <row r="180355" spans="1:2">
      <c r="A180355" s="466"/>
      <c r="B180355" s="131">
        <v>111</v>
      </c>
    </row>
    <row r="180356" spans="1:2">
      <c r="A180356" s="290"/>
      <c r="B180356" s="131">
        <v>112</v>
      </c>
    </row>
    <row r="180357" spans="1:2" ht="45">
      <c r="A180357" s="633" t="s">
        <v>746</v>
      </c>
      <c r="B180357" s="125" t="s">
        <v>354</v>
      </c>
    </row>
    <row r="180358" spans="1:2">
      <c r="A180358" s="290"/>
      <c r="B180358" s="131">
        <v>113</v>
      </c>
    </row>
    <row r="180359" spans="1:2">
      <c r="A180359" s="525" t="s">
        <v>746</v>
      </c>
      <c r="B180359" s="131">
        <v>114</v>
      </c>
    </row>
    <row r="180360" spans="1:2">
      <c r="A180360" s="525" t="s">
        <v>746</v>
      </c>
      <c r="B180360" s="131">
        <v>115</v>
      </c>
    </row>
    <row r="180361" spans="1:2">
      <c r="A180361" s="463"/>
      <c r="B180361" s="131">
        <v>116</v>
      </c>
    </row>
    <row r="180362" spans="1:2">
      <c r="A180362" s="298"/>
      <c r="B180362" s="131">
        <v>117</v>
      </c>
    </row>
    <row r="180363" spans="1:2">
      <c r="A180363" s="298"/>
      <c r="B180363" s="131">
        <v>118</v>
      </c>
    </row>
    <row r="180364" spans="1:2">
      <c r="A180364" s="298"/>
      <c r="B180364" s="131">
        <v>119</v>
      </c>
    </row>
    <row r="180365" spans="1:2">
      <c r="A180365" s="465"/>
      <c r="B180365" s="131">
        <v>120</v>
      </c>
    </row>
    <row r="180366" spans="1:2">
      <c r="A180366" s="465"/>
      <c r="B180366" s="131">
        <v>121</v>
      </c>
    </row>
    <row r="180367" spans="1:2">
      <c r="A180367" s="441"/>
      <c r="B180367" s="131">
        <v>122</v>
      </c>
    </row>
    <row r="180368" spans="1:2">
      <c r="A180368" s="464"/>
      <c r="B180368" s="131">
        <v>123</v>
      </c>
    </row>
    <row r="180369" spans="1:2">
      <c r="A180369" s="463"/>
      <c r="B180369" s="131">
        <v>124</v>
      </c>
    </row>
    <row r="180370" spans="1:2">
      <c r="A180370" s="298"/>
      <c r="B180370" s="131">
        <v>125</v>
      </c>
    </row>
    <row r="180371" spans="1:2">
      <c r="A180371" s="465"/>
      <c r="B180371" s="131">
        <v>127</v>
      </c>
    </row>
    <row r="180372" spans="1:2">
      <c r="A180372" s="441"/>
      <c r="B180372" s="131">
        <v>128</v>
      </c>
    </row>
    <row r="180373" spans="1:2">
      <c r="A180373" s="464"/>
      <c r="B180373" s="131">
        <v>129</v>
      </c>
    </row>
    <row r="180374" spans="1:2">
      <c r="A180374" s="463"/>
      <c r="B180374" s="131">
        <v>130</v>
      </c>
    </row>
    <row r="180375" spans="1:2">
      <c r="A180375" s="298"/>
      <c r="B180375" s="131">
        <v>131</v>
      </c>
    </row>
    <row r="180376" spans="1:2">
      <c r="A180376" s="465"/>
      <c r="B180376" s="131">
        <v>133</v>
      </c>
    </row>
    <row r="180377" spans="1:2" ht="60">
      <c r="A180377" s="460" t="s">
        <v>746</v>
      </c>
      <c r="B180377" s="125" t="s">
        <v>355</v>
      </c>
    </row>
    <row r="180378" spans="1:2" ht="60">
      <c r="A180378" s="439"/>
      <c r="B180378" s="129" t="s">
        <v>356</v>
      </c>
    </row>
    <row r="180379" spans="1:2">
      <c r="A180379" s="462">
        <v>0</v>
      </c>
      <c r="B180379" s="131">
        <v>134</v>
      </c>
    </row>
    <row r="180380" spans="1:2">
      <c r="A180380" s="462">
        <v>0</v>
      </c>
      <c r="B180380" s="131">
        <v>135</v>
      </c>
    </row>
    <row r="180381" spans="1:2">
      <c r="A180381" s="373">
        <v>0</v>
      </c>
      <c r="B180381" s="131">
        <v>136</v>
      </c>
    </row>
    <row r="180382" spans="1:2">
      <c r="A180382" s="439"/>
      <c r="B180382" s="131">
        <v>137</v>
      </c>
    </row>
    <row r="180383" spans="1:2">
      <c r="A180383" s="371">
        <v>0</v>
      </c>
      <c r="B180383" s="131">
        <v>138</v>
      </c>
    </row>
    <row r="180384" spans="1:2">
      <c r="A180384" s="370" t="s">
        <v>746</v>
      </c>
      <c r="B180384" s="131">
        <v>139</v>
      </c>
    </row>
    <row r="180385" spans="1:2">
      <c r="A180385" s="370" t="s">
        <v>746</v>
      </c>
      <c r="B180385" s="131">
        <v>140</v>
      </c>
    </row>
    <row r="180386" spans="1:2">
      <c r="A180386" s="370">
        <v>0</v>
      </c>
      <c r="B180386" s="131">
        <v>141</v>
      </c>
    </row>
    <row r="180387" spans="1:2">
      <c r="A180387" s="370" t="s">
        <v>117</v>
      </c>
      <c r="B180387" s="131">
        <v>142</v>
      </c>
    </row>
    <row r="180388" spans="1:2">
      <c r="A180388" s="370" t="s">
        <v>117</v>
      </c>
      <c r="B180388" s="131">
        <v>143</v>
      </c>
    </row>
    <row r="180389" spans="1:2">
      <c r="A180389" s="370" t="s">
        <v>117</v>
      </c>
      <c r="B180389" s="131">
        <v>144</v>
      </c>
    </row>
    <row r="180390" spans="1:2">
      <c r="A180390" s="370" t="s">
        <v>117</v>
      </c>
      <c r="B180390" s="131">
        <v>145</v>
      </c>
    </row>
    <row r="180391" spans="1:2">
      <c r="A180391" s="528" t="s">
        <v>117</v>
      </c>
      <c r="B180391" s="131">
        <v>146</v>
      </c>
    </row>
    <row r="180392" spans="1:2">
      <c r="A180392" s="528" t="s">
        <v>117</v>
      </c>
      <c r="B180392" s="131">
        <v>147</v>
      </c>
    </row>
    <row r="180393" spans="1:2">
      <c r="A180393" s="370" t="s">
        <v>117</v>
      </c>
      <c r="B180393" s="131">
        <v>148</v>
      </c>
    </row>
    <row r="180394" spans="1:2">
      <c r="A180394" s="515"/>
      <c r="B180394" s="533"/>
    </row>
    <row r="180395" spans="1:2">
      <c r="A180395" s="515"/>
      <c r="B180395" s="452"/>
    </row>
    <row r="180396" spans="1:2">
      <c r="A180396" s="515"/>
      <c r="B180396" s="452"/>
    </row>
    <row r="180397" spans="1:2">
      <c r="A180397" s="515"/>
      <c r="B180397" s="452"/>
    </row>
    <row r="180398" spans="1:2">
      <c r="A180398" s="515"/>
      <c r="B180398" s="452"/>
    </row>
    <row r="180399" spans="1:2">
      <c r="A180399" s="467">
        <v>0</v>
      </c>
      <c r="B180399" s="452"/>
    </row>
    <row r="180400" spans="1:2">
      <c r="A180400" s="467">
        <v>0</v>
      </c>
      <c r="B180400" s="452"/>
    </row>
    <row r="180401" spans="1:2">
      <c r="A180401" s="467">
        <v>0</v>
      </c>
      <c r="B180401" s="452"/>
    </row>
    <row r="180402" spans="1:2">
      <c r="A180402" s="467">
        <v>0</v>
      </c>
      <c r="B180402" s="452"/>
    </row>
    <row r="180403" spans="1:2">
      <c r="A180403" s="467">
        <v>0</v>
      </c>
      <c r="B180403" s="452"/>
    </row>
    <row r="180404" spans="1:2">
      <c r="A180404" s="467"/>
      <c r="B180404" s="452"/>
    </row>
    <row r="180405" spans="1:2">
      <c r="A180405" s="467"/>
      <c r="B180405" s="452"/>
    </row>
    <row r="180406" spans="1:2">
      <c r="A180406" s="467"/>
      <c r="B180406" s="452"/>
    </row>
    <row r="180407" spans="1:2">
      <c r="A180407" s="467"/>
      <c r="B180407" s="452"/>
    </row>
    <row r="180408" spans="1:2">
      <c r="A180408" s="467"/>
      <c r="B180408" s="452"/>
    </row>
    <row r="180409" spans="1:2">
      <c r="A180409" s="467"/>
      <c r="B180409" s="452"/>
    </row>
    <row r="180410" spans="1:2">
      <c r="A180410" s="467"/>
      <c r="B180410" s="452"/>
    </row>
    <row r="180411" spans="1:2">
      <c r="A180411" s="467"/>
      <c r="B180411" s="454"/>
    </row>
    <row r="180412" spans="1:2">
      <c r="A180412" s="467"/>
      <c r="B180412" s="452"/>
    </row>
    <row r="180413" spans="1:2">
      <c r="A180413" s="467"/>
      <c r="B180413" s="455"/>
    </row>
    <row r="180414" spans="1:2">
      <c r="A180414" s="467"/>
      <c r="B180414" s="456"/>
    </row>
    <row r="180415" spans="1:2">
      <c r="A180415" s="467"/>
      <c r="B180415" s="456"/>
    </row>
    <row r="180416" spans="1:2">
      <c r="A180416" s="467"/>
      <c r="B180416" s="455"/>
    </row>
    <row r="180417" spans="1:2">
      <c r="A180417" s="467"/>
      <c r="B180417" s="456"/>
    </row>
    <row r="180418" spans="1:2">
      <c r="A180418" s="467"/>
      <c r="B180418" s="455"/>
    </row>
    <row r="180419" spans="1:2">
      <c r="A180419" s="467"/>
      <c r="B180419" s="452"/>
    </row>
    <row r="180420" spans="1:2">
      <c r="A180420" s="467"/>
      <c r="B180420" s="452"/>
    </row>
    <row r="180421" spans="1:2">
      <c r="A180421" s="467"/>
      <c r="B180421" s="452"/>
    </row>
    <row r="180422" spans="1:2">
      <c r="A180422" s="467"/>
      <c r="B180422" s="452"/>
    </row>
    <row r="180423" spans="1:2">
      <c r="A180423" s="467"/>
      <c r="B180423" s="452"/>
    </row>
    <row r="180424" spans="1:2">
      <c r="A180424" s="467"/>
      <c r="B180424" s="452"/>
    </row>
    <row r="180425" spans="1:2">
      <c r="A180425" s="467"/>
      <c r="B180425" s="452"/>
    </row>
    <row r="196610" spans="1:2">
      <c r="A196610" s="523">
        <v>1</v>
      </c>
      <c r="B196610" s="124"/>
    </row>
    <row r="196611" spans="1:2" ht="60.75" thickBot="1">
      <c r="A196611" s="604"/>
      <c r="B196611" s="125" t="s">
        <v>336</v>
      </c>
    </row>
    <row r="196612" spans="1:2" ht="15.75" thickBot="1">
      <c r="A196612" s="607"/>
      <c r="B196612" s="126">
        <v>1</v>
      </c>
    </row>
    <row r="196613" spans="1:2" ht="45">
      <c r="A196613" s="605" t="s">
        <v>746</v>
      </c>
      <c r="B196613" s="127" t="s">
        <v>337</v>
      </c>
    </row>
    <row r="196614" spans="1:2" ht="15.75" thickBot="1">
      <c r="A196614" s="608"/>
      <c r="B196614" s="126">
        <v>2</v>
      </c>
    </row>
    <row r="196615" spans="1:2" ht="15.75" thickBot="1">
      <c r="A196615" s="609"/>
      <c r="B196615" s="126">
        <v>3</v>
      </c>
    </row>
    <row r="196616" spans="1:2" ht="15.75" thickBot="1">
      <c r="A196616" s="609"/>
      <c r="B196616" s="126">
        <v>4</v>
      </c>
    </row>
    <row r="196617" spans="1:2" ht="15.75" thickBot="1">
      <c r="A196617" s="609"/>
      <c r="B196617" s="126">
        <v>5</v>
      </c>
    </row>
    <row r="196618" spans="1:2" ht="60">
      <c r="A196618" s="605" t="s">
        <v>752</v>
      </c>
      <c r="B196618" s="126">
        <v>6</v>
      </c>
    </row>
    <row r="196619" spans="1:2">
      <c r="A196619" s="483" t="s">
        <v>746</v>
      </c>
      <c r="B196619" s="126">
        <v>7</v>
      </c>
    </row>
    <row r="196620" spans="1:2">
      <c r="A196620" s="483" t="s">
        <v>746</v>
      </c>
      <c r="B196620" s="126">
        <v>8</v>
      </c>
    </row>
    <row r="196621" spans="1:2">
      <c r="A196621" s="483" t="s">
        <v>746</v>
      </c>
      <c r="B196621" s="126">
        <v>9</v>
      </c>
    </row>
    <row r="196622" spans="1:2">
      <c r="A196622" s="483" t="s">
        <v>746</v>
      </c>
      <c r="B196622" s="126">
        <v>10</v>
      </c>
    </row>
    <row r="196623" spans="1:2" ht="15.75" thickBot="1">
      <c r="A196623" s="610" t="s">
        <v>746</v>
      </c>
      <c r="B196623" s="126">
        <v>11</v>
      </c>
    </row>
    <row r="196624" spans="1:2" ht="15.75" thickBot="1">
      <c r="A196624" s="607"/>
      <c r="B196624" s="126">
        <v>12</v>
      </c>
    </row>
    <row r="196625" spans="1:2" ht="15.75" thickBot="1">
      <c r="A196625" s="611"/>
      <c r="B196625" s="126">
        <v>13</v>
      </c>
    </row>
    <row r="196626" spans="1:2" ht="15.75" thickBot="1">
      <c r="A196626" s="609"/>
      <c r="B196626" s="126">
        <v>14</v>
      </c>
    </row>
    <row r="196627" spans="1:2" ht="15.75" thickBot="1">
      <c r="A196627" s="612"/>
      <c r="B196627" s="126">
        <v>15</v>
      </c>
    </row>
    <row r="196628" spans="1:2" ht="15.75" thickBot="1">
      <c r="A196628" s="611"/>
      <c r="B196628" s="126">
        <v>16</v>
      </c>
    </row>
    <row r="196629" spans="1:2" ht="15.75" thickBot="1">
      <c r="A196629" s="613"/>
      <c r="B196629" s="126">
        <v>17</v>
      </c>
    </row>
    <row r="196630" spans="1:2" ht="15.75" thickBot="1">
      <c r="A196630" s="614"/>
      <c r="B196630" s="126">
        <v>18</v>
      </c>
    </row>
    <row r="196631" spans="1:2" ht="15.75" thickBot="1">
      <c r="A196631" s="615"/>
      <c r="B196631" s="126">
        <v>19</v>
      </c>
    </row>
    <row r="196632" spans="1:2" ht="15.75" thickBot="1">
      <c r="A196632" s="615"/>
      <c r="B196632" s="126">
        <v>20</v>
      </c>
    </row>
    <row r="196633" spans="1:2" ht="15.75" thickBot="1">
      <c r="A196633" s="615"/>
      <c r="B196633" s="126">
        <v>21</v>
      </c>
    </row>
    <row r="196634" spans="1:2" ht="15.75" thickBot="1">
      <c r="A196634" s="615"/>
      <c r="B196634" s="126">
        <v>22</v>
      </c>
    </row>
    <row r="196635" spans="1:2" ht="15.75" thickBot="1">
      <c r="A196635" s="615"/>
      <c r="B196635" s="126">
        <v>23</v>
      </c>
    </row>
    <row r="196636" spans="1:2" ht="15.75" thickBot="1">
      <c r="A196636" s="615"/>
      <c r="B196636" s="126">
        <v>24</v>
      </c>
    </row>
    <row r="196637" spans="1:2">
      <c r="A196637" s="616">
        <v>0</v>
      </c>
      <c r="B196637" s="126">
        <v>25</v>
      </c>
    </row>
    <row r="196638" spans="1:2" ht="45">
      <c r="A196638" s="483" t="s">
        <v>746</v>
      </c>
      <c r="B196638" s="127" t="s">
        <v>338</v>
      </c>
    </row>
    <row r="196639" spans="1:2" ht="45.75" thickBot="1">
      <c r="A196639" s="604"/>
      <c r="B196639" s="127" t="s">
        <v>339</v>
      </c>
    </row>
    <row r="196640" spans="1:2" ht="15.75" thickBot="1">
      <c r="A196640" s="615"/>
      <c r="B196640" s="126">
        <v>26</v>
      </c>
    </row>
    <row r="196641" spans="1:2" ht="15.75" thickBot="1">
      <c r="A196641" s="615"/>
      <c r="B196641" s="126">
        <v>27</v>
      </c>
    </row>
    <row r="196642" spans="1:2" ht="15.75" thickBot="1">
      <c r="A196642" s="615"/>
      <c r="B196642" s="126">
        <v>28</v>
      </c>
    </row>
    <row r="196643" spans="1:2" ht="15.75" thickBot="1">
      <c r="A196643" s="615"/>
      <c r="B196643" s="126">
        <v>29</v>
      </c>
    </row>
    <row r="196644" spans="1:2" ht="15.75" thickBot="1">
      <c r="A196644" s="617">
        <v>0</v>
      </c>
      <c r="B196644" s="126">
        <v>30</v>
      </c>
    </row>
    <row r="196645" spans="1:2" ht="15.75" thickBot="1">
      <c r="A196645" s="615"/>
      <c r="B196645" s="126">
        <v>31</v>
      </c>
    </row>
    <row r="196646" spans="1:2" ht="15.75" thickBot="1">
      <c r="A196646" s="615"/>
      <c r="B196646" s="126">
        <v>32</v>
      </c>
    </row>
    <row r="196647" spans="1:2">
      <c r="A196647" s="618">
        <v>0</v>
      </c>
      <c r="B196647" s="126">
        <v>33</v>
      </c>
    </row>
    <row r="196648" spans="1:2">
      <c r="A196648" s="370">
        <v>0</v>
      </c>
      <c r="B196648" s="126">
        <v>34</v>
      </c>
    </row>
    <row r="196649" spans="1:2">
      <c r="A196649" s="436">
        <v>0</v>
      </c>
      <c r="B196649" s="126">
        <v>35</v>
      </c>
    </row>
    <row r="196650" spans="1:2">
      <c r="A196650" s="436">
        <v>0</v>
      </c>
      <c r="B196650" s="126">
        <v>36</v>
      </c>
    </row>
    <row r="196651" spans="1:2">
      <c r="A196651" s="370">
        <v>0</v>
      </c>
      <c r="B196651" s="126">
        <v>37</v>
      </c>
    </row>
    <row r="196652" spans="1:2" ht="15.75" thickBot="1">
      <c r="A196652" s="619">
        <v>0</v>
      </c>
      <c r="B196652" s="126">
        <v>38</v>
      </c>
    </row>
    <row r="196653" spans="1:2" ht="15.75" thickBot="1">
      <c r="A196653" s="615"/>
      <c r="B196653" s="126">
        <v>39</v>
      </c>
    </row>
    <row r="196654" spans="1:2" ht="45">
      <c r="A196654" s="620" t="s">
        <v>746</v>
      </c>
      <c r="B196654" s="127" t="s">
        <v>340</v>
      </c>
    </row>
    <row r="196655" spans="1:2" ht="45.75" thickBot="1">
      <c r="A196655" s="621"/>
      <c r="B196655" s="127" t="s">
        <v>341</v>
      </c>
    </row>
    <row r="196656" spans="1:2" ht="15.75" thickBot="1">
      <c r="A196656" s="615"/>
      <c r="B196656" s="126">
        <v>40</v>
      </c>
    </row>
    <row r="196657" spans="1:2" ht="45">
      <c r="A196657" s="541" t="s">
        <v>746</v>
      </c>
      <c r="B196657" s="127" t="s">
        <v>342</v>
      </c>
    </row>
    <row r="196658" spans="1:2" ht="45.75" thickBot="1">
      <c r="A196658" s="621"/>
      <c r="B196658" s="127" t="s">
        <v>343</v>
      </c>
    </row>
    <row r="196659" spans="1:2" ht="15.75" thickBot="1">
      <c r="A196659" s="622"/>
      <c r="B196659" s="126">
        <v>41</v>
      </c>
    </row>
    <row r="196660" spans="1:2" ht="60">
      <c r="A196660" s="541" t="s">
        <v>746</v>
      </c>
      <c r="B196660" s="127" t="s">
        <v>344</v>
      </c>
    </row>
    <row r="196661" spans="1:2" ht="15.75" thickBot="1">
      <c r="A196661" s="621"/>
      <c r="B196661" s="128">
        <v>42</v>
      </c>
    </row>
    <row r="196662" spans="1:2" ht="15.75" thickBot="1">
      <c r="A196662" s="622"/>
      <c r="B196662" s="126">
        <v>43</v>
      </c>
    </row>
    <row r="196663" spans="1:2" ht="60">
      <c r="A196663" s="541" t="s">
        <v>746</v>
      </c>
      <c r="B196663" s="127" t="s">
        <v>345</v>
      </c>
    </row>
    <row r="196664" spans="1:2" ht="15.75" thickBot="1">
      <c r="A196664" s="621"/>
      <c r="B196664" s="130">
        <v>44</v>
      </c>
    </row>
    <row r="196665" spans="1:2" ht="15.75" thickBot="1">
      <c r="A196665" s="622"/>
      <c r="B196665" s="126">
        <v>45</v>
      </c>
    </row>
    <row r="196666" spans="1:2" ht="15.75" thickBot="1">
      <c r="A196666" s="623"/>
      <c r="B196666" s="130">
        <v>46</v>
      </c>
    </row>
    <row r="196667" spans="1:2" ht="15.75" thickBot="1">
      <c r="A196667" s="625"/>
      <c r="B196667" s="126">
        <v>47</v>
      </c>
    </row>
    <row r="196668" spans="1:2" ht="15.75" thickBot="1">
      <c r="A196668" s="624"/>
      <c r="B196668" s="130">
        <v>48</v>
      </c>
    </row>
    <row r="196669" spans="1:2" ht="15.75" thickBot="1">
      <c r="A196669" s="626"/>
      <c r="B196669" s="126">
        <v>49</v>
      </c>
    </row>
    <row r="196670" spans="1:2" ht="15.75" thickBot="1">
      <c r="A196670" s="626"/>
      <c r="B196670" s="130">
        <v>50</v>
      </c>
    </row>
    <row r="196671" spans="1:2" ht="15.75" thickBot="1">
      <c r="A196671" s="627">
        <v>0</v>
      </c>
      <c r="B196671" s="126">
        <v>51</v>
      </c>
    </row>
    <row r="196672" spans="1:2" ht="15.75" thickBot="1">
      <c r="A196672" s="626"/>
      <c r="B196672" s="130">
        <v>52</v>
      </c>
    </row>
    <row r="196673" spans="1:2" ht="15.75" thickBot="1">
      <c r="A196673" s="626"/>
      <c r="B196673" s="126">
        <v>53</v>
      </c>
    </row>
    <row r="196674" spans="1:2" ht="15.75" thickBot="1">
      <c r="A196674" s="626"/>
      <c r="B196674" s="130">
        <v>54</v>
      </c>
    </row>
    <row r="196675" spans="1:2" ht="15.75" thickBot="1">
      <c r="A196675" s="615"/>
      <c r="B196675" s="126">
        <v>55</v>
      </c>
    </row>
    <row r="196676" spans="1:2" ht="15.75" thickBot="1">
      <c r="A196676" s="615"/>
      <c r="B196676" s="130">
        <v>56</v>
      </c>
    </row>
    <row r="196677" spans="1:2" ht="45.75" thickBot="1">
      <c r="A196677" s="545" t="s">
        <v>746</v>
      </c>
      <c r="B196677" s="127" t="s">
        <v>346</v>
      </c>
    </row>
    <row r="196678" spans="1:2" ht="15.75" thickBot="1">
      <c r="A196678" s="626"/>
      <c r="B196678" s="126">
        <v>57</v>
      </c>
    </row>
    <row r="196679" spans="1:2" ht="15.75" thickBot="1">
      <c r="A196679" s="626"/>
      <c r="B196679" s="126">
        <v>58</v>
      </c>
    </row>
    <row r="196680" spans="1:2" ht="15.75" thickBot="1">
      <c r="A196680" s="626"/>
      <c r="B196680" s="126">
        <v>59</v>
      </c>
    </row>
    <row r="196681" spans="1:2" ht="15.75" thickBot="1">
      <c r="A196681" s="626"/>
      <c r="B196681" s="126">
        <v>60</v>
      </c>
    </row>
    <row r="196682" spans="1:2">
      <c r="A196682" s="628">
        <v>0</v>
      </c>
      <c r="B196682" s="126">
        <v>61</v>
      </c>
    </row>
    <row r="196683" spans="1:2" ht="45">
      <c r="A196683" s="460" t="s">
        <v>746</v>
      </c>
      <c r="B196683" s="127" t="s">
        <v>347</v>
      </c>
    </row>
    <row r="196684" spans="1:2" ht="45.75" thickBot="1">
      <c r="A196684" s="630"/>
      <c r="B196684" s="127" t="s">
        <v>348</v>
      </c>
    </row>
    <row r="196685" spans="1:2" ht="15.75" thickBot="1">
      <c r="A196685" s="629"/>
      <c r="B196685" s="126">
        <v>62</v>
      </c>
    </row>
    <row r="196686" spans="1:2" ht="15.75" thickBot="1">
      <c r="A196686" s="629"/>
      <c r="B196686" s="126">
        <v>63</v>
      </c>
    </row>
    <row r="196687" spans="1:2" ht="15.75" thickBot="1">
      <c r="A196687" s="629"/>
      <c r="B196687" s="126">
        <v>64</v>
      </c>
    </row>
    <row r="196688" spans="1:2" ht="15.75" thickBot="1">
      <c r="A196688" s="627">
        <v>0</v>
      </c>
      <c r="B196688" s="126">
        <v>65</v>
      </c>
    </row>
    <row r="196689" spans="1:2" ht="15.75" thickBot="1">
      <c r="A196689" s="629"/>
      <c r="B196689" s="126">
        <v>66</v>
      </c>
    </row>
    <row r="196690" spans="1:2" ht="15.75" thickBot="1">
      <c r="A196690" s="629"/>
      <c r="B196690" s="126">
        <v>67</v>
      </c>
    </row>
    <row r="196691" spans="1:2" ht="15.75" thickBot="1">
      <c r="A196691" s="629"/>
      <c r="B196691" s="126">
        <v>68</v>
      </c>
    </row>
    <row r="196692" spans="1:2" ht="15.75" thickBot="1">
      <c r="A196692" s="629"/>
      <c r="B196692" s="126">
        <v>69</v>
      </c>
    </row>
    <row r="196693" spans="1:2" ht="15.75" thickBot="1">
      <c r="A196693" s="623"/>
      <c r="B196693" s="126">
        <v>70</v>
      </c>
    </row>
    <row r="196694" spans="1:2" ht="15.75" thickBot="1">
      <c r="A196694" s="629"/>
      <c r="B196694" s="126">
        <v>71</v>
      </c>
    </row>
    <row r="196695" spans="1:2" ht="15.75" thickBot="1">
      <c r="A196695" s="623"/>
      <c r="B196695" s="126">
        <v>72</v>
      </c>
    </row>
    <row r="196696" spans="1:2" ht="15.75" thickBot="1">
      <c r="A196696" s="629"/>
      <c r="B196696" s="126">
        <v>73</v>
      </c>
    </row>
    <row r="196697" spans="1:2">
      <c r="A196697" s="546"/>
      <c r="B196697" s="126">
        <v>74</v>
      </c>
    </row>
    <row r="196698" spans="1:2">
      <c r="A196698" s="462">
        <v>0</v>
      </c>
      <c r="B196698" s="126">
        <v>75</v>
      </c>
    </row>
    <row r="196699" spans="1:2" ht="60">
      <c r="A196699" s="462">
        <v>0</v>
      </c>
      <c r="B196699" s="125" t="s">
        <v>349</v>
      </c>
    </row>
    <row r="196700" spans="1:2" ht="60">
      <c r="A196700" s="460" t="s">
        <v>746</v>
      </c>
      <c r="B196700" s="125" t="s">
        <v>350</v>
      </c>
    </row>
    <row r="196701" spans="1:2" ht="60">
      <c r="A196701" s="441"/>
      <c r="B196701" s="125" t="s">
        <v>351</v>
      </c>
    </row>
    <row r="196702" spans="1:2">
      <c r="A196702" s="462">
        <v>0</v>
      </c>
      <c r="B196702" s="131">
        <v>76</v>
      </c>
    </row>
    <row r="196703" spans="1:2">
      <c r="A196703" s="462">
        <v>0</v>
      </c>
      <c r="B196703" s="131">
        <v>77</v>
      </c>
    </row>
    <row r="196704" spans="1:2">
      <c r="A196704" s="462">
        <v>0</v>
      </c>
      <c r="B196704" s="131">
        <v>78</v>
      </c>
    </row>
    <row r="196705" spans="1:2">
      <c r="A196705" s="462">
        <v>0</v>
      </c>
      <c r="B196705" s="131">
        <v>79</v>
      </c>
    </row>
    <row r="196706" spans="1:2">
      <c r="A196706" s="462">
        <v>0</v>
      </c>
      <c r="B196706" s="131">
        <v>80</v>
      </c>
    </row>
    <row r="196707" spans="1:2">
      <c r="A196707" s="462">
        <v>0</v>
      </c>
      <c r="B196707" s="131">
        <v>81</v>
      </c>
    </row>
    <row r="196708" spans="1:2">
      <c r="A196708" s="462">
        <v>0</v>
      </c>
      <c r="B196708" s="131">
        <v>82</v>
      </c>
    </row>
    <row r="196709" spans="1:2">
      <c r="A196709" s="462">
        <v>0</v>
      </c>
      <c r="B196709" s="131">
        <v>83</v>
      </c>
    </row>
    <row r="196710" spans="1:2">
      <c r="A196710" s="462">
        <v>0</v>
      </c>
      <c r="B196710" s="131">
        <v>84</v>
      </c>
    </row>
    <row r="196711" spans="1:2" ht="15.75" thickBot="1">
      <c r="A196711" s="631">
        <v>0</v>
      </c>
      <c r="B196711" s="131">
        <v>85</v>
      </c>
    </row>
    <row r="196712" spans="1:2" ht="15.75" thickBot="1">
      <c r="A196712" s="632"/>
      <c r="B196712" s="131">
        <v>86</v>
      </c>
    </row>
    <row r="196713" spans="1:2" ht="15.75" thickBot="1">
      <c r="A196713" s="632"/>
      <c r="B196713" s="131">
        <v>87</v>
      </c>
    </row>
    <row r="196714" spans="1:2" ht="15.75" thickBot="1">
      <c r="A196714" s="615"/>
      <c r="B196714" s="131">
        <v>88</v>
      </c>
    </row>
    <row r="196715" spans="1:2" ht="15.75" thickBot="1">
      <c r="A196715" s="622"/>
      <c r="B196715" s="131">
        <v>89</v>
      </c>
    </row>
    <row r="196716" spans="1:2" ht="45">
      <c r="A196716" s="541" t="s">
        <v>746</v>
      </c>
      <c r="B196716" s="125" t="s">
        <v>352</v>
      </c>
    </row>
    <row r="196717" spans="1:2">
      <c r="A196717" s="290"/>
      <c r="B196717" s="131">
        <v>90</v>
      </c>
    </row>
    <row r="196718" spans="1:2">
      <c r="A196718" s="290"/>
      <c r="B196718" s="131">
        <v>91</v>
      </c>
    </row>
    <row r="196719" spans="1:2">
      <c r="A196719" s="526"/>
      <c r="B196719" s="131">
        <v>92</v>
      </c>
    </row>
    <row r="196720" spans="1:2">
      <c r="A196720" s="291"/>
      <c r="B196720" s="131">
        <v>93</v>
      </c>
    </row>
    <row r="196721" spans="1:2">
      <c r="A196721" s="374"/>
      <c r="B196721" s="131">
        <v>94</v>
      </c>
    </row>
    <row r="196722" spans="1:2">
      <c r="A196722" s="374"/>
      <c r="B196722" s="131">
        <v>95</v>
      </c>
    </row>
    <row r="196723" spans="1:2">
      <c r="A196723" s="374"/>
      <c r="B196723" s="131">
        <v>96</v>
      </c>
    </row>
    <row r="196724" spans="1:2">
      <c r="A196724" s="374"/>
      <c r="B196724" s="131">
        <v>97</v>
      </c>
    </row>
    <row r="196725" spans="1:2">
      <c r="A196725" s="291"/>
      <c r="B196725" s="131">
        <v>98</v>
      </c>
    </row>
    <row r="196726" spans="1:2">
      <c r="A196726" s="441"/>
      <c r="B196726" s="131">
        <v>99</v>
      </c>
    </row>
    <row r="196727" spans="1:2">
      <c r="A196727" s="441"/>
      <c r="B196727" s="131">
        <v>100</v>
      </c>
    </row>
    <row r="196728" spans="1:2">
      <c r="A196728" s="464"/>
      <c r="B196728" s="131">
        <v>101</v>
      </c>
    </row>
    <row r="196729" spans="1:2">
      <c r="A196729" s="290"/>
      <c r="B196729" s="131">
        <v>102</v>
      </c>
    </row>
    <row r="196730" spans="1:2" ht="45">
      <c r="A196730" s="633" t="s">
        <v>746</v>
      </c>
      <c r="B196730" s="125" t="s">
        <v>353</v>
      </c>
    </row>
    <row r="196731" spans="1:2">
      <c r="A196731" s="463"/>
      <c r="B196731" s="131">
        <v>103</v>
      </c>
    </row>
    <row r="196732" spans="1:2">
      <c r="A196732" s="298"/>
      <c r="B196732" s="131">
        <v>104</v>
      </c>
    </row>
    <row r="196733" spans="1:2">
      <c r="A196733" s="298"/>
      <c r="B196733" s="131">
        <v>105</v>
      </c>
    </row>
    <row r="196734" spans="1:2">
      <c r="A196734" s="298"/>
      <c r="B196734" s="131">
        <v>106</v>
      </c>
    </row>
    <row r="196735" spans="1:2">
      <c r="A196735" s="298"/>
      <c r="B196735" s="131">
        <v>107</v>
      </c>
    </row>
    <row r="196736" spans="1:2">
      <c r="A196736" s="465"/>
      <c r="B196736" s="131">
        <v>108</v>
      </c>
    </row>
    <row r="196737" spans="1:2">
      <c r="A196737" s="441"/>
      <c r="B196737" s="131">
        <v>109</v>
      </c>
    </row>
    <row r="196738" spans="1:2">
      <c r="A196738" s="464"/>
      <c r="B196738" s="131">
        <v>110</v>
      </c>
    </row>
    <row r="196739" spans="1:2">
      <c r="A196739" s="466"/>
      <c r="B196739" s="131">
        <v>111</v>
      </c>
    </row>
    <row r="196740" spans="1:2">
      <c r="A196740" s="290"/>
      <c r="B196740" s="131">
        <v>112</v>
      </c>
    </row>
    <row r="196741" spans="1:2" ht="45">
      <c r="A196741" s="633" t="s">
        <v>746</v>
      </c>
      <c r="B196741" s="125" t="s">
        <v>354</v>
      </c>
    </row>
    <row r="196742" spans="1:2">
      <c r="A196742" s="290"/>
      <c r="B196742" s="131">
        <v>113</v>
      </c>
    </row>
    <row r="196743" spans="1:2">
      <c r="A196743" s="525" t="s">
        <v>746</v>
      </c>
      <c r="B196743" s="131">
        <v>114</v>
      </c>
    </row>
    <row r="196744" spans="1:2">
      <c r="A196744" s="525" t="s">
        <v>746</v>
      </c>
      <c r="B196744" s="131">
        <v>115</v>
      </c>
    </row>
    <row r="196745" spans="1:2">
      <c r="A196745" s="463"/>
      <c r="B196745" s="131">
        <v>116</v>
      </c>
    </row>
    <row r="196746" spans="1:2">
      <c r="A196746" s="298"/>
      <c r="B196746" s="131">
        <v>117</v>
      </c>
    </row>
    <row r="196747" spans="1:2">
      <c r="A196747" s="298"/>
      <c r="B196747" s="131">
        <v>118</v>
      </c>
    </row>
    <row r="196748" spans="1:2">
      <c r="A196748" s="298"/>
      <c r="B196748" s="131">
        <v>119</v>
      </c>
    </row>
    <row r="196749" spans="1:2">
      <c r="A196749" s="465"/>
      <c r="B196749" s="131">
        <v>120</v>
      </c>
    </row>
    <row r="196750" spans="1:2">
      <c r="A196750" s="465"/>
      <c r="B196750" s="131">
        <v>121</v>
      </c>
    </row>
    <row r="196751" spans="1:2">
      <c r="A196751" s="441"/>
      <c r="B196751" s="131">
        <v>122</v>
      </c>
    </row>
    <row r="196752" spans="1:2">
      <c r="A196752" s="464"/>
      <c r="B196752" s="131">
        <v>123</v>
      </c>
    </row>
    <row r="196753" spans="1:2">
      <c r="A196753" s="463"/>
      <c r="B196753" s="131">
        <v>124</v>
      </c>
    </row>
    <row r="196754" spans="1:2">
      <c r="A196754" s="298"/>
      <c r="B196754" s="131">
        <v>125</v>
      </c>
    </row>
    <row r="196755" spans="1:2">
      <c r="A196755" s="465"/>
      <c r="B196755" s="131">
        <v>127</v>
      </c>
    </row>
    <row r="196756" spans="1:2">
      <c r="A196756" s="441"/>
      <c r="B196756" s="131">
        <v>128</v>
      </c>
    </row>
    <row r="196757" spans="1:2">
      <c r="A196757" s="464"/>
      <c r="B196757" s="131">
        <v>129</v>
      </c>
    </row>
    <row r="196758" spans="1:2">
      <c r="A196758" s="463"/>
      <c r="B196758" s="131">
        <v>130</v>
      </c>
    </row>
    <row r="196759" spans="1:2">
      <c r="A196759" s="298"/>
      <c r="B196759" s="131">
        <v>131</v>
      </c>
    </row>
    <row r="196760" spans="1:2">
      <c r="A196760" s="465"/>
      <c r="B196760" s="131">
        <v>133</v>
      </c>
    </row>
    <row r="196761" spans="1:2" ht="60">
      <c r="A196761" s="460" t="s">
        <v>746</v>
      </c>
      <c r="B196761" s="125" t="s">
        <v>355</v>
      </c>
    </row>
    <row r="196762" spans="1:2" ht="60">
      <c r="A196762" s="439"/>
      <c r="B196762" s="129" t="s">
        <v>356</v>
      </c>
    </row>
    <row r="196763" spans="1:2">
      <c r="A196763" s="462">
        <v>0</v>
      </c>
      <c r="B196763" s="131">
        <v>134</v>
      </c>
    </row>
    <row r="196764" spans="1:2">
      <c r="A196764" s="462">
        <v>0</v>
      </c>
      <c r="B196764" s="131">
        <v>135</v>
      </c>
    </row>
    <row r="196765" spans="1:2">
      <c r="A196765" s="373">
        <v>0</v>
      </c>
      <c r="B196765" s="131">
        <v>136</v>
      </c>
    </row>
    <row r="196766" spans="1:2">
      <c r="A196766" s="439"/>
      <c r="B196766" s="131">
        <v>137</v>
      </c>
    </row>
    <row r="196767" spans="1:2">
      <c r="A196767" s="371">
        <v>0</v>
      </c>
      <c r="B196767" s="131">
        <v>138</v>
      </c>
    </row>
    <row r="196768" spans="1:2">
      <c r="A196768" s="370" t="s">
        <v>746</v>
      </c>
      <c r="B196768" s="131">
        <v>139</v>
      </c>
    </row>
    <row r="196769" spans="1:2">
      <c r="A196769" s="370" t="s">
        <v>746</v>
      </c>
      <c r="B196769" s="131">
        <v>140</v>
      </c>
    </row>
    <row r="196770" spans="1:2">
      <c r="A196770" s="370">
        <v>0</v>
      </c>
      <c r="B196770" s="131">
        <v>141</v>
      </c>
    </row>
    <row r="196771" spans="1:2">
      <c r="A196771" s="370" t="s">
        <v>117</v>
      </c>
      <c r="B196771" s="131">
        <v>142</v>
      </c>
    </row>
    <row r="196772" spans="1:2">
      <c r="A196772" s="370" t="s">
        <v>117</v>
      </c>
      <c r="B196772" s="131">
        <v>143</v>
      </c>
    </row>
    <row r="196773" spans="1:2">
      <c r="A196773" s="370" t="s">
        <v>117</v>
      </c>
      <c r="B196773" s="131">
        <v>144</v>
      </c>
    </row>
    <row r="196774" spans="1:2">
      <c r="A196774" s="370" t="s">
        <v>117</v>
      </c>
      <c r="B196774" s="131">
        <v>145</v>
      </c>
    </row>
    <row r="196775" spans="1:2">
      <c r="A196775" s="528" t="s">
        <v>117</v>
      </c>
      <c r="B196775" s="131">
        <v>146</v>
      </c>
    </row>
    <row r="196776" spans="1:2">
      <c r="A196776" s="528" t="s">
        <v>117</v>
      </c>
      <c r="B196776" s="131">
        <v>147</v>
      </c>
    </row>
    <row r="196777" spans="1:2">
      <c r="A196777" s="370" t="s">
        <v>117</v>
      </c>
      <c r="B196777" s="131">
        <v>148</v>
      </c>
    </row>
    <row r="196778" spans="1:2">
      <c r="A196778" s="515"/>
      <c r="B196778" s="533"/>
    </row>
    <row r="196779" spans="1:2">
      <c r="A196779" s="515"/>
      <c r="B196779" s="452"/>
    </row>
    <row r="196780" spans="1:2">
      <c r="A196780" s="515"/>
      <c r="B196780" s="452"/>
    </row>
    <row r="196781" spans="1:2">
      <c r="A196781" s="515"/>
      <c r="B196781" s="452"/>
    </row>
    <row r="196782" spans="1:2">
      <c r="A196782" s="515"/>
      <c r="B196782" s="452"/>
    </row>
    <row r="196783" spans="1:2">
      <c r="A196783" s="467">
        <v>0</v>
      </c>
      <c r="B196783" s="452"/>
    </row>
    <row r="196784" spans="1:2">
      <c r="A196784" s="467">
        <v>0</v>
      </c>
      <c r="B196784" s="452"/>
    </row>
    <row r="196785" spans="1:2">
      <c r="A196785" s="467">
        <v>0</v>
      </c>
      <c r="B196785" s="452"/>
    </row>
    <row r="196786" spans="1:2">
      <c r="A196786" s="467">
        <v>0</v>
      </c>
      <c r="B196786" s="452"/>
    </row>
    <row r="196787" spans="1:2">
      <c r="A196787" s="467">
        <v>0</v>
      </c>
      <c r="B196787" s="452"/>
    </row>
    <row r="196788" spans="1:2">
      <c r="A196788" s="467"/>
      <c r="B196788" s="452"/>
    </row>
    <row r="196789" spans="1:2">
      <c r="A196789" s="467"/>
      <c r="B196789" s="452"/>
    </row>
    <row r="196790" spans="1:2">
      <c r="A196790" s="467"/>
      <c r="B196790" s="452"/>
    </row>
    <row r="196791" spans="1:2">
      <c r="A196791" s="467"/>
      <c r="B196791" s="452"/>
    </row>
    <row r="196792" spans="1:2">
      <c r="A196792" s="467"/>
      <c r="B196792" s="452"/>
    </row>
    <row r="196793" spans="1:2">
      <c r="A196793" s="467"/>
      <c r="B196793" s="452"/>
    </row>
    <row r="196794" spans="1:2">
      <c r="A196794" s="467"/>
      <c r="B196794" s="452"/>
    </row>
    <row r="196795" spans="1:2">
      <c r="A196795" s="467"/>
      <c r="B196795" s="454"/>
    </row>
    <row r="196796" spans="1:2">
      <c r="A196796" s="467"/>
      <c r="B196796" s="452"/>
    </row>
    <row r="196797" spans="1:2">
      <c r="A196797" s="467"/>
      <c r="B196797" s="455"/>
    </row>
    <row r="196798" spans="1:2">
      <c r="A196798" s="467"/>
      <c r="B196798" s="456"/>
    </row>
    <row r="196799" spans="1:2">
      <c r="A196799" s="467"/>
      <c r="B196799" s="456"/>
    </row>
    <row r="196800" spans="1:2">
      <c r="A196800" s="467"/>
      <c r="B196800" s="455"/>
    </row>
    <row r="196801" spans="1:2">
      <c r="A196801" s="467"/>
      <c r="B196801" s="456"/>
    </row>
    <row r="196802" spans="1:2">
      <c r="A196802" s="467"/>
      <c r="B196802" s="455"/>
    </row>
    <row r="196803" spans="1:2">
      <c r="A196803" s="467"/>
      <c r="B196803" s="452"/>
    </row>
    <row r="196804" spans="1:2">
      <c r="A196804" s="467"/>
      <c r="B196804" s="452"/>
    </row>
    <row r="196805" spans="1:2">
      <c r="A196805" s="467"/>
      <c r="B196805" s="452"/>
    </row>
    <row r="196806" spans="1:2">
      <c r="A196806" s="467"/>
      <c r="B196806" s="452"/>
    </row>
    <row r="196807" spans="1:2">
      <c r="A196807" s="467"/>
      <c r="B196807" s="452"/>
    </row>
    <row r="196808" spans="1:2">
      <c r="A196808" s="467"/>
      <c r="B196808" s="452"/>
    </row>
    <row r="196809" spans="1:2">
      <c r="A196809" s="467"/>
      <c r="B196809" s="452"/>
    </row>
    <row r="212994" spans="1:2">
      <c r="A212994" s="523">
        <v>1</v>
      </c>
      <c r="B212994" s="124"/>
    </row>
    <row r="212995" spans="1:2" ht="60.75" thickBot="1">
      <c r="A212995" s="604"/>
      <c r="B212995" s="125" t="s">
        <v>336</v>
      </c>
    </row>
    <row r="212996" spans="1:2" ht="15.75" thickBot="1">
      <c r="A212996" s="607"/>
      <c r="B212996" s="126">
        <v>1</v>
      </c>
    </row>
    <row r="212997" spans="1:2" ht="45">
      <c r="A212997" s="605" t="s">
        <v>746</v>
      </c>
      <c r="B212997" s="127" t="s">
        <v>337</v>
      </c>
    </row>
    <row r="212998" spans="1:2" ht="15.75" thickBot="1">
      <c r="A212998" s="608"/>
      <c r="B212998" s="126">
        <v>2</v>
      </c>
    </row>
    <row r="212999" spans="1:2" ht="15.75" thickBot="1">
      <c r="A212999" s="609"/>
      <c r="B212999" s="126">
        <v>3</v>
      </c>
    </row>
    <row r="213000" spans="1:2" ht="15.75" thickBot="1">
      <c r="A213000" s="609"/>
      <c r="B213000" s="126">
        <v>4</v>
      </c>
    </row>
    <row r="213001" spans="1:2" ht="15.75" thickBot="1">
      <c r="A213001" s="609"/>
      <c r="B213001" s="126">
        <v>5</v>
      </c>
    </row>
    <row r="213002" spans="1:2" ht="60">
      <c r="A213002" s="605" t="s">
        <v>752</v>
      </c>
      <c r="B213002" s="126">
        <v>6</v>
      </c>
    </row>
    <row r="213003" spans="1:2">
      <c r="A213003" s="483" t="s">
        <v>746</v>
      </c>
      <c r="B213003" s="126">
        <v>7</v>
      </c>
    </row>
    <row r="213004" spans="1:2">
      <c r="A213004" s="483" t="s">
        <v>746</v>
      </c>
      <c r="B213004" s="126">
        <v>8</v>
      </c>
    </row>
    <row r="213005" spans="1:2">
      <c r="A213005" s="483" t="s">
        <v>746</v>
      </c>
      <c r="B213005" s="126">
        <v>9</v>
      </c>
    </row>
    <row r="213006" spans="1:2">
      <c r="A213006" s="483" t="s">
        <v>746</v>
      </c>
      <c r="B213006" s="126">
        <v>10</v>
      </c>
    </row>
    <row r="213007" spans="1:2" ht="15.75" thickBot="1">
      <c r="A213007" s="610" t="s">
        <v>746</v>
      </c>
      <c r="B213007" s="126">
        <v>11</v>
      </c>
    </row>
    <row r="213008" spans="1:2" ht="15.75" thickBot="1">
      <c r="A213008" s="607"/>
      <c r="B213008" s="126">
        <v>12</v>
      </c>
    </row>
    <row r="213009" spans="1:2" ht="15.75" thickBot="1">
      <c r="A213009" s="611"/>
      <c r="B213009" s="126">
        <v>13</v>
      </c>
    </row>
    <row r="213010" spans="1:2" ht="15.75" thickBot="1">
      <c r="A213010" s="609"/>
      <c r="B213010" s="126">
        <v>14</v>
      </c>
    </row>
    <row r="213011" spans="1:2" ht="15.75" thickBot="1">
      <c r="A213011" s="612"/>
      <c r="B213011" s="126">
        <v>15</v>
      </c>
    </row>
    <row r="213012" spans="1:2" ht="15.75" thickBot="1">
      <c r="A213012" s="611"/>
      <c r="B213012" s="126">
        <v>16</v>
      </c>
    </row>
    <row r="213013" spans="1:2" ht="15.75" thickBot="1">
      <c r="A213013" s="613"/>
      <c r="B213013" s="126">
        <v>17</v>
      </c>
    </row>
    <row r="213014" spans="1:2" ht="15.75" thickBot="1">
      <c r="A213014" s="614"/>
      <c r="B213014" s="126">
        <v>18</v>
      </c>
    </row>
    <row r="213015" spans="1:2" ht="15.75" thickBot="1">
      <c r="A213015" s="615"/>
      <c r="B213015" s="126">
        <v>19</v>
      </c>
    </row>
    <row r="213016" spans="1:2" ht="15.75" thickBot="1">
      <c r="A213016" s="615"/>
      <c r="B213016" s="126">
        <v>20</v>
      </c>
    </row>
    <row r="213017" spans="1:2" ht="15.75" thickBot="1">
      <c r="A213017" s="615"/>
      <c r="B213017" s="126">
        <v>21</v>
      </c>
    </row>
    <row r="213018" spans="1:2" ht="15.75" thickBot="1">
      <c r="A213018" s="615"/>
      <c r="B213018" s="126">
        <v>22</v>
      </c>
    </row>
    <row r="213019" spans="1:2" ht="15.75" thickBot="1">
      <c r="A213019" s="615"/>
      <c r="B213019" s="126">
        <v>23</v>
      </c>
    </row>
    <row r="213020" spans="1:2" ht="15.75" thickBot="1">
      <c r="A213020" s="615"/>
      <c r="B213020" s="126">
        <v>24</v>
      </c>
    </row>
    <row r="213021" spans="1:2">
      <c r="A213021" s="616">
        <v>0</v>
      </c>
      <c r="B213021" s="126">
        <v>25</v>
      </c>
    </row>
    <row r="213022" spans="1:2" ht="45">
      <c r="A213022" s="483" t="s">
        <v>746</v>
      </c>
      <c r="B213022" s="127" t="s">
        <v>338</v>
      </c>
    </row>
    <row r="213023" spans="1:2" ht="45.75" thickBot="1">
      <c r="A213023" s="604"/>
      <c r="B213023" s="127" t="s">
        <v>339</v>
      </c>
    </row>
    <row r="213024" spans="1:2" ht="15.75" thickBot="1">
      <c r="A213024" s="615"/>
      <c r="B213024" s="126">
        <v>26</v>
      </c>
    </row>
    <row r="213025" spans="1:2" ht="15.75" thickBot="1">
      <c r="A213025" s="615"/>
      <c r="B213025" s="126">
        <v>27</v>
      </c>
    </row>
    <row r="213026" spans="1:2" ht="15.75" thickBot="1">
      <c r="A213026" s="615"/>
      <c r="B213026" s="126">
        <v>28</v>
      </c>
    </row>
    <row r="213027" spans="1:2" ht="15.75" thickBot="1">
      <c r="A213027" s="615"/>
      <c r="B213027" s="126">
        <v>29</v>
      </c>
    </row>
    <row r="213028" spans="1:2" ht="15.75" thickBot="1">
      <c r="A213028" s="617">
        <v>0</v>
      </c>
      <c r="B213028" s="126">
        <v>30</v>
      </c>
    </row>
    <row r="213029" spans="1:2" ht="15.75" thickBot="1">
      <c r="A213029" s="615"/>
      <c r="B213029" s="126">
        <v>31</v>
      </c>
    </row>
    <row r="213030" spans="1:2" ht="15.75" thickBot="1">
      <c r="A213030" s="615"/>
      <c r="B213030" s="126">
        <v>32</v>
      </c>
    </row>
    <row r="213031" spans="1:2">
      <c r="A213031" s="618">
        <v>0</v>
      </c>
      <c r="B213031" s="126">
        <v>33</v>
      </c>
    </row>
    <row r="213032" spans="1:2">
      <c r="A213032" s="370">
        <v>0</v>
      </c>
      <c r="B213032" s="126">
        <v>34</v>
      </c>
    </row>
    <row r="213033" spans="1:2">
      <c r="A213033" s="436">
        <v>0</v>
      </c>
      <c r="B213033" s="126">
        <v>35</v>
      </c>
    </row>
    <row r="213034" spans="1:2">
      <c r="A213034" s="436">
        <v>0</v>
      </c>
      <c r="B213034" s="126">
        <v>36</v>
      </c>
    </row>
    <row r="213035" spans="1:2">
      <c r="A213035" s="370">
        <v>0</v>
      </c>
      <c r="B213035" s="126">
        <v>37</v>
      </c>
    </row>
    <row r="213036" spans="1:2" ht="15.75" thickBot="1">
      <c r="A213036" s="619">
        <v>0</v>
      </c>
      <c r="B213036" s="126">
        <v>38</v>
      </c>
    </row>
    <row r="213037" spans="1:2" ht="15.75" thickBot="1">
      <c r="A213037" s="615"/>
      <c r="B213037" s="126">
        <v>39</v>
      </c>
    </row>
    <row r="213038" spans="1:2" ht="45">
      <c r="A213038" s="620" t="s">
        <v>746</v>
      </c>
      <c r="B213038" s="127" t="s">
        <v>340</v>
      </c>
    </row>
    <row r="213039" spans="1:2" ht="45.75" thickBot="1">
      <c r="A213039" s="621"/>
      <c r="B213039" s="127" t="s">
        <v>341</v>
      </c>
    </row>
    <row r="213040" spans="1:2" ht="15.75" thickBot="1">
      <c r="A213040" s="615"/>
      <c r="B213040" s="126">
        <v>40</v>
      </c>
    </row>
    <row r="213041" spans="1:2" ht="45">
      <c r="A213041" s="541" t="s">
        <v>746</v>
      </c>
      <c r="B213041" s="127" t="s">
        <v>342</v>
      </c>
    </row>
    <row r="213042" spans="1:2" ht="45.75" thickBot="1">
      <c r="A213042" s="621"/>
      <c r="B213042" s="127" t="s">
        <v>343</v>
      </c>
    </row>
    <row r="213043" spans="1:2" ht="15.75" thickBot="1">
      <c r="A213043" s="622"/>
      <c r="B213043" s="126">
        <v>41</v>
      </c>
    </row>
    <row r="213044" spans="1:2" ht="60">
      <c r="A213044" s="541" t="s">
        <v>746</v>
      </c>
      <c r="B213044" s="127" t="s">
        <v>344</v>
      </c>
    </row>
    <row r="213045" spans="1:2" ht="15.75" thickBot="1">
      <c r="A213045" s="621"/>
      <c r="B213045" s="128">
        <v>42</v>
      </c>
    </row>
    <row r="213046" spans="1:2" ht="15.75" thickBot="1">
      <c r="A213046" s="622"/>
      <c r="B213046" s="126">
        <v>43</v>
      </c>
    </row>
    <row r="213047" spans="1:2" ht="60">
      <c r="A213047" s="541" t="s">
        <v>746</v>
      </c>
      <c r="B213047" s="127" t="s">
        <v>345</v>
      </c>
    </row>
    <row r="213048" spans="1:2" ht="15.75" thickBot="1">
      <c r="A213048" s="621"/>
      <c r="B213048" s="130">
        <v>44</v>
      </c>
    </row>
    <row r="213049" spans="1:2" ht="15.75" thickBot="1">
      <c r="A213049" s="622"/>
      <c r="B213049" s="126">
        <v>45</v>
      </c>
    </row>
    <row r="213050" spans="1:2" ht="15.75" thickBot="1">
      <c r="A213050" s="623"/>
      <c r="B213050" s="130">
        <v>46</v>
      </c>
    </row>
    <row r="213051" spans="1:2" ht="15.75" thickBot="1">
      <c r="A213051" s="625"/>
      <c r="B213051" s="126">
        <v>47</v>
      </c>
    </row>
    <row r="213052" spans="1:2" ht="15.75" thickBot="1">
      <c r="A213052" s="624"/>
      <c r="B213052" s="130">
        <v>48</v>
      </c>
    </row>
    <row r="213053" spans="1:2" ht="15.75" thickBot="1">
      <c r="A213053" s="626"/>
      <c r="B213053" s="126">
        <v>49</v>
      </c>
    </row>
    <row r="213054" spans="1:2" ht="15.75" thickBot="1">
      <c r="A213054" s="626"/>
      <c r="B213054" s="130">
        <v>50</v>
      </c>
    </row>
    <row r="213055" spans="1:2" ht="15.75" thickBot="1">
      <c r="A213055" s="627">
        <v>0</v>
      </c>
      <c r="B213055" s="126">
        <v>51</v>
      </c>
    </row>
    <row r="213056" spans="1:2" ht="15.75" thickBot="1">
      <c r="A213056" s="626"/>
      <c r="B213056" s="130">
        <v>52</v>
      </c>
    </row>
    <row r="213057" spans="1:2" ht="15.75" thickBot="1">
      <c r="A213057" s="626"/>
      <c r="B213057" s="126">
        <v>53</v>
      </c>
    </row>
    <row r="213058" spans="1:2" ht="15.75" thickBot="1">
      <c r="A213058" s="626"/>
      <c r="B213058" s="130">
        <v>54</v>
      </c>
    </row>
    <row r="213059" spans="1:2" ht="15.75" thickBot="1">
      <c r="A213059" s="615"/>
      <c r="B213059" s="126">
        <v>55</v>
      </c>
    </row>
    <row r="213060" spans="1:2" ht="15.75" thickBot="1">
      <c r="A213060" s="615"/>
      <c r="B213060" s="130">
        <v>56</v>
      </c>
    </row>
    <row r="213061" spans="1:2" ht="45.75" thickBot="1">
      <c r="A213061" s="545" t="s">
        <v>746</v>
      </c>
      <c r="B213061" s="127" t="s">
        <v>346</v>
      </c>
    </row>
    <row r="213062" spans="1:2" ht="15.75" thickBot="1">
      <c r="A213062" s="626"/>
      <c r="B213062" s="126">
        <v>57</v>
      </c>
    </row>
    <row r="213063" spans="1:2" ht="15.75" thickBot="1">
      <c r="A213063" s="626"/>
      <c r="B213063" s="126">
        <v>58</v>
      </c>
    </row>
    <row r="213064" spans="1:2" ht="15.75" thickBot="1">
      <c r="A213064" s="626"/>
      <c r="B213064" s="126">
        <v>59</v>
      </c>
    </row>
    <row r="213065" spans="1:2" ht="15.75" thickBot="1">
      <c r="A213065" s="626"/>
      <c r="B213065" s="126">
        <v>60</v>
      </c>
    </row>
    <row r="213066" spans="1:2">
      <c r="A213066" s="628">
        <v>0</v>
      </c>
      <c r="B213066" s="126">
        <v>61</v>
      </c>
    </row>
    <row r="213067" spans="1:2" ht="45">
      <c r="A213067" s="460" t="s">
        <v>746</v>
      </c>
      <c r="B213067" s="127" t="s">
        <v>347</v>
      </c>
    </row>
    <row r="213068" spans="1:2" ht="45.75" thickBot="1">
      <c r="A213068" s="630"/>
      <c r="B213068" s="127" t="s">
        <v>348</v>
      </c>
    </row>
    <row r="213069" spans="1:2" ht="15.75" thickBot="1">
      <c r="A213069" s="629"/>
      <c r="B213069" s="126">
        <v>62</v>
      </c>
    </row>
    <row r="213070" spans="1:2" ht="15.75" thickBot="1">
      <c r="A213070" s="629"/>
      <c r="B213070" s="126">
        <v>63</v>
      </c>
    </row>
    <row r="213071" spans="1:2" ht="15.75" thickBot="1">
      <c r="A213071" s="629"/>
      <c r="B213071" s="126">
        <v>64</v>
      </c>
    </row>
    <row r="213072" spans="1:2" ht="15.75" thickBot="1">
      <c r="A213072" s="627">
        <v>0</v>
      </c>
      <c r="B213072" s="126">
        <v>65</v>
      </c>
    </row>
    <row r="213073" spans="1:2" ht="15.75" thickBot="1">
      <c r="A213073" s="629"/>
      <c r="B213073" s="126">
        <v>66</v>
      </c>
    </row>
    <row r="213074" spans="1:2" ht="15.75" thickBot="1">
      <c r="A213074" s="629"/>
      <c r="B213074" s="126">
        <v>67</v>
      </c>
    </row>
    <row r="213075" spans="1:2" ht="15.75" thickBot="1">
      <c r="A213075" s="629"/>
      <c r="B213075" s="126">
        <v>68</v>
      </c>
    </row>
    <row r="213076" spans="1:2" ht="15.75" thickBot="1">
      <c r="A213076" s="629"/>
      <c r="B213076" s="126">
        <v>69</v>
      </c>
    </row>
    <row r="213077" spans="1:2" ht="15.75" thickBot="1">
      <c r="A213077" s="623"/>
      <c r="B213077" s="126">
        <v>70</v>
      </c>
    </row>
    <row r="213078" spans="1:2" ht="15.75" thickBot="1">
      <c r="A213078" s="629"/>
      <c r="B213078" s="126">
        <v>71</v>
      </c>
    </row>
    <row r="213079" spans="1:2" ht="15.75" thickBot="1">
      <c r="A213079" s="623"/>
      <c r="B213079" s="126">
        <v>72</v>
      </c>
    </row>
    <row r="213080" spans="1:2" ht="15.75" thickBot="1">
      <c r="A213080" s="629"/>
      <c r="B213080" s="126">
        <v>73</v>
      </c>
    </row>
    <row r="213081" spans="1:2">
      <c r="A213081" s="546"/>
      <c r="B213081" s="126">
        <v>74</v>
      </c>
    </row>
    <row r="213082" spans="1:2">
      <c r="A213082" s="462">
        <v>0</v>
      </c>
      <c r="B213082" s="126">
        <v>75</v>
      </c>
    </row>
    <row r="213083" spans="1:2" ht="60">
      <c r="A213083" s="462">
        <v>0</v>
      </c>
      <c r="B213083" s="125" t="s">
        <v>349</v>
      </c>
    </row>
    <row r="213084" spans="1:2" ht="60">
      <c r="A213084" s="460" t="s">
        <v>746</v>
      </c>
      <c r="B213084" s="125" t="s">
        <v>350</v>
      </c>
    </row>
    <row r="213085" spans="1:2" ht="60">
      <c r="A213085" s="441"/>
      <c r="B213085" s="125" t="s">
        <v>351</v>
      </c>
    </row>
    <row r="213086" spans="1:2">
      <c r="A213086" s="462">
        <v>0</v>
      </c>
      <c r="B213086" s="131">
        <v>76</v>
      </c>
    </row>
    <row r="213087" spans="1:2">
      <c r="A213087" s="462">
        <v>0</v>
      </c>
      <c r="B213087" s="131">
        <v>77</v>
      </c>
    </row>
    <row r="213088" spans="1:2">
      <c r="A213088" s="462">
        <v>0</v>
      </c>
      <c r="B213088" s="131">
        <v>78</v>
      </c>
    </row>
    <row r="213089" spans="1:2">
      <c r="A213089" s="462">
        <v>0</v>
      </c>
      <c r="B213089" s="131">
        <v>79</v>
      </c>
    </row>
    <row r="213090" spans="1:2">
      <c r="A213090" s="462">
        <v>0</v>
      </c>
      <c r="B213090" s="131">
        <v>80</v>
      </c>
    </row>
    <row r="213091" spans="1:2">
      <c r="A213091" s="462">
        <v>0</v>
      </c>
      <c r="B213091" s="131">
        <v>81</v>
      </c>
    </row>
    <row r="213092" spans="1:2">
      <c r="A213092" s="462">
        <v>0</v>
      </c>
      <c r="B213092" s="131">
        <v>82</v>
      </c>
    </row>
    <row r="213093" spans="1:2">
      <c r="A213093" s="462">
        <v>0</v>
      </c>
      <c r="B213093" s="131">
        <v>83</v>
      </c>
    </row>
    <row r="213094" spans="1:2">
      <c r="A213094" s="462">
        <v>0</v>
      </c>
      <c r="B213094" s="131">
        <v>84</v>
      </c>
    </row>
    <row r="213095" spans="1:2" ht="15.75" thickBot="1">
      <c r="A213095" s="631">
        <v>0</v>
      </c>
      <c r="B213095" s="131">
        <v>85</v>
      </c>
    </row>
    <row r="213096" spans="1:2" ht="15.75" thickBot="1">
      <c r="A213096" s="632"/>
      <c r="B213096" s="131">
        <v>86</v>
      </c>
    </row>
    <row r="213097" spans="1:2" ht="15.75" thickBot="1">
      <c r="A213097" s="632"/>
      <c r="B213097" s="131">
        <v>87</v>
      </c>
    </row>
    <row r="213098" spans="1:2" ht="15.75" thickBot="1">
      <c r="A213098" s="615"/>
      <c r="B213098" s="131">
        <v>88</v>
      </c>
    </row>
    <row r="213099" spans="1:2" ht="15.75" thickBot="1">
      <c r="A213099" s="622"/>
      <c r="B213099" s="131">
        <v>89</v>
      </c>
    </row>
    <row r="213100" spans="1:2" ht="45">
      <c r="A213100" s="541" t="s">
        <v>746</v>
      </c>
      <c r="B213100" s="125" t="s">
        <v>352</v>
      </c>
    </row>
    <row r="213101" spans="1:2">
      <c r="A213101" s="290"/>
      <c r="B213101" s="131">
        <v>90</v>
      </c>
    </row>
    <row r="213102" spans="1:2">
      <c r="A213102" s="290"/>
      <c r="B213102" s="131">
        <v>91</v>
      </c>
    </row>
    <row r="213103" spans="1:2">
      <c r="A213103" s="526"/>
      <c r="B213103" s="131">
        <v>92</v>
      </c>
    </row>
    <row r="213104" spans="1:2">
      <c r="A213104" s="291"/>
      <c r="B213104" s="131">
        <v>93</v>
      </c>
    </row>
    <row r="213105" spans="1:2">
      <c r="A213105" s="374"/>
      <c r="B213105" s="131">
        <v>94</v>
      </c>
    </row>
    <row r="213106" spans="1:2">
      <c r="A213106" s="374"/>
      <c r="B213106" s="131">
        <v>95</v>
      </c>
    </row>
    <row r="213107" spans="1:2">
      <c r="A213107" s="374"/>
      <c r="B213107" s="131">
        <v>96</v>
      </c>
    </row>
    <row r="213108" spans="1:2">
      <c r="A213108" s="374"/>
      <c r="B213108" s="131">
        <v>97</v>
      </c>
    </row>
    <row r="213109" spans="1:2">
      <c r="A213109" s="291"/>
      <c r="B213109" s="131">
        <v>98</v>
      </c>
    </row>
    <row r="213110" spans="1:2">
      <c r="A213110" s="441"/>
      <c r="B213110" s="131">
        <v>99</v>
      </c>
    </row>
    <row r="213111" spans="1:2">
      <c r="A213111" s="441"/>
      <c r="B213111" s="131">
        <v>100</v>
      </c>
    </row>
    <row r="213112" spans="1:2">
      <c r="A213112" s="464"/>
      <c r="B213112" s="131">
        <v>101</v>
      </c>
    </row>
    <row r="213113" spans="1:2">
      <c r="A213113" s="290"/>
      <c r="B213113" s="131">
        <v>102</v>
      </c>
    </row>
    <row r="213114" spans="1:2" ht="45">
      <c r="A213114" s="633" t="s">
        <v>746</v>
      </c>
      <c r="B213114" s="125" t="s">
        <v>353</v>
      </c>
    </row>
    <row r="213115" spans="1:2">
      <c r="A213115" s="463"/>
      <c r="B213115" s="131">
        <v>103</v>
      </c>
    </row>
    <row r="213116" spans="1:2">
      <c r="A213116" s="298"/>
      <c r="B213116" s="131">
        <v>104</v>
      </c>
    </row>
    <row r="213117" spans="1:2">
      <c r="A213117" s="298"/>
      <c r="B213117" s="131">
        <v>105</v>
      </c>
    </row>
    <row r="213118" spans="1:2">
      <c r="A213118" s="298"/>
      <c r="B213118" s="131">
        <v>106</v>
      </c>
    </row>
    <row r="213119" spans="1:2">
      <c r="A213119" s="298"/>
      <c r="B213119" s="131">
        <v>107</v>
      </c>
    </row>
    <row r="213120" spans="1:2">
      <c r="A213120" s="465"/>
      <c r="B213120" s="131">
        <v>108</v>
      </c>
    </row>
    <row r="213121" spans="1:2">
      <c r="A213121" s="441"/>
      <c r="B213121" s="131">
        <v>109</v>
      </c>
    </row>
    <row r="213122" spans="1:2">
      <c r="A213122" s="464"/>
      <c r="B213122" s="131">
        <v>110</v>
      </c>
    </row>
    <row r="213123" spans="1:2">
      <c r="A213123" s="466"/>
      <c r="B213123" s="131">
        <v>111</v>
      </c>
    </row>
    <row r="213124" spans="1:2">
      <c r="A213124" s="290"/>
      <c r="B213124" s="131">
        <v>112</v>
      </c>
    </row>
    <row r="213125" spans="1:2" ht="45">
      <c r="A213125" s="633" t="s">
        <v>746</v>
      </c>
      <c r="B213125" s="125" t="s">
        <v>354</v>
      </c>
    </row>
    <row r="213126" spans="1:2">
      <c r="A213126" s="290"/>
      <c r="B213126" s="131">
        <v>113</v>
      </c>
    </row>
    <row r="213127" spans="1:2">
      <c r="A213127" s="525" t="s">
        <v>746</v>
      </c>
      <c r="B213127" s="131">
        <v>114</v>
      </c>
    </row>
    <row r="213128" spans="1:2">
      <c r="A213128" s="525" t="s">
        <v>746</v>
      </c>
      <c r="B213128" s="131">
        <v>115</v>
      </c>
    </row>
    <row r="213129" spans="1:2">
      <c r="A213129" s="463"/>
      <c r="B213129" s="131">
        <v>116</v>
      </c>
    </row>
    <row r="213130" spans="1:2">
      <c r="A213130" s="298"/>
      <c r="B213130" s="131">
        <v>117</v>
      </c>
    </row>
    <row r="213131" spans="1:2">
      <c r="A213131" s="298"/>
      <c r="B213131" s="131">
        <v>118</v>
      </c>
    </row>
    <row r="213132" spans="1:2">
      <c r="A213132" s="298"/>
      <c r="B213132" s="131">
        <v>119</v>
      </c>
    </row>
    <row r="213133" spans="1:2">
      <c r="A213133" s="465"/>
      <c r="B213133" s="131">
        <v>120</v>
      </c>
    </row>
    <row r="213134" spans="1:2">
      <c r="A213134" s="465"/>
      <c r="B213134" s="131">
        <v>121</v>
      </c>
    </row>
    <row r="213135" spans="1:2">
      <c r="A213135" s="441"/>
      <c r="B213135" s="131">
        <v>122</v>
      </c>
    </row>
    <row r="213136" spans="1:2">
      <c r="A213136" s="464"/>
      <c r="B213136" s="131">
        <v>123</v>
      </c>
    </row>
    <row r="213137" spans="1:2">
      <c r="A213137" s="463"/>
      <c r="B213137" s="131">
        <v>124</v>
      </c>
    </row>
    <row r="213138" spans="1:2">
      <c r="A213138" s="298"/>
      <c r="B213138" s="131">
        <v>125</v>
      </c>
    </row>
    <row r="213139" spans="1:2">
      <c r="A213139" s="465"/>
      <c r="B213139" s="131">
        <v>127</v>
      </c>
    </row>
    <row r="213140" spans="1:2">
      <c r="A213140" s="441"/>
      <c r="B213140" s="131">
        <v>128</v>
      </c>
    </row>
    <row r="213141" spans="1:2">
      <c r="A213141" s="464"/>
      <c r="B213141" s="131">
        <v>129</v>
      </c>
    </row>
    <row r="213142" spans="1:2">
      <c r="A213142" s="463"/>
      <c r="B213142" s="131">
        <v>130</v>
      </c>
    </row>
    <row r="213143" spans="1:2">
      <c r="A213143" s="298"/>
      <c r="B213143" s="131">
        <v>131</v>
      </c>
    </row>
    <row r="213144" spans="1:2">
      <c r="A213144" s="465"/>
      <c r="B213144" s="131">
        <v>133</v>
      </c>
    </row>
    <row r="213145" spans="1:2" ht="60">
      <c r="A213145" s="460" t="s">
        <v>746</v>
      </c>
      <c r="B213145" s="125" t="s">
        <v>355</v>
      </c>
    </row>
    <row r="213146" spans="1:2" ht="60">
      <c r="A213146" s="439"/>
      <c r="B213146" s="129" t="s">
        <v>356</v>
      </c>
    </row>
    <row r="213147" spans="1:2">
      <c r="A213147" s="462">
        <v>0</v>
      </c>
      <c r="B213147" s="131">
        <v>134</v>
      </c>
    </row>
    <row r="213148" spans="1:2">
      <c r="A213148" s="462">
        <v>0</v>
      </c>
      <c r="B213148" s="131">
        <v>135</v>
      </c>
    </row>
    <row r="213149" spans="1:2">
      <c r="A213149" s="373">
        <v>0</v>
      </c>
      <c r="B213149" s="131">
        <v>136</v>
      </c>
    </row>
    <row r="213150" spans="1:2">
      <c r="A213150" s="439"/>
      <c r="B213150" s="131">
        <v>137</v>
      </c>
    </row>
    <row r="213151" spans="1:2">
      <c r="A213151" s="371">
        <v>0</v>
      </c>
      <c r="B213151" s="131">
        <v>138</v>
      </c>
    </row>
    <row r="213152" spans="1:2">
      <c r="A213152" s="370" t="s">
        <v>746</v>
      </c>
      <c r="B213152" s="131">
        <v>139</v>
      </c>
    </row>
    <row r="213153" spans="1:2">
      <c r="A213153" s="370" t="s">
        <v>746</v>
      </c>
      <c r="B213153" s="131">
        <v>140</v>
      </c>
    </row>
    <row r="213154" spans="1:2">
      <c r="A213154" s="370">
        <v>0</v>
      </c>
      <c r="B213154" s="131">
        <v>141</v>
      </c>
    </row>
    <row r="213155" spans="1:2">
      <c r="A213155" s="370" t="s">
        <v>117</v>
      </c>
      <c r="B213155" s="131">
        <v>142</v>
      </c>
    </row>
    <row r="213156" spans="1:2">
      <c r="A213156" s="370" t="s">
        <v>117</v>
      </c>
      <c r="B213156" s="131">
        <v>143</v>
      </c>
    </row>
    <row r="213157" spans="1:2">
      <c r="A213157" s="370" t="s">
        <v>117</v>
      </c>
      <c r="B213157" s="131">
        <v>144</v>
      </c>
    </row>
    <row r="213158" spans="1:2">
      <c r="A213158" s="370" t="s">
        <v>117</v>
      </c>
      <c r="B213158" s="131">
        <v>145</v>
      </c>
    </row>
    <row r="213159" spans="1:2">
      <c r="A213159" s="528" t="s">
        <v>117</v>
      </c>
      <c r="B213159" s="131">
        <v>146</v>
      </c>
    </row>
    <row r="213160" spans="1:2">
      <c r="A213160" s="528" t="s">
        <v>117</v>
      </c>
      <c r="B213160" s="131">
        <v>147</v>
      </c>
    </row>
    <row r="213161" spans="1:2">
      <c r="A213161" s="370" t="s">
        <v>117</v>
      </c>
      <c r="B213161" s="131">
        <v>148</v>
      </c>
    </row>
    <row r="213162" spans="1:2">
      <c r="A213162" s="515"/>
      <c r="B213162" s="533"/>
    </row>
    <row r="213163" spans="1:2">
      <c r="A213163" s="515"/>
      <c r="B213163" s="452"/>
    </row>
    <row r="213164" spans="1:2">
      <c r="A213164" s="515"/>
      <c r="B213164" s="452"/>
    </row>
    <row r="213165" spans="1:2">
      <c r="A213165" s="515"/>
      <c r="B213165" s="452"/>
    </row>
    <row r="213166" spans="1:2">
      <c r="A213166" s="515"/>
      <c r="B213166" s="452"/>
    </row>
    <row r="213167" spans="1:2">
      <c r="A213167" s="467">
        <v>0</v>
      </c>
      <c r="B213167" s="452"/>
    </row>
    <row r="213168" spans="1:2">
      <c r="A213168" s="467">
        <v>0</v>
      </c>
      <c r="B213168" s="452"/>
    </row>
    <row r="213169" spans="1:2">
      <c r="A213169" s="467">
        <v>0</v>
      </c>
      <c r="B213169" s="452"/>
    </row>
    <row r="213170" spans="1:2">
      <c r="A213170" s="467">
        <v>0</v>
      </c>
      <c r="B213170" s="452"/>
    </row>
    <row r="213171" spans="1:2">
      <c r="A213171" s="467">
        <v>0</v>
      </c>
      <c r="B213171" s="452"/>
    </row>
    <row r="213172" spans="1:2">
      <c r="A213172" s="467"/>
      <c r="B213172" s="452"/>
    </row>
    <row r="213173" spans="1:2">
      <c r="A213173" s="467"/>
      <c r="B213173" s="452"/>
    </row>
    <row r="213174" spans="1:2">
      <c r="A213174" s="467"/>
      <c r="B213174" s="452"/>
    </row>
    <row r="213175" spans="1:2">
      <c r="A213175" s="467"/>
      <c r="B213175" s="452"/>
    </row>
    <row r="213176" spans="1:2">
      <c r="A213176" s="467"/>
      <c r="B213176" s="452"/>
    </row>
    <row r="213177" spans="1:2">
      <c r="A213177" s="467"/>
      <c r="B213177" s="452"/>
    </row>
    <row r="213178" spans="1:2">
      <c r="A213178" s="467"/>
      <c r="B213178" s="452"/>
    </row>
    <row r="213179" spans="1:2">
      <c r="A213179" s="467"/>
      <c r="B213179" s="454"/>
    </row>
    <row r="213180" spans="1:2">
      <c r="A213180" s="467"/>
      <c r="B213180" s="452"/>
    </row>
    <row r="213181" spans="1:2">
      <c r="A213181" s="467"/>
      <c r="B213181" s="455"/>
    </row>
    <row r="213182" spans="1:2">
      <c r="A213182" s="467"/>
      <c r="B213182" s="456"/>
    </row>
    <row r="213183" spans="1:2">
      <c r="A213183" s="467"/>
      <c r="B213183" s="456"/>
    </row>
    <row r="213184" spans="1:2">
      <c r="A213184" s="467"/>
      <c r="B213184" s="455"/>
    </row>
    <row r="213185" spans="1:2">
      <c r="A213185" s="467"/>
      <c r="B213185" s="456"/>
    </row>
    <row r="213186" spans="1:2">
      <c r="A213186" s="467"/>
      <c r="B213186" s="455"/>
    </row>
    <row r="213187" spans="1:2">
      <c r="A213187" s="467"/>
      <c r="B213187" s="452"/>
    </row>
    <row r="213188" spans="1:2">
      <c r="A213188" s="467"/>
      <c r="B213188" s="452"/>
    </row>
    <row r="213189" spans="1:2">
      <c r="A213189" s="467"/>
      <c r="B213189" s="452"/>
    </row>
    <row r="213190" spans="1:2">
      <c r="A213190" s="467"/>
      <c r="B213190" s="452"/>
    </row>
    <row r="213191" spans="1:2">
      <c r="A213191" s="467"/>
      <c r="B213191" s="452"/>
    </row>
    <row r="213192" spans="1:2">
      <c r="A213192" s="467"/>
      <c r="B213192" s="452"/>
    </row>
    <row r="213193" spans="1:2">
      <c r="A213193" s="467"/>
      <c r="B213193" s="452"/>
    </row>
    <row r="229378" spans="1:2">
      <c r="A229378" s="523">
        <v>1</v>
      </c>
      <c r="B229378" s="124"/>
    </row>
    <row r="229379" spans="1:2" ht="60.75" thickBot="1">
      <c r="A229379" s="604"/>
      <c r="B229379" s="125" t="s">
        <v>336</v>
      </c>
    </row>
    <row r="229380" spans="1:2" ht="15.75" thickBot="1">
      <c r="A229380" s="607"/>
      <c r="B229380" s="126">
        <v>1</v>
      </c>
    </row>
    <row r="229381" spans="1:2" ht="45">
      <c r="A229381" s="605" t="s">
        <v>746</v>
      </c>
      <c r="B229381" s="127" t="s">
        <v>337</v>
      </c>
    </row>
    <row r="229382" spans="1:2" ht="15.75" thickBot="1">
      <c r="A229382" s="608"/>
      <c r="B229382" s="126">
        <v>2</v>
      </c>
    </row>
    <row r="229383" spans="1:2" ht="15.75" thickBot="1">
      <c r="A229383" s="609"/>
      <c r="B229383" s="126">
        <v>3</v>
      </c>
    </row>
    <row r="229384" spans="1:2" ht="15.75" thickBot="1">
      <c r="A229384" s="609"/>
      <c r="B229384" s="126">
        <v>4</v>
      </c>
    </row>
    <row r="229385" spans="1:2" ht="15.75" thickBot="1">
      <c r="A229385" s="609"/>
      <c r="B229385" s="126">
        <v>5</v>
      </c>
    </row>
    <row r="229386" spans="1:2" ht="60">
      <c r="A229386" s="605" t="s">
        <v>752</v>
      </c>
      <c r="B229386" s="126">
        <v>6</v>
      </c>
    </row>
    <row r="229387" spans="1:2">
      <c r="A229387" s="483" t="s">
        <v>746</v>
      </c>
      <c r="B229387" s="126">
        <v>7</v>
      </c>
    </row>
    <row r="229388" spans="1:2">
      <c r="A229388" s="483" t="s">
        <v>746</v>
      </c>
      <c r="B229388" s="126">
        <v>8</v>
      </c>
    </row>
    <row r="229389" spans="1:2">
      <c r="A229389" s="483" t="s">
        <v>746</v>
      </c>
      <c r="B229389" s="126">
        <v>9</v>
      </c>
    </row>
    <row r="229390" spans="1:2">
      <c r="A229390" s="483" t="s">
        <v>746</v>
      </c>
      <c r="B229390" s="126">
        <v>10</v>
      </c>
    </row>
    <row r="229391" spans="1:2" ht="15.75" thickBot="1">
      <c r="A229391" s="610" t="s">
        <v>746</v>
      </c>
      <c r="B229391" s="126">
        <v>11</v>
      </c>
    </row>
    <row r="229392" spans="1:2" ht="15.75" thickBot="1">
      <c r="A229392" s="607"/>
      <c r="B229392" s="126">
        <v>12</v>
      </c>
    </row>
    <row r="229393" spans="1:2" ht="15.75" thickBot="1">
      <c r="A229393" s="611"/>
      <c r="B229393" s="126">
        <v>13</v>
      </c>
    </row>
    <row r="229394" spans="1:2" ht="15.75" thickBot="1">
      <c r="A229394" s="609"/>
      <c r="B229394" s="126">
        <v>14</v>
      </c>
    </row>
    <row r="229395" spans="1:2" ht="15.75" thickBot="1">
      <c r="A229395" s="612"/>
      <c r="B229395" s="126">
        <v>15</v>
      </c>
    </row>
    <row r="229396" spans="1:2" ht="15.75" thickBot="1">
      <c r="A229396" s="611"/>
      <c r="B229396" s="126">
        <v>16</v>
      </c>
    </row>
    <row r="229397" spans="1:2" ht="15.75" thickBot="1">
      <c r="A229397" s="613"/>
      <c r="B229397" s="126">
        <v>17</v>
      </c>
    </row>
    <row r="229398" spans="1:2" ht="15.75" thickBot="1">
      <c r="A229398" s="614"/>
      <c r="B229398" s="126">
        <v>18</v>
      </c>
    </row>
    <row r="229399" spans="1:2" ht="15.75" thickBot="1">
      <c r="A229399" s="615"/>
      <c r="B229399" s="126">
        <v>19</v>
      </c>
    </row>
    <row r="229400" spans="1:2" ht="15.75" thickBot="1">
      <c r="A229400" s="615"/>
      <c r="B229400" s="126">
        <v>20</v>
      </c>
    </row>
    <row r="229401" spans="1:2" ht="15.75" thickBot="1">
      <c r="A229401" s="615"/>
      <c r="B229401" s="126">
        <v>21</v>
      </c>
    </row>
    <row r="229402" spans="1:2" ht="15.75" thickBot="1">
      <c r="A229402" s="615"/>
      <c r="B229402" s="126">
        <v>22</v>
      </c>
    </row>
    <row r="229403" spans="1:2" ht="15.75" thickBot="1">
      <c r="A229403" s="615"/>
      <c r="B229403" s="126">
        <v>23</v>
      </c>
    </row>
    <row r="229404" spans="1:2" ht="15.75" thickBot="1">
      <c r="A229404" s="615"/>
      <c r="B229404" s="126">
        <v>24</v>
      </c>
    </row>
    <row r="229405" spans="1:2">
      <c r="A229405" s="616">
        <v>0</v>
      </c>
      <c r="B229405" s="126">
        <v>25</v>
      </c>
    </row>
    <row r="229406" spans="1:2" ht="45">
      <c r="A229406" s="483" t="s">
        <v>746</v>
      </c>
      <c r="B229406" s="127" t="s">
        <v>338</v>
      </c>
    </row>
    <row r="229407" spans="1:2" ht="45.75" thickBot="1">
      <c r="A229407" s="604"/>
      <c r="B229407" s="127" t="s">
        <v>339</v>
      </c>
    </row>
    <row r="229408" spans="1:2" ht="15.75" thickBot="1">
      <c r="A229408" s="615"/>
      <c r="B229408" s="126">
        <v>26</v>
      </c>
    </row>
    <row r="229409" spans="1:2" ht="15.75" thickBot="1">
      <c r="A229409" s="615"/>
      <c r="B229409" s="126">
        <v>27</v>
      </c>
    </row>
    <row r="229410" spans="1:2" ht="15.75" thickBot="1">
      <c r="A229410" s="615"/>
      <c r="B229410" s="126">
        <v>28</v>
      </c>
    </row>
    <row r="229411" spans="1:2" ht="15.75" thickBot="1">
      <c r="A229411" s="615"/>
      <c r="B229411" s="126">
        <v>29</v>
      </c>
    </row>
    <row r="229412" spans="1:2" ht="15.75" thickBot="1">
      <c r="A229412" s="617">
        <v>0</v>
      </c>
      <c r="B229412" s="126">
        <v>30</v>
      </c>
    </row>
    <row r="229413" spans="1:2" ht="15.75" thickBot="1">
      <c r="A229413" s="615"/>
      <c r="B229413" s="126">
        <v>31</v>
      </c>
    </row>
    <row r="229414" spans="1:2" ht="15.75" thickBot="1">
      <c r="A229414" s="615"/>
      <c r="B229414" s="126">
        <v>32</v>
      </c>
    </row>
    <row r="229415" spans="1:2">
      <c r="A229415" s="618">
        <v>0</v>
      </c>
      <c r="B229415" s="126">
        <v>33</v>
      </c>
    </row>
    <row r="229416" spans="1:2">
      <c r="A229416" s="370">
        <v>0</v>
      </c>
      <c r="B229416" s="126">
        <v>34</v>
      </c>
    </row>
    <row r="229417" spans="1:2">
      <c r="A229417" s="436">
        <v>0</v>
      </c>
      <c r="B229417" s="126">
        <v>35</v>
      </c>
    </row>
    <row r="229418" spans="1:2">
      <c r="A229418" s="436">
        <v>0</v>
      </c>
      <c r="B229418" s="126">
        <v>36</v>
      </c>
    </row>
    <row r="229419" spans="1:2">
      <c r="A229419" s="370">
        <v>0</v>
      </c>
      <c r="B229419" s="126">
        <v>37</v>
      </c>
    </row>
    <row r="229420" spans="1:2" ht="15.75" thickBot="1">
      <c r="A229420" s="619">
        <v>0</v>
      </c>
      <c r="B229420" s="126">
        <v>38</v>
      </c>
    </row>
    <row r="229421" spans="1:2" ht="15.75" thickBot="1">
      <c r="A229421" s="615"/>
      <c r="B229421" s="126">
        <v>39</v>
      </c>
    </row>
    <row r="229422" spans="1:2" ht="45">
      <c r="A229422" s="620" t="s">
        <v>746</v>
      </c>
      <c r="B229422" s="127" t="s">
        <v>340</v>
      </c>
    </row>
    <row r="229423" spans="1:2" ht="45.75" thickBot="1">
      <c r="A229423" s="621"/>
      <c r="B229423" s="127" t="s">
        <v>341</v>
      </c>
    </row>
    <row r="229424" spans="1:2" ht="15.75" thickBot="1">
      <c r="A229424" s="615"/>
      <c r="B229424" s="126">
        <v>40</v>
      </c>
    </row>
    <row r="229425" spans="1:2" ht="45">
      <c r="A229425" s="541" t="s">
        <v>746</v>
      </c>
      <c r="B229425" s="127" t="s">
        <v>342</v>
      </c>
    </row>
    <row r="229426" spans="1:2" ht="45.75" thickBot="1">
      <c r="A229426" s="621"/>
      <c r="B229426" s="127" t="s">
        <v>343</v>
      </c>
    </row>
    <row r="229427" spans="1:2" ht="15.75" thickBot="1">
      <c r="A229427" s="622"/>
      <c r="B229427" s="126">
        <v>41</v>
      </c>
    </row>
    <row r="229428" spans="1:2" ht="60">
      <c r="A229428" s="541" t="s">
        <v>746</v>
      </c>
      <c r="B229428" s="127" t="s">
        <v>344</v>
      </c>
    </row>
    <row r="229429" spans="1:2" ht="15.75" thickBot="1">
      <c r="A229429" s="621"/>
      <c r="B229429" s="128">
        <v>42</v>
      </c>
    </row>
    <row r="229430" spans="1:2" ht="15.75" thickBot="1">
      <c r="A229430" s="622"/>
      <c r="B229430" s="126">
        <v>43</v>
      </c>
    </row>
    <row r="229431" spans="1:2" ht="60">
      <c r="A229431" s="541" t="s">
        <v>746</v>
      </c>
      <c r="B229431" s="127" t="s">
        <v>345</v>
      </c>
    </row>
    <row r="229432" spans="1:2" ht="15.75" thickBot="1">
      <c r="A229432" s="621"/>
      <c r="B229432" s="130">
        <v>44</v>
      </c>
    </row>
    <row r="229433" spans="1:2" ht="15.75" thickBot="1">
      <c r="A229433" s="622"/>
      <c r="B229433" s="126">
        <v>45</v>
      </c>
    </row>
    <row r="229434" spans="1:2" ht="15.75" thickBot="1">
      <c r="A229434" s="623"/>
      <c r="B229434" s="130">
        <v>46</v>
      </c>
    </row>
    <row r="229435" spans="1:2" ht="15.75" thickBot="1">
      <c r="A229435" s="625"/>
      <c r="B229435" s="126">
        <v>47</v>
      </c>
    </row>
    <row r="229436" spans="1:2" ht="15.75" thickBot="1">
      <c r="A229436" s="624"/>
      <c r="B229436" s="130">
        <v>48</v>
      </c>
    </row>
    <row r="229437" spans="1:2" ht="15.75" thickBot="1">
      <c r="A229437" s="626"/>
      <c r="B229437" s="126">
        <v>49</v>
      </c>
    </row>
    <row r="229438" spans="1:2" ht="15.75" thickBot="1">
      <c r="A229438" s="626"/>
      <c r="B229438" s="130">
        <v>50</v>
      </c>
    </row>
    <row r="229439" spans="1:2" ht="15.75" thickBot="1">
      <c r="A229439" s="627">
        <v>0</v>
      </c>
      <c r="B229439" s="126">
        <v>51</v>
      </c>
    </row>
    <row r="229440" spans="1:2" ht="15.75" thickBot="1">
      <c r="A229440" s="626"/>
      <c r="B229440" s="130">
        <v>52</v>
      </c>
    </row>
    <row r="229441" spans="1:2" ht="15.75" thickBot="1">
      <c r="A229441" s="626"/>
      <c r="B229441" s="126">
        <v>53</v>
      </c>
    </row>
    <row r="229442" spans="1:2" ht="15.75" thickBot="1">
      <c r="A229442" s="626"/>
      <c r="B229442" s="130">
        <v>54</v>
      </c>
    </row>
    <row r="229443" spans="1:2" ht="15.75" thickBot="1">
      <c r="A229443" s="615"/>
      <c r="B229443" s="126">
        <v>55</v>
      </c>
    </row>
    <row r="229444" spans="1:2" ht="15.75" thickBot="1">
      <c r="A229444" s="615"/>
      <c r="B229444" s="130">
        <v>56</v>
      </c>
    </row>
    <row r="229445" spans="1:2" ht="45.75" thickBot="1">
      <c r="A229445" s="545" t="s">
        <v>746</v>
      </c>
      <c r="B229445" s="127" t="s">
        <v>346</v>
      </c>
    </row>
    <row r="229446" spans="1:2" ht="15.75" thickBot="1">
      <c r="A229446" s="626"/>
      <c r="B229446" s="126">
        <v>57</v>
      </c>
    </row>
    <row r="229447" spans="1:2" ht="15.75" thickBot="1">
      <c r="A229447" s="626"/>
      <c r="B229447" s="126">
        <v>58</v>
      </c>
    </row>
    <row r="229448" spans="1:2" ht="15.75" thickBot="1">
      <c r="A229448" s="626"/>
      <c r="B229448" s="126">
        <v>59</v>
      </c>
    </row>
    <row r="229449" spans="1:2" ht="15.75" thickBot="1">
      <c r="A229449" s="626"/>
      <c r="B229449" s="126">
        <v>60</v>
      </c>
    </row>
    <row r="229450" spans="1:2">
      <c r="A229450" s="628">
        <v>0</v>
      </c>
      <c r="B229450" s="126">
        <v>61</v>
      </c>
    </row>
    <row r="229451" spans="1:2" ht="45">
      <c r="A229451" s="460" t="s">
        <v>746</v>
      </c>
      <c r="B229451" s="127" t="s">
        <v>347</v>
      </c>
    </row>
    <row r="229452" spans="1:2" ht="45.75" thickBot="1">
      <c r="A229452" s="630"/>
      <c r="B229452" s="127" t="s">
        <v>348</v>
      </c>
    </row>
    <row r="229453" spans="1:2" ht="15.75" thickBot="1">
      <c r="A229453" s="629"/>
      <c r="B229453" s="126">
        <v>62</v>
      </c>
    </row>
    <row r="229454" spans="1:2" ht="15.75" thickBot="1">
      <c r="A229454" s="629"/>
      <c r="B229454" s="126">
        <v>63</v>
      </c>
    </row>
    <row r="229455" spans="1:2" ht="15.75" thickBot="1">
      <c r="A229455" s="629"/>
      <c r="B229455" s="126">
        <v>64</v>
      </c>
    </row>
    <row r="229456" spans="1:2" ht="15.75" thickBot="1">
      <c r="A229456" s="627">
        <v>0</v>
      </c>
      <c r="B229456" s="126">
        <v>65</v>
      </c>
    </row>
    <row r="229457" spans="1:2" ht="15.75" thickBot="1">
      <c r="A229457" s="629"/>
      <c r="B229457" s="126">
        <v>66</v>
      </c>
    </row>
    <row r="229458" spans="1:2" ht="15.75" thickBot="1">
      <c r="A229458" s="629"/>
      <c r="B229458" s="126">
        <v>67</v>
      </c>
    </row>
    <row r="229459" spans="1:2" ht="15.75" thickBot="1">
      <c r="A229459" s="629"/>
      <c r="B229459" s="126">
        <v>68</v>
      </c>
    </row>
    <row r="229460" spans="1:2" ht="15.75" thickBot="1">
      <c r="A229460" s="629"/>
      <c r="B229460" s="126">
        <v>69</v>
      </c>
    </row>
    <row r="229461" spans="1:2" ht="15.75" thickBot="1">
      <c r="A229461" s="623"/>
      <c r="B229461" s="126">
        <v>70</v>
      </c>
    </row>
    <row r="229462" spans="1:2" ht="15.75" thickBot="1">
      <c r="A229462" s="629"/>
      <c r="B229462" s="126">
        <v>71</v>
      </c>
    </row>
    <row r="229463" spans="1:2" ht="15.75" thickBot="1">
      <c r="A229463" s="623"/>
      <c r="B229463" s="126">
        <v>72</v>
      </c>
    </row>
    <row r="229464" spans="1:2" ht="15.75" thickBot="1">
      <c r="A229464" s="629"/>
      <c r="B229464" s="126">
        <v>73</v>
      </c>
    </row>
    <row r="229465" spans="1:2">
      <c r="A229465" s="546"/>
      <c r="B229465" s="126">
        <v>74</v>
      </c>
    </row>
    <row r="229466" spans="1:2">
      <c r="A229466" s="462">
        <v>0</v>
      </c>
      <c r="B229466" s="126">
        <v>75</v>
      </c>
    </row>
    <row r="229467" spans="1:2" ht="60">
      <c r="A229467" s="462">
        <v>0</v>
      </c>
      <c r="B229467" s="125" t="s">
        <v>349</v>
      </c>
    </row>
    <row r="229468" spans="1:2" ht="60">
      <c r="A229468" s="460" t="s">
        <v>746</v>
      </c>
      <c r="B229468" s="125" t="s">
        <v>350</v>
      </c>
    </row>
    <row r="229469" spans="1:2" ht="60">
      <c r="A229469" s="441"/>
      <c r="B229469" s="125" t="s">
        <v>351</v>
      </c>
    </row>
    <row r="229470" spans="1:2">
      <c r="A229470" s="462">
        <v>0</v>
      </c>
      <c r="B229470" s="131">
        <v>76</v>
      </c>
    </row>
    <row r="229471" spans="1:2">
      <c r="A229471" s="462">
        <v>0</v>
      </c>
      <c r="B229471" s="131">
        <v>77</v>
      </c>
    </row>
    <row r="229472" spans="1:2">
      <c r="A229472" s="462">
        <v>0</v>
      </c>
      <c r="B229472" s="131">
        <v>78</v>
      </c>
    </row>
    <row r="229473" spans="1:2">
      <c r="A229473" s="462">
        <v>0</v>
      </c>
      <c r="B229473" s="131">
        <v>79</v>
      </c>
    </row>
    <row r="229474" spans="1:2">
      <c r="A229474" s="462">
        <v>0</v>
      </c>
      <c r="B229474" s="131">
        <v>80</v>
      </c>
    </row>
    <row r="229475" spans="1:2">
      <c r="A229475" s="462">
        <v>0</v>
      </c>
      <c r="B229475" s="131">
        <v>81</v>
      </c>
    </row>
    <row r="229476" spans="1:2">
      <c r="A229476" s="462">
        <v>0</v>
      </c>
      <c r="B229476" s="131">
        <v>82</v>
      </c>
    </row>
    <row r="229477" spans="1:2">
      <c r="A229477" s="462">
        <v>0</v>
      </c>
      <c r="B229477" s="131">
        <v>83</v>
      </c>
    </row>
    <row r="229478" spans="1:2">
      <c r="A229478" s="462">
        <v>0</v>
      </c>
      <c r="B229478" s="131">
        <v>84</v>
      </c>
    </row>
    <row r="229479" spans="1:2" ht="15.75" thickBot="1">
      <c r="A229479" s="631">
        <v>0</v>
      </c>
      <c r="B229479" s="131">
        <v>85</v>
      </c>
    </row>
    <row r="229480" spans="1:2" ht="15.75" thickBot="1">
      <c r="A229480" s="632"/>
      <c r="B229480" s="131">
        <v>86</v>
      </c>
    </row>
    <row r="229481" spans="1:2" ht="15.75" thickBot="1">
      <c r="A229481" s="632"/>
      <c r="B229481" s="131">
        <v>87</v>
      </c>
    </row>
    <row r="229482" spans="1:2" ht="15.75" thickBot="1">
      <c r="A229482" s="615"/>
      <c r="B229482" s="131">
        <v>88</v>
      </c>
    </row>
    <row r="229483" spans="1:2" ht="15.75" thickBot="1">
      <c r="A229483" s="622"/>
      <c r="B229483" s="131">
        <v>89</v>
      </c>
    </row>
    <row r="229484" spans="1:2" ht="45">
      <c r="A229484" s="541" t="s">
        <v>746</v>
      </c>
      <c r="B229484" s="125" t="s">
        <v>352</v>
      </c>
    </row>
    <row r="229485" spans="1:2">
      <c r="A229485" s="290"/>
      <c r="B229485" s="131">
        <v>90</v>
      </c>
    </row>
    <row r="229486" spans="1:2">
      <c r="A229486" s="290"/>
      <c r="B229486" s="131">
        <v>91</v>
      </c>
    </row>
    <row r="229487" spans="1:2">
      <c r="A229487" s="526"/>
      <c r="B229487" s="131">
        <v>92</v>
      </c>
    </row>
    <row r="229488" spans="1:2">
      <c r="A229488" s="291"/>
      <c r="B229488" s="131">
        <v>93</v>
      </c>
    </row>
    <row r="229489" spans="1:2">
      <c r="A229489" s="374"/>
      <c r="B229489" s="131">
        <v>94</v>
      </c>
    </row>
    <row r="229490" spans="1:2">
      <c r="A229490" s="374"/>
      <c r="B229490" s="131">
        <v>95</v>
      </c>
    </row>
    <row r="229491" spans="1:2">
      <c r="A229491" s="374"/>
      <c r="B229491" s="131">
        <v>96</v>
      </c>
    </row>
    <row r="229492" spans="1:2">
      <c r="A229492" s="374"/>
      <c r="B229492" s="131">
        <v>97</v>
      </c>
    </row>
    <row r="229493" spans="1:2">
      <c r="A229493" s="291"/>
      <c r="B229493" s="131">
        <v>98</v>
      </c>
    </row>
    <row r="229494" spans="1:2">
      <c r="A229494" s="441"/>
      <c r="B229494" s="131">
        <v>99</v>
      </c>
    </row>
    <row r="229495" spans="1:2">
      <c r="A229495" s="441"/>
      <c r="B229495" s="131">
        <v>100</v>
      </c>
    </row>
    <row r="229496" spans="1:2">
      <c r="A229496" s="464"/>
      <c r="B229496" s="131">
        <v>101</v>
      </c>
    </row>
    <row r="229497" spans="1:2">
      <c r="A229497" s="290"/>
      <c r="B229497" s="131">
        <v>102</v>
      </c>
    </row>
    <row r="229498" spans="1:2" ht="45">
      <c r="A229498" s="633" t="s">
        <v>746</v>
      </c>
      <c r="B229498" s="125" t="s">
        <v>353</v>
      </c>
    </row>
    <row r="229499" spans="1:2">
      <c r="A229499" s="463"/>
      <c r="B229499" s="131">
        <v>103</v>
      </c>
    </row>
    <row r="229500" spans="1:2">
      <c r="A229500" s="298"/>
      <c r="B229500" s="131">
        <v>104</v>
      </c>
    </row>
    <row r="229501" spans="1:2">
      <c r="A229501" s="298"/>
      <c r="B229501" s="131">
        <v>105</v>
      </c>
    </row>
    <row r="229502" spans="1:2">
      <c r="A229502" s="298"/>
      <c r="B229502" s="131">
        <v>106</v>
      </c>
    </row>
    <row r="229503" spans="1:2">
      <c r="A229503" s="298"/>
      <c r="B229503" s="131">
        <v>107</v>
      </c>
    </row>
    <row r="229504" spans="1:2">
      <c r="A229504" s="465"/>
      <c r="B229504" s="131">
        <v>108</v>
      </c>
    </row>
    <row r="229505" spans="1:2">
      <c r="A229505" s="441"/>
      <c r="B229505" s="131">
        <v>109</v>
      </c>
    </row>
    <row r="229506" spans="1:2">
      <c r="A229506" s="464"/>
      <c r="B229506" s="131">
        <v>110</v>
      </c>
    </row>
    <row r="229507" spans="1:2">
      <c r="A229507" s="466"/>
      <c r="B229507" s="131">
        <v>111</v>
      </c>
    </row>
    <row r="229508" spans="1:2">
      <c r="A229508" s="290"/>
      <c r="B229508" s="131">
        <v>112</v>
      </c>
    </row>
    <row r="229509" spans="1:2" ht="45">
      <c r="A229509" s="633" t="s">
        <v>746</v>
      </c>
      <c r="B229509" s="125" t="s">
        <v>354</v>
      </c>
    </row>
    <row r="229510" spans="1:2">
      <c r="A229510" s="290"/>
      <c r="B229510" s="131">
        <v>113</v>
      </c>
    </row>
    <row r="229511" spans="1:2">
      <c r="A229511" s="525" t="s">
        <v>746</v>
      </c>
      <c r="B229511" s="131">
        <v>114</v>
      </c>
    </row>
    <row r="229512" spans="1:2">
      <c r="A229512" s="525" t="s">
        <v>746</v>
      </c>
      <c r="B229512" s="131">
        <v>115</v>
      </c>
    </row>
    <row r="229513" spans="1:2">
      <c r="A229513" s="463"/>
      <c r="B229513" s="131">
        <v>116</v>
      </c>
    </row>
    <row r="229514" spans="1:2">
      <c r="A229514" s="298"/>
      <c r="B229514" s="131">
        <v>117</v>
      </c>
    </row>
    <row r="229515" spans="1:2">
      <c r="A229515" s="298"/>
      <c r="B229515" s="131">
        <v>118</v>
      </c>
    </row>
    <row r="229516" spans="1:2">
      <c r="A229516" s="298"/>
      <c r="B229516" s="131">
        <v>119</v>
      </c>
    </row>
    <row r="229517" spans="1:2">
      <c r="A229517" s="465"/>
      <c r="B229517" s="131">
        <v>120</v>
      </c>
    </row>
    <row r="229518" spans="1:2">
      <c r="A229518" s="465"/>
      <c r="B229518" s="131">
        <v>121</v>
      </c>
    </row>
    <row r="229519" spans="1:2">
      <c r="A229519" s="441"/>
      <c r="B229519" s="131">
        <v>122</v>
      </c>
    </row>
    <row r="229520" spans="1:2">
      <c r="A229520" s="464"/>
      <c r="B229520" s="131">
        <v>123</v>
      </c>
    </row>
    <row r="229521" spans="1:2">
      <c r="A229521" s="463"/>
      <c r="B229521" s="131">
        <v>124</v>
      </c>
    </row>
    <row r="229522" spans="1:2">
      <c r="A229522" s="298"/>
      <c r="B229522" s="131">
        <v>125</v>
      </c>
    </row>
    <row r="229523" spans="1:2">
      <c r="A229523" s="465"/>
      <c r="B229523" s="131">
        <v>127</v>
      </c>
    </row>
    <row r="229524" spans="1:2">
      <c r="A229524" s="441"/>
      <c r="B229524" s="131">
        <v>128</v>
      </c>
    </row>
    <row r="229525" spans="1:2">
      <c r="A229525" s="464"/>
      <c r="B229525" s="131">
        <v>129</v>
      </c>
    </row>
    <row r="229526" spans="1:2">
      <c r="A229526" s="463"/>
      <c r="B229526" s="131">
        <v>130</v>
      </c>
    </row>
    <row r="229527" spans="1:2">
      <c r="A229527" s="298"/>
      <c r="B229527" s="131">
        <v>131</v>
      </c>
    </row>
    <row r="229528" spans="1:2">
      <c r="A229528" s="465"/>
      <c r="B229528" s="131">
        <v>133</v>
      </c>
    </row>
    <row r="229529" spans="1:2" ht="60">
      <c r="A229529" s="460" t="s">
        <v>746</v>
      </c>
      <c r="B229529" s="125" t="s">
        <v>355</v>
      </c>
    </row>
    <row r="229530" spans="1:2" ht="60">
      <c r="A229530" s="439"/>
      <c r="B229530" s="129" t="s">
        <v>356</v>
      </c>
    </row>
    <row r="229531" spans="1:2">
      <c r="A229531" s="462">
        <v>0</v>
      </c>
      <c r="B229531" s="131">
        <v>134</v>
      </c>
    </row>
    <row r="229532" spans="1:2">
      <c r="A229532" s="462">
        <v>0</v>
      </c>
      <c r="B229532" s="131">
        <v>135</v>
      </c>
    </row>
    <row r="229533" spans="1:2">
      <c r="A229533" s="373">
        <v>0</v>
      </c>
      <c r="B229533" s="131">
        <v>136</v>
      </c>
    </row>
    <row r="229534" spans="1:2">
      <c r="A229534" s="439"/>
      <c r="B229534" s="131">
        <v>137</v>
      </c>
    </row>
    <row r="229535" spans="1:2">
      <c r="A229535" s="371">
        <v>0</v>
      </c>
      <c r="B229535" s="131">
        <v>138</v>
      </c>
    </row>
    <row r="229536" spans="1:2">
      <c r="A229536" s="370" t="s">
        <v>746</v>
      </c>
      <c r="B229536" s="131">
        <v>139</v>
      </c>
    </row>
    <row r="229537" spans="1:2">
      <c r="A229537" s="370" t="s">
        <v>746</v>
      </c>
      <c r="B229537" s="131">
        <v>140</v>
      </c>
    </row>
    <row r="229538" spans="1:2">
      <c r="A229538" s="370">
        <v>0</v>
      </c>
      <c r="B229538" s="131">
        <v>141</v>
      </c>
    </row>
    <row r="229539" spans="1:2">
      <c r="A229539" s="370" t="s">
        <v>117</v>
      </c>
      <c r="B229539" s="131">
        <v>142</v>
      </c>
    </row>
    <row r="229540" spans="1:2">
      <c r="A229540" s="370" t="s">
        <v>117</v>
      </c>
      <c r="B229540" s="131">
        <v>143</v>
      </c>
    </row>
    <row r="229541" spans="1:2">
      <c r="A229541" s="370" t="s">
        <v>117</v>
      </c>
      <c r="B229541" s="131">
        <v>144</v>
      </c>
    </row>
    <row r="229542" spans="1:2">
      <c r="A229542" s="370" t="s">
        <v>117</v>
      </c>
      <c r="B229542" s="131">
        <v>145</v>
      </c>
    </row>
    <row r="229543" spans="1:2">
      <c r="A229543" s="528" t="s">
        <v>117</v>
      </c>
      <c r="B229543" s="131">
        <v>146</v>
      </c>
    </row>
    <row r="229544" spans="1:2">
      <c r="A229544" s="528" t="s">
        <v>117</v>
      </c>
      <c r="B229544" s="131">
        <v>147</v>
      </c>
    </row>
    <row r="229545" spans="1:2">
      <c r="A229545" s="370" t="s">
        <v>117</v>
      </c>
      <c r="B229545" s="131">
        <v>148</v>
      </c>
    </row>
    <row r="229546" spans="1:2">
      <c r="A229546" s="515"/>
      <c r="B229546" s="533"/>
    </row>
    <row r="229547" spans="1:2">
      <c r="A229547" s="515"/>
      <c r="B229547" s="452"/>
    </row>
    <row r="229548" spans="1:2">
      <c r="A229548" s="515"/>
      <c r="B229548" s="452"/>
    </row>
    <row r="229549" spans="1:2">
      <c r="A229549" s="515"/>
      <c r="B229549" s="452"/>
    </row>
    <row r="229550" spans="1:2">
      <c r="A229550" s="515"/>
      <c r="B229550" s="452"/>
    </row>
    <row r="229551" spans="1:2">
      <c r="A229551" s="467">
        <v>0</v>
      </c>
      <c r="B229551" s="452"/>
    </row>
    <row r="229552" spans="1:2">
      <c r="A229552" s="467">
        <v>0</v>
      </c>
      <c r="B229552" s="452"/>
    </row>
    <row r="229553" spans="1:2">
      <c r="A229553" s="467">
        <v>0</v>
      </c>
      <c r="B229553" s="452"/>
    </row>
    <row r="229554" spans="1:2">
      <c r="A229554" s="467">
        <v>0</v>
      </c>
      <c r="B229554" s="452"/>
    </row>
    <row r="229555" spans="1:2">
      <c r="A229555" s="467">
        <v>0</v>
      </c>
      <c r="B229555" s="452"/>
    </row>
    <row r="229556" spans="1:2">
      <c r="A229556" s="467"/>
      <c r="B229556" s="452"/>
    </row>
    <row r="229557" spans="1:2">
      <c r="A229557" s="467"/>
      <c r="B229557" s="452"/>
    </row>
    <row r="229558" spans="1:2">
      <c r="A229558" s="467"/>
      <c r="B229558" s="452"/>
    </row>
    <row r="229559" spans="1:2">
      <c r="A229559" s="467"/>
      <c r="B229559" s="452"/>
    </row>
    <row r="229560" spans="1:2">
      <c r="A229560" s="467"/>
      <c r="B229560" s="452"/>
    </row>
    <row r="229561" spans="1:2">
      <c r="A229561" s="467"/>
      <c r="B229561" s="452"/>
    </row>
    <row r="229562" spans="1:2">
      <c r="A229562" s="467"/>
      <c r="B229562" s="452"/>
    </row>
    <row r="229563" spans="1:2">
      <c r="A229563" s="467"/>
      <c r="B229563" s="454"/>
    </row>
    <row r="229564" spans="1:2">
      <c r="A229564" s="467"/>
      <c r="B229564" s="452"/>
    </row>
    <row r="229565" spans="1:2">
      <c r="A229565" s="467"/>
      <c r="B229565" s="455"/>
    </row>
    <row r="229566" spans="1:2">
      <c r="A229566" s="467"/>
      <c r="B229566" s="456"/>
    </row>
    <row r="229567" spans="1:2">
      <c r="A229567" s="467"/>
      <c r="B229567" s="456"/>
    </row>
    <row r="229568" spans="1:2">
      <c r="A229568" s="467"/>
      <c r="B229568" s="455"/>
    </row>
    <row r="229569" spans="1:2">
      <c r="A229569" s="467"/>
      <c r="B229569" s="456"/>
    </row>
    <row r="229570" spans="1:2">
      <c r="A229570" s="467"/>
      <c r="B229570" s="455"/>
    </row>
    <row r="229571" spans="1:2">
      <c r="A229571" s="467"/>
      <c r="B229571" s="452"/>
    </row>
    <row r="229572" spans="1:2">
      <c r="A229572" s="467"/>
      <c r="B229572" s="452"/>
    </row>
    <row r="229573" spans="1:2">
      <c r="A229573" s="467"/>
      <c r="B229573" s="452"/>
    </row>
    <row r="229574" spans="1:2">
      <c r="A229574" s="467"/>
      <c r="B229574" s="452"/>
    </row>
    <row r="229575" spans="1:2">
      <c r="A229575" s="467"/>
      <c r="B229575" s="452"/>
    </row>
    <row r="229576" spans="1:2">
      <c r="A229576" s="467"/>
      <c r="B229576" s="452"/>
    </row>
    <row r="229577" spans="1:2">
      <c r="A229577" s="467"/>
      <c r="B229577" s="452"/>
    </row>
    <row r="245762" spans="1:2">
      <c r="A245762" s="523">
        <v>1</v>
      </c>
      <c r="B245762" s="124"/>
    </row>
    <row r="245763" spans="1:2" ht="60.75" thickBot="1">
      <c r="A245763" s="604"/>
      <c r="B245763" s="125" t="s">
        <v>336</v>
      </c>
    </row>
    <row r="245764" spans="1:2" ht="15.75" thickBot="1">
      <c r="A245764" s="607"/>
      <c r="B245764" s="126">
        <v>1</v>
      </c>
    </row>
    <row r="245765" spans="1:2" ht="45">
      <c r="A245765" s="605" t="s">
        <v>746</v>
      </c>
      <c r="B245765" s="127" t="s">
        <v>337</v>
      </c>
    </row>
    <row r="245766" spans="1:2" ht="15.75" thickBot="1">
      <c r="A245766" s="608"/>
      <c r="B245766" s="126">
        <v>2</v>
      </c>
    </row>
    <row r="245767" spans="1:2" ht="15.75" thickBot="1">
      <c r="A245767" s="609"/>
      <c r="B245767" s="126">
        <v>3</v>
      </c>
    </row>
    <row r="245768" spans="1:2" ht="15.75" thickBot="1">
      <c r="A245768" s="609"/>
      <c r="B245768" s="126">
        <v>4</v>
      </c>
    </row>
    <row r="245769" spans="1:2" ht="15.75" thickBot="1">
      <c r="A245769" s="609"/>
      <c r="B245769" s="126">
        <v>5</v>
      </c>
    </row>
    <row r="245770" spans="1:2" ht="60">
      <c r="A245770" s="605" t="s">
        <v>752</v>
      </c>
      <c r="B245770" s="126">
        <v>6</v>
      </c>
    </row>
    <row r="245771" spans="1:2">
      <c r="A245771" s="483" t="s">
        <v>746</v>
      </c>
      <c r="B245771" s="126">
        <v>7</v>
      </c>
    </row>
    <row r="245772" spans="1:2">
      <c r="A245772" s="483" t="s">
        <v>746</v>
      </c>
      <c r="B245772" s="126">
        <v>8</v>
      </c>
    </row>
    <row r="245773" spans="1:2">
      <c r="A245773" s="483" t="s">
        <v>746</v>
      </c>
      <c r="B245773" s="126">
        <v>9</v>
      </c>
    </row>
    <row r="245774" spans="1:2">
      <c r="A245774" s="483" t="s">
        <v>746</v>
      </c>
      <c r="B245774" s="126">
        <v>10</v>
      </c>
    </row>
    <row r="245775" spans="1:2" ht="15.75" thickBot="1">
      <c r="A245775" s="610" t="s">
        <v>746</v>
      </c>
      <c r="B245775" s="126">
        <v>11</v>
      </c>
    </row>
    <row r="245776" spans="1:2" ht="15.75" thickBot="1">
      <c r="A245776" s="607"/>
      <c r="B245776" s="126">
        <v>12</v>
      </c>
    </row>
    <row r="245777" spans="1:2" ht="15.75" thickBot="1">
      <c r="A245777" s="611"/>
      <c r="B245777" s="126">
        <v>13</v>
      </c>
    </row>
    <row r="245778" spans="1:2" ht="15.75" thickBot="1">
      <c r="A245778" s="609"/>
      <c r="B245778" s="126">
        <v>14</v>
      </c>
    </row>
    <row r="245779" spans="1:2" ht="15.75" thickBot="1">
      <c r="A245779" s="612"/>
      <c r="B245779" s="126">
        <v>15</v>
      </c>
    </row>
    <row r="245780" spans="1:2" ht="15.75" thickBot="1">
      <c r="A245780" s="611"/>
      <c r="B245780" s="126">
        <v>16</v>
      </c>
    </row>
    <row r="245781" spans="1:2" ht="15.75" thickBot="1">
      <c r="A245781" s="613"/>
      <c r="B245781" s="126">
        <v>17</v>
      </c>
    </row>
    <row r="245782" spans="1:2" ht="15.75" thickBot="1">
      <c r="A245782" s="614"/>
      <c r="B245782" s="126">
        <v>18</v>
      </c>
    </row>
    <row r="245783" spans="1:2" ht="15.75" thickBot="1">
      <c r="A245783" s="615"/>
      <c r="B245783" s="126">
        <v>19</v>
      </c>
    </row>
    <row r="245784" spans="1:2" ht="15.75" thickBot="1">
      <c r="A245784" s="615"/>
      <c r="B245784" s="126">
        <v>20</v>
      </c>
    </row>
    <row r="245785" spans="1:2" ht="15.75" thickBot="1">
      <c r="A245785" s="615"/>
      <c r="B245785" s="126">
        <v>21</v>
      </c>
    </row>
    <row r="245786" spans="1:2" ht="15.75" thickBot="1">
      <c r="A245786" s="615"/>
      <c r="B245786" s="126">
        <v>22</v>
      </c>
    </row>
    <row r="245787" spans="1:2" ht="15.75" thickBot="1">
      <c r="A245787" s="615"/>
      <c r="B245787" s="126">
        <v>23</v>
      </c>
    </row>
    <row r="245788" spans="1:2" ht="15.75" thickBot="1">
      <c r="A245788" s="615"/>
      <c r="B245788" s="126">
        <v>24</v>
      </c>
    </row>
    <row r="245789" spans="1:2">
      <c r="A245789" s="616">
        <v>0</v>
      </c>
      <c r="B245789" s="126">
        <v>25</v>
      </c>
    </row>
    <row r="245790" spans="1:2" ht="45">
      <c r="A245790" s="483" t="s">
        <v>746</v>
      </c>
      <c r="B245790" s="127" t="s">
        <v>338</v>
      </c>
    </row>
    <row r="245791" spans="1:2" ht="45.75" thickBot="1">
      <c r="A245791" s="604"/>
      <c r="B245791" s="127" t="s">
        <v>339</v>
      </c>
    </row>
    <row r="245792" spans="1:2" ht="15.75" thickBot="1">
      <c r="A245792" s="615"/>
      <c r="B245792" s="126">
        <v>26</v>
      </c>
    </row>
    <row r="245793" spans="1:2" ht="15.75" thickBot="1">
      <c r="A245793" s="615"/>
      <c r="B245793" s="126">
        <v>27</v>
      </c>
    </row>
    <row r="245794" spans="1:2" ht="15.75" thickBot="1">
      <c r="A245794" s="615"/>
      <c r="B245794" s="126">
        <v>28</v>
      </c>
    </row>
    <row r="245795" spans="1:2" ht="15.75" thickBot="1">
      <c r="A245795" s="615"/>
      <c r="B245795" s="126">
        <v>29</v>
      </c>
    </row>
    <row r="245796" spans="1:2" ht="15.75" thickBot="1">
      <c r="A245796" s="617">
        <v>0</v>
      </c>
      <c r="B245796" s="126">
        <v>30</v>
      </c>
    </row>
    <row r="245797" spans="1:2" ht="15.75" thickBot="1">
      <c r="A245797" s="615"/>
      <c r="B245797" s="126">
        <v>31</v>
      </c>
    </row>
    <row r="245798" spans="1:2" ht="15.75" thickBot="1">
      <c r="A245798" s="615"/>
      <c r="B245798" s="126">
        <v>32</v>
      </c>
    </row>
    <row r="245799" spans="1:2">
      <c r="A245799" s="618">
        <v>0</v>
      </c>
      <c r="B245799" s="126">
        <v>33</v>
      </c>
    </row>
    <row r="245800" spans="1:2">
      <c r="A245800" s="370">
        <v>0</v>
      </c>
      <c r="B245800" s="126">
        <v>34</v>
      </c>
    </row>
    <row r="245801" spans="1:2">
      <c r="A245801" s="436">
        <v>0</v>
      </c>
      <c r="B245801" s="126">
        <v>35</v>
      </c>
    </row>
    <row r="245802" spans="1:2">
      <c r="A245802" s="436">
        <v>0</v>
      </c>
      <c r="B245802" s="126">
        <v>36</v>
      </c>
    </row>
    <row r="245803" spans="1:2">
      <c r="A245803" s="370">
        <v>0</v>
      </c>
      <c r="B245803" s="126">
        <v>37</v>
      </c>
    </row>
    <row r="245804" spans="1:2" ht="15.75" thickBot="1">
      <c r="A245804" s="619">
        <v>0</v>
      </c>
      <c r="B245804" s="126">
        <v>38</v>
      </c>
    </row>
    <row r="245805" spans="1:2" ht="15.75" thickBot="1">
      <c r="A245805" s="615"/>
      <c r="B245805" s="126">
        <v>39</v>
      </c>
    </row>
    <row r="245806" spans="1:2" ht="45">
      <c r="A245806" s="620" t="s">
        <v>746</v>
      </c>
      <c r="B245806" s="127" t="s">
        <v>340</v>
      </c>
    </row>
    <row r="245807" spans="1:2" ht="45.75" thickBot="1">
      <c r="A245807" s="621"/>
      <c r="B245807" s="127" t="s">
        <v>341</v>
      </c>
    </row>
    <row r="245808" spans="1:2" ht="15.75" thickBot="1">
      <c r="A245808" s="615"/>
      <c r="B245808" s="126">
        <v>40</v>
      </c>
    </row>
    <row r="245809" spans="1:2" ht="45">
      <c r="A245809" s="541" t="s">
        <v>746</v>
      </c>
      <c r="B245809" s="127" t="s">
        <v>342</v>
      </c>
    </row>
    <row r="245810" spans="1:2" ht="45.75" thickBot="1">
      <c r="A245810" s="621"/>
      <c r="B245810" s="127" t="s">
        <v>343</v>
      </c>
    </row>
    <row r="245811" spans="1:2" ht="15.75" thickBot="1">
      <c r="A245811" s="622"/>
      <c r="B245811" s="126">
        <v>41</v>
      </c>
    </row>
    <row r="245812" spans="1:2" ht="60">
      <c r="A245812" s="541" t="s">
        <v>746</v>
      </c>
      <c r="B245812" s="127" t="s">
        <v>344</v>
      </c>
    </row>
    <row r="245813" spans="1:2" ht="15.75" thickBot="1">
      <c r="A245813" s="621"/>
      <c r="B245813" s="128">
        <v>42</v>
      </c>
    </row>
    <row r="245814" spans="1:2" ht="15.75" thickBot="1">
      <c r="A245814" s="622"/>
      <c r="B245814" s="126">
        <v>43</v>
      </c>
    </row>
    <row r="245815" spans="1:2" ht="60">
      <c r="A245815" s="541" t="s">
        <v>746</v>
      </c>
      <c r="B245815" s="127" t="s">
        <v>345</v>
      </c>
    </row>
    <row r="245816" spans="1:2" ht="15.75" thickBot="1">
      <c r="A245816" s="621"/>
      <c r="B245816" s="130">
        <v>44</v>
      </c>
    </row>
    <row r="245817" spans="1:2" ht="15.75" thickBot="1">
      <c r="A245817" s="622"/>
      <c r="B245817" s="126">
        <v>45</v>
      </c>
    </row>
    <row r="245818" spans="1:2" ht="15.75" thickBot="1">
      <c r="A245818" s="623"/>
      <c r="B245818" s="130">
        <v>46</v>
      </c>
    </row>
    <row r="245819" spans="1:2" ht="15.75" thickBot="1">
      <c r="A245819" s="625"/>
      <c r="B245819" s="126">
        <v>47</v>
      </c>
    </row>
    <row r="245820" spans="1:2" ht="15.75" thickBot="1">
      <c r="A245820" s="624"/>
      <c r="B245820" s="130">
        <v>48</v>
      </c>
    </row>
    <row r="245821" spans="1:2" ht="15.75" thickBot="1">
      <c r="A245821" s="626"/>
      <c r="B245821" s="126">
        <v>49</v>
      </c>
    </row>
    <row r="245822" spans="1:2" ht="15.75" thickBot="1">
      <c r="A245822" s="626"/>
      <c r="B245822" s="130">
        <v>50</v>
      </c>
    </row>
    <row r="245823" spans="1:2" ht="15.75" thickBot="1">
      <c r="A245823" s="627">
        <v>0</v>
      </c>
      <c r="B245823" s="126">
        <v>51</v>
      </c>
    </row>
    <row r="245824" spans="1:2" ht="15.75" thickBot="1">
      <c r="A245824" s="626"/>
      <c r="B245824" s="130">
        <v>52</v>
      </c>
    </row>
    <row r="245825" spans="1:2" ht="15.75" thickBot="1">
      <c r="A245825" s="626"/>
      <c r="B245825" s="126">
        <v>53</v>
      </c>
    </row>
    <row r="245826" spans="1:2" ht="15.75" thickBot="1">
      <c r="A245826" s="626"/>
      <c r="B245826" s="130">
        <v>54</v>
      </c>
    </row>
    <row r="245827" spans="1:2" ht="15.75" thickBot="1">
      <c r="A245827" s="615"/>
      <c r="B245827" s="126">
        <v>55</v>
      </c>
    </row>
    <row r="245828" spans="1:2" ht="15.75" thickBot="1">
      <c r="A245828" s="615"/>
      <c r="B245828" s="130">
        <v>56</v>
      </c>
    </row>
    <row r="245829" spans="1:2" ht="45.75" thickBot="1">
      <c r="A245829" s="545" t="s">
        <v>746</v>
      </c>
      <c r="B245829" s="127" t="s">
        <v>346</v>
      </c>
    </row>
    <row r="245830" spans="1:2" ht="15.75" thickBot="1">
      <c r="A245830" s="626"/>
      <c r="B245830" s="126">
        <v>57</v>
      </c>
    </row>
    <row r="245831" spans="1:2" ht="15.75" thickBot="1">
      <c r="A245831" s="626"/>
      <c r="B245831" s="126">
        <v>58</v>
      </c>
    </row>
    <row r="245832" spans="1:2" ht="15.75" thickBot="1">
      <c r="A245832" s="626"/>
      <c r="B245832" s="126">
        <v>59</v>
      </c>
    </row>
    <row r="245833" spans="1:2" ht="15.75" thickBot="1">
      <c r="A245833" s="626"/>
      <c r="B245833" s="126">
        <v>60</v>
      </c>
    </row>
    <row r="245834" spans="1:2">
      <c r="A245834" s="628">
        <v>0</v>
      </c>
      <c r="B245834" s="126">
        <v>61</v>
      </c>
    </row>
    <row r="245835" spans="1:2" ht="45">
      <c r="A245835" s="460" t="s">
        <v>746</v>
      </c>
      <c r="B245835" s="127" t="s">
        <v>347</v>
      </c>
    </row>
    <row r="245836" spans="1:2" ht="45.75" thickBot="1">
      <c r="A245836" s="630"/>
      <c r="B245836" s="127" t="s">
        <v>348</v>
      </c>
    </row>
    <row r="245837" spans="1:2" ht="15.75" thickBot="1">
      <c r="A245837" s="629"/>
      <c r="B245837" s="126">
        <v>62</v>
      </c>
    </row>
    <row r="245838" spans="1:2" ht="15.75" thickBot="1">
      <c r="A245838" s="629"/>
      <c r="B245838" s="126">
        <v>63</v>
      </c>
    </row>
    <row r="245839" spans="1:2" ht="15.75" thickBot="1">
      <c r="A245839" s="629"/>
      <c r="B245839" s="126">
        <v>64</v>
      </c>
    </row>
    <row r="245840" spans="1:2" ht="15.75" thickBot="1">
      <c r="A245840" s="627">
        <v>0</v>
      </c>
      <c r="B245840" s="126">
        <v>65</v>
      </c>
    </row>
    <row r="245841" spans="1:2" ht="15.75" thickBot="1">
      <c r="A245841" s="629"/>
      <c r="B245841" s="126">
        <v>66</v>
      </c>
    </row>
    <row r="245842" spans="1:2" ht="15.75" thickBot="1">
      <c r="A245842" s="629"/>
      <c r="B245842" s="126">
        <v>67</v>
      </c>
    </row>
    <row r="245843" spans="1:2" ht="15.75" thickBot="1">
      <c r="A245843" s="629"/>
      <c r="B245843" s="126">
        <v>68</v>
      </c>
    </row>
    <row r="245844" spans="1:2" ht="15.75" thickBot="1">
      <c r="A245844" s="629"/>
      <c r="B245844" s="126">
        <v>69</v>
      </c>
    </row>
    <row r="245845" spans="1:2" ht="15.75" thickBot="1">
      <c r="A245845" s="623"/>
      <c r="B245845" s="126">
        <v>70</v>
      </c>
    </row>
    <row r="245846" spans="1:2" ht="15.75" thickBot="1">
      <c r="A245846" s="629"/>
      <c r="B245846" s="126">
        <v>71</v>
      </c>
    </row>
    <row r="245847" spans="1:2" ht="15.75" thickBot="1">
      <c r="A245847" s="623"/>
      <c r="B245847" s="126">
        <v>72</v>
      </c>
    </row>
    <row r="245848" spans="1:2" ht="15.75" thickBot="1">
      <c r="A245848" s="629"/>
      <c r="B245848" s="126">
        <v>73</v>
      </c>
    </row>
    <row r="245849" spans="1:2">
      <c r="A245849" s="546"/>
      <c r="B245849" s="126">
        <v>74</v>
      </c>
    </row>
    <row r="245850" spans="1:2">
      <c r="A245850" s="462">
        <v>0</v>
      </c>
      <c r="B245850" s="126">
        <v>75</v>
      </c>
    </row>
    <row r="245851" spans="1:2" ht="60">
      <c r="A245851" s="462">
        <v>0</v>
      </c>
      <c r="B245851" s="125" t="s">
        <v>349</v>
      </c>
    </row>
    <row r="245852" spans="1:2" ht="60">
      <c r="A245852" s="460" t="s">
        <v>746</v>
      </c>
      <c r="B245852" s="125" t="s">
        <v>350</v>
      </c>
    </row>
    <row r="245853" spans="1:2" ht="60">
      <c r="A245853" s="441"/>
      <c r="B245853" s="125" t="s">
        <v>351</v>
      </c>
    </row>
    <row r="245854" spans="1:2">
      <c r="A245854" s="462">
        <v>0</v>
      </c>
      <c r="B245854" s="131">
        <v>76</v>
      </c>
    </row>
    <row r="245855" spans="1:2">
      <c r="A245855" s="462">
        <v>0</v>
      </c>
      <c r="B245855" s="131">
        <v>77</v>
      </c>
    </row>
    <row r="245856" spans="1:2">
      <c r="A245856" s="462">
        <v>0</v>
      </c>
      <c r="B245856" s="131">
        <v>78</v>
      </c>
    </row>
    <row r="245857" spans="1:2">
      <c r="A245857" s="462">
        <v>0</v>
      </c>
      <c r="B245857" s="131">
        <v>79</v>
      </c>
    </row>
    <row r="245858" spans="1:2">
      <c r="A245858" s="462">
        <v>0</v>
      </c>
      <c r="B245858" s="131">
        <v>80</v>
      </c>
    </row>
    <row r="245859" spans="1:2">
      <c r="A245859" s="462">
        <v>0</v>
      </c>
      <c r="B245859" s="131">
        <v>81</v>
      </c>
    </row>
    <row r="245860" spans="1:2">
      <c r="A245860" s="462">
        <v>0</v>
      </c>
      <c r="B245860" s="131">
        <v>82</v>
      </c>
    </row>
    <row r="245861" spans="1:2">
      <c r="A245861" s="462">
        <v>0</v>
      </c>
      <c r="B245861" s="131">
        <v>83</v>
      </c>
    </row>
    <row r="245862" spans="1:2">
      <c r="A245862" s="462">
        <v>0</v>
      </c>
      <c r="B245862" s="131">
        <v>84</v>
      </c>
    </row>
    <row r="245863" spans="1:2" ht="15.75" thickBot="1">
      <c r="A245863" s="631">
        <v>0</v>
      </c>
      <c r="B245863" s="131">
        <v>85</v>
      </c>
    </row>
    <row r="245864" spans="1:2" ht="15.75" thickBot="1">
      <c r="A245864" s="632"/>
      <c r="B245864" s="131">
        <v>86</v>
      </c>
    </row>
    <row r="245865" spans="1:2" ht="15.75" thickBot="1">
      <c r="A245865" s="632"/>
      <c r="B245865" s="131">
        <v>87</v>
      </c>
    </row>
    <row r="245866" spans="1:2" ht="15.75" thickBot="1">
      <c r="A245866" s="615"/>
      <c r="B245866" s="131">
        <v>88</v>
      </c>
    </row>
    <row r="245867" spans="1:2" ht="15.75" thickBot="1">
      <c r="A245867" s="622"/>
      <c r="B245867" s="131">
        <v>89</v>
      </c>
    </row>
    <row r="245868" spans="1:2" ht="45">
      <c r="A245868" s="541" t="s">
        <v>746</v>
      </c>
      <c r="B245868" s="125" t="s">
        <v>352</v>
      </c>
    </row>
    <row r="245869" spans="1:2">
      <c r="A245869" s="290"/>
      <c r="B245869" s="131">
        <v>90</v>
      </c>
    </row>
    <row r="245870" spans="1:2">
      <c r="A245870" s="290"/>
      <c r="B245870" s="131">
        <v>91</v>
      </c>
    </row>
    <row r="245871" spans="1:2">
      <c r="A245871" s="526"/>
      <c r="B245871" s="131">
        <v>92</v>
      </c>
    </row>
    <row r="245872" spans="1:2">
      <c r="A245872" s="291"/>
      <c r="B245872" s="131">
        <v>93</v>
      </c>
    </row>
    <row r="245873" spans="1:2">
      <c r="A245873" s="374"/>
      <c r="B245873" s="131">
        <v>94</v>
      </c>
    </row>
    <row r="245874" spans="1:2">
      <c r="A245874" s="374"/>
      <c r="B245874" s="131">
        <v>95</v>
      </c>
    </row>
    <row r="245875" spans="1:2">
      <c r="A245875" s="374"/>
      <c r="B245875" s="131">
        <v>96</v>
      </c>
    </row>
    <row r="245876" spans="1:2">
      <c r="A245876" s="374"/>
      <c r="B245876" s="131">
        <v>97</v>
      </c>
    </row>
    <row r="245877" spans="1:2">
      <c r="A245877" s="291"/>
      <c r="B245877" s="131">
        <v>98</v>
      </c>
    </row>
    <row r="245878" spans="1:2">
      <c r="A245878" s="441"/>
      <c r="B245878" s="131">
        <v>99</v>
      </c>
    </row>
    <row r="245879" spans="1:2">
      <c r="A245879" s="441"/>
      <c r="B245879" s="131">
        <v>100</v>
      </c>
    </row>
    <row r="245880" spans="1:2">
      <c r="A245880" s="464"/>
      <c r="B245880" s="131">
        <v>101</v>
      </c>
    </row>
    <row r="245881" spans="1:2">
      <c r="A245881" s="290"/>
      <c r="B245881" s="131">
        <v>102</v>
      </c>
    </row>
    <row r="245882" spans="1:2" ht="45">
      <c r="A245882" s="633" t="s">
        <v>746</v>
      </c>
      <c r="B245882" s="125" t="s">
        <v>353</v>
      </c>
    </row>
    <row r="245883" spans="1:2">
      <c r="A245883" s="463"/>
      <c r="B245883" s="131">
        <v>103</v>
      </c>
    </row>
    <row r="245884" spans="1:2">
      <c r="A245884" s="298"/>
      <c r="B245884" s="131">
        <v>104</v>
      </c>
    </row>
    <row r="245885" spans="1:2">
      <c r="A245885" s="298"/>
      <c r="B245885" s="131">
        <v>105</v>
      </c>
    </row>
    <row r="245886" spans="1:2">
      <c r="A245886" s="298"/>
      <c r="B245886" s="131">
        <v>106</v>
      </c>
    </row>
    <row r="245887" spans="1:2">
      <c r="A245887" s="298"/>
      <c r="B245887" s="131">
        <v>107</v>
      </c>
    </row>
    <row r="245888" spans="1:2">
      <c r="A245888" s="465"/>
      <c r="B245888" s="131">
        <v>108</v>
      </c>
    </row>
    <row r="245889" spans="1:2">
      <c r="A245889" s="441"/>
      <c r="B245889" s="131">
        <v>109</v>
      </c>
    </row>
    <row r="245890" spans="1:2">
      <c r="A245890" s="464"/>
      <c r="B245890" s="131">
        <v>110</v>
      </c>
    </row>
    <row r="245891" spans="1:2">
      <c r="A245891" s="466"/>
      <c r="B245891" s="131">
        <v>111</v>
      </c>
    </row>
    <row r="245892" spans="1:2">
      <c r="A245892" s="290"/>
      <c r="B245892" s="131">
        <v>112</v>
      </c>
    </row>
    <row r="245893" spans="1:2" ht="45">
      <c r="A245893" s="633" t="s">
        <v>746</v>
      </c>
      <c r="B245893" s="125" t="s">
        <v>354</v>
      </c>
    </row>
    <row r="245894" spans="1:2">
      <c r="A245894" s="290"/>
      <c r="B245894" s="131">
        <v>113</v>
      </c>
    </row>
    <row r="245895" spans="1:2">
      <c r="A245895" s="525" t="s">
        <v>746</v>
      </c>
      <c r="B245895" s="131">
        <v>114</v>
      </c>
    </row>
    <row r="245896" spans="1:2">
      <c r="A245896" s="525" t="s">
        <v>746</v>
      </c>
      <c r="B245896" s="131">
        <v>115</v>
      </c>
    </row>
    <row r="245897" spans="1:2">
      <c r="A245897" s="463"/>
      <c r="B245897" s="131">
        <v>116</v>
      </c>
    </row>
    <row r="245898" spans="1:2">
      <c r="A245898" s="298"/>
      <c r="B245898" s="131">
        <v>117</v>
      </c>
    </row>
    <row r="245899" spans="1:2">
      <c r="A245899" s="298"/>
      <c r="B245899" s="131">
        <v>118</v>
      </c>
    </row>
    <row r="245900" spans="1:2">
      <c r="A245900" s="298"/>
      <c r="B245900" s="131">
        <v>119</v>
      </c>
    </row>
    <row r="245901" spans="1:2">
      <c r="A245901" s="465"/>
      <c r="B245901" s="131">
        <v>120</v>
      </c>
    </row>
    <row r="245902" spans="1:2">
      <c r="A245902" s="465"/>
      <c r="B245902" s="131">
        <v>121</v>
      </c>
    </row>
    <row r="245903" spans="1:2">
      <c r="A245903" s="441"/>
      <c r="B245903" s="131">
        <v>122</v>
      </c>
    </row>
    <row r="245904" spans="1:2">
      <c r="A245904" s="464"/>
      <c r="B245904" s="131">
        <v>123</v>
      </c>
    </row>
    <row r="245905" spans="1:2">
      <c r="A245905" s="463"/>
      <c r="B245905" s="131">
        <v>124</v>
      </c>
    </row>
    <row r="245906" spans="1:2">
      <c r="A245906" s="298"/>
      <c r="B245906" s="131">
        <v>125</v>
      </c>
    </row>
    <row r="245907" spans="1:2">
      <c r="A245907" s="465"/>
      <c r="B245907" s="131">
        <v>127</v>
      </c>
    </row>
    <row r="245908" spans="1:2">
      <c r="A245908" s="441"/>
      <c r="B245908" s="131">
        <v>128</v>
      </c>
    </row>
    <row r="245909" spans="1:2">
      <c r="A245909" s="464"/>
      <c r="B245909" s="131">
        <v>129</v>
      </c>
    </row>
    <row r="245910" spans="1:2">
      <c r="A245910" s="463"/>
      <c r="B245910" s="131">
        <v>130</v>
      </c>
    </row>
    <row r="245911" spans="1:2">
      <c r="A245911" s="298"/>
      <c r="B245911" s="131">
        <v>131</v>
      </c>
    </row>
    <row r="245912" spans="1:2">
      <c r="A245912" s="465"/>
      <c r="B245912" s="131">
        <v>133</v>
      </c>
    </row>
    <row r="245913" spans="1:2" ht="60">
      <c r="A245913" s="460" t="s">
        <v>746</v>
      </c>
      <c r="B245913" s="125" t="s">
        <v>355</v>
      </c>
    </row>
    <row r="245914" spans="1:2" ht="60">
      <c r="A245914" s="439"/>
      <c r="B245914" s="129" t="s">
        <v>356</v>
      </c>
    </row>
    <row r="245915" spans="1:2">
      <c r="A245915" s="462">
        <v>0</v>
      </c>
      <c r="B245915" s="131">
        <v>134</v>
      </c>
    </row>
    <row r="245916" spans="1:2">
      <c r="A245916" s="462">
        <v>0</v>
      </c>
      <c r="B245916" s="131">
        <v>135</v>
      </c>
    </row>
    <row r="245917" spans="1:2">
      <c r="A245917" s="373">
        <v>0</v>
      </c>
      <c r="B245917" s="131">
        <v>136</v>
      </c>
    </row>
    <row r="245918" spans="1:2">
      <c r="A245918" s="439"/>
      <c r="B245918" s="131">
        <v>137</v>
      </c>
    </row>
    <row r="245919" spans="1:2">
      <c r="A245919" s="371">
        <v>0</v>
      </c>
      <c r="B245919" s="131">
        <v>138</v>
      </c>
    </row>
    <row r="245920" spans="1:2">
      <c r="A245920" s="370" t="s">
        <v>746</v>
      </c>
      <c r="B245920" s="131">
        <v>139</v>
      </c>
    </row>
    <row r="245921" spans="1:2">
      <c r="A245921" s="370" t="s">
        <v>746</v>
      </c>
      <c r="B245921" s="131">
        <v>140</v>
      </c>
    </row>
    <row r="245922" spans="1:2">
      <c r="A245922" s="370">
        <v>0</v>
      </c>
      <c r="B245922" s="131">
        <v>141</v>
      </c>
    </row>
    <row r="245923" spans="1:2">
      <c r="A245923" s="370" t="s">
        <v>117</v>
      </c>
      <c r="B245923" s="131">
        <v>142</v>
      </c>
    </row>
    <row r="245924" spans="1:2">
      <c r="A245924" s="370" t="s">
        <v>117</v>
      </c>
      <c r="B245924" s="131">
        <v>143</v>
      </c>
    </row>
    <row r="245925" spans="1:2">
      <c r="A245925" s="370" t="s">
        <v>117</v>
      </c>
      <c r="B245925" s="131">
        <v>144</v>
      </c>
    </row>
    <row r="245926" spans="1:2">
      <c r="A245926" s="370" t="s">
        <v>117</v>
      </c>
      <c r="B245926" s="131">
        <v>145</v>
      </c>
    </row>
    <row r="245927" spans="1:2">
      <c r="A245927" s="528" t="s">
        <v>117</v>
      </c>
      <c r="B245927" s="131">
        <v>146</v>
      </c>
    </row>
    <row r="245928" spans="1:2">
      <c r="A245928" s="528" t="s">
        <v>117</v>
      </c>
      <c r="B245928" s="131">
        <v>147</v>
      </c>
    </row>
    <row r="245929" spans="1:2">
      <c r="A245929" s="370" t="s">
        <v>117</v>
      </c>
      <c r="B245929" s="131">
        <v>148</v>
      </c>
    </row>
    <row r="245930" spans="1:2">
      <c r="A245930" s="515"/>
      <c r="B245930" s="533"/>
    </row>
    <row r="245931" spans="1:2">
      <c r="A245931" s="515"/>
      <c r="B245931" s="452"/>
    </row>
    <row r="245932" spans="1:2">
      <c r="A245932" s="515"/>
      <c r="B245932" s="452"/>
    </row>
    <row r="245933" spans="1:2">
      <c r="A245933" s="515"/>
      <c r="B245933" s="452"/>
    </row>
    <row r="245934" spans="1:2">
      <c r="A245934" s="515"/>
      <c r="B245934" s="452"/>
    </row>
    <row r="245935" spans="1:2">
      <c r="A245935" s="467">
        <v>0</v>
      </c>
      <c r="B245935" s="452"/>
    </row>
    <row r="245936" spans="1:2">
      <c r="A245936" s="467">
        <v>0</v>
      </c>
      <c r="B245936" s="452"/>
    </row>
    <row r="245937" spans="1:2">
      <c r="A245937" s="467">
        <v>0</v>
      </c>
      <c r="B245937" s="452"/>
    </row>
    <row r="245938" spans="1:2">
      <c r="A245938" s="467">
        <v>0</v>
      </c>
      <c r="B245938" s="452"/>
    </row>
    <row r="245939" spans="1:2">
      <c r="A245939" s="467">
        <v>0</v>
      </c>
      <c r="B245939" s="452"/>
    </row>
    <row r="245940" spans="1:2">
      <c r="A245940" s="467"/>
      <c r="B245940" s="452"/>
    </row>
    <row r="245941" spans="1:2">
      <c r="A245941" s="467"/>
      <c r="B245941" s="452"/>
    </row>
    <row r="245942" spans="1:2">
      <c r="A245942" s="467"/>
      <c r="B245942" s="452"/>
    </row>
    <row r="245943" spans="1:2">
      <c r="A245943" s="467"/>
      <c r="B245943" s="452"/>
    </row>
    <row r="245944" spans="1:2">
      <c r="A245944" s="467"/>
      <c r="B245944" s="452"/>
    </row>
    <row r="245945" spans="1:2">
      <c r="A245945" s="467"/>
      <c r="B245945" s="452"/>
    </row>
    <row r="245946" spans="1:2">
      <c r="A245946" s="467"/>
      <c r="B245946" s="452"/>
    </row>
    <row r="245947" spans="1:2">
      <c r="A245947" s="467"/>
      <c r="B245947" s="454"/>
    </row>
    <row r="245948" spans="1:2">
      <c r="A245948" s="467"/>
      <c r="B245948" s="452"/>
    </row>
    <row r="245949" spans="1:2">
      <c r="A245949" s="467"/>
      <c r="B245949" s="455"/>
    </row>
    <row r="245950" spans="1:2">
      <c r="A245950" s="467"/>
      <c r="B245950" s="456"/>
    </row>
    <row r="245951" spans="1:2">
      <c r="A245951" s="467"/>
      <c r="B245951" s="456"/>
    </row>
    <row r="245952" spans="1:2">
      <c r="A245952" s="467"/>
      <c r="B245952" s="455"/>
    </row>
    <row r="245953" spans="1:2">
      <c r="A245953" s="467"/>
      <c r="B245953" s="456"/>
    </row>
    <row r="245954" spans="1:2">
      <c r="A245954" s="467"/>
      <c r="B245954" s="455"/>
    </row>
    <row r="245955" spans="1:2">
      <c r="A245955" s="467"/>
      <c r="B245955" s="452"/>
    </row>
    <row r="245956" spans="1:2">
      <c r="A245956" s="467"/>
      <c r="B245956" s="452"/>
    </row>
    <row r="245957" spans="1:2">
      <c r="A245957" s="467"/>
      <c r="B245957" s="452"/>
    </row>
    <row r="245958" spans="1:2">
      <c r="A245958" s="467"/>
      <c r="B245958" s="452"/>
    </row>
    <row r="245959" spans="1:2">
      <c r="A245959" s="467"/>
      <c r="B245959" s="452"/>
    </row>
    <row r="245960" spans="1:2">
      <c r="A245960" s="467"/>
      <c r="B245960" s="452"/>
    </row>
    <row r="245961" spans="1:2">
      <c r="A245961" s="467"/>
      <c r="B245961" s="452"/>
    </row>
    <row r="262146" spans="1:2">
      <c r="A262146" s="523">
        <v>1</v>
      </c>
      <c r="B262146" s="124"/>
    </row>
    <row r="262147" spans="1:2" ht="60.75" thickBot="1">
      <c r="A262147" s="604"/>
      <c r="B262147" s="125" t="s">
        <v>336</v>
      </c>
    </row>
    <row r="262148" spans="1:2" ht="15.75" thickBot="1">
      <c r="A262148" s="607"/>
      <c r="B262148" s="126">
        <v>1</v>
      </c>
    </row>
    <row r="262149" spans="1:2" ht="45">
      <c r="A262149" s="605" t="s">
        <v>746</v>
      </c>
      <c r="B262149" s="127" t="s">
        <v>337</v>
      </c>
    </row>
    <row r="262150" spans="1:2" ht="15.75" thickBot="1">
      <c r="A262150" s="608"/>
      <c r="B262150" s="126">
        <v>2</v>
      </c>
    </row>
    <row r="262151" spans="1:2" ht="15.75" thickBot="1">
      <c r="A262151" s="609"/>
      <c r="B262151" s="126">
        <v>3</v>
      </c>
    </row>
    <row r="262152" spans="1:2" ht="15.75" thickBot="1">
      <c r="A262152" s="609"/>
      <c r="B262152" s="126">
        <v>4</v>
      </c>
    </row>
    <row r="262153" spans="1:2" ht="15.75" thickBot="1">
      <c r="A262153" s="609"/>
      <c r="B262153" s="126">
        <v>5</v>
      </c>
    </row>
    <row r="262154" spans="1:2" ht="60">
      <c r="A262154" s="605" t="s">
        <v>752</v>
      </c>
      <c r="B262154" s="126">
        <v>6</v>
      </c>
    </row>
    <row r="262155" spans="1:2">
      <c r="A262155" s="483" t="s">
        <v>746</v>
      </c>
      <c r="B262155" s="126">
        <v>7</v>
      </c>
    </row>
    <row r="262156" spans="1:2">
      <c r="A262156" s="483" t="s">
        <v>746</v>
      </c>
      <c r="B262156" s="126">
        <v>8</v>
      </c>
    </row>
    <row r="262157" spans="1:2">
      <c r="A262157" s="483" t="s">
        <v>746</v>
      </c>
      <c r="B262157" s="126">
        <v>9</v>
      </c>
    </row>
    <row r="262158" spans="1:2">
      <c r="A262158" s="483" t="s">
        <v>746</v>
      </c>
      <c r="B262158" s="126">
        <v>10</v>
      </c>
    </row>
    <row r="262159" spans="1:2" ht="15.75" thickBot="1">
      <c r="A262159" s="610" t="s">
        <v>746</v>
      </c>
      <c r="B262159" s="126">
        <v>11</v>
      </c>
    </row>
    <row r="262160" spans="1:2" ht="15.75" thickBot="1">
      <c r="A262160" s="607"/>
      <c r="B262160" s="126">
        <v>12</v>
      </c>
    </row>
    <row r="262161" spans="1:2" ht="15.75" thickBot="1">
      <c r="A262161" s="611"/>
      <c r="B262161" s="126">
        <v>13</v>
      </c>
    </row>
    <row r="262162" spans="1:2" ht="15.75" thickBot="1">
      <c r="A262162" s="609"/>
      <c r="B262162" s="126">
        <v>14</v>
      </c>
    </row>
    <row r="262163" spans="1:2" ht="15.75" thickBot="1">
      <c r="A262163" s="612"/>
      <c r="B262163" s="126">
        <v>15</v>
      </c>
    </row>
    <row r="262164" spans="1:2" ht="15.75" thickBot="1">
      <c r="A262164" s="611"/>
      <c r="B262164" s="126">
        <v>16</v>
      </c>
    </row>
    <row r="262165" spans="1:2" ht="15.75" thickBot="1">
      <c r="A262165" s="613"/>
      <c r="B262165" s="126">
        <v>17</v>
      </c>
    </row>
    <row r="262166" spans="1:2" ht="15.75" thickBot="1">
      <c r="A262166" s="614"/>
      <c r="B262166" s="126">
        <v>18</v>
      </c>
    </row>
    <row r="262167" spans="1:2" ht="15.75" thickBot="1">
      <c r="A262167" s="615"/>
      <c r="B262167" s="126">
        <v>19</v>
      </c>
    </row>
    <row r="262168" spans="1:2" ht="15.75" thickBot="1">
      <c r="A262168" s="615"/>
      <c r="B262168" s="126">
        <v>20</v>
      </c>
    </row>
    <row r="262169" spans="1:2" ht="15.75" thickBot="1">
      <c r="A262169" s="615"/>
      <c r="B262169" s="126">
        <v>21</v>
      </c>
    </row>
    <row r="262170" spans="1:2" ht="15.75" thickBot="1">
      <c r="A262170" s="615"/>
      <c r="B262170" s="126">
        <v>22</v>
      </c>
    </row>
    <row r="262171" spans="1:2" ht="15.75" thickBot="1">
      <c r="A262171" s="615"/>
      <c r="B262171" s="126">
        <v>23</v>
      </c>
    </row>
    <row r="262172" spans="1:2" ht="15.75" thickBot="1">
      <c r="A262172" s="615"/>
      <c r="B262172" s="126">
        <v>24</v>
      </c>
    </row>
    <row r="262173" spans="1:2">
      <c r="A262173" s="616">
        <v>0</v>
      </c>
      <c r="B262173" s="126">
        <v>25</v>
      </c>
    </row>
    <row r="262174" spans="1:2" ht="45">
      <c r="A262174" s="483" t="s">
        <v>746</v>
      </c>
      <c r="B262174" s="127" t="s">
        <v>338</v>
      </c>
    </row>
    <row r="262175" spans="1:2" ht="45.75" thickBot="1">
      <c r="A262175" s="604"/>
      <c r="B262175" s="127" t="s">
        <v>339</v>
      </c>
    </row>
    <row r="262176" spans="1:2" ht="15.75" thickBot="1">
      <c r="A262176" s="615"/>
      <c r="B262176" s="126">
        <v>26</v>
      </c>
    </row>
    <row r="262177" spans="1:2" ht="15.75" thickBot="1">
      <c r="A262177" s="615"/>
      <c r="B262177" s="126">
        <v>27</v>
      </c>
    </row>
    <row r="262178" spans="1:2" ht="15.75" thickBot="1">
      <c r="A262178" s="615"/>
      <c r="B262178" s="126">
        <v>28</v>
      </c>
    </row>
    <row r="262179" spans="1:2" ht="15.75" thickBot="1">
      <c r="A262179" s="615"/>
      <c r="B262179" s="126">
        <v>29</v>
      </c>
    </row>
    <row r="262180" spans="1:2" ht="15.75" thickBot="1">
      <c r="A262180" s="617">
        <v>0</v>
      </c>
      <c r="B262180" s="126">
        <v>30</v>
      </c>
    </row>
    <row r="262181" spans="1:2" ht="15.75" thickBot="1">
      <c r="A262181" s="615"/>
      <c r="B262181" s="126">
        <v>31</v>
      </c>
    </row>
    <row r="262182" spans="1:2" ht="15.75" thickBot="1">
      <c r="A262182" s="615"/>
      <c r="B262182" s="126">
        <v>32</v>
      </c>
    </row>
    <row r="262183" spans="1:2">
      <c r="A262183" s="618">
        <v>0</v>
      </c>
      <c r="B262183" s="126">
        <v>33</v>
      </c>
    </row>
    <row r="262184" spans="1:2">
      <c r="A262184" s="370">
        <v>0</v>
      </c>
      <c r="B262184" s="126">
        <v>34</v>
      </c>
    </row>
    <row r="262185" spans="1:2">
      <c r="A262185" s="436">
        <v>0</v>
      </c>
      <c r="B262185" s="126">
        <v>35</v>
      </c>
    </row>
    <row r="262186" spans="1:2">
      <c r="A262186" s="436">
        <v>0</v>
      </c>
      <c r="B262186" s="126">
        <v>36</v>
      </c>
    </row>
    <row r="262187" spans="1:2">
      <c r="A262187" s="370">
        <v>0</v>
      </c>
      <c r="B262187" s="126">
        <v>37</v>
      </c>
    </row>
    <row r="262188" spans="1:2" ht="15.75" thickBot="1">
      <c r="A262188" s="619">
        <v>0</v>
      </c>
      <c r="B262188" s="126">
        <v>38</v>
      </c>
    </row>
    <row r="262189" spans="1:2" ht="15.75" thickBot="1">
      <c r="A262189" s="615"/>
      <c r="B262189" s="126">
        <v>39</v>
      </c>
    </row>
    <row r="262190" spans="1:2" ht="45">
      <c r="A262190" s="620" t="s">
        <v>746</v>
      </c>
      <c r="B262190" s="127" t="s">
        <v>340</v>
      </c>
    </row>
    <row r="262191" spans="1:2" ht="45.75" thickBot="1">
      <c r="A262191" s="621"/>
      <c r="B262191" s="127" t="s">
        <v>341</v>
      </c>
    </row>
    <row r="262192" spans="1:2" ht="15.75" thickBot="1">
      <c r="A262192" s="615"/>
      <c r="B262192" s="126">
        <v>40</v>
      </c>
    </row>
    <row r="262193" spans="1:2" ht="45">
      <c r="A262193" s="541" t="s">
        <v>746</v>
      </c>
      <c r="B262193" s="127" t="s">
        <v>342</v>
      </c>
    </row>
    <row r="262194" spans="1:2" ht="45.75" thickBot="1">
      <c r="A262194" s="621"/>
      <c r="B262194" s="127" t="s">
        <v>343</v>
      </c>
    </row>
    <row r="262195" spans="1:2" ht="15.75" thickBot="1">
      <c r="A262195" s="622"/>
      <c r="B262195" s="126">
        <v>41</v>
      </c>
    </row>
    <row r="262196" spans="1:2" ht="60">
      <c r="A262196" s="541" t="s">
        <v>746</v>
      </c>
      <c r="B262196" s="127" t="s">
        <v>344</v>
      </c>
    </row>
    <row r="262197" spans="1:2" ht="15.75" thickBot="1">
      <c r="A262197" s="621"/>
      <c r="B262197" s="128">
        <v>42</v>
      </c>
    </row>
    <row r="262198" spans="1:2" ht="15.75" thickBot="1">
      <c r="A262198" s="622"/>
      <c r="B262198" s="126">
        <v>43</v>
      </c>
    </row>
    <row r="262199" spans="1:2" ht="60">
      <c r="A262199" s="541" t="s">
        <v>746</v>
      </c>
      <c r="B262199" s="127" t="s">
        <v>345</v>
      </c>
    </row>
    <row r="262200" spans="1:2" ht="15.75" thickBot="1">
      <c r="A262200" s="621"/>
      <c r="B262200" s="130">
        <v>44</v>
      </c>
    </row>
    <row r="262201" spans="1:2" ht="15.75" thickBot="1">
      <c r="A262201" s="622"/>
      <c r="B262201" s="126">
        <v>45</v>
      </c>
    </row>
    <row r="262202" spans="1:2" ht="15.75" thickBot="1">
      <c r="A262202" s="623"/>
      <c r="B262202" s="130">
        <v>46</v>
      </c>
    </row>
    <row r="262203" spans="1:2" ht="15.75" thickBot="1">
      <c r="A262203" s="625"/>
      <c r="B262203" s="126">
        <v>47</v>
      </c>
    </row>
    <row r="262204" spans="1:2" ht="15.75" thickBot="1">
      <c r="A262204" s="624"/>
      <c r="B262204" s="130">
        <v>48</v>
      </c>
    </row>
    <row r="262205" spans="1:2" ht="15.75" thickBot="1">
      <c r="A262205" s="626"/>
      <c r="B262205" s="126">
        <v>49</v>
      </c>
    </row>
    <row r="262206" spans="1:2" ht="15.75" thickBot="1">
      <c r="A262206" s="626"/>
      <c r="B262206" s="130">
        <v>50</v>
      </c>
    </row>
    <row r="262207" spans="1:2" ht="15.75" thickBot="1">
      <c r="A262207" s="627">
        <v>0</v>
      </c>
      <c r="B262207" s="126">
        <v>51</v>
      </c>
    </row>
    <row r="262208" spans="1:2" ht="15.75" thickBot="1">
      <c r="A262208" s="626"/>
      <c r="B262208" s="130">
        <v>52</v>
      </c>
    </row>
    <row r="262209" spans="1:2" ht="15.75" thickBot="1">
      <c r="A262209" s="626"/>
      <c r="B262209" s="126">
        <v>53</v>
      </c>
    </row>
    <row r="262210" spans="1:2" ht="15.75" thickBot="1">
      <c r="A262210" s="626"/>
      <c r="B262210" s="130">
        <v>54</v>
      </c>
    </row>
    <row r="262211" spans="1:2" ht="15.75" thickBot="1">
      <c r="A262211" s="615"/>
      <c r="B262211" s="126">
        <v>55</v>
      </c>
    </row>
    <row r="262212" spans="1:2" ht="15.75" thickBot="1">
      <c r="A262212" s="615"/>
      <c r="B262212" s="130">
        <v>56</v>
      </c>
    </row>
    <row r="262213" spans="1:2" ht="45.75" thickBot="1">
      <c r="A262213" s="545" t="s">
        <v>746</v>
      </c>
      <c r="B262213" s="127" t="s">
        <v>346</v>
      </c>
    </row>
    <row r="262214" spans="1:2" ht="15.75" thickBot="1">
      <c r="A262214" s="626"/>
      <c r="B262214" s="126">
        <v>57</v>
      </c>
    </row>
    <row r="262215" spans="1:2" ht="15.75" thickBot="1">
      <c r="A262215" s="626"/>
      <c r="B262215" s="126">
        <v>58</v>
      </c>
    </row>
    <row r="262216" spans="1:2" ht="15.75" thickBot="1">
      <c r="A262216" s="626"/>
      <c r="B262216" s="126">
        <v>59</v>
      </c>
    </row>
    <row r="262217" spans="1:2" ht="15.75" thickBot="1">
      <c r="A262217" s="626"/>
      <c r="B262217" s="126">
        <v>60</v>
      </c>
    </row>
    <row r="262218" spans="1:2">
      <c r="A262218" s="628">
        <v>0</v>
      </c>
      <c r="B262218" s="126">
        <v>61</v>
      </c>
    </row>
    <row r="262219" spans="1:2" ht="45">
      <c r="A262219" s="460" t="s">
        <v>746</v>
      </c>
      <c r="B262219" s="127" t="s">
        <v>347</v>
      </c>
    </row>
    <row r="262220" spans="1:2" ht="45.75" thickBot="1">
      <c r="A262220" s="630"/>
      <c r="B262220" s="127" t="s">
        <v>348</v>
      </c>
    </row>
    <row r="262221" spans="1:2" ht="15.75" thickBot="1">
      <c r="A262221" s="629"/>
      <c r="B262221" s="126">
        <v>62</v>
      </c>
    </row>
    <row r="262222" spans="1:2" ht="15.75" thickBot="1">
      <c r="A262222" s="629"/>
      <c r="B262222" s="126">
        <v>63</v>
      </c>
    </row>
    <row r="262223" spans="1:2" ht="15.75" thickBot="1">
      <c r="A262223" s="629"/>
      <c r="B262223" s="126">
        <v>64</v>
      </c>
    </row>
    <row r="262224" spans="1:2" ht="15.75" thickBot="1">
      <c r="A262224" s="627">
        <v>0</v>
      </c>
      <c r="B262224" s="126">
        <v>65</v>
      </c>
    </row>
    <row r="262225" spans="1:2" ht="15.75" thickBot="1">
      <c r="A262225" s="629"/>
      <c r="B262225" s="126">
        <v>66</v>
      </c>
    </row>
    <row r="262226" spans="1:2" ht="15.75" thickBot="1">
      <c r="A262226" s="629"/>
      <c r="B262226" s="126">
        <v>67</v>
      </c>
    </row>
    <row r="262227" spans="1:2" ht="15.75" thickBot="1">
      <c r="A262227" s="629"/>
      <c r="B262227" s="126">
        <v>68</v>
      </c>
    </row>
    <row r="262228" spans="1:2" ht="15.75" thickBot="1">
      <c r="A262228" s="629"/>
      <c r="B262228" s="126">
        <v>69</v>
      </c>
    </row>
    <row r="262229" spans="1:2" ht="15.75" thickBot="1">
      <c r="A262229" s="623"/>
      <c r="B262229" s="126">
        <v>70</v>
      </c>
    </row>
    <row r="262230" spans="1:2" ht="15.75" thickBot="1">
      <c r="A262230" s="629"/>
      <c r="B262230" s="126">
        <v>71</v>
      </c>
    </row>
    <row r="262231" spans="1:2" ht="15.75" thickBot="1">
      <c r="A262231" s="623"/>
      <c r="B262231" s="126">
        <v>72</v>
      </c>
    </row>
    <row r="262232" spans="1:2" ht="15.75" thickBot="1">
      <c r="A262232" s="629"/>
      <c r="B262232" s="126">
        <v>73</v>
      </c>
    </row>
    <row r="262233" spans="1:2">
      <c r="A262233" s="546"/>
      <c r="B262233" s="126">
        <v>74</v>
      </c>
    </row>
    <row r="262234" spans="1:2">
      <c r="A262234" s="462">
        <v>0</v>
      </c>
      <c r="B262234" s="126">
        <v>75</v>
      </c>
    </row>
    <row r="262235" spans="1:2" ht="60">
      <c r="A262235" s="462">
        <v>0</v>
      </c>
      <c r="B262235" s="125" t="s">
        <v>349</v>
      </c>
    </row>
    <row r="262236" spans="1:2" ht="60">
      <c r="A262236" s="460" t="s">
        <v>746</v>
      </c>
      <c r="B262236" s="125" t="s">
        <v>350</v>
      </c>
    </row>
    <row r="262237" spans="1:2" ht="60">
      <c r="A262237" s="441"/>
      <c r="B262237" s="125" t="s">
        <v>351</v>
      </c>
    </row>
    <row r="262238" spans="1:2">
      <c r="A262238" s="462">
        <v>0</v>
      </c>
      <c r="B262238" s="131">
        <v>76</v>
      </c>
    </row>
    <row r="262239" spans="1:2">
      <c r="A262239" s="462">
        <v>0</v>
      </c>
      <c r="B262239" s="131">
        <v>77</v>
      </c>
    </row>
    <row r="262240" spans="1:2">
      <c r="A262240" s="462">
        <v>0</v>
      </c>
      <c r="B262240" s="131">
        <v>78</v>
      </c>
    </row>
    <row r="262241" spans="1:2">
      <c r="A262241" s="462">
        <v>0</v>
      </c>
      <c r="B262241" s="131">
        <v>79</v>
      </c>
    </row>
    <row r="262242" spans="1:2">
      <c r="A262242" s="462">
        <v>0</v>
      </c>
      <c r="B262242" s="131">
        <v>80</v>
      </c>
    </row>
    <row r="262243" spans="1:2">
      <c r="A262243" s="462">
        <v>0</v>
      </c>
      <c r="B262243" s="131">
        <v>81</v>
      </c>
    </row>
    <row r="262244" spans="1:2">
      <c r="A262244" s="462">
        <v>0</v>
      </c>
      <c r="B262244" s="131">
        <v>82</v>
      </c>
    </row>
    <row r="262245" spans="1:2">
      <c r="A262245" s="462">
        <v>0</v>
      </c>
      <c r="B262245" s="131">
        <v>83</v>
      </c>
    </row>
    <row r="262246" spans="1:2">
      <c r="A262246" s="462">
        <v>0</v>
      </c>
      <c r="B262246" s="131">
        <v>84</v>
      </c>
    </row>
    <row r="262247" spans="1:2" ht="15.75" thickBot="1">
      <c r="A262247" s="631">
        <v>0</v>
      </c>
      <c r="B262247" s="131">
        <v>85</v>
      </c>
    </row>
    <row r="262248" spans="1:2" ht="15.75" thickBot="1">
      <c r="A262248" s="632"/>
      <c r="B262248" s="131">
        <v>86</v>
      </c>
    </row>
    <row r="262249" spans="1:2" ht="15.75" thickBot="1">
      <c r="A262249" s="632"/>
      <c r="B262249" s="131">
        <v>87</v>
      </c>
    </row>
    <row r="262250" spans="1:2" ht="15.75" thickBot="1">
      <c r="A262250" s="615"/>
      <c r="B262250" s="131">
        <v>88</v>
      </c>
    </row>
    <row r="262251" spans="1:2" ht="15.75" thickBot="1">
      <c r="A262251" s="622"/>
      <c r="B262251" s="131">
        <v>89</v>
      </c>
    </row>
    <row r="262252" spans="1:2" ht="45">
      <c r="A262252" s="541" t="s">
        <v>746</v>
      </c>
      <c r="B262252" s="125" t="s">
        <v>352</v>
      </c>
    </row>
    <row r="262253" spans="1:2">
      <c r="A262253" s="290"/>
      <c r="B262253" s="131">
        <v>90</v>
      </c>
    </row>
    <row r="262254" spans="1:2">
      <c r="A262254" s="290"/>
      <c r="B262254" s="131">
        <v>91</v>
      </c>
    </row>
    <row r="262255" spans="1:2">
      <c r="A262255" s="526"/>
      <c r="B262255" s="131">
        <v>92</v>
      </c>
    </row>
    <row r="262256" spans="1:2">
      <c r="A262256" s="291"/>
      <c r="B262256" s="131">
        <v>93</v>
      </c>
    </row>
    <row r="262257" spans="1:2">
      <c r="A262257" s="374"/>
      <c r="B262257" s="131">
        <v>94</v>
      </c>
    </row>
    <row r="262258" spans="1:2">
      <c r="A262258" s="374"/>
      <c r="B262258" s="131">
        <v>95</v>
      </c>
    </row>
    <row r="262259" spans="1:2">
      <c r="A262259" s="374"/>
      <c r="B262259" s="131">
        <v>96</v>
      </c>
    </row>
    <row r="262260" spans="1:2">
      <c r="A262260" s="374"/>
      <c r="B262260" s="131">
        <v>97</v>
      </c>
    </row>
    <row r="262261" spans="1:2">
      <c r="A262261" s="291"/>
      <c r="B262261" s="131">
        <v>98</v>
      </c>
    </row>
    <row r="262262" spans="1:2">
      <c r="A262262" s="441"/>
      <c r="B262262" s="131">
        <v>99</v>
      </c>
    </row>
    <row r="262263" spans="1:2">
      <c r="A262263" s="441"/>
      <c r="B262263" s="131">
        <v>100</v>
      </c>
    </row>
    <row r="262264" spans="1:2">
      <c r="A262264" s="464"/>
      <c r="B262264" s="131">
        <v>101</v>
      </c>
    </row>
    <row r="262265" spans="1:2">
      <c r="A262265" s="290"/>
      <c r="B262265" s="131">
        <v>102</v>
      </c>
    </row>
    <row r="262266" spans="1:2" ht="45">
      <c r="A262266" s="633" t="s">
        <v>746</v>
      </c>
      <c r="B262266" s="125" t="s">
        <v>353</v>
      </c>
    </row>
    <row r="262267" spans="1:2">
      <c r="A262267" s="463"/>
      <c r="B262267" s="131">
        <v>103</v>
      </c>
    </row>
    <row r="262268" spans="1:2">
      <c r="A262268" s="298"/>
      <c r="B262268" s="131">
        <v>104</v>
      </c>
    </row>
    <row r="262269" spans="1:2">
      <c r="A262269" s="298"/>
      <c r="B262269" s="131">
        <v>105</v>
      </c>
    </row>
    <row r="262270" spans="1:2">
      <c r="A262270" s="298"/>
      <c r="B262270" s="131">
        <v>106</v>
      </c>
    </row>
    <row r="262271" spans="1:2">
      <c r="A262271" s="298"/>
      <c r="B262271" s="131">
        <v>107</v>
      </c>
    </row>
    <row r="262272" spans="1:2">
      <c r="A262272" s="465"/>
      <c r="B262272" s="131">
        <v>108</v>
      </c>
    </row>
    <row r="262273" spans="1:2">
      <c r="A262273" s="441"/>
      <c r="B262273" s="131">
        <v>109</v>
      </c>
    </row>
    <row r="262274" spans="1:2">
      <c r="A262274" s="464"/>
      <c r="B262274" s="131">
        <v>110</v>
      </c>
    </row>
    <row r="262275" spans="1:2">
      <c r="A262275" s="466"/>
      <c r="B262275" s="131">
        <v>111</v>
      </c>
    </row>
    <row r="262276" spans="1:2">
      <c r="A262276" s="290"/>
      <c r="B262276" s="131">
        <v>112</v>
      </c>
    </row>
    <row r="262277" spans="1:2" ht="45">
      <c r="A262277" s="633" t="s">
        <v>746</v>
      </c>
      <c r="B262277" s="125" t="s">
        <v>354</v>
      </c>
    </row>
    <row r="262278" spans="1:2">
      <c r="A262278" s="290"/>
      <c r="B262278" s="131">
        <v>113</v>
      </c>
    </row>
    <row r="262279" spans="1:2">
      <c r="A262279" s="525" t="s">
        <v>746</v>
      </c>
      <c r="B262279" s="131">
        <v>114</v>
      </c>
    </row>
    <row r="262280" spans="1:2">
      <c r="A262280" s="525" t="s">
        <v>746</v>
      </c>
      <c r="B262280" s="131">
        <v>115</v>
      </c>
    </row>
    <row r="262281" spans="1:2">
      <c r="A262281" s="463"/>
      <c r="B262281" s="131">
        <v>116</v>
      </c>
    </row>
    <row r="262282" spans="1:2">
      <c r="A262282" s="298"/>
      <c r="B262282" s="131">
        <v>117</v>
      </c>
    </row>
    <row r="262283" spans="1:2">
      <c r="A262283" s="298"/>
      <c r="B262283" s="131">
        <v>118</v>
      </c>
    </row>
    <row r="262284" spans="1:2">
      <c r="A262284" s="298"/>
      <c r="B262284" s="131">
        <v>119</v>
      </c>
    </row>
    <row r="262285" spans="1:2">
      <c r="A262285" s="465"/>
      <c r="B262285" s="131">
        <v>120</v>
      </c>
    </row>
    <row r="262286" spans="1:2">
      <c r="A262286" s="465"/>
      <c r="B262286" s="131">
        <v>121</v>
      </c>
    </row>
    <row r="262287" spans="1:2">
      <c r="A262287" s="441"/>
      <c r="B262287" s="131">
        <v>122</v>
      </c>
    </row>
    <row r="262288" spans="1:2">
      <c r="A262288" s="464"/>
      <c r="B262288" s="131">
        <v>123</v>
      </c>
    </row>
    <row r="262289" spans="1:2">
      <c r="A262289" s="463"/>
      <c r="B262289" s="131">
        <v>124</v>
      </c>
    </row>
    <row r="262290" spans="1:2">
      <c r="A262290" s="298"/>
      <c r="B262290" s="131">
        <v>125</v>
      </c>
    </row>
    <row r="262291" spans="1:2">
      <c r="A262291" s="465"/>
      <c r="B262291" s="131">
        <v>127</v>
      </c>
    </row>
    <row r="262292" spans="1:2">
      <c r="A262292" s="441"/>
      <c r="B262292" s="131">
        <v>128</v>
      </c>
    </row>
    <row r="262293" spans="1:2">
      <c r="A262293" s="464"/>
      <c r="B262293" s="131">
        <v>129</v>
      </c>
    </row>
    <row r="262294" spans="1:2">
      <c r="A262294" s="463"/>
      <c r="B262294" s="131">
        <v>130</v>
      </c>
    </row>
    <row r="262295" spans="1:2">
      <c r="A262295" s="298"/>
      <c r="B262295" s="131">
        <v>131</v>
      </c>
    </row>
    <row r="262296" spans="1:2">
      <c r="A262296" s="465"/>
      <c r="B262296" s="131">
        <v>133</v>
      </c>
    </row>
    <row r="262297" spans="1:2" ht="60">
      <c r="A262297" s="460" t="s">
        <v>746</v>
      </c>
      <c r="B262297" s="125" t="s">
        <v>355</v>
      </c>
    </row>
    <row r="262298" spans="1:2" ht="60">
      <c r="A262298" s="439"/>
      <c r="B262298" s="129" t="s">
        <v>356</v>
      </c>
    </row>
    <row r="262299" spans="1:2">
      <c r="A262299" s="462">
        <v>0</v>
      </c>
      <c r="B262299" s="131">
        <v>134</v>
      </c>
    </row>
    <row r="262300" spans="1:2">
      <c r="A262300" s="462">
        <v>0</v>
      </c>
      <c r="B262300" s="131">
        <v>135</v>
      </c>
    </row>
    <row r="262301" spans="1:2">
      <c r="A262301" s="373">
        <v>0</v>
      </c>
      <c r="B262301" s="131">
        <v>136</v>
      </c>
    </row>
    <row r="262302" spans="1:2">
      <c r="A262302" s="439"/>
      <c r="B262302" s="131">
        <v>137</v>
      </c>
    </row>
    <row r="262303" spans="1:2">
      <c r="A262303" s="371">
        <v>0</v>
      </c>
      <c r="B262303" s="131">
        <v>138</v>
      </c>
    </row>
    <row r="262304" spans="1:2">
      <c r="A262304" s="370" t="s">
        <v>746</v>
      </c>
      <c r="B262304" s="131">
        <v>139</v>
      </c>
    </row>
    <row r="262305" spans="1:2">
      <c r="A262305" s="370" t="s">
        <v>746</v>
      </c>
      <c r="B262305" s="131">
        <v>140</v>
      </c>
    </row>
    <row r="262306" spans="1:2">
      <c r="A262306" s="370">
        <v>0</v>
      </c>
      <c r="B262306" s="131">
        <v>141</v>
      </c>
    </row>
    <row r="262307" spans="1:2">
      <c r="A262307" s="370" t="s">
        <v>117</v>
      </c>
      <c r="B262307" s="131">
        <v>142</v>
      </c>
    </row>
    <row r="262308" spans="1:2">
      <c r="A262308" s="370" t="s">
        <v>117</v>
      </c>
      <c r="B262308" s="131">
        <v>143</v>
      </c>
    </row>
    <row r="262309" spans="1:2">
      <c r="A262309" s="370" t="s">
        <v>117</v>
      </c>
      <c r="B262309" s="131">
        <v>144</v>
      </c>
    </row>
    <row r="262310" spans="1:2">
      <c r="A262310" s="370" t="s">
        <v>117</v>
      </c>
      <c r="B262310" s="131">
        <v>145</v>
      </c>
    </row>
    <row r="262311" spans="1:2">
      <c r="A262311" s="528" t="s">
        <v>117</v>
      </c>
      <c r="B262311" s="131">
        <v>146</v>
      </c>
    </row>
    <row r="262312" spans="1:2">
      <c r="A262312" s="528" t="s">
        <v>117</v>
      </c>
      <c r="B262312" s="131">
        <v>147</v>
      </c>
    </row>
    <row r="262313" spans="1:2">
      <c r="A262313" s="370" t="s">
        <v>117</v>
      </c>
      <c r="B262313" s="131">
        <v>148</v>
      </c>
    </row>
    <row r="262314" spans="1:2">
      <c r="A262314" s="515"/>
      <c r="B262314" s="533"/>
    </row>
    <row r="262315" spans="1:2">
      <c r="A262315" s="515"/>
      <c r="B262315" s="452"/>
    </row>
    <row r="262316" spans="1:2">
      <c r="A262316" s="515"/>
      <c r="B262316" s="452"/>
    </row>
    <row r="262317" spans="1:2">
      <c r="A262317" s="515"/>
      <c r="B262317" s="452"/>
    </row>
    <row r="262318" spans="1:2">
      <c r="A262318" s="515"/>
      <c r="B262318" s="452"/>
    </row>
    <row r="262319" spans="1:2">
      <c r="A262319" s="467">
        <v>0</v>
      </c>
      <c r="B262319" s="452"/>
    </row>
    <row r="262320" spans="1:2">
      <c r="A262320" s="467">
        <v>0</v>
      </c>
      <c r="B262320" s="452"/>
    </row>
    <row r="262321" spans="1:2">
      <c r="A262321" s="467">
        <v>0</v>
      </c>
      <c r="B262321" s="452"/>
    </row>
    <row r="262322" spans="1:2">
      <c r="A262322" s="467">
        <v>0</v>
      </c>
      <c r="B262322" s="452"/>
    </row>
    <row r="262323" spans="1:2">
      <c r="A262323" s="467">
        <v>0</v>
      </c>
      <c r="B262323" s="452"/>
    </row>
    <row r="262324" spans="1:2">
      <c r="A262324" s="467"/>
      <c r="B262324" s="452"/>
    </row>
    <row r="262325" spans="1:2">
      <c r="A262325" s="467"/>
      <c r="B262325" s="452"/>
    </row>
    <row r="262326" spans="1:2">
      <c r="A262326" s="467"/>
      <c r="B262326" s="452"/>
    </row>
    <row r="262327" spans="1:2">
      <c r="A262327" s="467"/>
      <c r="B262327" s="452"/>
    </row>
    <row r="262328" spans="1:2">
      <c r="A262328" s="467"/>
      <c r="B262328" s="452"/>
    </row>
    <row r="262329" spans="1:2">
      <c r="A262329" s="467"/>
      <c r="B262329" s="452"/>
    </row>
    <row r="262330" spans="1:2">
      <c r="A262330" s="467"/>
      <c r="B262330" s="452"/>
    </row>
    <row r="262331" spans="1:2">
      <c r="A262331" s="467"/>
      <c r="B262331" s="454"/>
    </row>
    <row r="262332" spans="1:2">
      <c r="A262332" s="467"/>
      <c r="B262332" s="452"/>
    </row>
    <row r="262333" spans="1:2">
      <c r="A262333" s="467"/>
      <c r="B262333" s="455"/>
    </row>
    <row r="262334" spans="1:2">
      <c r="A262334" s="467"/>
      <c r="B262334" s="456"/>
    </row>
    <row r="262335" spans="1:2">
      <c r="A262335" s="467"/>
      <c r="B262335" s="456"/>
    </row>
    <row r="262336" spans="1:2">
      <c r="A262336" s="467"/>
      <c r="B262336" s="455"/>
    </row>
    <row r="262337" spans="1:2">
      <c r="A262337" s="467"/>
      <c r="B262337" s="456"/>
    </row>
    <row r="262338" spans="1:2">
      <c r="A262338" s="467"/>
      <c r="B262338" s="455"/>
    </row>
    <row r="262339" spans="1:2">
      <c r="A262339" s="467"/>
      <c r="B262339" s="452"/>
    </row>
    <row r="262340" spans="1:2">
      <c r="A262340" s="467"/>
      <c r="B262340" s="452"/>
    </row>
    <row r="262341" spans="1:2">
      <c r="A262341" s="467"/>
      <c r="B262341" s="452"/>
    </row>
    <row r="262342" spans="1:2">
      <c r="A262342" s="467"/>
      <c r="B262342" s="452"/>
    </row>
    <row r="262343" spans="1:2">
      <c r="A262343" s="467"/>
      <c r="B262343" s="452"/>
    </row>
    <row r="262344" spans="1:2">
      <c r="A262344" s="467"/>
      <c r="B262344" s="452"/>
    </row>
    <row r="262345" spans="1:2">
      <c r="A262345" s="467"/>
      <c r="B262345" s="452"/>
    </row>
    <row r="278530" spans="1:2">
      <c r="A278530" s="523">
        <v>1</v>
      </c>
      <c r="B278530" s="124"/>
    </row>
    <row r="278531" spans="1:2" ht="60.75" thickBot="1">
      <c r="A278531" s="604"/>
      <c r="B278531" s="125" t="s">
        <v>336</v>
      </c>
    </row>
    <row r="278532" spans="1:2" ht="15.75" thickBot="1">
      <c r="A278532" s="607"/>
      <c r="B278532" s="126">
        <v>1</v>
      </c>
    </row>
    <row r="278533" spans="1:2" ht="45">
      <c r="A278533" s="605" t="s">
        <v>746</v>
      </c>
      <c r="B278533" s="127" t="s">
        <v>337</v>
      </c>
    </row>
    <row r="278534" spans="1:2" ht="15.75" thickBot="1">
      <c r="A278534" s="608"/>
      <c r="B278534" s="126">
        <v>2</v>
      </c>
    </row>
    <row r="278535" spans="1:2" ht="15.75" thickBot="1">
      <c r="A278535" s="609"/>
      <c r="B278535" s="126">
        <v>3</v>
      </c>
    </row>
    <row r="278536" spans="1:2" ht="15.75" thickBot="1">
      <c r="A278536" s="609"/>
      <c r="B278536" s="126">
        <v>4</v>
      </c>
    </row>
    <row r="278537" spans="1:2" ht="15.75" thickBot="1">
      <c r="A278537" s="609"/>
      <c r="B278537" s="126">
        <v>5</v>
      </c>
    </row>
    <row r="278538" spans="1:2" ht="60">
      <c r="A278538" s="605" t="s">
        <v>752</v>
      </c>
      <c r="B278538" s="126">
        <v>6</v>
      </c>
    </row>
    <row r="278539" spans="1:2">
      <c r="A278539" s="483" t="s">
        <v>746</v>
      </c>
      <c r="B278539" s="126">
        <v>7</v>
      </c>
    </row>
    <row r="278540" spans="1:2">
      <c r="A278540" s="483" t="s">
        <v>746</v>
      </c>
      <c r="B278540" s="126">
        <v>8</v>
      </c>
    </row>
    <row r="278541" spans="1:2">
      <c r="A278541" s="483" t="s">
        <v>746</v>
      </c>
      <c r="B278541" s="126">
        <v>9</v>
      </c>
    </row>
    <row r="278542" spans="1:2">
      <c r="A278542" s="483" t="s">
        <v>746</v>
      </c>
      <c r="B278542" s="126">
        <v>10</v>
      </c>
    </row>
    <row r="278543" spans="1:2" ht="15.75" thickBot="1">
      <c r="A278543" s="610" t="s">
        <v>746</v>
      </c>
      <c r="B278543" s="126">
        <v>11</v>
      </c>
    </row>
    <row r="278544" spans="1:2" ht="15.75" thickBot="1">
      <c r="A278544" s="607"/>
      <c r="B278544" s="126">
        <v>12</v>
      </c>
    </row>
    <row r="278545" spans="1:2" ht="15.75" thickBot="1">
      <c r="A278545" s="611"/>
      <c r="B278545" s="126">
        <v>13</v>
      </c>
    </row>
    <row r="278546" spans="1:2" ht="15.75" thickBot="1">
      <c r="A278546" s="609"/>
      <c r="B278546" s="126">
        <v>14</v>
      </c>
    </row>
    <row r="278547" spans="1:2" ht="15.75" thickBot="1">
      <c r="A278547" s="612"/>
      <c r="B278547" s="126">
        <v>15</v>
      </c>
    </row>
    <row r="278548" spans="1:2" ht="15.75" thickBot="1">
      <c r="A278548" s="611"/>
      <c r="B278548" s="126">
        <v>16</v>
      </c>
    </row>
    <row r="278549" spans="1:2" ht="15.75" thickBot="1">
      <c r="A278549" s="613"/>
      <c r="B278549" s="126">
        <v>17</v>
      </c>
    </row>
    <row r="278550" spans="1:2" ht="15.75" thickBot="1">
      <c r="A278550" s="614"/>
      <c r="B278550" s="126">
        <v>18</v>
      </c>
    </row>
    <row r="278551" spans="1:2" ht="15.75" thickBot="1">
      <c r="A278551" s="615"/>
      <c r="B278551" s="126">
        <v>19</v>
      </c>
    </row>
    <row r="278552" spans="1:2" ht="15.75" thickBot="1">
      <c r="A278552" s="615"/>
      <c r="B278552" s="126">
        <v>20</v>
      </c>
    </row>
    <row r="278553" spans="1:2" ht="15.75" thickBot="1">
      <c r="A278553" s="615"/>
      <c r="B278553" s="126">
        <v>21</v>
      </c>
    </row>
    <row r="278554" spans="1:2" ht="15.75" thickBot="1">
      <c r="A278554" s="615"/>
      <c r="B278554" s="126">
        <v>22</v>
      </c>
    </row>
    <row r="278555" spans="1:2" ht="15.75" thickBot="1">
      <c r="A278555" s="615"/>
      <c r="B278555" s="126">
        <v>23</v>
      </c>
    </row>
    <row r="278556" spans="1:2" ht="15.75" thickBot="1">
      <c r="A278556" s="615"/>
      <c r="B278556" s="126">
        <v>24</v>
      </c>
    </row>
    <row r="278557" spans="1:2">
      <c r="A278557" s="616">
        <v>0</v>
      </c>
      <c r="B278557" s="126">
        <v>25</v>
      </c>
    </row>
    <row r="278558" spans="1:2" ht="45">
      <c r="A278558" s="483" t="s">
        <v>746</v>
      </c>
      <c r="B278558" s="127" t="s">
        <v>338</v>
      </c>
    </row>
    <row r="278559" spans="1:2" ht="45.75" thickBot="1">
      <c r="A278559" s="604"/>
      <c r="B278559" s="127" t="s">
        <v>339</v>
      </c>
    </row>
    <row r="278560" spans="1:2" ht="15.75" thickBot="1">
      <c r="A278560" s="615"/>
      <c r="B278560" s="126">
        <v>26</v>
      </c>
    </row>
    <row r="278561" spans="1:2" ht="15.75" thickBot="1">
      <c r="A278561" s="615"/>
      <c r="B278561" s="126">
        <v>27</v>
      </c>
    </row>
    <row r="278562" spans="1:2" ht="15.75" thickBot="1">
      <c r="A278562" s="615"/>
      <c r="B278562" s="126">
        <v>28</v>
      </c>
    </row>
    <row r="278563" spans="1:2" ht="15.75" thickBot="1">
      <c r="A278563" s="615"/>
      <c r="B278563" s="126">
        <v>29</v>
      </c>
    </row>
    <row r="278564" spans="1:2" ht="15.75" thickBot="1">
      <c r="A278564" s="617">
        <v>0</v>
      </c>
      <c r="B278564" s="126">
        <v>30</v>
      </c>
    </row>
    <row r="278565" spans="1:2" ht="15.75" thickBot="1">
      <c r="A278565" s="615"/>
      <c r="B278565" s="126">
        <v>31</v>
      </c>
    </row>
    <row r="278566" spans="1:2" ht="15.75" thickBot="1">
      <c r="A278566" s="615"/>
      <c r="B278566" s="126">
        <v>32</v>
      </c>
    </row>
    <row r="278567" spans="1:2">
      <c r="A278567" s="618">
        <v>0</v>
      </c>
      <c r="B278567" s="126">
        <v>33</v>
      </c>
    </row>
    <row r="278568" spans="1:2">
      <c r="A278568" s="370">
        <v>0</v>
      </c>
      <c r="B278568" s="126">
        <v>34</v>
      </c>
    </row>
    <row r="278569" spans="1:2">
      <c r="A278569" s="436">
        <v>0</v>
      </c>
      <c r="B278569" s="126">
        <v>35</v>
      </c>
    </row>
    <row r="278570" spans="1:2">
      <c r="A278570" s="436">
        <v>0</v>
      </c>
      <c r="B278570" s="126">
        <v>36</v>
      </c>
    </row>
    <row r="278571" spans="1:2">
      <c r="A278571" s="370">
        <v>0</v>
      </c>
      <c r="B278571" s="126">
        <v>37</v>
      </c>
    </row>
    <row r="278572" spans="1:2" ht="15.75" thickBot="1">
      <c r="A278572" s="619">
        <v>0</v>
      </c>
      <c r="B278572" s="126">
        <v>38</v>
      </c>
    </row>
    <row r="278573" spans="1:2" ht="15.75" thickBot="1">
      <c r="A278573" s="615"/>
      <c r="B278573" s="126">
        <v>39</v>
      </c>
    </row>
    <row r="278574" spans="1:2" ht="45">
      <c r="A278574" s="620" t="s">
        <v>746</v>
      </c>
      <c r="B278574" s="127" t="s">
        <v>340</v>
      </c>
    </row>
    <row r="278575" spans="1:2" ht="45.75" thickBot="1">
      <c r="A278575" s="621"/>
      <c r="B278575" s="127" t="s">
        <v>341</v>
      </c>
    </row>
    <row r="278576" spans="1:2" ht="15.75" thickBot="1">
      <c r="A278576" s="615"/>
      <c r="B278576" s="126">
        <v>40</v>
      </c>
    </row>
    <row r="278577" spans="1:2" ht="45">
      <c r="A278577" s="541" t="s">
        <v>746</v>
      </c>
      <c r="B278577" s="127" t="s">
        <v>342</v>
      </c>
    </row>
    <row r="278578" spans="1:2" ht="45.75" thickBot="1">
      <c r="A278578" s="621"/>
      <c r="B278578" s="127" t="s">
        <v>343</v>
      </c>
    </row>
    <row r="278579" spans="1:2" ht="15.75" thickBot="1">
      <c r="A278579" s="622"/>
      <c r="B278579" s="126">
        <v>41</v>
      </c>
    </row>
    <row r="278580" spans="1:2" ht="60">
      <c r="A278580" s="541" t="s">
        <v>746</v>
      </c>
      <c r="B278580" s="127" t="s">
        <v>344</v>
      </c>
    </row>
    <row r="278581" spans="1:2" ht="15.75" thickBot="1">
      <c r="A278581" s="621"/>
      <c r="B278581" s="128">
        <v>42</v>
      </c>
    </row>
    <row r="278582" spans="1:2" ht="15.75" thickBot="1">
      <c r="A278582" s="622"/>
      <c r="B278582" s="126">
        <v>43</v>
      </c>
    </row>
    <row r="278583" spans="1:2" ht="60">
      <c r="A278583" s="541" t="s">
        <v>746</v>
      </c>
      <c r="B278583" s="127" t="s">
        <v>345</v>
      </c>
    </row>
    <row r="278584" spans="1:2" ht="15.75" thickBot="1">
      <c r="A278584" s="621"/>
      <c r="B278584" s="130">
        <v>44</v>
      </c>
    </row>
    <row r="278585" spans="1:2" ht="15.75" thickBot="1">
      <c r="A278585" s="622"/>
      <c r="B278585" s="126">
        <v>45</v>
      </c>
    </row>
    <row r="278586" spans="1:2" ht="15.75" thickBot="1">
      <c r="A278586" s="623"/>
      <c r="B278586" s="130">
        <v>46</v>
      </c>
    </row>
    <row r="278587" spans="1:2" ht="15.75" thickBot="1">
      <c r="A278587" s="625"/>
      <c r="B278587" s="126">
        <v>47</v>
      </c>
    </row>
    <row r="278588" spans="1:2" ht="15.75" thickBot="1">
      <c r="A278588" s="624"/>
      <c r="B278588" s="130">
        <v>48</v>
      </c>
    </row>
    <row r="278589" spans="1:2" ht="15.75" thickBot="1">
      <c r="A278589" s="626"/>
      <c r="B278589" s="126">
        <v>49</v>
      </c>
    </row>
    <row r="278590" spans="1:2" ht="15.75" thickBot="1">
      <c r="A278590" s="626"/>
      <c r="B278590" s="130">
        <v>50</v>
      </c>
    </row>
    <row r="278591" spans="1:2" ht="15.75" thickBot="1">
      <c r="A278591" s="627">
        <v>0</v>
      </c>
      <c r="B278591" s="126">
        <v>51</v>
      </c>
    </row>
    <row r="278592" spans="1:2" ht="15.75" thickBot="1">
      <c r="A278592" s="626"/>
      <c r="B278592" s="130">
        <v>52</v>
      </c>
    </row>
    <row r="278593" spans="1:2" ht="15.75" thickBot="1">
      <c r="A278593" s="626"/>
      <c r="B278593" s="126">
        <v>53</v>
      </c>
    </row>
    <row r="278594" spans="1:2" ht="15.75" thickBot="1">
      <c r="A278594" s="626"/>
      <c r="B278594" s="130">
        <v>54</v>
      </c>
    </row>
    <row r="278595" spans="1:2" ht="15.75" thickBot="1">
      <c r="A278595" s="615"/>
      <c r="B278595" s="126">
        <v>55</v>
      </c>
    </row>
    <row r="278596" spans="1:2" ht="15.75" thickBot="1">
      <c r="A278596" s="615"/>
      <c r="B278596" s="130">
        <v>56</v>
      </c>
    </row>
    <row r="278597" spans="1:2" ht="45.75" thickBot="1">
      <c r="A278597" s="545" t="s">
        <v>746</v>
      </c>
      <c r="B278597" s="127" t="s">
        <v>346</v>
      </c>
    </row>
    <row r="278598" spans="1:2" ht="15.75" thickBot="1">
      <c r="A278598" s="626"/>
      <c r="B278598" s="126">
        <v>57</v>
      </c>
    </row>
    <row r="278599" spans="1:2" ht="15.75" thickBot="1">
      <c r="A278599" s="626"/>
      <c r="B278599" s="126">
        <v>58</v>
      </c>
    </row>
    <row r="278600" spans="1:2" ht="15.75" thickBot="1">
      <c r="A278600" s="626"/>
      <c r="B278600" s="126">
        <v>59</v>
      </c>
    </row>
    <row r="278601" spans="1:2" ht="15.75" thickBot="1">
      <c r="A278601" s="626"/>
      <c r="B278601" s="126">
        <v>60</v>
      </c>
    </row>
    <row r="278602" spans="1:2">
      <c r="A278602" s="628">
        <v>0</v>
      </c>
      <c r="B278602" s="126">
        <v>61</v>
      </c>
    </row>
    <row r="278603" spans="1:2" ht="45">
      <c r="A278603" s="460" t="s">
        <v>746</v>
      </c>
      <c r="B278603" s="127" t="s">
        <v>347</v>
      </c>
    </row>
    <row r="278604" spans="1:2" ht="45.75" thickBot="1">
      <c r="A278604" s="630"/>
      <c r="B278604" s="127" t="s">
        <v>348</v>
      </c>
    </row>
    <row r="278605" spans="1:2" ht="15.75" thickBot="1">
      <c r="A278605" s="629"/>
      <c r="B278605" s="126">
        <v>62</v>
      </c>
    </row>
    <row r="278606" spans="1:2" ht="15.75" thickBot="1">
      <c r="A278606" s="629"/>
      <c r="B278606" s="126">
        <v>63</v>
      </c>
    </row>
    <row r="278607" spans="1:2" ht="15.75" thickBot="1">
      <c r="A278607" s="629"/>
      <c r="B278607" s="126">
        <v>64</v>
      </c>
    </row>
    <row r="278608" spans="1:2" ht="15.75" thickBot="1">
      <c r="A278608" s="627">
        <v>0</v>
      </c>
      <c r="B278608" s="126">
        <v>65</v>
      </c>
    </row>
    <row r="278609" spans="1:2" ht="15.75" thickBot="1">
      <c r="A278609" s="629"/>
      <c r="B278609" s="126">
        <v>66</v>
      </c>
    </row>
    <row r="278610" spans="1:2" ht="15.75" thickBot="1">
      <c r="A278610" s="629"/>
      <c r="B278610" s="126">
        <v>67</v>
      </c>
    </row>
    <row r="278611" spans="1:2" ht="15.75" thickBot="1">
      <c r="A278611" s="629"/>
      <c r="B278611" s="126">
        <v>68</v>
      </c>
    </row>
    <row r="278612" spans="1:2" ht="15.75" thickBot="1">
      <c r="A278612" s="629"/>
      <c r="B278612" s="126">
        <v>69</v>
      </c>
    </row>
    <row r="278613" spans="1:2" ht="15.75" thickBot="1">
      <c r="A278613" s="623"/>
      <c r="B278613" s="126">
        <v>70</v>
      </c>
    </row>
    <row r="278614" spans="1:2" ht="15.75" thickBot="1">
      <c r="A278614" s="629"/>
      <c r="B278614" s="126">
        <v>71</v>
      </c>
    </row>
    <row r="278615" spans="1:2" ht="15.75" thickBot="1">
      <c r="A278615" s="623"/>
      <c r="B278615" s="126">
        <v>72</v>
      </c>
    </row>
    <row r="278616" spans="1:2" ht="15.75" thickBot="1">
      <c r="A278616" s="629"/>
      <c r="B278616" s="126">
        <v>73</v>
      </c>
    </row>
    <row r="278617" spans="1:2">
      <c r="A278617" s="546"/>
      <c r="B278617" s="126">
        <v>74</v>
      </c>
    </row>
    <row r="278618" spans="1:2">
      <c r="A278618" s="462">
        <v>0</v>
      </c>
      <c r="B278618" s="126">
        <v>75</v>
      </c>
    </row>
    <row r="278619" spans="1:2" ht="60">
      <c r="A278619" s="462">
        <v>0</v>
      </c>
      <c r="B278619" s="125" t="s">
        <v>349</v>
      </c>
    </row>
    <row r="278620" spans="1:2" ht="60">
      <c r="A278620" s="460" t="s">
        <v>746</v>
      </c>
      <c r="B278620" s="125" t="s">
        <v>350</v>
      </c>
    </row>
    <row r="278621" spans="1:2" ht="60">
      <c r="A278621" s="441"/>
      <c r="B278621" s="125" t="s">
        <v>351</v>
      </c>
    </row>
    <row r="278622" spans="1:2">
      <c r="A278622" s="462">
        <v>0</v>
      </c>
      <c r="B278622" s="131">
        <v>76</v>
      </c>
    </row>
    <row r="278623" spans="1:2">
      <c r="A278623" s="462">
        <v>0</v>
      </c>
      <c r="B278623" s="131">
        <v>77</v>
      </c>
    </row>
    <row r="278624" spans="1:2">
      <c r="A278624" s="462">
        <v>0</v>
      </c>
      <c r="B278624" s="131">
        <v>78</v>
      </c>
    </row>
    <row r="278625" spans="1:2">
      <c r="A278625" s="462">
        <v>0</v>
      </c>
      <c r="B278625" s="131">
        <v>79</v>
      </c>
    </row>
    <row r="278626" spans="1:2">
      <c r="A278626" s="462">
        <v>0</v>
      </c>
      <c r="B278626" s="131">
        <v>80</v>
      </c>
    </row>
    <row r="278627" spans="1:2">
      <c r="A278627" s="462">
        <v>0</v>
      </c>
      <c r="B278627" s="131">
        <v>81</v>
      </c>
    </row>
    <row r="278628" spans="1:2">
      <c r="A278628" s="462">
        <v>0</v>
      </c>
      <c r="B278628" s="131">
        <v>82</v>
      </c>
    </row>
    <row r="278629" spans="1:2">
      <c r="A278629" s="462">
        <v>0</v>
      </c>
      <c r="B278629" s="131">
        <v>83</v>
      </c>
    </row>
    <row r="278630" spans="1:2">
      <c r="A278630" s="462">
        <v>0</v>
      </c>
      <c r="B278630" s="131">
        <v>84</v>
      </c>
    </row>
    <row r="278631" spans="1:2" ht="15.75" thickBot="1">
      <c r="A278631" s="631">
        <v>0</v>
      </c>
      <c r="B278631" s="131">
        <v>85</v>
      </c>
    </row>
    <row r="278632" spans="1:2" ht="15.75" thickBot="1">
      <c r="A278632" s="632"/>
      <c r="B278632" s="131">
        <v>86</v>
      </c>
    </row>
    <row r="278633" spans="1:2" ht="15.75" thickBot="1">
      <c r="A278633" s="632"/>
      <c r="B278633" s="131">
        <v>87</v>
      </c>
    </row>
    <row r="278634" spans="1:2" ht="15.75" thickBot="1">
      <c r="A278634" s="615"/>
      <c r="B278634" s="131">
        <v>88</v>
      </c>
    </row>
    <row r="278635" spans="1:2" ht="15.75" thickBot="1">
      <c r="A278635" s="622"/>
      <c r="B278635" s="131">
        <v>89</v>
      </c>
    </row>
    <row r="278636" spans="1:2" ht="45">
      <c r="A278636" s="541" t="s">
        <v>746</v>
      </c>
      <c r="B278636" s="125" t="s">
        <v>352</v>
      </c>
    </row>
    <row r="278637" spans="1:2">
      <c r="A278637" s="290"/>
      <c r="B278637" s="131">
        <v>90</v>
      </c>
    </row>
    <row r="278638" spans="1:2">
      <c r="A278638" s="290"/>
      <c r="B278638" s="131">
        <v>91</v>
      </c>
    </row>
    <row r="278639" spans="1:2">
      <c r="A278639" s="526"/>
      <c r="B278639" s="131">
        <v>92</v>
      </c>
    </row>
    <row r="278640" spans="1:2">
      <c r="A278640" s="291"/>
      <c r="B278640" s="131">
        <v>93</v>
      </c>
    </row>
    <row r="278641" spans="1:2">
      <c r="A278641" s="374"/>
      <c r="B278641" s="131">
        <v>94</v>
      </c>
    </row>
    <row r="278642" spans="1:2">
      <c r="A278642" s="374"/>
      <c r="B278642" s="131">
        <v>95</v>
      </c>
    </row>
    <row r="278643" spans="1:2">
      <c r="A278643" s="374"/>
      <c r="B278643" s="131">
        <v>96</v>
      </c>
    </row>
    <row r="278644" spans="1:2">
      <c r="A278644" s="374"/>
      <c r="B278644" s="131">
        <v>97</v>
      </c>
    </row>
    <row r="278645" spans="1:2">
      <c r="A278645" s="291"/>
      <c r="B278645" s="131">
        <v>98</v>
      </c>
    </row>
    <row r="278646" spans="1:2">
      <c r="A278646" s="441"/>
      <c r="B278646" s="131">
        <v>99</v>
      </c>
    </row>
    <row r="278647" spans="1:2">
      <c r="A278647" s="441"/>
      <c r="B278647" s="131">
        <v>100</v>
      </c>
    </row>
    <row r="278648" spans="1:2">
      <c r="A278648" s="464"/>
      <c r="B278648" s="131">
        <v>101</v>
      </c>
    </row>
    <row r="278649" spans="1:2">
      <c r="A278649" s="290"/>
      <c r="B278649" s="131">
        <v>102</v>
      </c>
    </row>
    <row r="278650" spans="1:2" ht="45">
      <c r="A278650" s="633" t="s">
        <v>746</v>
      </c>
      <c r="B278650" s="125" t="s">
        <v>353</v>
      </c>
    </row>
    <row r="278651" spans="1:2">
      <c r="A278651" s="463"/>
      <c r="B278651" s="131">
        <v>103</v>
      </c>
    </row>
    <row r="278652" spans="1:2">
      <c r="A278652" s="298"/>
      <c r="B278652" s="131">
        <v>104</v>
      </c>
    </row>
    <row r="278653" spans="1:2">
      <c r="A278653" s="298"/>
      <c r="B278653" s="131">
        <v>105</v>
      </c>
    </row>
    <row r="278654" spans="1:2">
      <c r="A278654" s="298"/>
      <c r="B278654" s="131">
        <v>106</v>
      </c>
    </row>
    <row r="278655" spans="1:2">
      <c r="A278655" s="298"/>
      <c r="B278655" s="131">
        <v>107</v>
      </c>
    </row>
    <row r="278656" spans="1:2">
      <c r="A278656" s="465"/>
      <c r="B278656" s="131">
        <v>108</v>
      </c>
    </row>
    <row r="278657" spans="1:2">
      <c r="A278657" s="441"/>
      <c r="B278657" s="131">
        <v>109</v>
      </c>
    </row>
    <row r="278658" spans="1:2">
      <c r="A278658" s="464"/>
      <c r="B278658" s="131">
        <v>110</v>
      </c>
    </row>
    <row r="278659" spans="1:2">
      <c r="A278659" s="466"/>
      <c r="B278659" s="131">
        <v>111</v>
      </c>
    </row>
    <row r="278660" spans="1:2">
      <c r="A278660" s="290"/>
      <c r="B278660" s="131">
        <v>112</v>
      </c>
    </row>
    <row r="278661" spans="1:2" ht="45">
      <c r="A278661" s="633" t="s">
        <v>746</v>
      </c>
      <c r="B278661" s="125" t="s">
        <v>354</v>
      </c>
    </row>
    <row r="278662" spans="1:2">
      <c r="A278662" s="290"/>
      <c r="B278662" s="131">
        <v>113</v>
      </c>
    </row>
    <row r="278663" spans="1:2">
      <c r="A278663" s="525" t="s">
        <v>746</v>
      </c>
      <c r="B278663" s="131">
        <v>114</v>
      </c>
    </row>
    <row r="278664" spans="1:2">
      <c r="A278664" s="525" t="s">
        <v>746</v>
      </c>
      <c r="B278664" s="131">
        <v>115</v>
      </c>
    </row>
    <row r="278665" spans="1:2">
      <c r="A278665" s="463"/>
      <c r="B278665" s="131">
        <v>116</v>
      </c>
    </row>
    <row r="278666" spans="1:2">
      <c r="A278666" s="298"/>
      <c r="B278666" s="131">
        <v>117</v>
      </c>
    </row>
    <row r="278667" spans="1:2">
      <c r="A278667" s="298"/>
      <c r="B278667" s="131">
        <v>118</v>
      </c>
    </row>
    <row r="278668" spans="1:2">
      <c r="A278668" s="298"/>
      <c r="B278668" s="131">
        <v>119</v>
      </c>
    </row>
    <row r="278669" spans="1:2">
      <c r="A278669" s="465"/>
      <c r="B278669" s="131">
        <v>120</v>
      </c>
    </row>
    <row r="278670" spans="1:2">
      <c r="A278670" s="465"/>
      <c r="B278670" s="131">
        <v>121</v>
      </c>
    </row>
    <row r="278671" spans="1:2">
      <c r="A278671" s="441"/>
      <c r="B278671" s="131">
        <v>122</v>
      </c>
    </row>
    <row r="278672" spans="1:2">
      <c r="A278672" s="464"/>
      <c r="B278672" s="131">
        <v>123</v>
      </c>
    </row>
    <row r="278673" spans="1:2">
      <c r="A278673" s="463"/>
      <c r="B278673" s="131">
        <v>124</v>
      </c>
    </row>
    <row r="278674" spans="1:2">
      <c r="A278674" s="298"/>
      <c r="B278674" s="131">
        <v>125</v>
      </c>
    </row>
    <row r="278675" spans="1:2">
      <c r="A278675" s="465"/>
      <c r="B278675" s="131">
        <v>127</v>
      </c>
    </row>
    <row r="278676" spans="1:2">
      <c r="A278676" s="441"/>
      <c r="B278676" s="131">
        <v>128</v>
      </c>
    </row>
    <row r="278677" spans="1:2">
      <c r="A278677" s="464"/>
      <c r="B278677" s="131">
        <v>129</v>
      </c>
    </row>
    <row r="278678" spans="1:2">
      <c r="A278678" s="463"/>
      <c r="B278678" s="131">
        <v>130</v>
      </c>
    </row>
    <row r="278679" spans="1:2">
      <c r="A278679" s="298"/>
      <c r="B278679" s="131">
        <v>131</v>
      </c>
    </row>
    <row r="278680" spans="1:2">
      <c r="A278680" s="465"/>
      <c r="B278680" s="131">
        <v>133</v>
      </c>
    </row>
    <row r="278681" spans="1:2" ht="60">
      <c r="A278681" s="460" t="s">
        <v>746</v>
      </c>
      <c r="B278681" s="125" t="s">
        <v>355</v>
      </c>
    </row>
    <row r="278682" spans="1:2" ht="60">
      <c r="A278682" s="439"/>
      <c r="B278682" s="129" t="s">
        <v>356</v>
      </c>
    </row>
    <row r="278683" spans="1:2">
      <c r="A278683" s="462">
        <v>0</v>
      </c>
      <c r="B278683" s="131">
        <v>134</v>
      </c>
    </row>
    <row r="278684" spans="1:2">
      <c r="A278684" s="462">
        <v>0</v>
      </c>
      <c r="B278684" s="131">
        <v>135</v>
      </c>
    </row>
    <row r="278685" spans="1:2">
      <c r="A278685" s="373">
        <v>0</v>
      </c>
      <c r="B278685" s="131">
        <v>136</v>
      </c>
    </row>
    <row r="278686" spans="1:2">
      <c r="A278686" s="439"/>
      <c r="B278686" s="131">
        <v>137</v>
      </c>
    </row>
    <row r="278687" spans="1:2">
      <c r="A278687" s="371">
        <v>0</v>
      </c>
      <c r="B278687" s="131">
        <v>138</v>
      </c>
    </row>
    <row r="278688" spans="1:2">
      <c r="A278688" s="370" t="s">
        <v>746</v>
      </c>
      <c r="B278688" s="131">
        <v>139</v>
      </c>
    </row>
    <row r="278689" spans="1:2">
      <c r="A278689" s="370" t="s">
        <v>746</v>
      </c>
      <c r="B278689" s="131">
        <v>140</v>
      </c>
    </row>
    <row r="278690" spans="1:2">
      <c r="A278690" s="370">
        <v>0</v>
      </c>
      <c r="B278690" s="131">
        <v>141</v>
      </c>
    </row>
    <row r="278691" spans="1:2">
      <c r="A278691" s="370" t="s">
        <v>117</v>
      </c>
      <c r="B278691" s="131">
        <v>142</v>
      </c>
    </row>
    <row r="278692" spans="1:2">
      <c r="A278692" s="370" t="s">
        <v>117</v>
      </c>
      <c r="B278692" s="131">
        <v>143</v>
      </c>
    </row>
    <row r="278693" spans="1:2">
      <c r="A278693" s="370" t="s">
        <v>117</v>
      </c>
      <c r="B278693" s="131">
        <v>144</v>
      </c>
    </row>
    <row r="278694" spans="1:2">
      <c r="A278694" s="370" t="s">
        <v>117</v>
      </c>
      <c r="B278694" s="131">
        <v>145</v>
      </c>
    </row>
    <row r="278695" spans="1:2">
      <c r="A278695" s="528" t="s">
        <v>117</v>
      </c>
      <c r="B278695" s="131">
        <v>146</v>
      </c>
    </row>
    <row r="278696" spans="1:2">
      <c r="A278696" s="528" t="s">
        <v>117</v>
      </c>
      <c r="B278696" s="131">
        <v>147</v>
      </c>
    </row>
    <row r="278697" spans="1:2">
      <c r="A278697" s="370" t="s">
        <v>117</v>
      </c>
      <c r="B278697" s="131">
        <v>148</v>
      </c>
    </row>
    <row r="278698" spans="1:2">
      <c r="A278698" s="515"/>
      <c r="B278698" s="533"/>
    </row>
    <row r="278699" spans="1:2">
      <c r="A278699" s="515"/>
      <c r="B278699" s="452"/>
    </row>
    <row r="278700" spans="1:2">
      <c r="A278700" s="515"/>
      <c r="B278700" s="452"/>
    </row>
    <row r="278701" spans="1:2">
      <c r="A278701" s="515"/>
      <c r="B278701" s="452"/>
    </row>
    <row r="278702" spans="1:2">
      <c r="A278702" s="515"/>
      <c r="B278702" s="452"/>
    </row>
    <row r="278703" spans="1:2">
      <c r="A278703" s="467">
        <v>0</v>
      </c>
      <c r="B278703" s="452"/>
    </row>
    <row r="278704" spans="1:2">
      <c r="A278704" s="467">
        <v>0</v>
      </c>
      <c r="B278704" s="452"/>
    </row>
    <row r="278705" spans="1:2">
      <c r="A278705" s="467">
        <v>0</v>
      </c>
      <c r="B278705" s="452"/>
    </row>
    <row r="278706" spans="1:2">
      <c r="A278706" s="467">
        <v>0</v>
      </c>
      <c r="B278706" s="452"/>
    </row>
    <row r="278707" spans="1:2">
      <c r="A278707" s="467">
        <v>0</v>
      </c>
      <c r="B278707" s="452"/>
    </row>
    <row r="278708" spans="1:2">
      <c r="A278708" s="467"/>
      <c r="B278708" s="452"/>
    </row>
    <row r="278709" spans="1:2">
      <c r="A278709" s="467"/>
      <c r="B278709" s="452"/>
    </row>
    <row r="278710" spans="1:2">
      <c r="A278710" s="467"/>
      <c r="B278710" s="452"/>
    </row>
    <row r="278711" spans="1:2">
      <c r="A278711" s="467"/>
      <c r="B278711" s="452"/>
    </row>
    <row r="278712" spans="1:2">
      <c r="A278712" s="467"/>
      <c r="B278712" s="452"/>
    </row>
    <row r="278713" spans="1:2">
      <c r="A278713" s="467"/>
      <c r="B278713" s="452"/>
    </row>
    <row r="278714" spans="1:2">
      <c r="A278714" s="467"/>
      <c r="B278714" s="452"/>
    </row>
    <row r="278715" spans="1:2">
      <c r="A278715" s="467"/>
      <c r="B278715" s="454"/>
    </row>
    <row r="278716" spans="1:2">
      <c r="A278716" s="467"/>
      <c r="B278716" s="452"/>
    </row>
    <row r="278717" spans="1:2">
      <c r="A278717" s="467"/>
      <c r="B278717" s="455"/>
    </row>
    <row r="278718" spans="1:2">
      <c r="A278718" s="467"/>
      <c r="B278718" s="456"/>
    </row>
    <row r="278719" spans="1:2">
      <c r="A278719" s="467"/>
      <c r="B278719" s="456"/>
    </row>
    <row r="278720" spans="1:2">
      <c r="A278720" s="467"/>
      <c r="B278720" s="455"/>
    </row>
    <row r="278721" spans="1:2">
      <c r="A278721" s="467"/>
      <c r="B278721" s="456"/>
    </row>
    <row r="278722" spans="1:2">
      <c r="A278722" s="467"/>
      <c r="B278722" s="455"/>
    </row>
    <row r="278723" spans="1:2">
      <c r="A278723" s="467"/>
      <c r="B278723" s="452"/>
    </row>
    <row r="278724" spans="1:2">
      <c r="A278724" s="467"/>
      <c r="B278724" s="452"/>
    </row>
    <row r="278725" spans="1:2">
      <c r="A278725" s="467"/>
      <c r="B278725" s="452"/>
    </row>
    <row r="278726" spans="1:2">
      <c r="A278726" s="467"/>
      <c r="B278726" s="452"/>
    </row>
    <row r="278727" spans="1:2">
      <c r="A278727" s="467"/>
      <c r="B278727" s="452"/>
    </row>
    <row r="278728" spans="1:2">
      <c r="A278728" s="467"/>
      <c r="B278728" s="452"/>
    </row>
    <row r="278729" spans="1:2">
      <c r="A278729" s="467"/>
      <c r="B278729" s="452"/>
    </row>
    <row r="294914" spans="1:2">
      <c r="A294914" s="523">
        <v>1</v>
      </c>
      <c r="B294914" s="124"/>
    </row>
    <row r="294915" spans="1:2" ht="60.75" thickBot="1">
      <c r="A294915" s="604"/>
      <c r="B294915" s="125" t="s">
        <v>336</v>
      </c>
    </row>
    <row r="294916" spans="1:2" ht="15.75" thickBot="1">
      <c r="A294916" s="607"/>
      <c r="B294916" s="126">
        <v>1</v>
      </c>
    </row>
    <row r="294917" spans="1:2" ht="45">
      <c r="A294917" s="605" t="s">
        <v>746</v>
      </c>
      <c r="B294917" s="127" t="s">
        <v>337</v>
      </c>
    </row>
    <row r="294918" spans="1:2" ht="15.75" thickBot="1">
      <c r="A294918" s="608"/>
      <c r="B294918" s="126">
        <v>2</v>
      </c>
    </row>
    <row r="294919" spans="1:2" ht="15.75" thickBot="1">
      <c r="A294919" s="609"/>
      <c r="B294919" s="126">
        <v>3</v>
      </c>
    </row>
    <row r="294920" spans="1:2" ht="15.75" thickBot="1">
      <c r="A294920" s="609"/>
      <c r="B294920" s="126">
        <v>4</v>
      </c>
    </row>
    <row r="294921" spans="1:2" ht="15.75" thickBot="1">
      <c r="A294921" s="609"/>
      <c r="B294921" s="126">
        <v>5</v>
      </c>
    </row>
    <row r="294922" spans="1:2" ht="60">
      <c r="A294922" s="605" t="s">
        <v>752</v>
      </c>
      <c r="B294922" s="126">
        <v>6</v>
      </c>
    </row>
    <row r="294923" spans="1:2">
      <c r="A294923" s="483" t="s">
        <v>746</v>
      </c>
      <c r="B294923" s="126">
        <v>7</v>
      </c>
    </row>
    <row r="294924" spans="1:2">
      <c r="A294924" s="483" t="s">
        <v>746</v>
      </c>
      <c r="B294924" s="126">
        <v>8</v>
      </c>
    </row>
    <row r="294925" spans="1:2">
      <c r="A294925" s="483" t="s">
        <v>746</v>
      </c>
      <c r="B294925" s="126">
        <v>9</v>
      </c>
    </row>
    <row r="294926" spans="1:2">
      <c r="A294926" s="483" t="s">
        <v>746</v>
      </c>
      <c r="B294926" s="126">
        <v>10</v>
      </c>
    </row>
    <row r="294927" spans="1:2" ht="15.75" thickBot="1">
      <c r="A294927" s="610" t="s">
        <v>746</v>
      </c>
      <c r="B294927" s="126">
        <v>11</v>
      </c>
    </row>
    <row r="294928" spans="1:2" ht="15.75" thickBot="1">
      <c r="A294928" s="607"/>
      <c r="B294928" s="126">
        <v>12</v>
      </c>
    </row>
    <row r="294929" spans="1:2" ht="15.75" thickBot="1">
      <c r="A294929" s="611"/>
      <c r="B294929" s="126">
        <v>13</v>
      </c>
    </row>
    <row r="294930" spans="1:2" ht="15.75" thickBot="1">
      <c r="A294930" s="609"/>
      <c r="B294930" s="126">
        <v>14</v>
      </c>
    </row>
    <row r="294931" spans="1:2" ht="15.75" thickBot="1">
      <c r="A294931" s="612"/>
      <c r="B294931" s="126">
        <v>15</v>
      </c>
    </row>
    <row r="294932" spans="1:2" ht="15.75" thickBot="1">
      <c r="A294932" s="611"/>
      <c r="B294932" s="126">
        <v>16</v>
      </c>
    </row>
    <row r="294933" spans="1:2" ht="15.75" thickBot="1">
      <c r="A294933" s="613"/>
      <c r="B294933" s="126">
        <v>17</v>
      </c>
    </row>
    <row r="294934" spans="1:2" ht="15.75" thickBot="1">
      <c r="A294934" s="614"/>
      <c r="B294934" s="126">
        <v>18</v>
      </c>
    </row>
    <row r="294935" spans="1:2" ht="15.75" thickBot="1">
      <c r="A294935" s="615"/>
      <c r="B294935" s="126">
        <v>19</v>
      </c>
    </row>
    <row r="294936" spans="1:2" ht="15.75" thickBot="1">
      <c r="A294936" s="615"/>
      <c r="B294936" s="126">
        <v>20</v>
      </c>
    </row>
    <row r="294937" spans="1:2" ht="15.75" thickBot="1">
      <c r="A294937" s="615"/>
      <c r="B294937" s="126">
        <v>21</v>
      </c>
    </row>
    <row r="294938" spans="1:2" ht="15.75" thickBot="1">
      <c r="A294938" s="615"/>
      <c r="B294938" s="126">
        <v>22</v>
      </c>
    </row>
    <row r="294939" spans="1:2" ht="15.75" thickBot="1">
      <c r="A294939" s="615"/>
      <c r="B294939" s="126">
        <v>23</v>
      </c>
    </row>
    <row r="294940" spans="1:2" ht="15.75" thickBot="1">
      <c r="A294940" s="615"/>
      <c r="B294940" s="126">
        <v>24</v>
      </c>
    </row>
    <row r="294941" spans="1:2">
      <c r="A294941" s="616">
        <v>0</v>
      </c>
      <c r="B294941" s="126">
        <v>25</v>
      </c>
    </row>
    <row r="294942" spans="1:2" ht="45">
      <c r="A294942" s="483" t="s">
        <v>746</v>
      </c>
      <c r="B294942" s="127" t="s">
        <v>338</v>
      </c>
    </row>
    <row r="294943" spans="1:2" ht="45.75" thickBot="1">
      <c r="A294943" s="604"/>
      <c r="B294943" s="127" t="s">
        <v>339</v>
      </c>
    </row>
    <row r="294944" spans="1:2" ht="15.75" thickBot="1">
      <c r="A294944" s="615"/>
      <c r="B294944" s="126">
        <v>26</v>
      </c>
    </row>
    <row r="294945" spans="1:2" ht="15.75" thickBot="1">
      <c r="A294945" s="615"/>
      <c r="B294945" s="126">
        <v>27</v>
      </c>
    </row>
    <row r="294946" spans="1:2" ht="15.75" thickBot="1">
      <c r="A294946" s="615"/>
      <c r="B294946" s="126">
        <v>28</v>
      </c>
    </row>
    <row r="294947" spans="1:2" ht="15.75" thickBot="1">
      <c r="A294947" s="615"/>
      <c r="B294947" s="126">
        <v>29</v>
      </c>
    </row>
    <row r="294948" spans="1:2" ht="15.75" thickBot="1">
      <c r="A294948" s="617">
        <v>0</v>
      </c>
      <c r="B294948" s="126">
        <v>30</v>
      </c>
    </row>
    <row r="294949" spans="1:2" ht="15.75" thickBot="1">
      <c r="A294949" s="615"/>
      <c r="B294949" s="126">
        <v>31</v>
      </c>
    </row>
    <row r="294950" spans="1:2" ht="15.75" thickBot="1">
      <c r="A294950" s="615"/>
      <c r="B294950" s="126">
        <v>32</v>
      </c>
    </row>
    <row r="294951" spans="1:2">
      <c r="A294951" s="618">
        <v>0</v>
      </c>
      <c r="B294951" s="126">
        <v>33</v>
      </c>
    </row>
    <row r="294952" spans="1:2">
      <c r="A294952" s="370">
        <v>0</v>
      </c>
      <c r="B294952" s="126">
        <v>34</v>
      </c>
    </row>
    <row r="294953" spans="1:2">
      <c r="A294953" s="436">
        <v>0</v>
      </c>
      <c r="B294953" s="126">
        <v>35</v>
      </c>
    </row>
    <row r="294954" spans="1:2">
      <c r="A294954" s="436">
        <v>0</v>
      </c>
      <c r="B294954" s="126">
        <v>36</v>
      </c>
    </row>
    <row r="294955" spans="1:2">
      <c r="A294955" s="370">
        <v>0</v>
      </c>
      <c r="B294955" s="126">
        <v>37</v>
      </c>
    </row>
    <row r="294956" spans="1:2" ht="15.75" thickBot="1">
      <c r="A294956" s="619">
        <v>0</v>
      </c>
      <c r="B294956" s="126">
        <v>38</v>
      </c>
    </row>
    <row r="294957" spans="1:2" ht="15.75" thickBot="1">
      <c r="A294957" s="615"/>
      <c r="B294957" s="126">
        <v>39</v>
      </c>
    </row>
    <row r="294958" spans="1:2" ht="45">
      <c r="A294958" s="620" t="s">
        <v>746</v>
      </c>
      <c r="B294958" s="127" t="s">
        <v>340</v>
      </c>
    </row>
    <row r="294959" spans="1:2" ht="45.75" thickBot="1">
      <c r="A294959" s="621"/>
      <c r="B294959" s="127" t="s">
        <v>341</v>
      </c>
    </row>
    <row r="294960" spans="1:2" ht="15.75" thickBot="1">
      <c r="A294960" s="615"/>
      <c r="B294960" s="126">
        <v>40</v>
      </c>
    </row>
    <row r="294961" spans="1:2" ht="45">
      <c r="A294961" s="541" t="s">
        <v>746</v>
      </c>
      <c r="B294961" s="127" t="s">
        <v>342</v>
      </c>
    </row>
    <row r="294962" spans="1:2" ht="45.75" thickBot="1">
      <c r="A294962" s="621"/>
      <c r="B294962" s="127" t="s">
        <v>343</v>
      </c>
    </row>
    <row r="294963" spans="1:2" ht="15.75" thickBot="1">
      <c r="A294963" s="622"/>
      <c r="B294963" s="126">
        <v>41</v>
      </c>
    </row>
    <row r="294964" spans="1:2" ht="60">
      <c r="A294964" s="541" t="s">
        <v>746</v>
      </c>
      <c r="B294964" s="127" t="s">
        <v>344</v>
      </c>
    </row>
    <row r="294965" spans="1:2" ht="15.75" thickBot="1">
      <c r="A294965" s="621"/>
      <c r="B294965" s="128">
        <v>42</v>
      </c>
    </row>
    <row r="294966" spans="1:2" ht="15.75" thickBot="1">
      <c r="A294966" s="622"/>
      <c r="B294966" s="126">
        <v>43</v>
      </c>
    </row>
    <row r="294967" spans="1:2" ht="60">
      <c r="A294967" s="541" t="s">
        <v>746</v>
      </c>
      <c r="B294967" s="127" t="s">
        <v>345</v>
      </c>
    </row>
    <row r="294968" spans="1:2" ht="15.75" thickBot="1">
      <c r="A294968" s="621"/>
      <c r="B294968" s="130">
        <v>44</v>
      </c>
    </row>
    <row r="294969" spans="1:2" ht="15.75" thickBot="1">
      <c r="A294969" s="622"/>
      <c r="B294969" s="126">
        <v>45</v>
      </c>
    </row>
    <row r="294970" spans="1:2" ht="15.75" thickBot="1">
      <c r="A294970" s="623"/>
      <c r="B294970" s="130">
        <v>46</v>
      </c>
    </row>
    <row r="294971" spans="1:2" ht="15.75" thickBot="1">
      <c r="A294971" s="625"/>
      <c r="B294971" s="126">
        <v>47</v>
      </c>
    </row>
    <row r="294972" spans="1:2" ht="15.75" thickBot="1">
      <c r="A294972" s="624"/>
      <c r="B294972" s="130">
        <v>48</v>
      </c>
    </row>
    <row r="294973" spans="1:2" ht="15.75" thickBot="1">
      <c r="A294973" s="626"/>
      <c r="B294973" s="126">
        <v>49</v>
      </c>
    </row>
    <row r="294974" spans="1:2" ht="15.75" thickBot="1">
      <c r="A294974" s="626"/>
      <c r="B294974" s="130">
        <v>50</v>
      </c>
    </row>
    <row r="294975" spans="1:2" ht="15.75" thickBot="1">
      <c r="A294975" s="627">
        <v>0</v>
      </c>
      <c r="B294975" s="126">
        <v>51</v>
      </c>
    </row>
    <row r="294976" spans="1:2" ht="15.75" thickBot="1">
      <c r="A294976" s="626"/>
      <c r="B294976" s="130">
        <v>52</v>
      </c>
    </row>
    <row r="294977" spans="1:2" ht="15.75" thickBot="1">
      <c r="A294977" s="626"/>
      <c r="B294977" s="126">
        <v>53</v>
      </c>
    </row>
    <row r="294978" spans="1:2" ht="15.75" thickBot="1">
      <c r="A294978" s="626"/>
      <c r="B294978" s="130">
        <v>54</v>
      </c>
    </row>
    <row r="294979" spans="1:2" ht="15.75" thickBot="1">
      <c r="A294979" s="615"/>
      <c r="B294979" s="126">
        <v>55</v>
      </c>
    </row>
    <row r="294980" spans="1:2" ht="15.75" thickBot="1">
      <c r="A294980" s="615"/>
      <c r="B294980" s="130">
        <v>56</v>
      </c>
    </row>
    <row r="294981" spans="1:2" ht="45.75" thickBot="1">
      <c r="A294981" s="545" t="s">
        <v>746</v>
      </c>
      <c r="B294981" s="127" t="s">
        <v>346</v>
      </c>
    </row>
    <row r="294982" spans="1:2" ht="15.75" thickBot="1">
      <c r="A294982" s="626"/>
      <c r="B294982" s="126">
        <v>57</v>
      </c>
    </row>
    <row r="294983" spans="1:2" ht="15.75" thickBot="1">
      <c r="A294983" s="626"/>
      <c r="B294983" s="126">
        <v>58</v>
      </c>
    </row>
    <row r="294984" spans="1:2" ht="15.75" thickBot="1">
      <c r="A294984" s="626"/>
      <c r="B294984" s="126">
        <v>59</v>
      </c>
    </row>
    <row r="294985" spans="1:2" ht="15.75" thickBot="1">
      <c r="A294985" s="626"/>
      <c r="B294985" s="126">
        <v>60</v>
      </c>
    </row>
    <row r="294986" spans="1:2">
      <c r="A294986" s="628">
        <v>0</v>
      </c>
      <c r="B294986" s="126">
        <v>61</v>
      </c>
    </row>
    <row r="294987" spans="1:2" ht="45">
      <c r="A294987" s="460" t="s">
        <v>746</v>
      </c>
      <c r="B294987" s="127" t="s">
        <v>347</v>
      </c>
    </row>
    <row r="294988" spans="1:2" ht="45.75" thickBot="1">
      <c r="A294988" s="630"/>
      <c r="B294988" s="127" t="s">
        <v>348</v>
      </c>
    </row>
    <row r="294989" spans="1:2" ht="15.75" thickBot="1">
      <c r="A294989" s="629"/>
      <c r="B294989" s="126">
        <v>62</v>
      </c>
    </row>
    <row r="294990" spans="1:2" ht="15.75" thickBot="1">
      <c r="A294990" s="629"/>
      <c r="B294990" s="126">
        <v>63</v>
      </c>
    </row>
    <row r="294991" spans="1:2" ht="15.75" thickBot="1">
      <c r="A294991" s="629"/>
      <c r="B294991" s="126">
        <v>64</v>
      </c>
    </row>
    <row r="294992" spans="1:2" ht="15.75" thickBot="1">
      <c r="A294992" s="627">
        <v>0</v>
      </c>
      <c r="B294992" s="126">
        <v>65</v>
      </c>
    </row>
    <row r="294993" spans="1:2" ht="15.75" thickBot="1">
      <c r="A294993" s="629"/>
      <c r="B294993" s="126">
        <v>66</v>
      </c>
    </row>
    <row r="294994" spans="1:2" ht="15.75" thickBot="1">
      <c r="A294994" s="629"/>
      <c r="B294994" s="126">
        <v>67</v>
      </c>
    </row>
    <row r="294995" spans="1:2" ht="15.75" thickBot="1">
      <c r="A294995" s="629"/>
      <c r="B294995" s="126">
        <v>68</v>
      </c>
    </row>
    <row r="294996" spans="1:2" ht="15.75" thickBot="1">
      <c r="A294996" s="629"/>
      <c r="B294996" s="126">
        <v>69</v>
      </c>
    </row>
    <row r="294997" spans="1:2" ht="15.75" thickBot="1">
      <c r="A294997" s="623"/>
      <c r="B294997" s="126">
        <v>70</v>
      </c>
    </row>
    <row r="294998" spans="1:2" ht="15.75" thickBot="1">
      <c r="A294998" s="629"/>
      <c r="B294998" s="126">
        <v>71</v>
      </c>
    </row>
    <row r="294999" spans="1:2" ht="15.75" thickBot="1">
      <c r="A294999" s="623"/>
      <c r="B294999" s="126">
        <v>72</v>
      </c>
    </row>
    <row r="295000" spans="1:2" ht="15.75" thickBot="1">
      <c r="A295000" s="629"/>
      <c r="B295000" s="126">
        <v>73</v>
      </c>
    </row>
    <row r="295001" spans="1:2">
      <c r="A295001" s="546"/>
      <c r="B295001" s="126">
        <v>74</v>
      </c>
    </row>
    <row r="295002" spans="1:2">
      <c r="A295002" s="462">
        <v>0</v>
      </c>
      <c r="B295002" s="126">
        <v>75</v>
      </c>
    </row>
    <row r="295003" spans="1:2" ht="60">
      <c r="A295003" s="462">
        <v>0</v>
      </c>
      <c r="B295003" s="125" t="s">
        <v>349</v>
      </c>
    </row>
    <row r="295004" spans="1:2" ht="60">
      <c r="A295004" s="460" t="s">
        <v>746</v>
      </c>
      <c r="B295004" s="125" t="s">
        <v>350</v>
      </c>
    </row>
    <row r="295005" spans="1:2" ht="60">
      <c r="A295005" s="441"/>
      <c r="B295005" s="125" t="s">
        <v>351</v>
      </c>
    </row>
    <row r="295006" spans="1:2">
      <c r="A295006" s="462">
        <v>0</v>
      </c>
      <c r="B295006" s="131">
        <v>76</v>
      </c>
    </row>
    <row r="295007" spans="1:2">
      <c r="A295007" s="462">
        <v>0</v>
      </c>
      <c r="B295007" s="131">
        <v>77</v>
      </c>
    </row>
    <row r="295008" spans="1:2">
      <c r="A295008" s="462">
        <v>0</v>
      </c>
      <c r="B295008" s="131">
        <v>78</v>
      </c>
    </row>
    <row r="295009" spans="1:2">
      <c r="A295009" s="462">
        <v>0</v>
      </c>
      <c r="B295009" s="131">
        <v>79</v>
      </c>
    </row>
    <row r="295010" spans="1:2">
      <c r="A295010" s="462">
        <v>0</v>
      </c>
      <c r="B295010" s="131">
        <v>80</v>
      </c>
    </row>
    <row r="295011" spans="1:2">
      <c r="A295011" s="462">
        <v>0</v>
      </c>
      <c r="B295011" s="131">
        <v>81</v>
      </c>
    </row>
    <row r="295012" spans="1:2">
      <c r="A295012" s="462">
        <v>0</v>
      </c>
      <c r="B295012" s="131">
        <v>82</v>
      </c>
    </row>
    <row r="295013" spans="1:2">
      <c r="A295013" s="462">
        <v>0</v>
      </c>
      <c r="B295013" s="131">
        <v>83</v>
      </c>
    </row>
    <row r="295014" spans="1:2">
      <c r="A295014" s="462">
        <v>0</v>
      </c>
      <c r="B295014" s="131">
        <v>84</v>
      </c>
    </row>
    <row r="295015" spans="1:2" ht="15.75" thickBot="1">
      <c r="A295015" s="631">
        <v>0</v>
      </c>
      <c r="B295015" s="131">
        <v>85</v>
      </c>
    </row>
    <row r="295016" spans="1:2" ht="15.75" thickBot="1">
      <c r="A295016" s="632"/>
      <c r="B295016" s="131">
        <v>86</v>
      </c>
    </row>
    <row r="295017" spans="1:2" ht="15.75" thickBot="1">
      <c r="A295017" s="632"/>
      <c r="B295017" s="131">
        <v>87</v>
      </c>
    </row>
    <row r="295018" spans="1:2" ht="15.75" thickBot="1">
      <c r="A295018" s="615"/>
      <c r="B295018" s="131">
        <v>88</v>
      </c>
    </row>
    <row r="295019" spans="1:2" ht="15.75" thickBot="1">
      <c r="A295019" s="622"/>
      <c r="B295019" s="131">
        <v>89</v>
      </c>
    </row>
    <row r="295020" spans="1:2" ht="45">
      <c r="A295020" s="541" t="s">
        <v>746</v>
      </c>
      <c r="B295020" s="125" t="s">
        <v>352</v>
      </c>
    </row>
    <row r="295021" spans="1:2">
      <c r="A295021" s="290"/>
      <c r="B295021" s="131">
        <v>90</v>
      </c>
    </row>
    <row r="295022" spans="1:2">
      <c r="A295022" s="290"/>
      <c r="B295022" s="131">
        <v>91</v>
      </c>
    </row>
    <row r="295023" spans="1:2">
      <c r="A295023" s="526"/>
      <c r="B295023" s="131">
        <v>92</v>
      </c>
    </row>
    <row r="295024" spans="1:2">
      <c r="A295024" s="291"/>
      <c r="B295024" s="131">
        <v>93</v>
      </c>
    </row>
    <row r="295025" spans="1:2">
      <c r="A295025" s="374"/>
      <c r="B295025" s="131">
        <v>94</v>
      </c>
    </row>
    <row r="295026" spans="1:2">
      <c r="A295026" s="374"/>
      <c r="B295026" s="131">
        <v>95</v>
      </c>
    </row>
    <row r="295027" spans="1:2">
      <c r="A295027" s="374"/>
      <c r="B295027" s="131">
        <v>96</v>
      </c>
    </row>
    <row r="295028" spans="1:2">
      <c r="A295028" s="374"/>
      <c r="B295028" s="131">
        <v>97</v>
      </c>
    </row>
    <row r="295029" spans="1:2">
      <c r="A295029" s="291"/>
      <c r="B295029" s="131">
        <v>98</v>
      </c>
    </row>
    <row r="295030" spans="1:2">
      <c r="A295030" s="441"/>
      <c r="B295030" s="131">
        <v>99</v>
      </c>
    </row>
    <row r="295031" spans="1:2">
      <c r="A295031" s="441"/>
      <c r="B295031" s="131">
        <v>100</v>
      </c>
    </row>
    <row r="295032" spans="1:2">
      <c r="A295032" s="464"/>
      <c r="B295032" s="131">
        <v>101</v>
      </c>
    </row>
    <row r="295033" spans="1:2">
      <c r="A295033" s="290"/>
      <c r="B295033" s="131">
        <v>102</v>
      </c>
    </row>
    <row r="295034" spans="1:2" ht="45">
      <c r="A295034" s="633" t="s">
        <v>746</v>
      </c>
      <c r="B295034" s="125" t="s">
        <v>353</v>
      </c>
    </row>
    <row r="295035" spans="1:2">
      <c r="A295035" s="463"/>
      <c r="B295035" s="131">
        <v>103</v>
      </c>
    </row>
    <row r="295036" spans="1:2">
      <c r="A295036" s="298"/>
      <c r="B295036" s="131">
        <v>104</v>
      </c>
    </row>
    <row r="295037" spans="1:2">
      <c r="A295037" s="298"/>
      <c r="B295037" s="131">
        <v>105</v>
      </c>
    </row>
    <row r="295038" spans="1:2">
      <c r="A295038" s="298"/>
      <c r="B295038" s="131">
        <v>106</v>
      </c>
    </row>
    <row r="295039" spans="1:2">
      <c r="A295039" s="298"/>
      <c r="B295039" s="131">
        <v>107</v>
      </c>
    </row>
    <row r="295040" spans="1:2">
      <c r="A295040" s="465"/>
      <c r="B295040" s="131">
        <v>108</v>
      </c>
    </row>
    <row r="295041" spans="1:2">
      <c r="A295041" s="441"/>
      <c r="B295041" s="131">
        <v>109</v>
      </c>
    </row>
    <row r="295042" spans="1:2">
      <c r="A295042" s="464"/>
      <c r="B295042" s="131">
        <v>110</v>
      </c>
    </row>
    <row r="295043" spans="1:2">
      <c r="A295043" s="466"/>
      <c r="B295043" s="131">
        <v>111</v>
      </c>
    </row>
    <row r="295044" spans="1:2">
      <c r="A295044" s="290"/>
      <c r="B295044" s="131">
        <v>112</v>
      </c>
    </row>
    <row r="295045" spans="1:2" ht="45">
      <c r="A295045" s="633" t="s">
        <v>746</v>
      </c>
      <c r="B295045" s="125" t="s">
        <v>354</v>
      </c>
    </row>
    <row r="295046" spans="1:2">
      <c r="A295046" s="290"/>
      <c r="B295046" s="131">
        <v>113</v>
      </c>
    </row>
    <row r="295047" spans="1:2">
      <c r="A295047" s="525" t="s">
        <v>746</v>
      </c>
      <c r="B295047" s="131">
        <v>114</v>
      </c>
    </row>
    <row r="295048" spans="1:2">
      <c r="A295048" s="525" t="s">
        <v>746</v>
      </c>
      <c r="B295048" s="131">
        <v>115</v>
      </c>
    </row>
    <row r="295049" spans="1:2">
      <c r="A295049" s="463"/>
      <c r="B295049" s="131">
        <v>116</v>
      </c>
    </row>
    <row r="295050" spans="1:2">
      <c r="A295050" s="298"/>
      <c r="B295050" s="131">
        <v>117</v>
      </c>
    </row>
    <row r="295051" spans="1:2">
      <c r="A295051" s="298"/>
      <c r="B295051" s="131">
        <v>118</v>
      </c>
    </row>
    <row r="295052" spans="1:2">
      <c r="A295052" s="298"/>
      <c r="B295052" s="131">
        <v>119</v>
      </c>
    </row>
    <row r="295053" spans="1:2">
      <c r="A295053" s="465"/>
      <c r="B295053" s="131">
        <v>120</v>
      </c>
    </row>
    <row r="295054" spans="1:2">
      <c r="A295054" s="465"/>
      <c r="B295054" s="131">
        <v>121</v>
      </c>
    </row>
    <row r="295055" spans="1:2">
      <c r="A295055" s="441"/>
      <c r="B295055" s="131">
        <v>122</v>
      </c>
    </row>
    <row r="295056" spans="1:2">
      <c r="A295056" s="464"/>
      <c r="B295056" s="131">
        <v>123</v>
      </c>
    </row>
    <row r="295057" spans="1:2">
      <c r="A295057" s="463"/>
      <c r="B295057" s="131">
        <v>124</v>
      </c>
    </row>
    <row r="295058" spans="1:2">
      <c r="A295058" s="298"/>
      <c r="B295058" s="131">
        <v>125</v>
      </c>
    </row>
    <row r="295059" spans="1:2">
      <c r="A295059" s="465"/>
      <c r="B295059" s="131">
        <v>127</v>
      </c>
    </row>
    <row r="295060" spans="1:2">
      <c r="A295060" s="441"/>
      <c r="B295060" s="131">
        <v>128</v>
      </c>
    </row>
    <row r="295061" spans="1:2">
      <c r="A295061" s="464"/>
      <c r="B295061" s="131">
        <v>129</v>
      </c>
    </row>
    <row r="295062" spans="1:2">
      <c r="A295062" s="463"/>
      <c r="B295062" s="131">
        <v>130</v>
      </c>
    </row>
    <row r="295063" spans="1:2">
      <c r="A295063" s="298"/>
      <c r="B295063" s="131">
        <v>131</v>
      </c>
    </row>
    <row r="295064" spans="1:2">
      <c r="A295064" s="465"/>
      <c r="B295064" s="131">
        <v>133</v>
      </c>
    </row>
    <row r="295065" spans="1:2" ht="60">
      <c r="A295065" s="460" t="s">
        <v>746</v>
      </c>
      <c r="B295065" s="125" t="s">
        <v>355</v>
      </c>
    </row>
    <row r="295066" spans="1:2" ht="60">
      <c r="A295066" s="439"/>
      <c r="B295066" s="129" t="s">
        <v>356</v>
      </c>
    </row>
    <row r="295067" spans="1:2">
      <c r="A295067" s="462">
        <v>0</v>
      </c>
      <c r="B295067" s="131">
        <v>134</v>
      </c>
    </row>
    <row r="295068" spans="1:2">
      <c r="A295068" s="462">
        <v>0</v>
      </c>
      <c r="B295068" s="131">
        <v>135</v>
      </c>
    </row>
    <row r="295069" spans="1:2">
      <c r="A295069" s="373">
        <v>0</v>
      </c>
      <c r="B295069" s="131">
        <v>136</v>
      </c>
    </row>
    <row r="295070" spans="1:2">
      <c r="A295070" s="439"/>
      <c r="B295070" s="131">
        <v>137</v>
      </c>
    </row>
    <row r="295071" spans="1:2">
      <c r="A295071" s="371">
        <v>0</v>
      </c>
      <c r="B295071" s="131">
        <v>138</v>
      </c>
    </row>
    <row r="295072" spans="1:2">
      <c r="A295072" s="370" t="s">
        <v>746</v>
      </c>
      <c r="B295072" s="131">
        <v>139</v>
      </c>
    </row>
    <row r="295073" spans="1:2">
      <c r="A295073" s="370" t="s">
        <v>746</v>
      </c>
      <c r="B295073" s="131">
        <v>140</v>
      </c>
    </row>
    <row r="295074" spans="1:2">
      <c r="A295074" s="370">
        <v>0</v>
      </c>
      <c r="B295074" s="131">
        <v>141</v>
      </c>
    </row>
    <row r="295075" spans="1:2">
      <c r="A295075" s="370" t="s">
        <v>117</v>
      </c>
      <c r="B295075" s="131">
        <v>142</v>
      </c>
    </row>
    <row r="295076" spans="1:2">
      <c r="A295076" s="370" t="s">
        <v>117</v>
      </c>
      <c r="B295076" s="131">
        <v>143</v>
      </c>
    </row>
    <row r="295077" spans="1:2">
      <c r="A295077" s="370" t="s">
        <v>117</v>
      </c>
      <c r="B295077" s="131">
        <v>144</v>
      </c>
    </row>
    <row r="295078" spans="1:2">
      <c r="A295078" s="370" t="s">
        <v>117</v>
      </c>
      <c r="B295078" s="131">
        <v>145</v>
      </c>
    </row>
    <row r="295079" spans="1:2">
      <c r="A295079" s="528" t="s">
        <v>117</v>
      </c>
      <c r="B295079" s="131">
        <v>146</v>
      </c>
    </row>
    <row r="295080" spans="1:2">
      <c r="A295080" s="528" t="s">
        <v>117</v>
      </c>
      <c r="B295080" s="131">
        <v>147</v>
      </c>
    </row>
    <row r="295081" spans="1:2">
      <c r="A295081" s="370" t="s">
        <v>117</v>
      </c>
      <c r="B295081" s="131">
        <v>148</v>
      </c>
    </row>
    <row r="295082" spans="1:2">
      <c r="A295082" s="515"/>
      <c r="B295082" s="533"/>
    </row>
    <row r="295083" spans="1:2">
      <c r="A295083" s="515"/>
      <c r="B295083" s="452"/>
    </row>
    <row r="295084" spans="1:2">
      <c r="A295084" s="515"/>
      <c r="B295084" s="452"/>
    </row>
    <row r="295085" spans="1:2">
      <c r="A295085" s="515"/>
      <c r="B295085" s="452"/>
    </row>
    <row r="295086" spans="1:2">
      <c r="A295086" s="515"/>
      <c r="B295086" s="452"/>
    </row>
    <row r="295087" spans="1:2">
      <c r="A295087" s="467">
        <v>0</v>
      </c>
      <c r="B295087" s="452"/>
    </row>
    <row r="295088" spans="1:2">
      <c r="A295088" s="467">
        <v>0</v>
      </c>
      <c r="B295088" s="452"/>
    </row>
    <row r="295089" spans="1:2">
      <c r="A295089" s="467">
        <v>0</v>
      </c>
      <c r="B295089" s="452"/>
    </row>
    <row r="295090" spans="1:2">
      <c r="A295090" s="467">
        <v>0</v>
      </c>
      <c r="B295090" s="452"/>
    </row>
    <row r="295091" spans="1:2">
      <c r="A295091" s="467">
        <v>0</v>
      </c>
      <c r="B295091" s="452"/>
    </row>
    <row r="295092" spans="1:2">
      <c r="A295092" s="467"/>
      <c r="B295092" s="452"/>
    </row>
    <row r="295093" spans="1:2">
      <c r="A295093" s="467"/>
      <c r="B295093" s="452"/>
    </row>
    <row r="295094" spans="1:2">
      <c r="A295094" s="467"/>
      <c r="B295094" s="452"/>
    </row>
    <row r="295095" spans="1:2">
      <c r="A295095" s="467"/>
      <c r="B295095" s="452"/>
    </row>
    <row r="295096" spans="1:2">
      <c r="A295096" s="467"/>
      <c r="B295096" s="452"/>
    </row>
    <row r="295097" spans="1:2">
      <c r="A295097" s="467"/>
      <c r="B295097" s="452"/>
    </row>
    <row r="295098" spans="1:2">
      <c r="A295098" s="467"/>
      <c r="B295098" s="452"/>
    </row>
    <row r="295099" spans="1:2">
      <c r="A295099" s="467"/>
      <c r="B295099" s="454"/>
    </row>
    <row r="295100" spans="1:2">
      <c r="A295100" s="467"/>
      <c r="B295100" s="452"/>
    </row>
    <row r="295101" spans="1:2">
      <c r="A295101" s="467"/>
      <c r="B295101" s="455"/>
    </row>
    <row r="295102" spans="1:2">
      <c r="A295102" s="467"/>
      <c r="B295102" s="456"/>
    </row>
    <row r="295103" spans="1:2">
      <c r="A295103" s="467"/>
      <c r="B295103" s="456"/>
    </row>
    <row r="295104" spans="1:2">
      <c r="A295104" s="467"/>
      <c r="B295104" s="455"/>
    </row>
    <row r="295105" spans="1:2">
      <c r="A295105" s="467"/>
      <c r="B295105" s="456"/>
    </row>
    <row r="295106" spans="1:2">
      <c r="A295106" s="467"/>
      <c r="B295106" s="455"/>
    </row>
    <row r="295107" spans="1:2">
      <c r="A295107" s="467"/>
      <c r="B295107" s="452"/>
    </row>
    <row r="295108" spans="1:2">
      <c r="A295108" s="467"/>
      <c r="B295108" s="452"/>
    </row>
    <row r="295109" spans="1:2">
      <c r="A295109" s="467"/>
      <c r="B295109" s="452"/>
    </row>
    <row r="295110" spans="1:2">
      <c r="A295110" s="467"/>
      <c r="B295110" s="452"/>
    </row>
    <row r="295111" spans="1:2">
      <c r="A295111" s="467"/>
      <c r="B295111" s="452"/>
    </row>
    <row r="295112" spans="1:2">
      <c r="A295112" s="467"/>
      <c r="B295112" s="452"/>
    </row>
    <row r="295113" spans="1:2">
      <c r="A295113" s="467"/>
      <c r="B295113" s="452"/>
    </row>
    <row r="311298" spans="1:2">
      <c r="A311298" s="523">
        <v>1</v>
      </c>
      <c r="B311298" s="124"/>
    </row>
    <row r="311299" spans="1:2" ht="60.75" thickBot="1">
      <c r="A311299" s="604"/>
      <c r="B311299" s="125" t="s">
        <v>336</v>
      </c>
    </row>
    <row r="311300" spans="1:2" ht="15.75" thickBot="1">
      <c r="A311300" s="607"/>
      <c r="B311300" s="126">
        <v>1</v>
      </c>
    </row>
    <row r="311301" spans="1:2" ht="45">
      <c r="A311301" s="605" t="s">
        <v>746</v>
      </c>
      <c r="B311301" s="127" t="s">
        <v>337</v>
      </c>
    </row>
    <row r="311302" spans="1:2" ht="15.75" thickBot="1">
      <c r="A311302" s="608"/>
      <c r="B311302" s="126">
        <v>2</v>
      </c>
    </row>
    <row r="311303" spans="1:2" ht="15.75" thickBot="1">
      <c r="A311303" s="609"/>
      <c r="B311303" s="126">
        <v>3</v>
      </c>
    </row>
    <row r="311304" spans="1:2" ht="15.75" thickBot="1">
      <c r="A311304" s="609"/>
      <c r="B311304" s="126">
        <v>4</v>
      </c>
    </row>
    <row r="311305" spans="1:2" ht="15.75" thickBot="1">
      <c r="A311305" s="609"/>
      <c r="B311305" s="126">
        <v>5</v>
      </c>
    </row>
    <row r="311306" spans="1:2" ht="60">
      <c r="A311306" s="605" t="s">
        <v>752</v>
      </c>
      <c r="B311306" s="126">
        <v>6</v>
      </c>
    </row>
    <row r="311307" spans="1:2">
      <c r="A311307" s="483" t="s">
        <v>746</v>
      </c>
      <c r="B311307" s="126">
        <v>7</v>
      </c>
    </row>
    <row r="311308" spans="1:2">
      <c r="A311308" s="483" t="s">
        <v>746</v>
      </c>
      <c r="B311308" s="126">
        <v>8</v>
      </c>
    </row>
    <row r="311309" spans="1:2">
      <c r="A311309" s="483" t="s">
        <v>746</v>
      </c>
      <c r="B311309" s="126">
        <v>9</v>
      </c>
    </row>
    <row r="311310" spans="1:2">
      <c r="A311310" s="483" t="s">
        <v>746</v>
      </c>
      <c r="B311310" s="126">
        <v>10</v>
      </c>
    </row>
    <row r="311311" spans="1:2" ht="15.75" thickBot="1">
      <c r="A311311" s="610" t="s">
        <v>746</v>
      </c>
      <c r="B311311" s="126">
        <v>11</v>
      </c>
    </row>
    <row r="311312" spans="1:2" ht="15.75" thickBot="1">
      <c r="A311312" s="607"/>
      <c r="B311312" s="126">
        <v>12</v>
      </c>
    </row>
    <row r="311313" spans="1:2" ht="15.75" thickBot="1">
      <c r="A311313" s="611"/>
      <c r="B311313" s="126">
        <v>13</v>
      </c>
    </row>
    <row r="311314" spans="1:2" ht="15.75" thickBot="1">
      <c r="A311314" s="609"/>
      <c r="B311314" s="126">
        <v>14</v>
      </c>
    </row>
    <row r="311315" spans="1:2" ht="15.75" thickBot="1">
      <c r="A311315" s="612"/>
      <c r="B311315" s="126">
        <v>15</v>
      </c>
    </row>
    <row r="311316" spans="1:2" ht="15.75" thickBot="1">
      <c r="A311316" s="611"/>
      <c r="B311316" s="126">
        <v>16</v>
      </c>
    </row>
    <row r="311317" spans="1:2" ht="15.75" thickBot="1">
      <c r="A311317" s="613"/>
      <c r="B311317" s="126">
        <v>17</v>
      </c>
    </row>
    <row r="311318" spans="1:2" ht="15.75" thickBot="1">
      <c r="A311318" s="614"/>
      <c r="B311318" s="126">
        <v>18</v>
      </c>
    </row>
    <row r="311319" spans="1:2" ht="15.75" thickBot="1">
      <c r="A311319" s="615"/>
      <c r="B311319" s="126">
        <v>19</v>
      </c>
    </row>
    <row r="311320" spans="1:2" ht="15.75" thickBot="1">
      <c r="A311320" s="615"/>
      <c r="B311320" s="126">
        <v>20</v>
      </c>
    </row>
    <row r="311321" spans="1:2" ht="15.75" thickBot="1">
      <c r="A311321" s="615"/>
      <c r="B311321" s="126">
        <v>21</v>
      </c>
    </row>
    <row r="311322" spans="1:2" ht="15.75" thickBot="1">
      <c r="A311322" s="615"/>
      <c r="B311322" s="126">
        <v>22</v>
      </c>
    </row>
    <row r="311323" spans="1:2" ht="15.75" thickBot="1">
      <c r="A311323" s="615"/>
      <c r="B311323" s="126">
        <v>23</v>
      </c>
    </row>
    <row r="311324" spans="1:2" ht="15.75" thickBot="1">
      <c r="A311324" s="615"/>
      <c r="B311324" s="126">
        <v>24</v>
      </c>
    </row>
    <row r="311325" spans="1:2">
      <c r="A311325" s="616">
        <v>0</v>
      </c>
      <c r="B311325" s="126">
        <v>25</v>
      </c>
    </row>
    <row r="311326" spans="1:2" ht="45">
      <c r="A311326" s="483" t="s">
        <v>746</v>
      </c>
      <c r="B311326" s="127" t="s">
        <v>338</v>
      </c>
    </row>
    <row r="311327" spans="1:2" ht="45.75" thickBot="1">
      <c r="A311327" s="604"/>
      <c r="B311327" s="127" t="s">
        <v>339</v>
      </c>
    </row>
    <row r="311328" spans="1:2" ht="15.75" thickBot="1">
      <c r="A311328" s="615"/>
      <c r="B311328" s="126">
        <v>26</v>
      </c>
    </row>
    <row r="311329" spans="1:2" ht="15.75" thickBot="1">
      <c r="A311329" s="615"/>
      <c r="B311329" s="126">
        <v>27</v>
      </c>
    </row>
    <row r="311330" spans="1:2" ht="15.75" thickBot="1">
      <c r="A311330" s="615"/>
      <c r="B311330" s="126">
        <v>28</v>
      </c>
    </row>
    <row r="311331" spans="1:2" ht="15.75" thickBot="1">
      <c r="A311331" s="615"/>
      <c r="B311331" s="126">
        <v>29</v>
      </c>
    </row>
    <row r="311332" spans="1:2" ht="15.75" thickBot="1">
      <c r="A311332" s="617">
        <v>0</v>
      </c>
      <c r="B311332" s="126">
        <v>30</v>
      </c>
    </row>
    <row r="311333" spans="1:2" ht="15.75" thickBot="1">
      <c r="A311333" s="615"/>
      <c r="B311333" s="126">
        <v>31</v>
      </c>
    </row>
    <row r="311334" spans="1:2" ht="15.75" thickBot="1">
      <c r="A311334" s="615"/>
      <c r="B311334" s="126">
        <v>32</v>
      </c>
    </row>
    <row r="311335" spans="1:2">
      <c r="A311335" s="618">
        <v>0</v>
      </c>
      <c r="B311335" s="126">
        <v>33</v>
      </c>
    </row>
    <row r="311336" spans="1:2">
      <c r="A311336" s="370">
        <v>0</v>
      </c>
      <c r="B311336" s="126">
        <v>34</v>
      </c>
    </row>
    <row r="311337" spans="1:2">
      <c r="A311337" s="436">
        <v>0</v>
      </c>
      <c r="B311337" s="126">
        <v>35</v>
      </c>
    </row>
    <row r="311338" spans="1:2">
      <c r="A311338" s="436">
        <v>0</v>
      </c>
      <c r="B311338" s="126">
        <v>36</v>
      </c>
    </row>
    <row r="311339" spans="1:2">
      <c r="A311339" s="370">
        <v>0</v>
      </c>
      <c r="B311339" s="126">
        <v>37</v>
      </c>
    </row>
    <row r="311340" spans="1:2" ht="15.75" thickBot="1">
      <c r="A311340" s="619">
        <v>0</v>
      </c>
      <c r="B311340" s="126">
        <v>38</v>
      </c>
    </row>
    <row r="311341" spans="1:2" ht="15.75" thickBot="1">
      <c r="A311341" s="615"/>
      <c r="B311341" s="126">
        <v>39</v>
      </c>
    </row>
    <row r="311342" spans="1:2" ht="45">
      <c r="A311342" s="620" t="s">
        <v>746</v>
      </c>
      <c r="B311342" s="127" t="s">
        <v>340</v>
      </c>
    </row>
    <row r="311343" spans="1:2" ht="45.75" thickBot="1">
      <c r="A311343" s="621"/>
      <c r="B311343" s="127" t="s">
        <v>341</v>
      </c>
    </row>
    <row r="311344" spans="1:2" ht="15.75" thickBot="1">
      <c r="A311344" s="615"/>
      <c r="B311344" s="126">
        <v>40</v>
      </c>
    </row>
    <row r="311345" spans="1:2" ht="45">
      <c r="A311345" s="541" t="s">
        <v>746</v>
      </c>
      <c r="B311345" s="127" t="s">
        <v>342</v>
      </c>
    </row>
    <row r="311346" spans="1:2" ht="45.75" thickBot="1">
      <c r="A311346" s="621"/>
      <c r="B311346" s="127" t="s">
        <v>343</v>
      </c>
    </row>
    <row r="311347" spans="1:2" ht="15.75" thickBot="1">
      <c r="A311347" s="622"/>
      <c r="B311347" s="126">
        <v>41</v>
      </c>
    </row>
    <row r="311348" spans="1:2" ht="60">
      <c r="A311348" s="541" t="s">
        <v>746</v>
      </c>
      <c r="B311348" s="127" t="s">
        <v>344</v>
      </c>
    </row>
    <row r="311349" spans="1:2" ht="15.75" thickBot="1">
      <c r="A311349" s="621"/>
      <c r="B311349" s="128">
        <v>42</v>
      </c>
    </row>
    <row r="311350" spans="1:2" ht="15.75" thickBot="1">
      <c r="A311350" s="622"/>
      <c r="B311350" s="126">
        <v>43</v>
      </c>
    </row>
    <row r="311351" spans="1:2" ht="60">
      <c r="A311351" s="541" t="s">
        <v>746</v>
      </c>
      <c r="B311351" s="127" t="s">
        <v>345</v>
      </c>
    </row>
    <row r="311352" spans="1:2" ht="15.75" thickBot="1">
      <c r="A311352" s="621"/>
      <c r="B311352" s="130">
        <v>44</v>
      </c>
    </row>
    <row r="311353" spans="1:2" ht="15.75" thickBot="1">
      <c r="A311353" s="622"/>
      <c r="B311353" s="126">
        <v>45</v>
      </c>
    </row>
    <row r="311354" spans="1:2" ht="15.75" thickBot="1">
      <c r="A311354" s="623"/>
      <c r="B311354" s="130">
        <v>46</v>
      </c>
    </row>
    <row r="311355" spans="1:2" ht="15.75" thickBot="1">
      <c r="A311355" s="625"/>
      <c r="B311355" s="126">
        <v>47</v>
      </c>
    </row>
    <row r="311356" spans="1:2" ht="15.75" thickBot="1">
      <c r="A311356" s="624"/>
      <c r="B311356" s="130">
        <v>48</v>
      </c>
    </row>
    <row r="311357" spans="1:2" ht="15.75" thickBot="1">
      <c r="A311357" s="626"/>
      <c r="B311357" s="126">
        <v>49</v>
      </c>
    </row>
    <row r="311358" spans="1:2" ht="15.75" thickBot="1">
      <c r="A311358" s="626"/>
      <c r="B311358" s="130">
        <v>50</v>
      </c>
    </row>
    <row r="311359" spans="1:2" ht="15.75" thickBot="1">
      <c r="A311359" s="627">
        <v>0</v>
      </c>
      <c r="B311359" s="126">
        <v>51</v>
      </c>
    </row>
    <row r="311360" spans="1:2" ht="15.75" thickBot="1">
      <c r="A311360" s="626"/>
      <c r="B311360" s="130">
        <v>52</v>
      </c>
    </row>
    <row r="311361" spans="1:2" ht="15.75" thickBot="1">
      <c r="A311361" s="626"/>
      <c r="B311361" s="126">
        <v>53</v>
      </c>
    </row>
    <row r="311362" spans="1:2" ht="15.75" thickBot="1">
      <c r="A311362" s="626"/>
      <c r="B311362" s="130">
        <v>54</v>
      </c>
    </row>
    <row r="311363" spans="1:2" ht="15.75" thickBot="1">
      <c r="A311363" s="615"/>
      <c r="B311363" s="126">
        <v>55</v>
      </c>
    </row>
    <row r="311364" spans="1:2" ht="15.75" thickBot="1">
      <c r="A311364" s="615"/>
      <c r="B311364" s="130">
        <v>56</v>
      </c>
    </row>
    <row r="311365" spans="1:2" ht="45.75" thickBot="1">
      <c r="A311365" s="545" t="s">
        <v>746</v>
      </c>
      <c r="B311365" s="127" t="s">
        <v>346</v>
      </c>
    </row>
    <row r="311366" spans="1:2" ht="15.75" thickBot="1">
      <c r="A311366" s="626"/>
      <c r="B311366" s="126">
        <v>57</v>
      </c>
    </row>
    <row r="311367" spans="1:2" ht="15.75" thickBot="1">
      <c r="A311367" s="626"/>
      <c r="B311367" s="126">
        <v>58</v>
      </c>
    </row>
    <row r="311368" spans="1:2" ht="15.75" thickBot="1">
      <c r="A311368" s="626"/>
      <c r="B311368" s="126">
        <v>59</v>
      </c>
    </row>
    <row r="311369" spans="1:2" ht="15.75" thickBot="1">
      <c r="A311369" s="626"/>
      <c r="B311369" s="126">
        <v>60</v>
      </c>
    </row>
    <row r="311370" spans="1:2">
      <c r="A311370" s="628">
        <v>0</v>
      </c>
      <c r="B311370" s="126">
        <v>61</v>
      </c>
    </row>
    <row r="311371" spans="1:2" ht="45">
      <c r="A311371" s="460" t="s">
        <v>746</v>
      </c>
      <c r="B311371" s="127" t="s">
        <v>347</v>
      </c>
    </row>
    <row r="311372" spans="1:2" ht="45.75" thickBot="1">
      <c r="A311372" s="630"/>
      <c r="B311372" s="127" t="s">
        <v>348</v>
      </c>
    </row>
    <row r="311373" spans="1:2" ht="15.75" thickBot="1">
      <c r="A311373" s="629"/>
      <c r="B311373" s="126">
        <v>62</v>
      </c>
    </row>
    <row r="311374" spans="1:2" ht="15.75" thickBot="1">
      <c r="A311374" s="629"/>
      <c r="B311374" s="126">
        <v>63</v>
      </c>
    </row>
    <row r="311375" spans="1:2" ht="15.75" thickBot="1">
      <c r="A311375" s="629"/>
      <c r="B311375" s="126">
        <v>64</v>
      </c>
    </row>
    <row r="311376" spans="1:2" ht="15.75" thickBot="1">
      <c r="A311376" s="627">
        <v>0</v>
      </c>
      <c r="B311376" s="126">
        <v>65</v>
      </c>
    </row>
    <row r="311377" spans="1:2" ht="15.75" thickBot="1">
      <c r="A311377" s="629"/>
      <c r="B311377" s="126">
        <v>66</v>
      </c>
    </row>
    <row r="311378" spans="1:2" ht="15.75" thickBot="1">
      <c r="A311378" s="629"/>
      <c r="B311378" s="126">
        <v>67</v>
      </c>
    </row>
    <row r="311379" spans="1:2" ht="15.75" thickBot="1">
      <c r="A311379" s="629"/>
      <c r="B311379" s="126">
        <v>68</v>
      </c>
    </row>
    <row r="311380" spans="1:2" ht="15.75" thickBot="1">
      <c r="A311380" s="629"/>
      <c r="B311380" s="126">
        <v>69</v>
      </c>
    </row>
    <row r="311381" spans="1:2" ht="15.75" thickBot="1">
      <c r="A311381" s="623"/>
      <c r="B311381" s="126">
        <v>70</v>
      </c>
    </row>
    <row r="311382" spans="1:2" ht="15.75" thickBot="1">
      <c r="A311382" s="629"/>
      <c r="B311382" s="126">
        <v>71</v>
      </c>
    </row>
    <row r="311383" spans="1:2" ht="15.75" thickBot="1">
      <c r="A311383" s="623"/>
      <c r="B311383" s="126">
        <v>72</v>
      </c>
    </row>
    <row r="311384" spans="1:2" ht="15.75" thickBot="1">
      <c r="A311384" s="629"/>
      <c r="B311384" s="126">
        <v>73</v>
      </c>
    </row>
    <row r="311385" spans="1:2">
      <c r="A311385" s="546"/>
      <c r="B311385" s="126">
        <v>74</v>
      </c>
    </row>
    <row r="311386" spans="1:2">
      <c r="A311386" s="462">
        <v>0</v>
      </c>
      <c r="B311386" s="126">
        <v>75</v>
      </c>
    </row>
    <row r="311387" spans="1:2" ht="60">
      <c r="A311387" s="462">
        <v>0</v>
      </c>
      <c r="B311387" s="125" t="s">
        <v>349</v>
      </c>
    </row>
    <row r="311388" spans="1:2" ht="60">
      <c r="A311388" s="460" t="s">
        <v>746</v>
      </c>
      <c r="B311388" s="125" t="s">
        <v>350</v>
      </c>
    </row>
    <row r="311389" spans="1:2" ht="60">
      <c r="A311389" s="441"/>
      <c r="B311389" s="125" t="s">
        <v>351</v>
      </c>
    </row>
    <row r="311390" spans="1:2">
      <c r="A311390" s="462">
        <v>0</v>
      </c>
      <c r="B311390" s="131">
        <v>76</v>
      </c>
    </row>
    <row r="311391" spans="1:2">
      <c r="A311391" s="462">
        <v>0</v>
      </c>
      <c r="B311391" s="131">
        <v>77</v>
      </c>
    </row>
    <row r="311392" spans="1:2">
      <c r="A311392" s="462">
        <v>0</v>
      </c>
      <c r="B311392" s="131">
        <v>78</v>
      </c>
    </row>
    <row r="311393" spans="1:2">
      <c r="A311393" s="462">
        <v>0</v>
      </c>
      <c r="B311393" s="131">
        <v>79</v>
      </c>
    </row>
    <row r="311394" spans="1:2">
      <c r="A311394" s="462">
        <v>0</v>
      </c>
      <c r="B311394" s="131">
        <v>80</v>
      </c>
    </row>
    <row r="311395" spans="1:2">
      <c r="A311395" s="462">
        <v>0</v>
      </c>
      <c r="B311395" s="131">
        <v>81</v>
      </c>
    </row>
    <row r="311396" spans="1:2">
      <c r="A311396" s="462">
        <v>0</v>
      </c>
      <c r="B311396" s="131">
        <v>82</v>
      </c>
    </row>
    <row r="311397" spans="1:2">
      <c r="A311397" s="462">
        <v>0</v>
      </c>
      <c r="B311397" s="131">
        <v>83</v>
      </c>
    </row>
    <row r="311398" spans="1:2">
      <c r="A311398" s="462">
        <v>0</v>
      </c>
      <c r="B311398" s="131">
        <v>84</v>
      </c>
    </row>
    <row r="311399" spans="1:2" ht="15.75" thickBot="1">
      <c r="A311399" s="631">
        <v>0</v>
      </c>
      <c r="B311399" s="131">
        <v>85</v>
      </c>
    </row>
    <row r="311400" spans="1:2" ht="15.75" thickBot="1">
      <c r="A311400" s="632"/>
      <c r="B311400" s="131">
        <v>86</v>
      </c>
    </row>
    <row r="311401" spans="1:2" ht="15.75" thickBot="1">
      <c r="A311401" s="632"/>
      <c r="B311401" s="131">
        <v>87</v>
      </c>
    </row>
    <row r="311402" spans="1:2" ht="15.75" thickBot="1">
      <c r="A311402" s="615"/>
      <c r="B311402" s="131">
        <v>88</v>
      </c>
    </row>
    <row r="311403" spans="1:2" ht="15.75" thickBot="1">
      <c r="A311403" s="622"/>
      <c r="B311403" s="131">
        <v>89</v>
      </c>
    </row>
    <row r="311404" spans="1:2" ht="45">
      <c r="A311404" s="541" t="s">
        <v>746</v>
      </c>
      <c r="B311404" s="125" t="s">
        <v>352</v>
      </c>
    </row>
    <row r="311405" spans="1:2">
      <c r="A311405" s="290"/>
      <c r="B311405" s="131">
        <v>90</v>
      </c>
    </row>
    <row r="311406" spans="1:2">
      <c r="A311406" s="290"/>
      <c r="B311406" s="131">
        <v>91</v>
      </c>
    </row>
    <row r="311407" spans="1:2">
      <c r="A311407" s="526"/>
      <c r="B311407" s="131">
        <v>92</v>
      </c>
    </row>
    <row r="311408" spans="1:2">
      <c r="A311408" s="291"/>
      <c r="B311408" s="131">
        <v>93</v>
      </c>
    </row>
    <row r="311409" spans="1:2">
      <c r="A311409" s="374"/>
      <c r="B311409" s="131">
        <v>94</v>
      </c>
    </row>
    <row r="311410" spans="1:2">
      <c r="A311410" s="374"/>
      <c r="B311410" s="131">
        <v>95</v>
      </c>
    </row>
    <row r="311411" spans="1:2">
      <c r="A311411" s="374"/>
      <c r="B311411" s="131">
        <v>96</v>
      </c>
    </row>
    <row r="311412" spans="1:2">
      <c r="A311412" s="374"/>
      <c r="B311412" s="131">
        <v>97</v>
      </c>
    </row>
    <row r="311413" spans="1:2">
      <c r="A311413" s="291"/>
      <c r="B311413" s="131">
        <v>98</v>
      </c>
    </row>
    <row r="311414" spans="1:2">
      <c r="A311414" s="441"/>
      <c r="B311414" s="131">
        <v>99</v>
      </c>
    </row>
    <row r="311415" spans="1:2">
      <c r="A311415" s="441"/>
      <c r="B311415" s="131">
        <v>100</v>
      </c>
    </row>
    <row r="311416" spans="1:2">
      <c r="A311416" s="464"/>
      <c r="B311416" s="131">
        <v>101</v>
      </c>
    </row>
    <row r="311417" spans="1:2">
      <c r="A311417" s="290"/>
      <c r="B311417" s="131">
        <v>102</v>
      </c>
    </row>
    <row r="311418" spans="1:2" ht="45">
      <c r="A311418" s="633" t="s">
        <v>746</v>
      </c>
      <c r="B311418" s="125" t="s">
        <v>353</v>
      </c>
    </row>
    <row r="311419" spans="1:2">
      <c r="A311419" s="463"/>
      <c r="B311419" s="131">
        <v>103</v>
      </c>
    </row>
    <row r="311420" spans="1:2">
      <c r="A311420" s="298"/>
      <c r="B311420" s="131">
        <v>104</v>
      </c>
    </row>
    <row r="311421" spans="1:2">
      <c r="A311421" s="298"/>
      <c r="B311421" s="131">
        <v>105</v>
      </c>
    </row>
    <row r="311422" spans="1:2">
      <c r="A311422" s="298"/>
      <c r="B311422" s="131">
        <v>106</v>
      </c>
    </row>
    <row r="311423" spans="1:2">
      <c r="A311423" s="298"/>
      <c r="B311423" s="131">
        <v>107</v>
      </c>
    </row>
    <row r="311424" spans="1:2">
      <c r="A311424" s="465"/>
      <c r="B311424" s="131">
        <v>108</v>
      </c>
    </row>
    <row r="311425" spans="1:2">
      <c r="A311425" s="441"/>
      <c r="B311425" s="131">
        <v>109</v>
      </c>
    </row>
    <row r="311426" spans="1:2">
      <c r="A311426" s="464"/>
      <c r="B311426" s="131">
        <v>110</v>
      </c>
    </row>
    <row r="311427" spans="1:2">
      <c r="A311427" s="466"/>
      <c r="B311427" s="131">
        <v>111</v>
      </c>
    </row>
    <row r="311428" spans="1:2">
      <c r="A311428" s="290"/>
      <c r="B311428" s="131">
        <v>112</v>
      </c>
    </row>
    <row r="311429" spans="1:2" ht="45">
      <c r="A311429" s="633" t="s">
        <v>746</v>
      </c>
      <c r="B311429" s="125" t="s">
        <v>354</v>
      </c>
    </row>
    <row r="311430" spans="1:2">
      <c r="A311430" s="290"/>
      <c r="B311430" s="131">
        <v>113</v>
      </c>
    </row>
    <row r="311431" spans="1:2">
      <c r="A311431" s="525" t="s">
        <v>746</v>
      </c>
      <c r="B311431" s="131">
        <v>114</v>
      </c>
    </row>
    <row r="311432" spans="1:2">
      <c r="A311432" s="525" t="s">
        <v>746</v>
      </c>
      <c r="B311432" s="131">
        <v>115</v>
      </c>
    </row>
    <row r="311433" spans="1:2">
      <c r="A311433" s="463"/>
      <c r="B311433" s="131">
        <v>116</v>
      </c>
    </row>
    <row r="311434" spans="1:2">
      <c r="A311434" s="298"/>
      <c r="B311434" s="131">
        <v>117</v>
      </c>
    </row>
    <row r="311435" spans="1:2">
      <c r="A311435" s="298"/>
      <c r="B311435" s="131">
        <v>118</v>
      </c>
    </row>
    <row r="311436" spans="1:2">
      <c r="A311436" s="298"/>
      <c r="B311436" s="131">
        <v>119</v>
      </c>
    </row>
    <row r="311437" spans="1:2">
      <c r="A311437" s="465"/>
      <c r="B311437" s="131">
        <v>120</v>
      </c>
    </row>
    <row r="311438" spans="1:2">
      <c r="A311438" s="465"/>
      <c r="B311438" s="131">
        <v>121</v>
      </c>
    </row>
    <row r="311439" spans="1:2">
      <c r="A311439" s="441"/>
      <c r="B311439" s="131">
        <v>122</v>
      </c>
    </row>
    <row r="311440" spans="1:2">
      <c r="A311440" s="464"/>
      <c r="B311440" s="131">
        <v>123</v>
      </c>
    </row>
    <row r="311441" spans="1:2">
      <c r="A311441" s="463"/>
      <c r="B311441" s="131">
        <v>124</v>
      </c>
    </row>
    <row r="311442" spans="1:2">
      <c r="A311442" s="298"/>
      <c r="B311442" s="131">
        <v>125</v>
      </c>
    </row>
    <row r="311443" spans="1:2">
      <c r="A311443" s="465"/>
      <c r="B311443" s="131">
        <v>127</v>
      </c>
    </row>
    <row r="311444" spans="1:2">
      <c r="A311444" s="441"/>
      <c r="B311444" s="131">
        <v>128</v>
      </c>
    </row>
    <row r="311445" spans="1:2">
      <c r="A311445" s="464"/>
      <c r="B311445" s="131">
        <v>129</v>
      </c>
    </row>
    <row r="311446" spans="1:2">
      <c r="A311446" s="463"/>
      <c r="B311446" s="131">
        <v>130</v>
      </c>
    </row>
    <row r="311447" spans="1:2">
      <c r="A311447" s="298"/>
      <c r="B311447" s="131">
        <v>131</v>
      </c>
    </row>
    <row r="311448" spans="1:2">
      <c r="A311448" s="465"/>
      <c r="B311448" s="131">
        <v>133</v>
      </c>
    </row>
    <row r="311449" spans="1:2" ht="60">
      <c r="A311449" s="460" t="s">
        <v>746</v>
      </c>
      <c r="B311449" s="125" t="s">
        <v>355</v>
      </c>
    </row>
    <row r="311450" spans="1:2" ht="60">
      <c r="A311450" s="439"/>
      <c r="B311450" s="129" t="s">
        <v>356</v>
      </c>
    </row>
    <row r="311451" spans="1:2">
      <c r="A311451" s="462">
        <v>0</v>
      </c>
      <c r="B311451" s="131">
        <v>134</v>
      </c>
    </row>
    <row r="311452" spans="1:2">
      <c r="A311452" s="462">
        <v>0</v>
      </c>
      <c r="B311452" s="131">
        <v>135</v>
      </c>
    </row>
    <row r="311453" spans="1:2">
      <c r="A311453" s="373">
        <v>0</v>
      </c>
      <c r="B311453" s="131">
        <v>136</v>
      </c>
    </row>
    <row r="311454" spans="1:2">
      <c r="A311454" s="439"/>
      <c r="B311454" s="131">
        <v>137</v>
      </c>
    </row>
    <row r="311455" spans="1:2">
      <c r="A311455" s="371">
        <v>0</v>
      </c>
      <c r="B311455" s="131">
        <v>138</v>
      </c>
    </row>
    <row r="311456" spans="1:2">
      <c r="A311456" s="370" t="s">
        <v>746</v>
      </c>
      <c r="B311456" s="131">
        <v>139</v>
      </c>
    </row>
    <row r="311457" spans="1:2">
      <c r="A311457" s="370" t="s">
        <v>746</v>
      </c>
      <c r="B311457" s="131">
        <v>140</v>
      </c>
    </row>
    <row r="311458" spans="1:2">
      <c r="A311458" s="370">
        <v>0</v>
      </c>
      <c r="B311458" s="131">
        <v>141</v>
      </c>
    </row>
    <row r="311459" spans="1:2">
      <c r="A311459" s="370" t="s">
        <v>117</v>
      </c>
      <c r="B311459" s="131">
        <v>142</v>
      </c>
    </row>
    <row r="311460" spans="1:2">
      <c r="A311460" s="370" t="s">
        <v>117</v>
      </c>
      <c r="B311460" s="131">
        <v>143</v>
      </c>
    </row>
    <row r="311461" spans="1:2">
      <c r="A311461" s="370" t="s">
        <v>117</v>
      </c>
      <c r="B311461" s="131">
        <v>144</v>
      </c>
    </row>
    <row r="311462" spans="1:2">
      <c r="A311462" s="370" t="s">
        <v>117</v>
      </c>
      <c r="B311462" s="131">
        <v>145</v>
      </c>
    </row>
    <row r="311463" spans="1:2">
      <c r="A311463" s="528" t="s">
        <v>117</v>
      </c>
      <c r="B311463" s="131">
        <v>146</v>
      </c>
    </row>
    <row r="311464" spans="1:2">
      <c r="A311464" s="528" t="s">
        <v>117</v>
      </c>
      <c r="B311464" s="131">
        <v>147</v>
      </c>
    </row>
    <row r="311465" spans="1:2">
      <c r="A311465" s="370" t="s">
        <v>117</v>
      </c>
      <c r="B311465" s="131">
        <v>148</v>
      </c>
    </row>
    <row r="311466" spans="1:2">
      <c r="A311466" s="515"/>
      <c r="B311466" s="533"/>
    </row>
    <row r="311467" spans="1:2">
      <c r="A311467" s="515"/>
      <c r="B311467" s="452"/>
    </row>
    <row r="311468" spans="1:2">
      <c r="A311468" s="515"/>
      <c r="B311468" s="452"/>
    </row>
    <row r="311469" spans="1:2">
      <c r="A311469" s="515"/>
      <c r="B311469" s="452"/>
    </row>
    <row r="311470" spans="1:2">
      <c r="A311470" s="515"/>
      <c r="B311470" s="452"/>
    </row>
    <row r="311471" spans="1:2">
      <c r="A311471" s="467">
        <v>0</v>
      </c>
      <c r="B311471" s="452"/>
    </row>
    <row r="311472" spans="1:2">
      <c r="A311472" s="467">
        <v>0</v>
      </c>
      <c r="B311472" s="452"/>
    </row>
    <row r="311473" spans="1:2">
      <c r="A311473" s="467">
        <v>0</v>
      </c>
      <c r="B311473" s="452"/>
    </row>
    <row r="311474" spans="1:2">
      <c r="A311474" s="467">
        <v>0</v>
      </c>
      <c r="B311474" s="452"/>
    </row>
    <row r="311475" spans="1:2">
      <c r="A311475" s="467">
        <v>0</v>
      </c>
      <c r="B311475" s="452"/>
    </row>
    <row r="311476" spans="1:2">
      <c r="A311476" s="467"/>
      <c r="B311476" s="452"/>
    </row>
    <row r="311477" spans="1:2">
      <c r="A311477" s="467"/>
      <c r="B311477" s="452"/>
    </row>
    <row r="311478" spans="1:2">
      <c r="A311478" s="467"/>
      <c r="B311478" s="452"/>
    </row>
    <row r="311479" spans="1:2">
      <c r="A311479" s="467"/>
      <c r="B311479" s="452"/>
    </row>
    <row r="311480" spans="1:2">
      <c r="A311480" s="467"/>
      <c r="B311480" s="452"/>
    </row>
    <row r="311481" spans="1:2">
      <c r="A311481" s="467"/>
      <c r="B311481" s="452"/>
    </row>
    <row r="311482" spans="1:2">
      <c r="A311482" s="467"/>
      <c r="B311482" s="452"/>
    </row>
    <row r="311483" spans="1:2">
      <c r="A311483" s="467"/>
      <c r="B311483" s="454"/>
    </row>
    <row r="311484" spans="1:2">
      <c r="A311484" s="467"/>
      <c r="B311484" s="452"/>
    </row>
    <row r="311485" spans="1:2">
      <c r="A311485" s="467"/>
      <c r="B311485" s="455"/>
    </row>
    <row r="311486" spans="1:2">
      <c r="A311486" s="467"/>
      <c r="B311486" s="456"/>
    </row>
    <row r="311487" spans="1:2">
      <c r="A311487" s="467"/>
      <c r="B311487" s="456"/>
    </row>
    <row r="311488" spans="1:2">
      <c r="A311488" s="467"/>
      <c r="B311488" s="455"/>
    </row>
    <row r="311489" spans="1:2">
      <c r="A311489" s="467"/>
      <c r="B311489" s="456"/>
    </row>
    <row r="311490" spans="1:2">
      <c r="A311490" s="467"/>
      <c r="B311490" s="455"/>
    </row>
    <row r="311491" spans="1:2">
      <c r="A311491" s="467"/>
      <c r="B311491" s="452"/>
    </row>
    <row r="311492" spans="1:2">
      <c r="A311492" s="467"/>
      <c r="B311492" s="452"/>
    </row>
    <row r="311493" spans="1:2">
      <c r="A311493" s="467"/>
      <c r="B311493" s="452"/>
    </row>
    <row r="311494" spans="1:2">
      <c r="A311494" s="467"/>
      <c r="B311494" s="452"/>
    </row>
    <row r="311495" spans="1:2">
      <c r="A311495" s="467"/>
      <c r="B311495" s="452"/>
    </row>
    <row r="311496" spans="1:2">
      <c r="A311496" s="467"/>
      <c r="B311496" s="452"/>
    </row>
    <row r="311497" spans="1:2">
      <c r="A311497" s="467"/>
      <c r="B311497" s="452"/>
    </row>
    <row r="327682" spans="1:2">
      <c r="A327682" s="523">
        <v>1</v>
      </c>
      <c r="B327682" s="124"/>
    </row>
    <row r="327683" spans="1:2" ht="60.75" thickBot="1">
      <c r="A327683" s="604"/>
      <c r="B327683" s="125" t="s">
        <v>336</v>
      </c>
    </row>
    <row r="327684" spans="1:2" ht="15.75" thickBot="1">
      <c r="A327684" s="607"/>
      <c r="B327684" s="126">
        <v>1</v>
      </c>
    </row>
    <row r="327685" spans="1:2" ht="45">
      <c r="A327685" s="605" t="s">
        <v>746</v>
      </c>
      <c r="B327685" s="127" t="s">
        <v>337</v>
      </c>
    </row>
    <row r="327686" spans="1:2" ht="15.75" thickBot="1">
      <c r="A327686" s="608"/>
      <c r="B327686" s="126">
        <v>2</v>
      </c>
    </row>
    <row r="327687" spans="1:2" ht="15.75" thickBot="1">
      <c r="A327687" s="609"/>
      <c r="B327687" s="126">
        <v>3</v>
      </c>
    </row>
    <row r="327688" spans="1:2" ht="15.75" thickBot="1">
      <c r="A327688" s="609"/>
      <c r="B327688" s="126">
        <v>4</v>
      </c>
    </row>
    <row r="327689" spans="1:2" ht="15.75" thickBot="1">
      <c r="A327689" s="609"/>
      <c r="B327689" s="126">
        <v>5</v>
      </c>
    </row>
    <row r="327690" spans="1:2" ht="60">
      <c r="A327690" s="605" t="s">
        <v>752</v>
      </c>
      <c r="B327690" s="126">
        <v>6</v>
      </c>
    </row>
    <row r="327691" spans="1:2">
      <c r="A327691" s="483" t="s">
        <v>746</v>
      </c>
      <c r="B327691" s="126">
        <v>7</v>
      </c>
    </row>
    <row r="327692" spans="1:2">
      <c r="A327692" s="483" t="s">
        <v>746</v>
      </c>
      <c r="B327692" s="126">
        <v>8</v>
      </c>
    </row>
    <row r="327693" spans="1:2">
      <c r="A327693" s="483" t="s">
        <v>746</v>
      </c>
      <c r="B327693" s="126">
        <v>9</v>
      </c>
    </row>
    <row r="327694" spans="1:2">
      <c r="A327694" s="483" t="s">
        <v>746</v>
      </c>
      <c r="B327694" s="126">
        <v>10</v>
      </c>
    </row>
    <row r="327695" spans="1:2" ht="15.75" thickBot="1">
      <c r="A327695" s="610" t="s">
        <v>746</v>
      </c>
      <c r="B327695" s="126">
        <v>11</v>
      </c>
    </row>
    <row r="327696" spans="1:2" ht="15.75" thickBot="1">
      <c r="A327696" s="607"/>
      <c r="B327696" s="126">
        <v>12</v>
      </c>
    </row>
    <row r="327697" spans="1:2" ht="15.75" thickBot="1">
      <c r="A327697" s="611"/>
      <c r="B327697" s="126">
        <v>13</v>
      </c>
    </row>
    <row r="327698" spans="1:2" ht="15.75" thickBot="1">
      <c r="A327698" s="609"/>
      <c r="B327698" s="126">
        <v>14</v>
      </c>
    </row>
    <row r="327699" spans="1:2" ht="15.75" thickBot="1">
      <c r="A327699" s="612"/>
      <c r="B327699" s="126">
        <v>15</v>
      </c>
    </row>
    <row r="327700" spans="1:2" ht="15.75" thickBot="1">
      <c r="A327700" s="611"/>
      <c r="B327700" s="126">
        <v>16</v>
      </c>
    </row>
    <row r="327701" spans="1:2" ht="15.75" thickBot="1">
      <c r="A327701" s="613"/>
      <c r="B327701" s="126">
        <v>17</v>
      </c>
    </row>
    <row r="327702" spans="1:2" ht="15.75" thickBot="1">
      <c r="A327702" s="614"/>
      <c r="B327702" s="126">
        <v>18</v>
      </c>
    </row>
    <row r="327703" spans="1:2" ht="15.75" thickBot="1">
      <c r="A327703" s="615"/>
      <c r="B327703" s="126">
        <v>19</v>
      </c>
    </row>
    <row r="327704" spans="1:2" ht="15.75" thickBot="1">
      <c r="A327704" s="615"/>
      <c r="B327704" s="126">
        <v>20</v>
      </c>
    </row>
    <row r="327705" spans="1:2" ht="15.75" thickBot="1">
      <c r="A327705" s="615"/>
      <c r="B327705" s="126">
        <v>21</v>
      </c>
    </row>
    <row r="327706" spans="1:2" ht="15.75" thickBot="1">
      <c r="A327706" s="615"/>
      <c r="B327706" s="126">
        <v>22</v>
      </c>
    </row>
    <row r="327707" spans="1:2" ht="15.75" thickBot="1">
      <c r="A327707" s="615"/>
      <c r="B327707" s="126">
        <v>23</v>
      </c>
    </row>
    <row r="327708" spans="1:2" ht="15.75" thickBot="1">
      <c r="A327708" s="615"/>
      <c r="B327708" s="126">
        <v>24</v>
      </c>
    </row>
    <row r="327709" spans="1:2">
      <c r="A327709" s="616">
        <v>0</v>
      </c>
      <c r="B327709" s="126">
        <v>25</v>
      </c>
    </row>
    <row r="327710" spans="1:2" ht="45">
      <c r="A327710" s="483" t="s">
        <v>746</v>
      </c>
      <c r="B327710" s="127" t="s">
        <v>338</v>
      </c>
    </row>
    <row r="327711" spans="1:2" ht="45.75" thickBot="1">
      <c r="A327711" s="604"/>
      <c r="B327711" s="127" t="s">
        <v>339</v>
      </c>
    </row>
    <row r="327712" spans="1:2" ht="15.75" thickBot="1">
      <c r="A327712" s="615"/>
      <c r="B327712" s="126">
        <v>26</v>
      </c>
    </row>
    <row r="327713" spans="1:2" ht="15.75" thickBot="1">
      <c r="A327713" s="615"/>
      <c r="B327713" s="126">
        <v>27</v>
      </c>
    </row>
    <row r="327714" spans="1:2" ht="15.75" thickBot="1">
      <c r="A327714" s="615"/>
      <c r="B327714" s="126">
        <v>28</v>
      </c>
    </row>
    <row r="327715" spans="1:2" ht="15.75" thickBot="1">
      <c r="A327715" s="615"/>
      <c r="B327715" s="126">
        <v>29</v>
      </c>
    </row>
    <row r="327716" spans="1:2" ht="15.75" thickBot="1">
      <c r="A327716" s="617">
        <v>0</v>
      </c>
      <c r="B327716" s="126">
        <v>30</v>
      </c>
    </row>
    <row r="327717" spans="1:2" ht="15.75" thickBot="1">
      <c r="A327717" s="615"/>
      <c r="B327717" s="126">
        <v>31</v>
      </c>
    </row>
    <row r="327718" spans="1:2" ht="15.75" thickBot="1">
      <c r="A327718" s="615"/>
      <c r="B327718" s="126">
        <v>32</v>
      </c>
    </row>
    <row r="327719" spans="1:2">
      <c r="A327719" s="618">
        <v>0</v>
      </c>
      <c r="B327719" s="126">
        <v>33</v>
      </c>
    </row>
    <row r="327720" spans="1:2">
      <c r="A327720" s="370">
        <v>0</v>
      </c>
      <c r="B327720" s="126">
        <v>34</v>
      </c>
    </row>
    <row r="327721" spans="1:2">
      <c r="A327721" s="436">
        <v>0</v>
      </c>
      <c r="B327721" s="126">
        <v>35</v>
      </c>
    </row>
    <row r="327722" spans="1:2">
      <c r="A327722" s="436">
        <v>0</v>
      </c>
      <c r="B327722" s="126">
        <v>36</v>
      </c>
    </row>
    <row r="327723" spans="1:2">
      <c r="A327723" s="370">
        <v>0</v>
      </c>
      <c r="B327723" s="126">
        <v>37</v>
      </c>
    </row>
    <row r="327724" spans="1:2" ht="15.75" thickBot="1">
      <c r="A327724" s="619">
        <v>0</v>
      </c>
      <c r="B327724" s="126">
        <v>38</v>
      </c>
    </row>
    <row r="327725" spans="1:2" ht="15.75" thickBot="1">
      <c r="A327725" s="615"/>
      <c r="B327725" s="126">
        <v>39</v>
      </c>
    </row>
    <row r="327726" spans="1:2" ht="45">
      <c r="A327726" s="620" t="s">
        <v>746</v>
      </c>
      <c r="B327726" s="127" t="s">
        <v>340</v>
      </c>
    </row>
    <row r="327727" spans="1:2" ht="45.75" thickBot="1">
      <c r="A327727" s="621"/>
      <c r="B327727" s="127" t="s">
        <v>341</v>
      </c>
    </row>
    <row r="327728" spans="1:2" ht="15.75" thickBot="1">
      <c r="A327728" s="615"/>
      <c r="B327728" s="126">
        <v>40</v>
      </c>
    </row>
    <row r="327729" spans="1:2" ht="45">
      <c r="A327729" s="541" t="s">
        <v>746</v>
      </c>
      <c r="B327729" s="127" t="s">
        <v>342</v>
      </c>
    </row>
    <row r="327730" spans="1:2" ht="45.75" thickBot="1">
      <c r="A327730" s="621"/>
      <c r="B327730" s="127" t="s">
        <v>343</v>
      </c>
    </row>
    <row r="327731" spans="1:2" ht="15.75" thickBot="1">
      <c r="A327731" s="622"/>
      <c r="B327731" s="126">
        <v>41</v>
      </c>
    </row>
    <row r="327732" spans="1:2" ht="60">
      <c r="A327732" s="541" t="s">
        <v>746</v>
      </c>
      <c r="B327732" s="127" t="s">
        <v>344</v>
      </c>
    </row>
    <row r="327733" spans="1:2" ht="15.75" thickBot="1">
      <c r="A327733" s="621"/>
      <c r="B327733" s="128">
        <v>42</v>
      </c>
    </row>
    <row r="327734" spans="1:2" ht="15.75" thickBot="1">
      <c r="A327734" s="622"/>
      <c r="B327734" s="126">
        <v>43</v>
      </c>
    </row>
    <row r="327735" spans="1:2" ht="60">
      <c r="A327735" s="541" t="s">
        <v>746</v>
      </c>
      <c r="B327735" s="127" t="s">
        <v>345</v>
      </c>
    </row>
    <row r="327736" spans="1:2" ht="15.75" thickBot="1">
      <c r="A327736" s="621"/>
      <c r="B327736" s="130">
        <v>44</v>
      </c>
    </row>
    <row r="327737" spans="1:2" ht="15.75" thickBot="1">
      <c r="A327737" s="622"/>
      <c r="B327737" s="126">
        <v>45</v>
      </c>
    </row>
    <row r="327738" spans="1:2" ht="15.75" thickBot="1">
      <c r="A327738" s="623"/>
      <c r="B327738" s="130">
        <v>46</v>
      </c>
    </row>
    <row r="327739" spans="1:2" ht="15.75" thickBot="1">
      <c r="A327739" s="625"/>
      <c r="B327739" s="126">
        <v>47</v>
      </c>
    </row>
    <row r="327740" spans="1:2" ht="15.75" thickBot="1">
      <c r="A327740" s="624"/>
      <c r="B327740" s="130">
        <v>48</v>
      </c>
    </row>
    <row r="327741" spans="1:2" ht="15.75" thickBot="1">
      <c r="A327741" s="626"/>
      <c r="B327741" s="126">
        <v>49</v>
      </c>
    </row>
    <row r="327742" spans="1:2" ht="15.75" thickBot="1">
      <c r="A327742" s="626"/>
      <c r="B327742" s="130">
        <v>50</v>
      </c>
    </row>
    <row r="327743" spans="1:2" ht="15.75" thickBot="1">
      <c r="A327743" s="627">
        <v>0</v>
      </c>
      <c r="B327743" s="126">
        <v>51</v>
      </c>
    </row>
    <row r="327744" spans="1:2" ht="15.75" thickBot="1">
      <c r="A327744" s="626"/>
      <c r="B327744" s="130">
        <v>52</v>
      </c>
    </row>
    <row r="327745" spans="1:2" ht="15.75" thickBot="1">
      <c r="A327745" s="626"/>
      <c r="B327745" s="126">
        <v>53</v>
      </c>
    </row>
    <row r="327746" spans="1:2" ht="15.75" thickBot="1">
      <c r="A327746" s="626"/>
      <c r="B327746" s="130">
        <v>54</v>
      </c>
    </row>
    <row r="327747" spans="1:2" ht="15.75" thickBot="1">
      <c r="A327747" s="615"/>
      <c r="B327747" s="126">
        <v>55</v>
      </c>
    </row>
    <row r="327748" spans="1:2" ht="15.75" thickBot="1">
      <c r="A327748" s="615"/>
      <c r="B327748" s="130">
        <v>56</v>
      </c>
    </row>
    <row r="327749" spans="1:2" ht="45.75" thickBot="1">
      <c r="A327749" s="545" t="s">
        <v>746</v>
      </c>
      <c r="B327749" s="127" t="s">
        <v>346</v>
      </c>
    </row>
    <row r="327750" spans="1:2" ht="15.75" thickBot="1">
      <c r="A327750" s="626"/>
      <c r="B327750" s="126">
        <v>57</v>
      </c>
    </row>
    <row r="327751" spans="1:2" ht="15.75" thickBot="1">
      <c r="A327751" s="626"/>
      <c r="B327751" s="126">
        <v>58</v>
      </c>
    </row>
    <row r="327752" spans="1:2" ht="15.75" thickBot="1">
      <c r="A327752" s="626"/>
      <c r="B327752" s="126">
        <v>59</v>
      </c>
    </row>
    <row r="327753" spans="1:2" ht="15.75" thickBot="1">
      <c r="A327753" s="626"/>
      <c r="B327753" s="126">
        <v>60</v>
      </c>
    </row>
    <row r="327754" spans="1:2">
      <c r="A327754" s="628">
        <v>0</v>
      </c>
      <c r="B327754" s="126">
        <v>61</v>
      </c>
    </row>
    <row r="327755" spans="1:2" ht="45">
      <c r="A327755" s="460" t="s">
        <v>746</v>
      </c>
      <c r="B327755" s="127" t="s">
        <v>347</v>
      </c>
    </row>
    <row r="327756" spans="1:2" ht="45.75" thickBot="1">
      <c r="A327756" s="630"/>
      <c r="B327756" s="127" t="s">
        <v>348</v>
      </c>
    </row>
    <row r="327757" spans="1:2" ht="15.75" thickBot="1">
      <c r="A327757" s="629"/>
      <c r="B327757" s="126">
        <v>62</v>
      </c>
    </row>
    <row r="327758" spans="1:2" ht="15.75" thickBot="1">
      <c r="A327758" s="629"/>
      <c r="B327758" s="126">
        <v>63</v>
      </c>
    </row>
    <row r="327759" spans="1:2" ht="15.75" thickBot="1">
      <c r="A327759" s="629"/>
      <c r="B327759" s="126">
        <v>64</v>
      </c>
    </row>
    <row r="327760" spans="1:2" ht="15.75" thickBot="1">
      <c r="A327760" s="627">
        <v>0</v>
      </c>
      <c r="B327760" s="126">
        <v>65</v>
      </c>
    </row>
    <row r="327761" spans="1:2" ht="15.75" thickBot="1">
      <c r="A327761" s="629"/>
      <c r="B327761" s="126">
        <v>66</v>
      </c>
    </row>
    <row r="327762" spans="1:2" ht="15.75" thickBot="1">
      <c r="A327762" s="629"/>
      <c r="B327762" s="126">
        <v>67</v>
      </c>
    </row>
    <row r="327763" spans="1:2" ht="15.75" thickBot="1">
      <c r="A327763" s="629"/>
      <c r="B327763" s="126">
        <v>68</v>
      </c>
    </row>
    <row r="327764" spans="1:2" ht="15.75" thickBot="1">
      <c r="A327764" s="629"/>
      <c r="B327764" s="126">
        <v>69</v>
      </c>
    </row>
    <row r="327765" spans="1:2" ht="15.75" thickBot="1">
      <c r="A327765" s="623"/>
      <c r="B327765" s="126">
        <v>70</v>
      </c>
    </row>
    <row r="327766" spans="1:2" ht="15.75" thickBot="1">
      <c r="A327766" s="629"/>
      <c r="B327766" s="126">
        <v>71</v>
      </c>
    </row>
    <row r="327767" spans="1:2" ht="15.75" thickBot="1">
      <c r="A327767" s="623"/>
      <c r="B327767" s="126">
        <v>72</v>
      </c>
    </row>
    <row r="327768" spans="1:2" ht="15.75" thickBot="1">
      <c r="A327768" s="629"/>
      <c r="B327768" s="126">
        <v>73</v>
      </c>
    </row>
    <row r="327769" spans="1:2">
      <c r="A327769" s="546"/>
      <c r="B327769" s="126">
        <v>74</v>
      </c>
    </row>
    <row r="327770" spans="1:2">
      <c r="A327770" s="462">
        <v>0</v>
      </c>
      <c r="B327770" s="126">
        <v>75</v>
      </c>
    </row>
    <row r="327771" spans="1:2" ht="60">
      <c r="A327771" s="462">
        <v>0</v>
      </c>
      <c r="B327771" s="125" t="s">
        <v>349</v>
      </c>
    </row>
    <row r="327772" spans="1:2" ht="60">
      <c r="A327772" s="460" t="s">
        <v>746</v>
      </c>
      <c r="B327772" s="125" t="s">
        <v>350</v>
      </c>
    </row>
    <row r="327773" spans="1:2" ht="60">
      <c r="A327773" s="441"/>
      <c r="B327773" s="125" t="s">
        <v>351</v>
      </c>
    </row>
    <row r="327774" spans="1:2">
      <c r="A327774" s="462">
        <v>0</v>
      </c>
      <c r="B327774" s="131">
        <v>76</v>
      </c>
    </row>
    <row r="327775" spans="1:2">
      <c r="A327775" s="462">
        <v>0</v>
      </c>
      <c r="B327775" s="131">
        <v>77</v>
      </c>
    </row>
    <row r="327776" spans="1:2">
      <c r="A327776" s="462">
        <v>0</v>
      </c>
      <c r="B327776" s="131">
        <v>78</v>
      </c>
    </row>
    <row r="327777" spans="1:2">
      <c r="A327777" s="462">
        <v>0</v>
      </c>
      <c r="B327777" s="131">
        <v>79</v>
      </c>
    </row>
    <row r="327778" spans="1:2">
      <c r="A327778" s="462">
        <v>0</v>
      </c>
      <c r="B327778" s="131">
        <v>80</v>
      </c>
    </row>
    <row r="327779" spans="1:2">
      <c r="A327779" s="462">
        <v>0</v>
      </c>
      <c r="B327779" s="131">
        <v>81</v>
      </c>
    </row>
    <row r="327780" spans="1:2">
      <c r="A327780" s="462">
        <v>0</v>
      </c>
      <c r="B327780" s="131">
        <v>82</v>
      </c>
    </row>
    <row r="327781" spans="1:2">
      <c r="A327781" s="462">
        <v>0</v>
      </c>
      <c r="B327781" s="131">
        <v>83</v>
      </c>
    </row>
    <row r="327782" spans="1:2">
      <c r="A327782" s="462">
        <v>0</v>
      </c>
      <c r="B327782" s="131">
        <v>84</v>
      </c>
    </row>
    <row r="327783" spans="1:2" ht="15.75" thickBot="1">
      <c r="A327783" s="631">
        <v>0</v>
      </c>
      <c r="B327783" s="131">
        <v>85</v>
      </c>
    </row>
    <row r="327784" spans="1:2" ht="15.75" thickBot="1">
      <c r="A327784" s="632"/>
      <c r="B327784" s="131">
        <v>86</v>
      </c>
    </row>
    <row r="327785" spans="1:2" ht="15.75" thickBot="1">
      <c r="A327785" s="632"/>
      <c r="B327785" s="131">
        <v>87</v>
      </c>
    </row>
    <row r="327786" spans="1:2" ht="15.75" thickBot="1">
      <c r="A327786" s="615"/>
      <c r="B327786" s="131">
        <v>88</v>
      </c>
    </row>
    <row r="327787" spans="1:2" ht="15.75" thickBot="1">
      <c r="A327787" s="622"/>
      <c r="B327787" s="131">
        <v>89</v>
      </c>
    </row>
    <row r="327788" spans="1:2" ht="45">
      <c r="A327788" s="541" t="s">
        <v>746</v>
      </c>
      <c r="B327788" s="125" t="s">
        <v>352</v>
      </c>
    </row>
    <row r="327789" spans="1:2">
      <c r="A327789" s="290"/>
      <c r="B327789" s="131">
        <v>90</v>
      </c>
    </row>
    <row r="327790" spans="1:2">
      <c r="A327790" s="290"/>
      <c r="B327790" s="131">
        <v>91</v>
      </c>
    </row>
    <row r="327791" spans="1:2">
      <c r="A327791" s="526"/>
      <c r="B327791" s="131">
        <v>92</v>
      </c>
    </row>
    <row r="327792" spans="1:2">
      <c r="A327792" s="291"/>
      <c r="B327792" s="131">
        <v>93</v>
      </c>
    </row>
    <row r="327793" spans="1:2">
      <c r="A327793" s="374"/>
      <c r="B327793" s="131">
        <v>94</v>
      </c>
    </row>
    <row r="327794" spans="1:2">
      <c r="A327794" s="374"/>
      <c r="B327794" s="131">
        <v>95</v>
      </c>
    </row>
    <row r="327795" spans="1:2">
      <c r="A327795" s="374"/>
      <c r="B327795" s="131">
        <v>96</v>
      </c>
    </row>
    <row r="327796" spans="1:2">
      <c r="A327796" s="374"/>
      <c r="B327796" s="131">
        <v>97</v>
      </c>
    </row>
    <row r="327797" spans="1:2">
      <c r="A327797" s="291"/>
      <c r="B327797" s="131">
        <v>98</v>
      </c>
    </row>
    <row r="327798" spans="1:2">
      <c r="A327798" s="441"/>
      <c r="B327798" s="131">
        <v>99</v>
      </c>
    </row>
    <row r="327799" spans="1:2">
      <c r="A327799" s="441"/>
      <c r="B327799" s="131">
        <v>100</v>
      </c>
    </row>
    <row r="327800" spans="1:2">
      <c r="A327800" s="464"/>
      <c r="B327800" s="131">
        <v>101</v>
      </c>
    </row>
    <row r="327801" spans="1:2">
      <c r="A327801" s="290"/>
      <c r="B327801" s="131">
        <v>102</v>
      </c>
    </row>
    <row r="327802" spans="1:2" ht="45">
      <c r="A327802" s="633" t="s">
        <v>746</v>
      </c>
      <c r="B327802" s="125" t="s">
        <v>353</v>
      </c>
    </row>
    <row r="327803" spans="1:2">
      <c r="A327803" s="463"/>
      <c r="B327803" s="131">
        <v>103</v>
      </c>
    </row>
    <row r="327804" spans="1:2">
      <c r="A327804" s="298"/>
      <c r="B327804" s="131">
        <v>104</v>
      </c>
    </row>
    <row r="327805" spans="1:2">
      <c r="A327805" s="298"/>
      <c r="B327805" s="131">
        <v>105</v>
      </c>
    </row>
    <row r="327806" spans="1:2">
      <c r="A327806" s="298"/>
      <c r="B327806" s="131">
        <v>106</v>
      </c>
    </row>
    <row r="327807" spans="1:2">
      <c r="A327807" s="298"/>
      <c r="B327807" s="131">
        <v>107</v>
      </c>
    </row>
    <row r="327808" spans="1:2">
      <c r="A327808" s="465"/>
      <c r="B327808" s="131">
        <v>108</v>
      </c>
    </row>
    <row r="327809" spans="1:2">
      <c r="A327809" s="441"/>
      <c r="B327809" s="131">
        <v>109</v>
      </c>
    </row>
    <row r="327810" spans="1:2">
      <c r="A327810" s="464"/>
      <c r="B327810" s="131">
        <v>110</v>
      </c>
    </row>
    <row r="327811" spans="1:2">
      <c r="A327811" s="466"/>
      <c r="B327811" s="131">
        <v>111</v>
      </c>
    </row>
    <row r="327812" spans="1:2">
      <c r="A327812" s="290"/>
      <c r="B327812" s="131">
        <v>112</v>
      </c>
    </row>
    <row r="327813" spans="1:2" ht="45">
      <c r="A327813" s="633" t="s">
        <v>746</v>
      </c>
      <c r="B327813" s="125" t="s">
        <v>354</v>
      </c>
    </row>
    <row r="327814" spans="1:2">
      <c r="A327814" s="290"/>
      <c r="B327814" s="131">
        <v>113</v>
      </c>
    </row>
    <row r="327815" spans="1:2">
      <c r="A327815" s="525" t="s">
        <v>746</v>
      </c>
      <c r="B327815" s="131">
        <v>114</v>
      </c>
    </row>
    <row r="327816" spans="1:2">
      <c r="A327816" s="525" t="s">
        <v>746</v>
      </c>
      <c r="B327816" s="131">
        <v>115</v>
      </c>
    </row>
    <row r="327817" spans="1:2">
      <c r="A327817" s="463"/>
      <c r="B327817" s="131">
        <v>116</v>
      </c>
    </row>
    <row r="327818" spans="1:2">
      <c r="A327818" s="298"/>
      <c r="B327818" s="131">
        <v>117</v>
      </c>
    </row>
    <row r="327819" spans="1:2">
      <c r="A327819" s="298"/>
      <c r="B327819" s="131">
        <v>118</v>
      </c>
    </row>
    <row r="327820" spans="1:2">
      <c r="A327820" s="298"/>
      <c r="B327820" s="131">
        <v>119</v>
      </c>
    </row>
    <row r="327821" spans="1:2">
      <c r="A327821" s="465"/>
      <c r="B327821" s="131">
        <v>120</v>
      </c>
    </row>
    <row r="327822" spans="1:2">
      <c r="A327822" s="465"/>
      <c r="B327822" s="131">
        <v>121</v>
      </c>
    </row>
    <row r="327823" spans="1:2">
      <c r="A327823" s="441"/>
      <c r="B327823" s="131">
        <v>122</v>
      </c>
    </row>
    <row r="327824" spans="1:2">
      <c r="A327824" s="464"/>
      <c r="B327824" s="131">
        <v>123</v>
      </c>
    </row>
    <row r="327825" spans="1:2">
      <c r="A327825" s="463"/>
      <c r="B327825" s="131">
        <v>124</v>
      </c>
    </row>
    <row r="327826" spans="1:2">
      <c r="A327826" s="298"/>
      <c r="B327826" s="131">
        <v>125</v>
      </c>
    </row>
    <row r="327827" spans="1:2">
      <c r="A327827" s="465"/>
      <c r="B327827" s="131">
        <v>127</v>
      </c>
    </row>
    <row r="327828" spans="1:2">
      <c r="A327828" s="441"/>
      <c r="B327828" s="131">
        <v>128</v>
      </c>
    </row>
    <row r="327829" spans="1:2">
      <c r="A327829" s="464"/>
      <c r="B327829" s="131">
        <v>129</v>
      </c>
    </row>
    <row r="327830" spans="1:2">
      <c r="A327830" s="463"/>
      <c r="B327830" s="131">
        <v>130</v>
      </c>
    </row>
    <row r="327831" spans="1:2">
      <c r="A327831" s="298"/>
      <c r="B327831" s="131">
        <v>131</v>
      </c>
    </row>
    <row r="327832" spans="1:2">
      <c r="A327832" s="465"/>
      <c r="B327832" s="131">
        <v>133</v>
      </c>
    </row>
    <row r="327833" spans="1:2" ht="60">
      <c r="A327833" s="460" t="s">
        <v>746</v>
      </c>
      <c r="B327833" s="125" t="s">
        <v>355</v>
      </c>
    </row>
    <row r="327834" spans="1:2" ht="60">
      <c r="A327834" s="439"/>
      <c r="B327834" s="129" t="s">
        <v>356</v>
      </c>
    </row>
    <row r="327835" spans="1:2">
      <c r="A327835" s="462">
        <v>0</v>
      </c>
      <c r="B327835" s="131">
        <v>134</v>
      </c>
    </row>
    <row r="327836" spans="1:2">
      <c r="A327836" s="462">
        <v>0</v>
      </c>
      <c r="B327836" s="131">
        <v>135</v>
      </c>
    </row>
    <row r="327837" spans="1:2">
      <c r="A327837" s="373">
        <v>0</v>
      </c>
      <c r="B327837" s="131">
        <v>136</v>
      </c>
    </row>
    <row r="327838" spans="1:2">
      <c r="A327838" s="439"/>
      <c r="B327838" s="131">
        <v>137</v>
      </c>
    </row>
    <row r="327839" spans="1:2">
      <c r="A327839" s="371">
        <v>0</v>
      </c>
      <c r="B327839" s="131">
        <v>138</v>
      </c>
    </row>
    <row r="327840" spans="1:2">
      <c r="A327840" s="370" t="s">
        <v>746</v>
      </c>
      <c r="B327840" s="131">
        <v>139</v>
      </c>
    </row>
    <row r="327841" spans="1:2">
      <c r="A327841" s="370" t="s">
        <v>746</v>
      </c>
      <c r="B327841" s="131">
        <v>140</v>
      </c>
    </row>
    <row r="327842" spans="1:2">
      <c r="A327842" s="370">
        <v>0</v>
      </c>
      <c r="B327842" s="131">
        <v>141</v>
      </c>
    </row>
    <row r="327843" spans="1:2">
      <c r="A327843" s="370" t="s">
        <v>117</v>
      </c>
      <c r="B327843" s="131">
        <v>142</v>
      </c>
    </row>
    <row r="327844" spans="1:2">
      <c r="A327844" s="370" t="s">
        <v>117</v>
      </c>
      <c r="B327844" s="131">
        <v>143</v>
      </c>
    </row>
    <row r="327845" spans="1:2">
      <c r="A327845" s="370" t="s">
        <v>117</v>
      </c>
      <c r="B327845" s="131">
        <v>144</v>
      </c>
    </row>
    <row r="327846" spans="1:2">
      <c r="A327846" s="370" t="s">
        <v>117</v>
      </c>
      <c r="B327846" s="131">
        <v>145</v>
      </c>
    </row>
    <row r="327847" spans="1:2">
      <c r="A327847" s="528" t="s">
        <v>117</v>
      </c>
      <c r="B327847" s="131">
        <v>146</v>
      </c>
    </row>
    <row r="327848" spans="1:2">
      <c r="A327848" s="528" t="s">
        <v>117</v>
      </c>
      <c r="B327848" s="131">
        <v>147</v>
      </c>
    </row>
    <row r="327849" spans="1:2">
      <c r="A327849" s="370" t="s">
        <v>117</v>
      </c>
      <c r="B327849" s="131">
        <v>148</v>
      </c>
    </row>
    <row r="327850" spans="1:2">
      <c r="A327850" s="515"/>
      <c r="B327850" s="533"/>
    </row>
    <row r="327851" spans="1:2">
      <c r="A327851" s="515"/>
      <c r="B327851" s="452"/>
    </row>
    <row r="327852" spans="1:2">
      <c r="A327852" s="515"/>
      <c r="B327852" s="452"/>
    </row>
    <row r="327853" spans="1:2">
      <c r="A327853" s="515"/>
      <c r="B327853" s="452"/>
    </row>
    <row r="327854" spans="1:2">
      <c r="A327854" s="515"/>
      <c r="B327854" s="452"/>
    </row>
    <row r="327855" spans="1:2">
      <c r="A327855" s="467">
        <v>0</v>
      </c>
      <c r="B327855" s="452"/>
    </row>
    <row r="327856" spans="1:2">
      <c r="A327856" s="467">
        <v>0</v>
      </c>
      <c r="B327856" s="452"/>
    </row>
    <row r="327857" spans="1:2">
      <c r="A327857" s="467">
        <v>0</v>
      </c>
      <c r="B327857" s="452"/>
    </row>
    <row r="327858" spans="1:2">
      <c r="A327858" s="467">
        <v>0</v>
      </c>
      <c r="B327858" s="452"/>
    </row>
    <row r="327859" spans="1:2">
      <c r="A327859" s="467">
        <v>0</v>
      </c>
      <c r="B327859" s="452"/>
    </row>
    <row r="327860" spans="1:2">
      <c r="A327860" s="467"/>
      <c r="B327860" s="452"/>
    </row>
    <row r="327861" spans="1:2">
      <c r="A327861" s="467"/>
      <c r="B327861" s="452"/>
    </row>
    <row r="327862" spans="1:2">
      <c r="A327862" s="467"/>
      <c r="B327862" s="452"/>
    </row>
    <row r="327863" spans="1:2">
      <c r="A327863" s="467"/>
      <c r="B327863" s="452"/>
    </row>
    <row r="327864" spans="1:2">
      <c r="A327864" s="467"/>
      <c r="B327864" s="452"/>
    </row>
    <row r="327865" spans="1:2">
      <c r="A327865" s="467"/>
      <c r="B327865" s="452"/>
    </row>
    <row r="327866" spans="1:2">
      <c r="A327866" s="467"/>
      <c r="B327866" s="452"/>
    </row>
    <row r="327867" spans="1:2">
      <c r="A327867" s="467"/>
      <c r="B327867" s="454"/>
    </row>
    <row r="327868" spans="1:2">
      <c r="A327868" s="467"/>
      <c r="B327868" s="452"/>
    </row>
    <row r="327869" spans="1:2">
      <c r="A327869" s="467"/>
      <c r="B327869" s="455"/>
    </row>
    <row r="327870" spans="1:2">
      <c r="A327870" s="467"/>
      <c r="B327870" s="456"/>
    </row>
    <row r="327871" spans="1:2">
      <c r="A327871" s="467"/>
      <c r="B327871" s="456"/>
    </row>
    <row r="327872" spans="1:2">
      <c r="A327872" s="467"/>
      <c r="B327872" s="455"/>
    </row>
    <row r="327873" spans="1:2">
      <c r="A327873" s="467"/>
      <c r="B327873" s="456"/>
    </row>
    <row r="327874" spans="1:2">
      <c r="A327874" s="467"/>
      <c r="B327874" s="455"/>
    </row>
    <row r="327875" spans="1:2">
      <c r="A327875" s="467"/>
      <c r="B327875" s="452"/>
    </row>
    <row r="327876" spans="1:2">
      <c r="A327876" s="467"/>
      <c r="B327876" s="452"/>
    </row>
    <row r="327877" spans="1:2">
      <c r="A327877" s="467"/>
      <c r="B327877" s="452"/>
    </row>
    <row r="327878" spans="1:2">
      <c r="A327878" s="467"/>
      <c r="B327878" s="452"/>
    </row>
    <row r="327879" spans="1:2">
      <c r="A327879" s="467"/>
      <c r="B327879" s="452"/>
    </row>
    <row r="327880" spans="1:2">
      <c r="A327880" s="467"/>
      <c r="B327880" s="452"/>
    </row>
    <row r="327881" spans="1:2">
      <c r="A327881" s="467"/>
      <c r="B327881" s="452"/>
    </row>
    <row r="344066" spans="1:2">
      <c r="A344066" s="523">
        <v>1</v>
      </c>
      <c r="B344066" s="124"/>
    </row>
    <row r="344067" spans="1:2" ht="60.75" thickBot="1">
      <c r="A344067" s="604"/>
      <c r="B344067" s="125" t="s">
        <v>336</v>
      </c>
    </row>
    <row r="344068" spans="1:2" ht="15.75" thickBot="1">
      <c r="A344068" s="607"/>
      <c r="B344068" s="126">
        <v>1</v>
      </c>
    </row>
    <row r="344069" spans="1:2" ht="45">
      <c r="A344069" s="605" t="s">
        <v>746</v>
      </c>
      <c r="B344069" s="127" t="s">
        <v>337</v>
      </c>
    </row>
    <row r="344070" spans="1:2" ht="15.75" thickBot="1">
      <c r="A344070" s="608"/>
      <c r="B344070" s="126">
        <v>2</v>
      </c>
    </row>
    <row r="344071" spans="1:2" ht="15.75" thickBot="1">
      <c r="A344071" s="609"/>
      <c r="B344071" s="126">
        <v>3</v>
      </c>
    </row>
    <row r="344072" spans="1:2" ht="15.75" thickBot="1">
      <c r="A344072" s="609"/>
      <c r="B344072" s="126">
        <v>4</v>
      </c>
    </row>
    <row r="344073" spans="1:2" ht="15.75" thickBot="1">
      <c r="A344073" s="609"/>
      <c r="B344073" s="126">
        <v>5</v>
      </c>
    </row>
    <row r="344074" spans="1:2" ht="60">
      <c r="A344074" s="605" t="s">
        <v>752</v>
      </c>
      <c r="B344074" s="126">
        <v>6</v>
      </c>
    </row>
    <row r="344075" spans="1:2">
      <c r="A344075" s="483" t="s">
        <v>746</v>
      </c>
      <c r="B344075" s="126">
        <v>7</v>
      </c>
    </row>
    <row r="344076" spans="1:2">
      <c r="A344076" s="483" t="s">
        <v>746</v>
      </c>
      <c r="B344076" s="126">
        <v>8</v>
      </c>
    </row>
    <row r="344077" spans="1:2">
      <c r="A344077" s="483" t="s">
        <v>746</v>
      </c>
      <c r="B344077" s="126">
        <v>9</v>
      </c>
    </row>
    <row r="344078" spans="1:2">
      <c r="A344078" s="483" t="s">
        <v>746</v>
      </c>
      <c r="B344078" s="126">
        <v>10</v>
      </c>
    </row>
    <row r="344079" spans="1:2" ht="15.75" thickBot="1">
      <c r="A344079" s="610" t="s">
        <v>746</v>
      </c>
      <c r="B344079" s="126">
        <v>11</v>
      </c>
    </row>
    <row r="344080" spans="1:2" ht="15.75" thickBot="1">
      <c r="A344080" s="607"/>
      <c r="B344080" s="126">
        <v>12</v>
      </c>
    </row>
    <row r="344081" spans="1:2" ht="15.75" thickBot="1">
      <c r="A344081" s="611"/>
      <c r="B344081" s="126">
        <v>13</v>
      </c>
    </row>
    <row r="344082" spans="1:2" ht="15.75" thickBot="1">
      <c r="A344082" s="609"/>
      <c r="B344082" s="126">
        <v>14</v>
      </c>
    </row>
    <row r="344083" spans="1:2" ht="15.75" thickBot="1">
      <c r="A344083" s="612"/>
      <c r="B344083" s="126">
        <v>15</v>
      </c>
    </row>
    <row r="344084" spans="1:2" ht="15.75" thickBot="1">
      <c r="A344084" s="611"/>
      <c r="B344084" s="126">
        <v>16</v>
      </c>
    </row>
    <row r="344085" spans="1:2" ht="15.75" thickBot="1">
      <c r="A344085" s="613"/>
      <c r="B344085" s="126">
        <v>17</v>
      </c>
    </row>
    <row r="344086" spans="1:2" ht="15.75" thickBot="1">
      <c r="A344086" s="614"/>
      <c r="B344086" s="126">
        <v>18</v>
      </c>
    </row>
    <row r="344087" spans="1:2" ht="15.75" thickBot="1">
      <c r="A344087" s="615"/>
      <c r="B344087" s="126">
        <v>19</v>
      </c>
    </row>
    <row r="344088" spans="1:2" ht="15.75" thickBot="1">
      <c r="A344088" s="615"/>
      <c r="B344088" s="126">
        <v>20</v>
      </c>
    </row>
    <row r="344089" spans="1:2" ht="15.75" thickBot="1">
      <c r="A344089" s="615"/>
      <c r="B344089" s="126">
        <v>21</v>
      </c>
    </row>
    <row r="344090" spans="1:2" ht="15.75" thickBot="1">
      <c r="A344090" s="615"/>
      <c r="B344090" s="126">
        <v>22</v>
      </c>
    </row>
    <row r="344091" spans="1:2" ht="15.75" thickBot="1">
      <c r="A344091" s="615"/>
      <c r="B344091" s="126">
        <v>23</v>
      </c>
    </row>
    <row r="344092" spans="1:2" ht="15.75" thickBot="1">
      <c r="A344092" s="615"/>
      <c r="B344092" s="126">
        <v>24</v>
      </c>
    </row>
    <row r="344093" spans="1:2">
      <c r="A344093" s="616">
        <v>0</v>
      </c>
      <c r="B344093" s="126">
        <v>25</v>
      </c>
    </row>
    <row r="344094" spans="1:2" ht="45">
      <c r="A344094" s="483" t="s">
        <v>746</v>
      </c>
      <c r="B344094" s="127" t="s">
        <v>338</v>
      </c>
    </row>
    <row r="344095" spans="1:2" ht="45.75" thickBot="1">
      <c r="A344095" s="604"/>
      <c r="B344095" s="127" t="s">
        <v>339</v>
      </c>
    </row>
    <row r="344096" spans="1:2" ht="15.75" thickBot="1">
      <c r="A344096" s="615"/>
      <c r="B344096" s="126">
        <v>26</v>
      </c>
    </row>
    <row r="344097" spans="1:2" ht="15.75" thickBot="1">
      <c r="A344097" s="615"/>
      <c r="B344097" s="126">
        <v>27</v>
      </c>
    </row>
    <row r="344098" spans="1:2" ht="15.75" thickBot="1">
      <c r="A344098" s="615"/>
      <c r="B344098" s="126">
        <v>28</v>
      </c>
    </row>
    <row r="344099" spans="1:2" ht="15.75" thickBot="1">
      <c r="A344099" s="615"/>
      <c r="B344099" s="126">
        <v>29</v>
      </c>
    </row>
    <row r="344100" spans="1:2" ht="15.75" thickBot="1">
      <c r="A344100" s="617">
        <v>0</v>
      </c>
      <c r="B344100" s="126">
        <v>30</v>
      </c>
    </row>
    <row r="344101" spans="1:2" ht="15.75" thickBot="1">
      <c r="A344101" s="615"/>
      <c r="B344101" s="126">
        <v>31</v>
      </c>
    </row>
    <row r="344102" spans="1:2" ht="15.75" thickBot="1">
      <c r="A344102" s="615"/>
      <c r="B344102" s="126">
        <v>32</v>
      </c>
    </row>
    <row r="344103" spans="1:2">
      <c r="A344103" s="618">
        <v>0</v>
      </c>
      <c r="B344103" s="126">
        <v>33</v>
      </c>
    </row>
    <row r="344104" spans="1:2">
      <c r="A344104" s="370">
        <v>0</v>
      </c>
      <c r="B344104" s="126">
        <v>34</v>
      </c>
    </row>
    <row r="344105" spans="1:2">
      <c r="A344105" s="436">
        <v>0</v>
      </c>
      <c r="B344105" s="126">
        <v>35</v>
      </c>
    </row>
    <row r="344106" spans="1:2">
      <c r="A344106" s="436">
        <v>0</v>
      </c>
      <c r="B344106" s="126">
        <v>36</v>
      </c>
    </row>
    <row r="344107" spans="1:2">
      <c r="A344107" s="370">
        <v>0</v>
      </c>
      <c r="B344107" s="126">
        <v>37</v>
      </c>
    </row>
    <row r="344108" spans="1:2" ht="15.75" thickBot="1">
      <c r="A344108" s="619">
        <v>0</v>
      </c>
      <c r="B344108" s="126">
        <v>38</v>
      </c>
    </row>
    <row r="344109" spans="1:2" ht="15.75" thickBot="1">
      <c r="A344109" s="615"/>
      <c r="B344109" s="126">
        <v>39</v>
      </c>
    </row>
    <row r="344110" spans="1:2" ht="45">
      <c r="A344110" s="620" t="s">
        <v>746</v>
      </c>
      <c r="B344110" s="127" t="s">
        <v>340</v>
      </c>
    </row>
    <row r="344111" spans="1:2" ht="45.75" thickBot="1">
      <c r="A344111" s="621"/>
      <c r="B344111" s="127" t="s">
        <v>341</v>
      </c>
    </row>
    <row r="344112" spans="1:2" ht="15.75" thickBot="1">
      <c r="A344112" s="615"/>
      <c r="B344112" s="126">
        <v>40</v>
      </c>
    </row>
    <row r="344113" spans="1:2" ht="45">
      <c r="A344113" s="541" t="s">
        <v>746</v>
      </c>
      <c r="B344113" s="127" t="s">
        <v>342</v>
      </c>
    </row>
    <row r="344114" spans="1:2" ht="45.75" thickBot="1">
      <c r="A344114" s="621"/>
      <c r="B344114" s="127" t="s">
        <v>343</v>
      </c>
    </row>
    <row r="344115" spans="1:2" ht="15.75" thickBot="1">
      <c r="A344115" s="622"/>
      <c r="B344115" s="126">
        <v>41</v>
      </c>
    </row>
    <row r="344116" spans="1:2" ht="60">
      <c r="A344116" s="541" t="s">
        <v>746</v>
      </c>
      <c r="B344116" s="127" t="s">
        <v>344</v>
      </c>
    </row>
    <row r="344117" spans="1:2" ht="15.75" thickBot="1">
      <c r="A344117" s="621"/>
      <c r="B344117" s="128">
        <v>42</v>
      </c>
    </row>
    <row r="344118" spans="1:2" ht="15.75" thickBot="1">
      <c r="A344118" s="622"/>
      <c r="B344118" s="126">
        <v>43</v>
      </c>
    </row>
    <row r="344119" spans="1:2" ht="60">
      <c r="A344119" s="541" t="s">
        <v>746</v>
      </c>
      <c r="B344119" s="127" t="s">
        <v>345</v>
      </c>
    </row>
    <row r="344120" spans="1:2" ht="15.75" thickBot="1">
      <c r="A344120" s="621"/>
      <c r="B344120" s="130">
        <v>44</v>
      </c>
    </row>
    <row r="344121" spans="1:2" ht="15.75" thickBot="1">
      <c r="A344121" s="622"/>
      <c r="B344121" s="126">
        <v>45</v>
      </c>
    </row>
    <row r="344122" spans="1:2" ht="15.75" thickBot="1">
      <c r="A344122" s="623"/>
      <c r="B344122" s="130">
        <v>46</v>
      </c>
    </row>
    <row r="344123" spans="1:2" ht="15.75" thickBot="1">
      <c r="A344123" s="625"/>
      <c r="B344123" s="126">
        <v>47</v>
      </c>
    </row>
    <row r="344124" spans="1:2" ht="15.75" thickBot="1">
      <c r="A344124" s="624"/>
      <c r="B344124" s="130">
        <v>48</v>
      </c>
    </row>
    <row r="344125" spans="1:2" ht="15.75" thickBot="1">
      <c r="A344125" s="626"/>
      <c r="B344125" s="126">
        <v>49</v>
      </c>
    </row>
    <row r="344126" spans="1:2" ht="15.75" thickBot="1">
      <c r="A344126" s="626"/>
      <c r="B344126" s="130">
        <v>50</v>
      </c>
    </row>
    <row r="344127" spans="1:2" ht="15.75" thickBot="1">
      <c r="A344127" s="627">
        <v>0</v>
      </c>
      <c r="B344127" s="126">
        <v>51</v>
      </c>
    </row>
    <row r="344128" spans="1:2" ht="15.75" thickBot="1">
      <c r="A344128" s="626"/>
      <c r="B344128" s="130">
        <v>52</v>
      </c>
    </row>
    <row r="344129" spans="1:2" ht="15.75" thickBot="1">
      <c r="A344129" s="626"/>
      <c r="B344129" s="126">
        <v>53</v>
      </c>
    </row>
    <row r="344130" spans="1:2" ht="15.75" thickBot="1">
      <c r="A344130" s="626"/>
      <c r="B344130" s="130">
        <v>54</v>
      </c>
    </row>
    <row r="344131" spans="1:2" ht="15.75" thickBot="1">
      <c r="A344131" s="615"/>
      <c r="B344131" s="126">
        <v>55</v>
      </c>
    </row>
    <row r="344132" spans="1:2" ht="15.75" thickBot="1">
      <c r="A344132" s="615"/>
      <c r="B344132" s="130">
        <v>56</v>
      </c>
    </row>
    <row r="344133" spans="1:2" ht="45.75" thickBot="1">
      <c r="A344133" s="545" t="s">
        <v>746</v>
      </c>
      <c r="B344133" s="127" t="s">
        <v>346</v>
      </c>
    </row>
    <row r="344134" spans="1:2" ht="15.75" thickBot="1">
      <c r="A344134" s="626"/>
      <c r="B344134" s="126">
        <v>57</v>
      </c>
    </row>
    <row r="344135" spans="1:2" ht="15.75" thickBot="1">
      <c r="A344135" s="626"/>
      <c r="B344135" s="126">
        <v>58</v>
      </c>
    </row>
    <row r="344136" spans="1:2" ht="15.75" thickBot="1">
      <c r="A344136" s="626"/>
      <c r="B344136" s="126">
        <v>59</v>
      </c>
    </row>
    <row r="344137" spans="1:2" ht="15.75" thickBot="1">
      <c r="A344137" s="626"/>
      <c r="B344137" s="126">
        <v>60</v>
      </c>
    </row>
    <row r="344138" spans="1:2">
      <c r="A344138" s="628">
        <v>0</v>
      </c>
      <c r="B344138" s="126">
        <v>61</v>
      </c>
    </row>
    <row r="344139" spans="1:2" ht="45">
      <c r="A344139" s="460" t="s">
        <v>746</v>
      </c>
      <c r="B344139" s="127" t="s">
        <v>347</v>
      </c>
    </row>
    <row r="344140" spans="1:2" ht="45.75" thickBot="1">
      <c r="A344140" s="630"/>
      <c r="B344140" s="127" t="s">
        <v>348</v>
      </c>
    </row>
    <row r="344141" spans="1:2" ht="15.75" thickBot="1">
      <c r="A344141" s="629"/>
      <c r="B344141" s="126">
        <v>62</v>
      </c>
    </row>
    <row r="344142" spans="1:2" ht="15.75" thickBot="1">
      <c r="A344142" s="629"/>
      <c r="B344142" s="126">
        <v>63</v>
      </c>
    </row>
    <row r="344143" spans="1:2" ht="15.75" thickBot="1">
      <c r="A344143" s="629"/>
      <c r="B344143" s="126">
        <v>64</v>
      </c>
    </row>
    <row r="344144" spans="1:2" ht="15.75" thickBot="1">
      <c r="A344144" s="627">
        <v>0</v>
      </c>
      <c r="B344144" s="126">
        <v>65</v>
      </c>
    </row>
    <row r="344145" spans="1:2" ht="15.75" thickBot="1">
      <c r="A344145" s="629"/>
      <c r="B344145" s="126">
        <v>66</v>
      </c>
    </row>
    <row r="344146" spans="1:2" ht="15.75" thickBot="1">
      <c r="A344146" s="629"/>
      <c r="B344146" s="126">
        <v>67</v>
      </c>
    </row>
    <row r="344147" spans="1:2" ht="15.75" thickBot="1">
      <c r="A344147" s="629"/>
      <c r="B344147" s="126">
        <v>68</v>
      </c>
    </row>
    <row r="344148" spans="1:2" ht="15.75" thickBot="1">
      <c r="A344148" s="629"/>
      <c r="B344148" s="126">
        <v>69</v>
      </c>
    </row>
    <row r="344149" spans="1:2" ht="15.75" thickBot="1">
      <c r="A344149" s="623"/>
      <c r="B344149" s="126">
        <v>70</v>
      </c>
    </row>
    <row r="344150" spans="1:2" ht="15.75" thickBot="1">
      <c r="A344150" s="629"/>
      <c r="B344150" s="126">
        <v>71</v>
      </c>
    </row>
    <row r="344151" spans="1:2" ht="15.75" thickBot="1">
      <c r="A344151" s="623"/>
      <c r="B344151" s="126">
        <v>72</v>
      </c>
    </row>
    <row r="344152" spans="1:2" ht="15.75" thickBot="1">
      <c r="A344152" s="629"/>
      <c r="B344152" s="126">
        <v>73</v>
      </c>
    </row>
    <row r="344153" spans="1:2">
      <c r="A344153" s="546"/>
      <c r="B344153" s="126">
        <v>74</v>
      </c>
    </row>
    <row r="344154" spans="1:2">
      <c r="A344154" s="462">
        <v>0</v>
      </c>
      <c r="B344154" s="126">
        <v>75</v>
      </c>
    </row>
    <row r="344155" spans="1:2" ht="60">
      <c r="A344155" s="462">
        <v>0</v>
      </c>
      <c r="B344155" s="125" t="s">
        <v>349</v>
      </c>
    </row>
    <row r="344156" spans="1:2" ht="60">
      <c r="A344156" s="460" t="s">
        <v>746</v>
      </c>
      <c r="B344156" s="125" t="s">
        <v>350</v>
      </c>
    </row>
    <row r="344157" spans="1:2" ht="60">
      <c r="A344157" s="441"/>
      <c r="B344157" s="125" t="s">
        <v>351</v>
      </c>
    </row>
    <row r="344158" spans="1:2">
      <c r="A344158" s="462">
        <v>0</v>
      </c>
      <c r="B344158" s="131">
        <v>76</v>
      </c>
    </row>
    <row r="344159" spans="1:2">
      <c r="A344159" s="462">
        <v>0</v>
      </c>
      <c r="B344159" s="131">
        <v>77</v>
      </c>
    </row>
    <row r="344160" spans="1:2">
      <c r="A344160" s="462">
        <v>0</v>
      </c>
      <c r="B344160" s="131">
        <v>78</v>
      </c>
    </row>
    <row r="344161" spans="1:2">
      <c r="A344161" s="462">
        <v>0</v>
      </c>
      <c r="B344161" s="131">
        <v>79</v>
      </c>
    </row>
    <row r="344162" spans="1:2">
      <c r="A344162" s="462">
        <v>0</v>
      </c>
      <c r="B344162" s="131">
        <v>80</v>
      </c>
    </row>
    <row r="344163" spans="1:2">
      <c r="A344163" s="462">
        <v>0</v>
      </c>
      <c r="B344163" s="131">
        <v>81</v>
      </c>
    </row>
    <row r="344164" spans="1:2">
      <c r="A344164" s="462">
        <v>0</v>
      </c>
      <c r="B344164" s="131">
        <v>82</v>
      </c>
    </row>
    <row r="344165" spans="1:2">
      <c r="A344165" s="462">
        <v>0</v>
      </c>
      <c r="B344165" s="131">
        <v>83</v>
      </c>
    </row>
    <row r="344166" spans="1:2">
      <c r="A344166" s="462">
        <v>0</v>
      </c>
      <c r="B344166" s="131">
        <v>84</v>
      </c>
    </row>
    <row r="344167" spans="1:2" ht="15.75" thickBot="1">
      <c r="A344167" s="631">
        <v>0</v>
      </c>
      <c r="B344167" s="131">
        <v>85</v>
      </c>
    </row>
    <row r="344168" spans="1:2" ht="15.75" thickBot="1">
      <c r="A344168" s="632"/>
      <c r="B344168" s="131">
        <v>86</v>
      </c>
    </row>
    <row r="344169" spans="1:2" ht="15.75" thickBot="1">
      <c r="A344169" s="632"/>
      <c r="B344169" s="131">
        <v>87</v>
      </c>
    </row>
    <row r="344170" spans="1:2" ht="15.75" thickBot="1">
      <c r="A344170" s="615"/>
      <c r="B344170" s="131">
        <v>88</v>
      </c>
    </row>
    <row r="344171" spans="1:2" ht="15.75" thickBot="1">
      <c r="A344171" s="622"/>
      <c r="B344171" s="131">
        <v>89</v>
      </c>
    </row>
    <row r="344172" spans="1:2" ht="45">
      <c r="A344172" s="541" t="s">
        <v>746</v>
      </c>
      <c r="B344172" s="125" t="s">
        <v>352</v>
      </c>
    </row>
    <row r="344173" spans="1:2">
      <c r="A344173" s="290"/>
      <c r="B344173" s="131">
        <v>90</v>
      </c>
    </row>
    <row r="344174" spans="1:2">
      <c r="A344174" s="290"/>
      <c r="B344174" s="131">
        <v>91</v>
      </c>
    </row>
    <row r="344175" spans="1:2">
      <c r="A344175" s="526"/>
      <c r="B344175" s="131">
        <v>92</v>
      </c>
    </row>
    <row r="344176" spans="1:2">
      <c r="A344176" s="291"/>
      <c r="B344176" s="131">
        <v>93</v>
      </c>
    </row>
    <row r="344177" spans="1:2">
      <c r="A344177" s="374"/>
      <c r="B344177" s="131">
        <v>94</v>
      </c>
    </row>
    <row r="344178" spans="1:2">
      <c r="A344178" s="374"/>
      <c r="B344178" s="131">
        <v>95</v>
      </c>
    </row>
    <row r="344179" spans="1:2">
      <c r="A344179" s="374"/>
      <c r="B344179" s="131">
        <v>96</v>
      </c>
    </row>
    <row r="344180" spans="1:2">
      <c r="A344180" s="374"/>
      <c r="B344180" s="131">
        <v>97</v>
      </c>
    </row>
    <row r="344181" spans="1:2">
      <c r="A344181" s="291"/>
      <c r="B344181" s="131">
        <v>98</v>
      </c>
    </row>
    <row r="344182" spans="1:2">
      <c r="A344182" s="441"/>
      <c r="B344182" s="131">
        <v>99</v>
      </c>
    </row>
    <row r="344183" spans="1:2">
      <c r="A344183" s="441"/>
      <c r="B344183" s="131">
        <v>100</v>
      </c>
    </row>
    <row r="344184" spans="1:2">
      <c r="A344184" s="464"/>
      <c r="B344184" s="131">
        <v>101</v>
      </c>
    </row>
    <row r="344185" spans="1:2">
      <c r="A344185" s="290"/>
      <c r="B344185" s="131">
        <v>102</v>
      </c>
    </row>
    <row r="344186" spans="1:2" ht="45">
      <c r="A344186" s="633" t="s">
        <v>746</v>
      </c>
      <c r="B344186" s="125" t="s">
        <v>353</v>
      </c>
    </row>
    <row r="344187" spans="1:2">
      <c r="A344187" s="463"/>
      <c r="B344187" s="131">
        <v>103</v>
      </c>
    </row>
    <row r="344188" spans="1:2">
      <c r="A344188" s="298"/>
      <c r="B344188" s="131">
        <v>104</v>
      </c>
    </row>
    <row r="344189" spans="1:2">
      <c r="A344189" s="298"/>
      <c r="B344189" s="131">
        <v>105</v>
      </c>
    </row>
    <row r="344190" spans="1:2">
      <c r="A344190" s="298"/>
      <c r="B344190" s="131">
        <v>106</v>
      </c>
    </row>
    <row r="344191" spans="1:2">
      <c r="A344191" s="298"/>
      <c r="B344191" s="131">
        <v>107</v>
      </c>
    </row>
    <row r="344192" spans="1:2">
      <c r="A344192" s="465"/>
      <c r="B344192" s="131">
        <v>108</v>
      </c>
    </row>
    <row r="344193" spans="1:2">
      <c r="A344193" s="441"/>
      <c r="B344193" s="131">
        <v>109</v>
      </c>
    </row>
    <row r="344194" spans="1:2">
      <c r="A344194" s="464"/>
      <c r="B344194" s="131">
        <v>110</v>
      </c>
    </row>
    <row r="344195" spans="1:2">
      <c r="A344195" s="466"/>
      <c r="B344195" s="131">
        <v>111</v>
      </c>
    </row>
    <row r="344196" spans="1:2">
      <c r="A344196" s="290"/>
      <c r="B344196" s="131">
        <v>112</v>
      </c>
    </row>
    <row r="344197" spans="1:2" ht="45">
      <c r="A344197" s="633" t="s">
        <v>746</v>
      </c>
      <c r="B344197" s="125" t="s">
        <v>354</v>
      </c>
    </row>
    <row r="344198" spans="1:2">
      <c r="A344198" s="290"/>
      <c r="B344198" s="131">
        <v>113</v>
      </c>
    </row>
    <row r="344199" spans="1:2">
      <c r="A344199" s="525" t="s">
        <v>746</v>
      </c>
      <c r="B344199" s="131">
        <v>114</v>
      </c>
    </row>
    <row r="344200" spans="1:2">
      <c r="A344200" s="525" t="s">
        <v>746</v>
      </c>
      <c r="B344200" s="131">
        <v>115</v>
      </c>
    </row>
    <row r="344201" spans="1:2">
      <c r="A344201" s="463"/>
      <c r="B344201" s="131">
        <v>116</v>
      </c>
    </row>
    <row r="344202" spans="1:2">
      <c r="A344202" s="298"/>
      <c r="B344202" s="131">
        <v>117</v>
      </c>
    </row>
    <row r="344203" spans="1:2">
      <c r="A344203" s="298"/>
      <c r="B344203" s="131">
        <v>118</v>
      </c>
    </row>
    <row r="344204" spans="1:2">
      <c r="A344204" s="298"/>
      <c r="B344204" s="131">
        <v>119</v>
      </c>
    </row>
    <row r="344205" spans="1:2">
      <c r="A344205" s="465"/>
      <c r="B344205" s="131">
        <v>120</v>
      </c>
    </row>
    <row r="344206" spans="1:2">
      <c r="A344206" s="465"/>
      <c r="B344206" s="131">
        <v>121</v>
      </c>
    </row>
    <row r="344207" spans="1:2">
      <c r="A344207" s="441"/>
      <c r="B344207" s="131">
        <v>122</v>
      </c>
    </row>
    <row r="344208" spans="1:2">
      <c r="A344208" s="464"/>
      <c r="B344208" s="131">
        <v>123</v>
      </c>
    </row>
    <row r="344209" spans="1:2">
      <c r="A344209" s="463"/>
      <c r="B344209" s="131">
        <v>124</v>
      </c>
    </row>
    <row r="344210" spans="1:2">
      <c r="A344210" s="298"/>
      <c r="B344210" s="131">
        <v>125</v>
      </c>
    </row>
    <row r="344211" spans="1:2">
      <c r="A344211" s="465"/>
      <c r="B344211" s="131">
        <v>127</v>
      </c>
    </row>
    <row r="344212" spans="1:2">
      <c r="A344212" s="441"/>
      <c r="B344212" s="131">
        <v>128</v>
      </c>
    </row>
    <row r="344213" spans="1:2">
      <c r="A344213" s="464"/>
      <c r="B344213" s="131">
        <v>129</v>
      </c>
    </row>
    <row r="344214" spans="1:2">
      <c r="A344214" s="463"/>
      <c r="B344214" s="131">
        <v>130</v>
      </c>
    </row>
    <row r="344215" spans="1:2">
      <c r="A344215" s="298"/>
      <c r="B344215" s="131">
        <v>131</v>
      </c>
    </row>
    <row r="344216" spans="1:2">
      <c r="A344216" s="465"/>
      <c r="B344216" s="131">
        <v>133</v>
      </c>
    </row>
    <row r="344217" spans="1:2" ht="60">
      <c r="A344217" s="460" t="s">
        <v>746</v>
      </c>
      <c r="B344217" s="125" t="s">
        <v>355</v>
      </c>
    </row>
    <row r="344218" spans="1:2" ht="60">
      <c r="A344218" s="439"/>
      <c r="B344218" s="129" t="s">
        <v>356</v>
      </c>
    </row>
    <row r="344219" spans="1:2">
      <c r="A344219" s="462">
        <v>0</v>
      </c>
      <c r="B344219" s="131">
        <v>134</v>
      </c>
    </row>
    <row r="344220" spans="1:2">
      <c r="A344220" s="462">
        <v>0</v>
      </c>
      <c r="B344220" s="131">
        <v>135</v>
      </c>
    </row>
    <row r="344221" spans="1:2">
      <c r="A344221" s="373">
        <v>0</v>
      </c>
      <c r="B344221" s="131">
        <v>136</v>
      </c>
    </row>
    <row r="344222" spans="1:2">
      <c r="A344222" s="439"/>
      <c r="B344222" s="131">
        <v>137</v>
      </c>
    </row>
    <row r="344223" spans="1:2">
      <c r="A344223" s="371">
        <v>0</v>
      </c>
      <c r="B344223" s="131">
        <v>138</v>
      </c>
    </row>
    <row r="344224" spans="1:2">
      <c r="A344224" s="370" t="s">
        <v>746</v>
      </c>
      <c r="B344224" s="131">
        <v>139</v>
      </c>
    </row>
    <row r="344225" spans="1:2">
      <c r="A344225" s="370" t="s">
        <v>746</v>
      </c>
      <c r="B344225" s="131">
        <v>140</v>
      </c>
    </row>
    <row r="344226" spans="1:2">
      <c r="A344226" s="370">
        <v>0</v>
      </c>
      <c r="B344226" s="131">
        <v>141</v>
      </c>
    </row>
    <row r="344227" spans="1:2">
      <c r="A344227" s="370" t="s">
        <v>117</v>
      </c>
      <c r="B344227" s="131">
        <v>142</v>
      </c>
    </row>
    <row r="344228" spans="1:2">
      <c r="A344228" s="370" t="s">
        <v>117</v>
      </c>
      <c r="B344228" s="131">
        <v>143</v>
      </c>
    </row>
    <row r="344229" spans="1:2">
      <c r="A344229" s="370" t="s">
        <v>117</v>
      </c>
      <c r="B344229" s="131">
        <v>144</v>
      </c>
    </row>
    <row r="344230" spans="1:2">
      <c r="A344230" s="370" t="s">
        <v>117</v>
      </c>
      <c r="B344230" s="131">
        <v>145</v>
      </c>
    </row>
    <row r="344231" spans="1:2">
      <c r="A344231" s="528" t="s">
        <v>117</v>
      </c>
      <c r="B344231" s="131">
        <v>146</v>
      </c>
    </row>
    <row r="344232" spans="1:2">
      <c r="A344232" s="528" t="s">
        <v>117</v>
      </c>
      <c r="B344232" s="131">
        <v>147</v>
      </c>
    </row>
    <row r="344233" spans="1:2">
      <c r="A344233" s="370" t="s">
        <v>117</v>
      </c>
      <c r="B344233" s="131">
        <v>148</v>
      </c>
    </row>
    <row r="344234" spans="1:2">
      <c r="A344234" s="515"/>
      <c r="B344234" s="533"/>
    </row>
    <row r="344235" spans="1:2">
      <c r="A344235" s="515"/>
      <c r="B344235" s="452"/>
    </row>
    <row r="344236" spans="1:2">
      <c r="A344236" s="515"/>
      <c r="B344236" s="452"/>
    </row>
    <row r="344237" spans="1:2">
      <c r="A344237" s="515"/>
      <c r="B344237" s="452"/>
    </row>
    <row r="344238" spans="1:2">
      <c r="A344238" s="515"/>
      <c r="B344238" s="452"/>
    </row>
    <row r="344239" spans="1:2">
      <c r="A344239" s="467">
        <v>0</v>
      </c>
      <c r="B344239" s="452"/>
    </row>
    <row r="344240" spans="1:2">
      <c r="A344240" s="467">
        <v>0</v>
      </c>
      <c r="B344240" s="452"/>
    </row>
    <row r="344241" spans="1:2">
      <c r="A344241" s="467">
        <v>0</v>
      </c>
      <c r="B344241" s="452"/>
    </row>
    <row r="344242" spans="1:2">
      <c r="A344242" s="467">
        <v>0</v>
      </c>
      <c r="B344242" s="452"/>
    </row>
    <row r="344243" spans="1:2">
      <c r="A344243" s="467">
        <v>0</v>
      </c>
      <c r="B344243" s="452"/>
    </row>
    <row r="344244" spans="1:2">
      <c r="A344244" s="467"/>
      <c r="B344244" s="452"/>
    </row>
    <row r="344245" spans="1:2">
      <c r="A344245" s="467"/>
      <c r="B344245" s="452"/>
    </row>
    <row r="344246" spans="1:2">
      <c r="A344246" s="467"/>
      <c r="B344246" s="452"/>
    </row>
    <row r="344247" spans="1:2">
      <c r="A344247" s="467"/>
      <c r="B344247" s="452"/>
    </row>
    <row r="344248" spans="1:2">
      <c r="A344248" s="467"/>
      <c r="B344248" s="452"/>
    </row>
    <row r="344249" spans="1:2">
      <c r="A344249" s="467"/>
      <c r="B344249" s="452"/>
    </row>
    <row r="344250" spans="1:2">
      <c r="A344250" s="467"/>
      <c r="B344250" s="452"/>
    </row>
    <row r="344251" spans="1:2">
      <c r="A344251" s="467"/>
      <c r="B344251" s="454"/>
    </row>
    <row r="344252" spans="1:2">
      <c r="A344252" s="467"/>
      <c r="B344252" s="452"/>
    </row>
    <row r="344253" spans="1:2">
      <c r="A344253" s="467"/>
      <c r="B344253" s="455"/>
    </row>
    <row r="344254" spans="1:2">
      <c r="A344254" s="467"/>
      <c r="B344254" s="456"/>
    </row>
    <row r="344255" spans="1:2">
      <c r="A344255" s="467"/>
      <c r="B344255" s="456"/>
    </row>
    <row r="344256" spans="1:2">
      <c r="A344256" s="467"/>
      <c r="B344256" s="455"/>
    </row>
    <row r="344257" spans="1:2">
      <c r="A344257" s="467"/>
      <c r="B344257" s="456"/>
    </row>
    <row r="344258" spans="1:2">
      <c r="A344258" s="467"/>
      <c r="B344258" s="455"/>
    </row>
    <row r="344259" spans="1:2">
      <c r="A344259" s="467"/>
      <c r="B344259" s="452"/>
    </row>
    <row r="344260" spans="1:2">
      <c r="A344260" s="467"/>
      <c r="B344260" s="452"/>
    </row>
    <row r="344261" spans="1:2">
      <c r="A344261" s="467"/>
      <c r="B344261" s="452"/>
    </row>
    <row r="344262" spans="1:2">
      <c r="A344262" s="467"/>
      <c r="B344262" s="452"/>
    </row>
    <row r="344263" spans="1:2">
      <c r="A344263" s="467"/>
      <c r="B344263" s="452"/>
    </row>
    <row r="344264" spans="1:2">
      <c r="A344264" s="467"/>
      <c r="B344264" s="452"/>
    </row>
    <row r="344265" spans="1:2">
      <c r="A344265" s="467"/>
      <c r="B344265" s="452"/>
    </row>
    <row r="360450" spans="1:2">
      <c r="A360450" s="523">
        <v>1</v>
      </c>
      <c r="B360450" s="124"/>
    </row>
    <row r="360451" spans="1:2" ht="60.75" thickBot="1">
      <c r="A360451" s="604"/>
      <c r="B360451" s="125" t="s">
        <v>336</v>
      </c>
    </row>
    <row r="360452" spans="1:2" ht="15.75" thickBot="1">
      <c r="A360452" s="607"/>
      <c r="B360452" s="126">
        <v>1</v>
      </c>
    </row>
    <row r="360453" spans="1:2" ht="45">
      <c r="A360453" s="605" t="s">
        <v>746</v>
      </c>
      <c r="B360453" s="127" t="s">
        <v>337</v>
      </c>
    </row>
    <row r="360454" spans="1:2" ht="15.75" thickBot="1">
      <c r="A360454" s="608"/>
      <c r="B360454" s="126">
        <v>2</v>
      </c>
    </row>
    <row r="360455" spans="1:2" ht="15.75" thickBot="1">
      <c r="A360455" s="609"/>
      <c r="B360455" s="126">
        <v>3</v>
      </c>
    </row>
    <row r="360456" spans="1:2" ht="15.75" thickBot="1">
      <c r="A360456" s="609"/>
      <c r="B360456" s="126">
        <v>4</v>
      </c>
    </row>
    <row r="360457" spans="1:2" ht="15.75" thickBot="1">
      <c r="A360457" s="609"/>
      <c r="B360457" s="126">
        <v>5</v>
      </c>
    </row>
    <row r="360458" spans="1:2" ht="60">
      <c r="A360458" s="605" t="s">
        <v>752</v>
      </c>
      <c r="B360458" s="126">
        <v>6</v>
      </c>
    </row>
    <row r="360459" spans="1:2">
      <c r="A360459" s="483" t="s">
        <v>746</v>
      </c>
      <c r="B360459" s="126">
        <v>7</v>
      </c>
    </row>
    <row r="360460" spans="1:2">
      <c r="A360460" s="483" t="s">
        <v>746</v>
      </c>
      <c r="B360460" s="126">
        <v>8</v>
      </c>
    </row>
    <row r="360461" spans="1:2">
      <c r="A360461" s="483" t="s">
        <v>746</v>
      </c>
      <c r="B360461" s="126">
        <v>9</v>
      </c>
    </row>
    <row r="360462" spans="1:2">
      <c r="A360462" s="483" t="s">
        <v>746</v>
      </c>
      <c r="B360462" s="126">
        <v>10</v>
      </c>
    </row>
    <row r="360463" spans="1:2" ht="15.75" thickBot="1">
      <c r="A360463" s="610" t="s">
        <v>746</v>
      </c>
      <c r="B360463" s="126">
        <v>11</v>
      </c>
    </row>
    <row r="360464" spans="1:2" ht="15.75" thickBot="1">
      <c r="A360464" s="607"/>
      <c r="B360464" s="126">
        <v>12</v>
      </c>
    </row>
    <row r="360465" spans="1:2" ht="15.75" thickBot="1">
      <c r="A360465" s="611"/>
      <c r="B360465" s="126">
        <v>13</v>
      </c>
    </row>
    <row r="360466" spans="1:2" ht="15.75" thickBot="1">
      <c r="A360466" s="609"/>
      <c r="B360466" s="126">
        <v>14</v>
      </c>
    </row>
    <row r="360467" spans="1:2" ht="15.75" thickBot="1">
      <c r="A360467" s="612"/>
      <c r="B360467" s="126">
        <v>15</v>
      </c>
    </row>
    <row r="360468" spans="1:2" ht="15.75" thickBot="1">
      <c r="A360468" s="611"/>
      <c r="B360468" s="126">
        <v>16</v>
      </c>
    </row>
    <row r="360469" spans="1:2" ht="15.75" thickBot="1">
      <c r="A360469" s="613"/>
      <c r="B360469" s="126">
        <v>17</v>
      </c>
    </row>
    <row r="360470" spans="1:2" ht="15.75" thickBot="1">
      <c r="A360470" s="614"/>
      <c r="B360470" s="126">
        <v>18</v>
      </c>
    </row>
    <row r="360471" spans="1:2" ht="15.75" thickBot="1">
      <c r="A360471" s="615"/>
      <c r="B360471" s="126">
        <v>19</v>
      </c>
    </row>
    <row r="360472" spans="1:2" ht="15.75" thickBot="1">
      <c r="A360472" s="615"/>
      <c r="B360472" s="126">
        <v>20</v>
      </c>
    </row>
    <row r="360473" spans="1:2" ht="15.75" thickBot="1">
      <c r="A360473" s="615"/>
      <c r="B360473" s="126">
        <v>21</v>
      </c>
    </row>
    <row r="360474" spans="1:2" ht="15.75" thickBot="1">
      <c r="A360474" s="615"/>
      <c r="B360474" s="126">
        <v>22</v>
      </c>
    </row>
    <row r="360475" spans="1:2" ht="15.75" thickBot="1">
      <c r="A360475" s="615"/>
      <c r="B360475" s="126">
        <v>23</v>
      </c>
    </row>
    <row r="360476" spans="1:2" ht="15.75" thickBot="1">
      <c r="A360476" s="615"/>
      <c r="B360476" s="126">
        <v>24</v>
      </c>
    </row>
    <row r="360477" spans="1:2">
      <c r="A360477" s="616">
        <v>0</v>
      </c>
      <c r="B360477" s="126">
        <v>25</v>
      </c>
    </row>
    <row r="360478" spans="1:2" ht="45">
      <c r="A360478" s="483" t="s">
        <v>746</v>
      </c>
      <c r="B360478" s="127" t="s">
        <v>338</v>
      </c>
    </row>
    <row r="360479" spans="1:2" ht="45.75" thickBot="1">
      <c r="A360479" s="604"/>
      <c r="B360479" s="127" t="s">
        <v>339</v>
      </c>
    </row>
    <row r="360480" spans="1:2" ht="15.75" thickBot="1">
      <c r="A360480" s="615"/>
      <c r="B360480" s="126">
        <v>26</v>
      </c>
    </row>
    <row r="360481" spans="1:2" ht="15.75" thickBot="1">
      <c r="A360481" s="615"/>
      <c r="B360481" s="126">
        <v>27</v>
      </c>
    </row>
    <row r="360482" spans="1:2" ht="15.75" thickBot="1">
      <c r="A360482" s="615"/>
      <c r="B360482" s="126">
        <v>28</v>
      </c>
    </row>
    <row r="360483" spans="1:2" ht="15.75" thickBot="1">
      <c r="A360483" s="615"/>
      <c r="B360483" s="126">
        <v>29</v>
      </c>
    </row>
    <row r="360484" spans="1:2" ht="15.75" thickBot="1">
      <c r="A360484" s="617">
        <v>0</v>
      </c>
      <c r="B360484" s="126">
        <v>30</v>
      </c>
    </row>
    <row r="360485" spans="1:2" ht="15.75" thickBot="1">
      <c r="A360485" s="615"/>
      <c r="B360485" s="126">
        <v>31</v>
      </c>
    </row>
    <row r="360486" spans="1:2" ht="15.75" thickBot="1">
      <c r="A360486" s="615"/>
      <c r="B360486" s="126">
        <v>32</v>
      </c>
    </row>
    <row r="360487" spans="1:2">
      <c r="A360487" s="618">
        <v>0</v>
      </c>
      <c r="B360487" s="126">
        <v>33</v>
      </c>
    </row>
    <row r="360488" spans="1:2">
      <c r="A360488" s="370">
        <v>0</v>
      </c>
      <c r="B360488" s="126">
        <v>34</v>
      </c>
    </row>
    <row r="360489" spans="1:2">
      <c r="A360489" s="436">
        <v>0</v>
      </c>
      <c r="B360489" s="126">
        <v>35</v>
      </c>
    </row>
    <row r="360490" spans="1:2">
      <c r="A360490" s="436">
        <v>0</v>
      </c>
      <c r="B360490" s="126">
        <v>36</v>
      </c>
    </row>
    <row r="360491" spans="1:2">
      <c r="A360491" s="370">
        <v>0</v>
      </c>
      <c r="B360491" s="126">
        <v>37</v>
      </c>
    </row>
    <row r="360492" spans="1:2" ht="15.75" thickBot="1">
      <c r="A360492" s="619">
        <v>0</v>
      </c>
      <c r="B360492" s="126">
        <v>38</v>
      </c>
    </row>
    <row r="360493" spans="1:2" ht="15.75" thickBot="1">
      <c r="A360493" s="615"/>
      <c r="B360493" s="126">
        <v>39</v>
      </c>
    </row>
    <row r="360494" spans="1:2" ht="45">
      <c r="A360494" s="620" t="s">
        <v>746</v>
      </c>
      <c r="B360494" s="127" t="s">
        <v>340</v>
      </c>
    </row>
    <row r="360495" spans="1:2" ht="45.75" thickBot="1">
      <c r="A360495" s="621"/>
      <c r="B360495" s="127" t="s">
        <v>341</v>
      </c>
    </row>
    <row r="360496" spans="1:2" ht="15.75" thickBot="1">
      <c r="A360496" s="615"/>
      <c r="B360496" s="126">
        <v>40</v>
      </c>
    </row>
    <row r="360497" spans="1:2" ht="45">
      <c r="A360497" s="541" t="s">
        <v>746</v>
      </c>
      <c r="B360497" s="127" t="s">
        <v>342</v>
      </c>
    </row>
    <row r="360498" spans="1:2" ht="45.75" thickBot="1">
      <c r="A360498" s="621"/>
      <c r="B360498" s="127" t="s">
        <v>343</v>
      </c>
    </row>
    <row r="360499" spans="1:2" ht="15.75" thickBot="1">
      <c r="A360499" s="622"/>
      <c r="B360499" s="126">
        <v>41</v>
      </c>
    </row>
    <row r="360500" spans="1:2" ht="60">
      <c r="A360500" s="541" t="s">
        <v>746</v>
      </c>
      <c r="B360500" s="127" t="s">
        <v>344</v>
      </c>
    </row>
    <row r="360501" spans="1:2" ht="15.75" thickBot="1">
      <c r="A360501" s="621"/>
      <c r="B360501" s="128">
        <v>42</v>
      </c>
    </row>
    <row r="360502" spans="1:2" ht="15.75" thickBot="1">
      <c r="A360502" s="622"/>
      <c r="B360502" s="126">
        <v>43</v>
      </c>
    </row>
    <row r="360503" spans="1:2" ht="60">
      <c r="A360503" s="541" t="s">
        <v>746</v>
      </c>
      <c r="B360503" s="127" t="s">
        <v>345</v>
      </c>
    </row>
    <row r="360504" spans="1:2" ht="15.75" thickBot="1">
      <c r="A360504" s="621"/>
      <c r="B360504" s="130">
        <v>44</v>
      </c>
    </row>
    <row r="360505" spans="1:2" ht="15.75" thickBot="1">
      <c r="A360505" s="622"/>
      <c r="B360505" s="126">
        <v>45</v>
      </c>
    </row>
    <row r="360506" spans="1:2" ht="15.75" thickBot="1">
      <c r="A360506" s="623"/>
      <c r="B360506" s="130">
        <v>46</v>
      </c>
    </row>
    <row r="360507" spans="1:2" ht="15.75" thickBot="1">
      <c r="A360507" s="625"/>
      <c r="B360507" s="126">
        <v>47</v>
      </c>
    </row>
    <row r="360508" spans="1:2" ht="15.75" thickBot="1">
      <c r="A360508" s="624"/>
      <c r="B360508" s="130">
        <v>48</v>
      </c>
    </row>
    <row r="360509" spans="1:2" ht="15.75" thickBot="1">
      <c r="A360509" s="626"/>
      <c r="B360509" s="126">
        <v>49</v>
      </c>
    </row>
    <row r="360510" spans="1:2" ht="15.75" thickBot="1">
      <c r="A360510" s="626"/>
      <c r="B360510" s="130">
        <v>50</v>
      </c>
    </row>
    <row r="360511" spans="1:2" ht="15.75" thickBot="1">
      <c r="A360511" s="627">
        <v>0</v>
      </c>
      <c r="B360511" s="126">
        <v>51</v>
      </c>
    </row>
    <row r="360512" spans="1:2" ht="15.75" thickBot="1">
      <c r="A360512" s="626"/>
      <c r="B360512" s="130">
        <v>52</v>
      </c>
    </row>
    <row r="360513" spans="1:2" ht="15.75" thickBot="1">
      <c r="A360513" s="626"/>
      <c r="B360513" s="126">
        <v>53</v>
      </c>
    </row>
    <row r="360514" spans="1:2" ht="15.75" thickBot="1">
      <c r="A360514" s="626"/>
      <c r="B360514" s="130">
        <v>54</v>
      </c>
    </row>
    <row r="360515" spans="1:2" ht="15.75" thickBot="1">
      <c r="A360515" s="615"/>
      <c r="B360515" s="126">
        <v>55</v>
      </c>
    </row>
    <row r="360516" spans="1:2" ht="15.75" thickBot="1">
      <c r="A360516" s="615"/>
      <c r="B360516" s="130">
        <v>56</v>
      </c>
    </row>
    <row r="360517" spans="1:2" ht="45.75" thickBot="1">
      <c r="A360517" s="545" t="s">
        <v>746</v>
      </c>
      <c r="B360517" s="127" t="s">
        <v>346</v>
      </c>
    </row>
    <row r="360518" spans="1:2" ht="15.75" thickBot="1">
      <c r="A360518" s="626"/>
      <c r="B360518" s="126">
        <v>57</v>
      </c>
    </row>
    <row r="360519" spans="1:2" ht="15.75" thickBot="1">
      <c r="A360519" s="626"/>
      <c r="B360519" s="126">
        <v>58</v>
      </c>
    </row>
    <row r="360520" spans="1:2" ht="15.75" thickBot="1">
      <c r="A360520" s="626"/>
      <c r="B360520" s="126">
        <v>59</v>
      </c>
    </row>
    <row r="360521" spans="1:2" ht="15.75" thickBot="1">
      <c r="A360521" s="626"/>
      <c r="B360521" s="126">
        <v>60</v>
      </c>
    </row>
    <row r="360522" spans="1:2">
      <c r="A360522" s="628">
        <v>0</v>
      </c>
      <c r="B360522" s="126">
        <v>61</v>
      </c>
    </row>
    <row r="360523" spans="1:2" ht="45">
      <c r="A360523" s="460" t="s">
        <v>746</v>
      </c>
      <c r="B360523" s="127" t="s">
        <v>347</v>
      </c>
    </row>
    <row r="360524" spans="1:2" ht="45.75" thickBot="1">
      <c r="A360524" s="630"/>
      <c r="B360524" s="127" t="s">
        <v>348</v>
      </c>
    </row>
    <row r="360525" spans="1:2" ht="15.75" thickBot="1">
      <c r="A360525" s="629"/>
      <c r="B360525" s="126">
        <v>62</v>
      </c>
    </row>
    <row r="360526" spans="1:2" ht="15.75" thickBot="1">
      <c r="A360526" s="629"/>
      <c r="B360526" s="126">
        <v>63</v>
      </c>
    </row>
    <row r="360527" spans="1:2" ht="15.75" thickBot="1">
      <c r="A360527" s="629"/>
      <c r="B360527" s="126">
        <v>64</v>
      </c>
    </row>
    <row r="360528" spans="1:2" ht="15.75" thickBot="1">
      <c r="A360528" s="627">
        <v>0</v>
      </c>
      <c r="B360528" s="126">
        <v>65</v>
      </c>
    </row>
    <row r="360529" spans="1:2" ht="15.75" thickBot="1">
      <c r="A360529" s="629"/>
      <c r="B360529" s="126">
        <v>66</v>
      </c>
    </row>
    <row r="360530" spans="1:2" ht="15.75" thickBot="1">
      <c r="A360530" s="629"/>
      <c r="B360530" s="126">
        <v>67</v>
      </c>
    </row>
    <row r="360531" spans="1:2" ht="15.75" thickBot="1">
      <c r="A360531" s="629"/>
      <c r="B360531" s="126">
        <v>68</v>
      </c>
    </row>
    <row r="360532" spans="1:2" ht="15.75" thickBot="1">
      <c r="A360532" s="629"/>
      <c r="B360532" s="126">
        <v>69</v>
      </c>
    </row>
    <row r="360533" spans="1:2" ht="15.75" thickBot="1">
      <c r="A360533" s="623"/>
      <c r="B360533" s="126">
        <v>70</v>
      </c>
    </row>
    <row r="360534" spans="1:2" ht="15.75" thickBot="1">
      <c r="A360534" s="629"/>
      <c r="B360534" s="126">
        <v>71</v>
      </c>
    </row>
    <row r="360535" spans="1:2" ht="15.75" thickBot="1">
      <c r="A360535" s="623"/>
      <c r="B360535" s="126">
        <v>72</v>
      </c>
    </row>
    <row r="360536" spans="1:2" ht="15.75" thickBot="1">
      <c r="A360536" s="629"/>
      <c r="B360536" s="126">
        <v>73</v>
      </c>
    </row>
    <row r="360537" spans="1:2">
      <c r="A360537" s="546"/>
      <c r="B360537" s="126">
        <v>74</v>
      </c>
    </row>
    <row r="360538" spans="1:2">
      <c r="A360538" s="462">
        <v>0</v>
      </c>
      <c r="B360538" s="126">
        <v>75</v>
      </c>
    </row>
    <row r="360539" spans="1:2" ht="60">
      <c r="A360539" s="462">
        <v>0</v>
      </c>
      <c r="B360539" s="125" t="s">
        <v>349</v>
      </c>
    </row>
    <row r="360540" spans="1:2" ht="60">
      <c r="A360540" s="460" t="s">
        <v>746</v>
      </c>
      <c r="B360540" s="125" t="s">
        <v>350</v>
      </c>
    </row>
    <row r="360541" spans="1:2" ht="60">
      <c r="A360541" s="441"/>
      <c r="B360541" s="125" t="s">
        <v>351</v>
      </c>
    </row>
    <row r="360542" spans="1:2">
      <c r="A360542" s="462">
        <v>0</v>
      </c>
      <c r="B360542" s="131">
        <v>76</v>
      </c>
    </row>
    <row r="360543" spans="1:2">
      <c r="A360543" s="462">
        <v>0</v>
      </c>
      <c r="B360543" s="131">
        <v>77</v>
      </c>
    </row>
    <row r="360544" spans="1:2">
      <c r="A360544" s="462">
        <v>0</v>
      </c>
      <c r="B360544" s="131">
        <v>78</v>
      </c>
    </row>
    <row r="360545" spans="1:2">
      <c r="A360545" s="462">
        <v>0</v>
      </c>
      <c r="B360545" s="131">
        <v>79</v>
      </c>
    </row>
    <row r="360546" spans="1:2">
      <c r="A360546" s="462">
        <v>0</v>
      </c>
      <c r="B360546" s="131">
        <v>80</v>
      </c>
    </row>
    <row r="360547" spans="1:2">
      <c r="A360547" s="462">
        <v>0</v>
      </c>
      <c r="B360547" s="131">
        <v>81</v>
      </c>
    </row>
    <row r="360548" spans="1:2">
      <c r="A360548" s="462">
        <v>0</v>
      </c>
      <c r="B360548" s="131">
        <v>82</v>
      </c>
    </row>
    <row r="360549" spans="1:2">
      <c r="A360549" s="462">
        <v>0</v>
      </c>
      <c r="B360549" s="131">
        <v>83</v>
      </c>
    </row>
    <row r="360550" spans="1:2">
      <c r="A360550" s="462">
        <v>0</v>
      </c>
      <c r="B360550" s="131">
        <v>84</v>
      </c>
    </row>
    <row r="360551" spans="1:2" ht="15.75" thickBot="1">
      <c r="A360551" s="631">
        <v>0</v>
      </c>
      <c r="B360551" s="131">
        <v>85</v>
      </c>
    </row>
    <row r="360552" spans="1:2" ht="15.75" thickBot="1">
      <c r="A360552" s="632"/>
      <c r="B360552" s="131">
        <v>86</v>
      </c>
    </row>
    <row r="360553" spans="1:2" ht="15.75" thickBot="1">
      <c r="A360553" s="632"/>
      <c r="B360553" s="131">
        <v>87</v>
      </c>
    </row>
    <row r="360554" spans="1:2" ht="15.75" thickBot="1">
      <c r="A360554" s="615"/>
      <c r="B360554" s="131">
        <v>88</v>
      </c>
    </row>
    <row r="360555" spans="1:2" ht="15.75" thickBot="1">
      <c r="A360555" s="622"/>
      <c r="B360555" s="131">
        <v>89</v>
      </c>
    </row>
    <row r="360556" spans="1:2" ht="45">
      <c r="A360556" s="541" t="s">
        <v>746</v>
      </c>
      <c r="B360556" s="125" t="s">
        <v>352</v>
      </c>
    </row>
    <row r="360557" spans="1:2">
      <c r="A360557" s="290"/>
      <c r="B360557" s="131">
        <v>90</v>
      </c>
    </row>
    <row r="360558" spans="1:2">
      <c r="A360558" s="290"/>
      <c r="B360558" s="131">
        <v>91</v>
      </c>
    </row>
    <row r="360559" spans="1:2">
      <c r="A360559" s="526"/>
      <c r="B360559" s="131">
        <v>92</v>
      </c>
    </row>
    <row r="360560" spans="1:2">
      <c r="A360560" s="291"/>
      <c r="B360560" s="131">
        <v>93</v>
      </c>
    </row>
    <row r="360561" spans="1:2">
      <c r="A360561" s="374"/>
      <c r="B360561" s="131">
        <v>94</v>
      </c>
    </row>
    <row r="360562" spans="1:2">
      <c r="A360562" s="374"/>
      <c r="B360562" s="131">
        <v>95</v>
      </c>
    </row>
    <row r="360563" spans="1:2">
      <c r="A360563" s="374"/>
      <c r="B360563" s="131">
        <v>96</v>
      </c>
    </row>
    <row r="360564" spans="1:2">
      <c r="A360564" s="374"/>
      <c r="B360564" s="131">
        <v>97</v>
      </c>
    </row>
    <row r="360565" spans="1:2">
      <c r="A360565" s="291"/>
      <c r="B360565" s="131">
        <v>98</v>
      </c>
    </row>
    <row r="360566" spans="1:2">
      <c r="A360566" s="441"/>
      <c r="B360566" s="131">
        <v>99</v>
      </c>
    </row>
    <row r="360567" spans="1:2">
      <c r="A360567" s="441"/>
      <c r="B360567" s="131">
        <v>100</v>
      </c>
    </row>
    <row r="360568" spans="1:2">
      <c r="A360568" s="464"/>
      <c r="B360568" s="131">
        <v>101</v>
      </c>
    </row>
    <row r="360569" spans="1:2">
      <c r="A360569" s="290"/>
      <c r="B360569" s="131">
        <v>102</v>
      </c>
    </row>
    <row r="360570" spans="1:2" ht="45">
      <c r="A360570" s="633" t="s">
        <v>746</v>
      </c>
      <c r="B360570" s="125" t="s">
        <v>353</v>
      </c>
    </row>
    <row r="360571" spans="1:2">
      <c r="A360571" s="463"/>
      <c r="B360571" s="131">
        <v>103</v>
      </c>
    </row>
    <row r="360572" spans="1:2">
      <c r="A360572" s="298"/>
      <c r="B360572" s="131">
        <v>104</v>
      </c>
    </row>
    <row r="360573" spans="1:2">
      <c r="A360573" s="298"/>
      <c r="B360573" s="131">
        <v>105</v>
      </c>
    </row>
    <row r="360574" spans="1:2">
      <c r="A360574" s="298"/>
      <c r="B360574" s="131">
        <v>106</v>
      </c>
    </row>
    <row r="360575" spans="1:2">
      <c r="A360575" s="298"/>
      <c r="B360575" s="131">
        <v>107</v>
      </c>
    </row>
    <row r="360576" spans="1:2">
      <c r="A360576" s="465"/>
      <c r="B360576" s="131">
        <v>108</v>
      </c>
    </row>
    <row r="360577" spans="1:2">
      <c r="A360577" s="441"/>
      <c r="B360577" s="131">
        <v>109</v>
      </c>
    </row>
    <row r="360578" spans="1:2">
      <c r="A360578" s="464"/>
      <c r="B360578" s="131">
        <v>110</v>
      </c>
    </row>
    <row r="360579" spans="1:2">
      <c r="A360579" s="466"/>
      <c r="B360579" s="131">
        <v>111</v>
      </c>
    </row>
    <row r="360580" spans="1:2">
      <c r="A360580" s="290"/>
      <c r="B360580" s="131">
        <v>112</v>
      </c>
    </row>
    <row r="360581" spans="1:2" ht="45">
      <c r="A360581" s="633" t="s">
        <v>746</v>
      </c>
      <c r="B360581" s="125" t="s">
        <v>354</v>
      </c>
    </row>
    <row r="360582" spans="1:2">
      <c r="A360582" s="290"/>
      <c r="B360582" s="131">
        <v>113</v>
      </c>
    </row>
    <row r="360583" spans="1:2">
      <c r="A360583" s="525" t="s">
        <v>746</v>
      </c>
      <c r="B360583" s="131">
        <v>114</v>
      </c>
    </row>
    <row r="360584" spans="1:2">
      <c r="A360584" s="525" t="s">
        <v>746</v>
      </c>
      <c r="B360584" s="131">
        <v>115</v>
      </c>
    </row>
    <row r="360585" spans="1:2">
      <c r="A360585" s="463"/>
      <c r="B360585" s="131">
        <v>116</v>
      </c>
    </row>
    <row r="360586" spans="1:2">
      <c r="A360586" s="298"/>
      <c r="B360586" s="131">
        <v>117</v>
      </c>
    </row>
    <row r="360587" spans="1:2">
      <c r="A360587" s="298"/>
      <c r="B360587" s="131">
        <v>118</v>
      </c>
    </row>
    <row r="360588" spans="1:2">
      <c r="A360588" s="298"/>
      <c r="B360588" s="131">
        <v>119</v>
      </c>
    </row>
    <row r="360589" spans="1:2">
      <c r="A360589" s="465"/>
      <c r="B360589" s="131">
        <v>120</v>
      </c>
    </row>
    <row r="360590" spans="1:2">
      <c r="A360590" s="465"/>
      <c r="B360590" s="131">
        <v>121</v>
      </c>
    </row>
    <row r="360591" spans="1:2">
      <c r="A360591" s="441"/>
      <c r="B360591" s="131">
        <v>122</v>
      </c>
    </row>
    <row r="360592" spans="1:2">
      <c r="A360592" s="464"/>
      <c r="B360592" s="131">
        <v>123</v>
      </c>
    </row>
    <row r="360593" spans="1:2">
      <c r="A360593" s="463"/>
      <c r="B360593" s="131">
        <v>124</v>
      </c>
    </row>
    <row r="360594" spans="1:2">
      <c r="A360594" s="298"/>
      <c r="B360594" s="131">
        <v>125</v>
      </c>
    </row>
    <row r="360595" spans="1:2">
      <c r="A360595" s="465"/>
      <c r="B360595" s="131">
        <v>127</v>
      </c>
    </row>
    <row r="360596" spans="1:2">
      <c r="A360596" s="441"/>
      <c r="B360596" s="131">
        <v>128</v>
      </c>
    </row>
    <row r="360597" spans="1:2">
      <c r="A360597" s="464"/>
      <c r="B360597" s="131">
        <v>129</v>
      </c>
    </row>
    <row r="360598" spans="1:2">
      <c r="A360598" s="463"/>
      <c r="B360598" s="131">
        <v>130</v>
      </c>
    </row>
    <row r="360599" spans="1:2">
      <c r="A360599" s="298"/>
      <c r="B360599" s="131">
        <v>131</v>
      </c>
    </row>
    <row r="360600" spans="1:2">
      <c r="A360600" s="465"/>
      <c r="B360600" s="131">
        <v>133</v>
      </c>
    </row>
    <row r="360601" spans="1:2" ht="60">
      <c r="A360601" s="460" t="s">
        <v>746</v>
      </c>
      <c r="B360601" s="125" t="s">
        <v>355</v>
      </c>
    </row>
    <row r="360602" spans="1:2" ht="60">
      <c r="A360602" s="439"/>
      <c r="B360602" s="129" t="s">
        <v>356</v>
      </c>
    </row>
    <row r="360603" spans="1:2">
      <c r="A360603" s="462">
        <v>0</v>
      </c>
      <c r="B360603" s="131">
        <v>134</v>
      </c>
    </row>
    <row r="360604" spans="1:2">
      <c r="A360604" s="462">
        <v>0</v>
      </c>
      <c r="B360604" s="131">
        <v>135</v>
      </c>
    </row>
    <row r="360605" spans="1:2">
      <c r="A360605" s="373">
        <v>0</v>
      </c>
      <c r="B360605" s="131">
        <v>136</v>
      </c>
    </row>
    <row r="360606" spans="1:2">
      <c r="A360606" s="439"/>
      <c r="B360606" s="131">
        <v>137</v>
      </c>
    </row>
    <row r="360607" spans="1:2">
      <c r="A360607" s="371">
        <v>0</v>
      </c>
      <c r="B360607" s="131">
        <v>138</v>
      </c>
    </row>
    <row r="360608" spans="1:2">
      <c r="A360608" s="370" t="s">
        <v>746</v>
      </c>
      <c r="B360608" s="131">
        <v>139</v>
      </c>
    </row>
    <row r="360609" spans="1:2">
      <c r="A360609" s="370" t="s">
        <v>746</v>
      </c>
      <c r="B360609" s="131">
        <v>140</v>
      </c>
    </row>
    <row r="360610" spans="1:2">
      <c r="A360610" s="370">
        <v>0</v>
      </c>
      <c r="B360610" s="131">
        <v>141</v>
      </c>
    </row>
    <row r="360611" spans="1:2">
      <c r="A360611" s="370" t="s">
        <v>117</v>
      </c>
      <c r="B360611" s="131">
        <v>142</v>
      </c>
    </row>
    <row r="360612" spans="1:2">
      <c r="A360612" s="370" t="s">
        <v>117</v>
      </c>
      <c r="B360612" s="131">
        <v>143</v>
      </c>
    </row>
    <row r="360613" spans="1:2">
      <c r="A360613" s="370" t="s">
        <v>117</v>
      </c>
      <c r="B360613" s="131">
        <v>144</v>
      </c>
    </row>
    <row r="360614" spans="1:2">
      <c r="A360614" s="370" t="s">
        <v>117</v>
      </c>
      <c r="B360614" s="131">
        <v>145</v>
      </c>
    </row>
    <row r="360615" spans="1:2">
      <c r="A360615" s="528" t="s">
        <v>117</v>
      </c>
      <c r="B360615" s="131">
        <v>146</v>
      </c>
    </row>
    <row r="360616" spans="1:2">
      <c r="A360616" s="528" t="s">
        <v>117</v>
      </c>
      <c r="B360616" s="131">
        <v>147</v>
      </c>
    </row>
    <row r="360617" spans="1:2">
      <c r="A360617" s="370" t="s">
        <v>117</v>
      </c>
      <c r="B360617" s="131">
        <v>148</v>
      </c>
    </row>
    <row r="360618" spans="1:2">
      <c r="A360618" s="515"/>
      <c r="B360618" s="533"/>
    </row>
    <row r="360619" spans="1:2">
      <c r="A360619" s="515"/>
      <c r="B360619" s="452"/>
    </row>
    <row r="360620" spans="1:2">
      <c r="A360620" s="515"/>
      <c r="B360620" s="452"/>
    </row>
    <row r="360621" spans="1:2">
      <c r="A360621" s="515"/>
      <c r="B360621" s="452"/>
    </row>
    <row r="360622" spans="1:2">
      <c r="A360622" s="515"/>
      <c r="B360622" s="452"/>
    </row>
    <row r="360623" spans="1:2">
      <c r="A360623" s="467">
        <v>0</v>
      </c>
      <c r="B360623" s="452"/>
    </row>
    <row r="360624" spans="1:2">
      <c r="A360624" s="467">
        <v>0</v>
      </c>
      <c r="B360624" s="452"/>
    </row>
    <row r="360625" spans="1:2">
      <c r="A360625" s="467">
        <v>0</v>
      </c>
      <c r="B360625" s="452"/>
    </row>
    <row r="360626" spans="1:2">
      <c r="A360626" s="467">
        <v>0</v>
      </c>
      <c r="B360626" s="452"/>
    </row>
    <row r="360627" spans="1:2">
      <c r="A360627" s="467">
        <v>0</v>
      </c>
      <c r="B360627" s="452"/>
    </row>
    <row r="360628" spans="1:2">
      <c r="A360628" s="467"/>
      <c r="B360628" s="452"/>
    </row>
    <row r="360629" spans="1:2">
      <c r="A360629" s="467"/>
      <c r="B360629" s="452"/>
    </row>
    <row r="360630" spans="1:2">
      <c r="A360630" s="467"/>
      <c r="B360630" s="452"/>
    </row>
    <row r="360631" spans="1:2">
      <c r="A360631" s="467"/>
      <c r="B360631" s="452"/>
    </row>
    <row r="360632" spans="1:2">
      <c r="A360632" s="467"/>
      <c r="B360632" s="452"/>
    </row>
    <row r="360633" spans="1:2">
      <c r="A360633" s="467"/>
      <c r="B360633" s="452"/>
    </row>
    <row r="360634" spans="1:2">
      <c r="A360634" s="467"/>
      <c r="B360634" s="452"/>
    </row>
    <row r="360635" spans="1:2">
      <c r="A360635" s="467"/>
      <c r="B360635" s="454"/>
    </row>
    <row r="360636" spans="1:2">
      <c r="A360636" s="467"/>
      <c r="B360636" s="452"/>
    </row>
    <row r="360637" spans="1:2">
      <c r="A360637" s="467"/>
      <c r="B360637" s="455"/>
    </row>
    <row r="360638" spans="1:2">
      <c r="A360638" s="467"/>
      <c r="B360638" s="456"/>
    </row>
    <row r="360639" spans="1:2">
      <c r="A360639" s="467"/>
      <c r="B360639" s="456"/>
    </row>
    <row r="360640" spans="1:2">
      <c r="A360640" s="467"/>
      <c r="B360640" s="455"/>
    </row>
    <row r="360641" spans="1:2">
      <c r="A360641" s="467"/>
      <c r="B360641" s="456"/>
    </row>
    <row r="360642" spans="1:2">
      <c r="A360642" s="467"/>
      <c r="B360642" s="455"/>
    </row>
    <row r="360643" spans="1:2">
      <c r="A360643" s="467"/>
      <c r="B360643" s="452"/>
    </row>
    <row r="360644" spans="1:2">
      <c r="A360644" s="467"/>
      <c r="B360644" s="452"/>
    </row>
    <row r="360645" spans="1:2">
      <c r="A360645" s="467"/>
      <c r="B360645" s="452"/>
    </row>
    <row r="360646" spans="1:2">
      <c r="A360646" s="467"/>
      <c r="B360646" s="452"/>
    </row>
    <row r="360647" spans="1:2">
      <c r="A360647" s="467"/>
      <c r="B360647" s="452"/>
    </row>
    <row r="360648" spans="1:2">
      <c r="A360648" s="467"/>
      <c r="B360648" s="452"/>
    </row>
    <row r="360649" spans="1:2">
      <c r="A360649" s="467"/>
      <c r="B360649" s="452"/>
    </row>
    <row r="376834" spans="1:2">
      <c r="A376834" s="523">
        <v>1</v>
      </c>
      <c r="B376834" s="124"/>
    </row>
    <row r="376835" spans="1:2" ht="60.75" thickBot="1">
      <c r="A376835" s="604"/>
      <c r="B376835" s="125" t="s">
        <v>336</v>
      </c>
    </row>
    <row r="376836" spans="1:2" ht="15.75" thickBot="1">
      <c r="A376836" s="607"/>
      <c r="B376836" s="126">
        <v>1</v>
      </c>
    </row>
    <row r="376837" spans="1:2" ht="45">
      <c r="A376837" s="605" t="s">
        <v>746</v>
      </c>
      <c r="B376837" s="127" t="s">
        <v>337</v>
      </c>
    </row>
    <row r="376838" spans="1:2" ht="15.75" thickBot="1">
      <c r="A376838" s="608"/>
      <c r="B376838" s="126">
        <v>2</v>
      </c>
    </row>
    <row r="376839" spans="1:2" ht="15.75" thickBot="1">
      <c r="A376839" s="609"/>
      <c r="B376839" s="126">
        <v>3</v>
      </c>
    </row>
    <row r="376840" spans="1:2" ht="15.75" thickBot="1">
      <c r="A376840" s="609"/>
      <c r="B376840" s="126">
        <v>4</v>
      </c>
    </row>
    <row r="376841" spans="1:2" ht="15.75" thickBot="1">
      <c r="A376841" s="609"/>
      <c r="B376841" s="126">
        <v>5</v>
      </c>
    </row>
    <row r="376842" spans="1:2" ht="60">
      <c r="A376842" s="605" t="s">
        <v>752</v>
      </c>
      <c r="B376842" s="126">
        <v>6</v>
      </c>
    </row>
    <row r="376843" spans="1:2">
      <c r="A376843" s="483" t="s">
        <v>746</v>
      </c>
      <c r="B376843" s="126">
        <v>7</v>
      </c>
    </row>
    <row r="376844" spans="1:2">
      <c r="A376844" s="483" t="s">
        <v>746</v>
      </c>
      <c r="B376844" s="126">
        <v>8</v>
      </c>
    </row>
    <row r="376845" spans="1:2">
      <c r="A376845" s="483" t="s">
        <v>746</v>
      </c>
      <c r="B376845" s="126">
        <v>9</v>
      </c>
    </row>
    <row r="376846" spans="1:2">
      <c r="A376846" s="483" t="s">
        <v>746</v>
      </c>
      <c r="B376846" s="126">
        <v>10</v>
      </c>
    </row>
    <row r="376847" spans="1:2" ht="15.75" thickBot="1">
      <c r="A376847" s="610" t="s">
        <v>746</v>
      </c>
      <c r="B376847" s="126">
        <v>11</v>
      </c>
    </row>
    <row r="376848" spans="1:2" ht="15.75" thickBot="1">
      <c r="A376848" s="607"/>
      <c r="B376848" s="126">
        <v>12</v>
      </c>
    </row>
    <row r="376849" spans="1:2" ht="15.75" thickBot="1">
      <c r="A376849" s="611"/>
      <c r="B376849" s="126">
        <v>13</v>
      </c>
    </row>
    <row r="376850" spans="1:2" ht="15.75" thickBot="1">
      <c r="A376850" s="609"/>
      <c r="B376850" s="126">
        <v>14</v>
      </c>
    </row>
    <row r="376851" spans="1:2" ht="15.75" thickBot="1">
      <c r="A376851" s="612"/>
      <c r="B376851" s="126">
        <v>15</v>
      </c>
    </row>
    <row r="376852" spans="1:2" ht="15.75" thickBot="1">
      <c r="A376852" s="611"/>
      <c r="B376852" s="126">
        <v>16</v>
      </c>
    </row>
    <row r="376853" spans="1:2" ht="15.75" thickBot="1">
      <c r="A376853" s="613"/>
      <c r="B376853" s="126">
        <v>17</v>
      </c>
    </row>
    <row r="376854" spans="1:2" ht="15.75" thickBot="1">
      <c r="A376854" s="614"/>
      <c r="B376854" s="126">
        <v>18</v>
      </c>
    </row>
    <row r="376855" spans="1:2" ht="15.75" thickBot="1">
      <c r="A376855" s="615"/>
      <c r="B376855" s="126">
        <v>19</v>
      </c>
    </row>
    <row r="376856" spans="1:2" ht="15.75" thickBot="1">
      <c r="A376856" s="615"/>
      <c r="B376856" s="126">
        <v>20</v>
      </c>
    </row>
    <row r="376857" spans="1:2" ht="15.75" thickBot="1">
      <c r="A376857" s="615"/>
      <c r="B376857" s="126">
        <v>21</v>
      </c>
    </row>
    <row r="376858" spans="1:2" ht="15.75" thickBot="1">
      <c r="A376858" s="615"/>
      <c r="B376858" s="126">
        <v>22</v>
      </c>
    </row>
    <row r="376859" spans="1:2" ht="15.75" thickBot="1">
      <c r="A376859" s="615"/>
      <c r="B376859" s="126">
        <v>23</v>
      </c>
    </row>
    <row r="376860" spans="1:2" ht="15.75" thickBot="1">
      <c r="A376860" s="615"/>
      <c r="B376860" s="126">
        <v>24</v>
      </c>
    </row>
    <row r="376861" spans="1:2">
      <c r="A376861" s="616">
        <v>0</v>
      </c>
      <c r="B376861" s="126">
        <v>25</v>
      </c>
    </row>
    <row r="376862" spans="1:2" ht="45">
      <c r="A376862" s="483" t="s">
        <v>746</v>
      </c>
      <c r="B376862" s="127" t="s">
        <v>338</v>
      </c>
    </row>
    <row r="376863" spans="1:2" ht="45.75" thickBot="1">
      <c r="A376863" s="604"/>
      <c r="B376863" s="127" t="s">
        <v>339</v>
      </c>
    </row>
    <row r="376864" spans="1:2" ht="15.75" thickBot="1">
      <c r="A376864" s="615"/>
      <c r="B376864" s="126">
        <v>26</v>
      </c>
    </row>
    <row r="376865" spans="1:2" ht="15.75" thickBot="1">
      <c r="A376865" s="615"/>
      <c r="B376865" s="126">
        <v>27</v>
      </c>
    </row>
    <row r="376866" spans="1:2" ht="15.75" thickBot="1">
      <c r="A376866" s="615"/>
      <c r="B376866" s="126">
        <v>28</v>
      </c>
    </row>
    <row r="376867" spans="1:2" ht="15.75" thickBot="1">
      <c r="A376867" s="615"/>
      <c r="B376867" s="126">
        <v>29</v>
      </c>
    </row>
    <row r="376868" spans="1:2" ht="15.75" thickBot="1">
      <c r="A376868" s="617">
        <v>0</v>
      </c>
      <c r="B376868" s="126">
        <v>30</v>
      </c>
    </row>
    <row r="376869" spans="1:2" ht="15.75" thickBot="1">
      <c r="A376869" s="615"/>
      <c r="B376869" s="126">
        <v>31</v>
      </c>
    </row>
    <row r="376870" spans="1:2" ht="15.75" thickBot="1">
      <c r="A376870" s="615"/>
      <c r="B376870" s="126">
        <v>32</v>
      </c>
    </row>
    <row r="376871" spans="1:2">
      <c r="A376871" s="618">
        <v>0</v>
      </c>
      <c r="B376871" s="126">
        <v>33</v>
      </c>
    </row>
    <row r="376872" spans="1:2">
      <c r="A376872" s="370">
        <v>0</v>
      </c>
      <c r="B376872" s="126">
        <v>34</v>
      </c>
    </row>
    <row r="376873" spans="1:2">
      <c r="A376873" s="436">
        <v>0</v>
      </c>
      <c r="B376873" s="126">
        <v>35</v>
      </c>
    </row>
    <row r="376874" spans="1:2">
      <c r="A376874" s="436">
        <v>0</v>
      </c>
      <c r="B376874" s="126">
        <v>36</v>
      </c>
    </row>
    <row r="376875" spans="1:2">
      <c r="A376875" s="370">
        <v>0</v>
      </c>
      <c r="B376875" s="126">
        <v>37</v>
      </c>
    </row>
    <row r="376876" spans="1:2" ht="15.75" thickBot="1">
      <c r="A376876" s="619">
        <v>0</v>
      </c>
      <c r="B376876" s="126">
        <v>38</v>
      </c>
    </row>
    <row r="376877" spans="1:2" ht="15.75" thickBot="1">
      <c r="A376877" s="615"/>
      <c r="B376877" s="126">
        <v>39</v>
      </c>
    </row>
    <row r="376878" spans="1:2" ht="45">
      <c r="A376878" s="620" t="s">
        <v>746</v>
      </c>
      <c r="B376878" s="127" t="s">
        <v>340</v>
      </c>
    </row>
    <row r="376879" spans="1:2" ht="45.75" thickBot="1">
      <c r="A376879" s="621"/>
      <c r="B376879" s="127" t="s">
        <v>341</v>
      </c>
    </row>
    <row r="376880" spans="1:2" ht="15.75" thickBot="1">
      <c r="A376880" s="615"/>
      <c r="B376880" s="126">
        <v>40</v>
      </c>
    </row>
    <row r="376881" spans="1:2" ht="45">
      <c r="A376881" s="541" t="s">
        <v>746</v>
      </c>
      <c r="B376881" s="127" t="s">
        <v>342</v>
      </c>
    </row>
    <row r="376882" spans="1:2" ht="45.75" thickBot="1">
      <c r="A376882" s="621"/>
      <c r="B376882" s="127" t="s">
        <v>343</v>
      </c>
    </row>
    <row r="376883" spans="1:2" ht="15.75" thickBot="1">
      <c r="A376883" s="622"/>
      <c r="B376883" s="126">
        <v>41</v>
      </c>
    </row>
    <row r="376884" spans="1:2" ht="60">
      <c r="A376884" s="541" t="s">
        <v>746</v>
      </c>
      <c r="B376884" s="127" t="s">
        <v>344</v>
      </c>
    </row>
    <row r="376885" spans="1:2" ht="15.75" thickBot="1">
      <c r="A376885" s="621"/>
      <c r="B376885" s="128">
        <v>42</v>
      </c>
    </row>
    <row r="376886" spans="1:2" ht="15.75" thickBot="1">
      <c r="A376886" s="622"/>
      <c r="B376886" s="126">
        <v>43</v>
      </c>
    </row>
    <row r="376887" spans="1:2" ht="60">
      <c r="A376887" s="541" t="s">
        <v>746</v>
      </c>
      <c r="B376887" s="127" t="s">
        <v>345</v>
      </c>
    </row>
    <row r="376888" spans="1:2" ht="15.75" thickBot="1">
      <c r="A376888" s="621"/>
      <c r="B376888" s="130">
        <v>44</v>
      </c>
    </row>
    <row r="376889" spans="1:2" ht="15.75" thickBot="1">
      <c r="A376889" s="622"/>
      <c r="B376889" s="126">
        <v>45</v>
      </c>
    </row>
    <row r="376890" spans="1:2" ht="15.75" thickBot="1">
      <c r="A376890" s="623"/>
      <c r="B376890" s="130">
        <v>46</v>
      </c>
    </row>
    <row r="376891" spans="1:2" ht="15.75" thickBot="1">
      <c r="A376891" s="625"/>
      <c r="B376891" s="126">
        <v>47</v>
      </c>
    </row>
    <row r="376892" spans="1:2" ht="15.75" thickBot="1">
      <c r="A376892" s="624"/>
      <c r="B376892" s="130">
        <v>48</v>
      </c>
    </row>
    <row r="376893" spans="1:2" ht="15.75" thickBot="1">
      <c r="A376893" s="626"/>
      <c r="B376893" s="126">
        <v>49</v>
      </c>
    </row>
    <row r="376894" spans="1:2" ht="15.75" thickBot="1">
      <c r="A376894" s="626"/>
      <c r="B376894" s="130">
        <v>50</v>
      </c>
    </row>
    <row r="376895" spans="1:2" ht="15.75" thickBot="1">
      <c r="A376895" s="627">
        <v>0</v>
      </c>
      <c r="B376895" s="126">
        <v>51</v>
      </c>
    </row>
    <row r="376896" spans="1:2" ht="15.75" thickBot="1">
      <c r="A376896" s="626"/>
      <c r="B376896" s="130">
        <v>52</v>
      </c>
    </row>
    <row r="376897" spans="1:2" ht="15.75" thickBot="1">
      <c r="A376897" s="626"/>
      <c r="B376897" s="126">
        <v>53</v>
      </c>
    </row>
    <row r="376898" spans="1:2" ht="15.75" thickBot="1">
      <c r="A376898" s="626"/>
      <c r="B376898" s="130">
        <v>54</v>
      </c>
    </row>
    <row r="376899" spans="1:2" ht="15.75" thickBot="1">
      <c r="A376899" s="615"/>
      <c r="B376899" s="126">
        <v>55</v>
      </c>
    </row>
    <row r="376900" spans="1:2" ht="15.75" thickBot="1">
      <c r="A376900" s="615"/>
      <c r="B376900" s="130">
        <v>56</v>
      </c>
    </row>
    <row r="376901" spans="1:2" ht="45.75" thickBot="1">
      <c r="A376901" s="545" t="s">
        <v>746</v>
      </c>
      <c r="B376901" s="127" t="s">
        <v>346</v>
      </c>
    </row>
    <row r="376902" spans="1:2" ht="15.75" thickBot="1">
      <c r="A376902" s="626"/>
      <c r="B376902" s="126">
        <v>57</v>
      </c>
    </row>
    <row r="376903" spans="1:2" ht="15.75" thickBot="1">
      <c r="A376903" s="626"/>
      <c r="B376903" s="126">
        <v>58</v>
      </c>
    </row>
    <row r="376904" spans="1:2" ht="15.75" thickBot="1">
      <c r="A376904" s="626"/>
      <c r="B376904" s="126">
        <v>59</v>
      </c>
    </row>
    <row r="376905" spans="1:2" ht="15.75" thickBot="1">
      <c r="A376905" s="626"/>
      <c r="B376905" s="126">
        <v>60</v>
      </c>
    </row>
    <row r="376906" spans="1:2">
      <c r="A376906" s="628">
        <v>0</v>
      </c>
      <c r="B376906" s="126">
        <v>61</v>
      </c>
    </row>
    <row r="376907" spans="1:2" ht="45">
      <c r="A376907" s="460" t="s">
        <v>746</v>
      </c>
      <c r="B376907" s="127" t="s">
        <v>347</v>
      </c>
    </row>
    <row r="376908" spans="1:2" ht="45.75" thickBot="1">
      <c r="A376908" s="630"/>
      <c r="B376908" s="127" t="s">
        <v>348</v>
      </c>
    </row>
    <row r="376909" spans="1:2" ht="15.75" thickBot="1">
      <c r="A376909" s="629"/>
      <c r="B376909" s="126">
        <v>62</v>
      </c>
    </row>
    <row r="376910" spans="1:2" ht="15.75" thickBot="1">
      <c r="A376910" s="629"/>
      <c r="B376910" s="126">
        <v>63</v>
      </c>
    </row>
    <row r="376911" spans="1:2" ht="15.75" thickBot="1">
      <c r="A376911" s="629"/>
      <c r="B376911" s="126">
        <v>64</v>
      </c>
    </row>
    <row r="376912" spans="1:2" ht="15.75" thickBot="1">
      <c r="A376912" s="627">
        <v>0</v>
      </c>
      <c r="B376912" s="126">
        <v>65</v>
      </c>
    </row>
    <row r="376913" spans="1:2" ht="15.75" thickBot="1">
      <c r="A376913" s="629"/>
      <c r="B376913" s="126">
        <v>66</v>
      </c>
    </row>
    <row r="376914" spans="1:2" ht="15.75" thickBot="1">
      <c r="A376914" s="629"/>
      <c r="B376914" s="126">
        <v>67</v>
      </c>
    </row>
    <row r="376915" spans="1:2" ht="15.75" thickBot="1">
      <c r="A376915" s="629"/>
      <c r="B376915" s="126">
        <v>68</v>
      </c>
    </row>
    <row r="376916" spans="1:2" ht="15.75" thickBot="1">
      <c r="A376916" s="629"/>
      <c r="B376916" s="126">
        <v>69</v>
      </c>
    </row>
    <row r="376917" spans="1:2" ht="15.75" thickBot="1">
      <c r="A376917" s="623"/>
      <c r="B376917" s="126">
        <v>70</v>
      </c>
    </row>
    <row r="376918" spans="1:2" ht="15.75" thickBot="1">
      <c r="A376918" s="629"/>
      <c r="B376918" s="126">
        <v>71</v>
      </c>
    </row>
    <row r="376919" spans="1:2" ht="15.75" thickBot="1">
      <c r="A376919" s="623"/>
      <c r="B376919" s="126">
        <v>72</v>
      </c>
    </row>
    <row r="376920" spans="1:2" ht="15.75" thickBot="1">
      <c r="A376920" s="629"/>
      <c r="B376920" s="126">
        <v>73</v>
      </c>
    </row>
    <row r="376921" spans="1:2">
      <c r="A376921" s="546"/>
      <c r="B376921" s="126">
        <v>74</v>
      </c>
    </row>
    <row r="376922" spans="1:2">
      <c r="A376922" s="462">
        <v>0</v>
      </c>
      <c r="B376922" s="126">
        <v>75</v>
      </c>
    </row>
    <row r="376923" spans="1:2" ht="60">
      <c r="A376923" s="462">
        <v>0</v>
      </c>
      <c r="B376923" s="125" t="s">
        <v>349</v>
      </c>
    </row>
    <row r="376924" spans="1:2" ht="60">
      <c r="A376924" s="460" t="s">
        <v>746</v>
      </c>
      <c r="B376924" s="125" t="s">
        <v>350</v>
      </c>
    </row>
    <row r="376925" spans="1:2" ht="60">
      <c r="A376925" s="441"/>
      <c r="B376925" s="125" t="s">
        <v>351</v>
      </c>
    </row>
    <row r="376926" spans="1:2">
      <c r="A376926" s="462">
        <v>0</v>
      </c>
      <c r="B376926" s="131">
        <v>76</v>
      </c>
    </row>
    <row r="376927" spans="1:2">
      <c r="A376927" s="462">
        <v>0</v>
      </c>
      <c r="B376927" s="131">
        <v>77</v>
      </c>
    </row>
    <row r="376928" spans="1:2">
      <c r="A376928" s="462">
        <v>0</v>
      </c>
      <c r="B376928" s="131">
        <v>78</v>
      </c>
    </row>
    <row r="376929" spans="1:2">
      <c r="A376929" s="462">
        <v>0</v>
      </c>
      <c r="B376929" s="131">
        <v>79</v>
      </c>
    </row>
    <row r="376930" spans="1:2">
      <c r="A376930" s="462">
        <v>0</v>
      </c>
      <c r="B376930" s="131">
        <v>80</v>
      </c>
    </row>
    <row r="376931" spans="1:2">
      <c r="A376931" s="462">
        <v>0</v>
      </c>
      <c r="B376931" s="131">
        <v>81</v>
      </c>
    </row>
    <row r="376932" spans="1:2">
      <c r="A376932" s="462">
        <v>0</v>
      </c>
      <c r="B376932" s="131">
        <v>82</v>
      </c>
    </row>
    <row r="376933" spans="1:2">
      <c r="A376933" s="462">
        <v>0</v>
      </c>
      <c r="B376933" s="131">
        <v>83</v>
      </c>
    </row>
    <row r="376934" spans="1:2">
      <c r="A376934" s="462">
        <v>0</v>
      </c>
      <c r="B376934" s="131">
        <v>84</v>
      </c>
    </row>
    <row r="376935" spans="1:2" ht="15.75" thickBot="1">
      <c r="A376935" s="631">
        <v>0</v>
      </c>
      <c r="B376935" s="131">
        <v>85</v>
      </c>
    </row>
    <row r="376936" spans="1:2" ht="15.75" thickBot="1">
      <c r="A376936" s="632"/>
      <c r="B376936" s="131">
        <v>86</v>
      </c>
    </row>
    <row r="376937" spans="1:2" ht="15.75" thickBot="1">
      <c r="A376937" s="632"/>
      <c r="B376937" s="131">
        <v>87</v>
      </c>
    </row>
    <row r="376938" spans="1:2" ht="15.75" thickBot="1">
      <c r="A376938" s="615"/>
      <c r="B376938" s="131">
        <v>88</v>
      </c>
    </row>
    <row r="376939" spans="1:2" ht="15.75" thickBot="1">
      <c r="A376939" s="622"/>
      <c r="B376939" s="131">
        <v>89</v>
      </c>
    </row>
    <row r="376940" spans="1:2" ht="45">
      <c r="A376940" s="541" t="s">
        <v>746</v>
      </c>
      <c r="B376940" s="125" t="s">
        <v>352</v>
      </c>
    </row>
    <row r="376941" spans="1:2">
      <c r="A376941" s="290"/>
      <c r="B376941" s="131">
        <v>90</v>
      </c>
    </row>
    <row r="376942" spans="1:2">
      <c r="A376942" s="290"/>
      <c r="B376942" s="131">
        <v>91</v>
      </c>
    </row>
    <row r="376943" spans="1:2">
      <c r="A376943" s="526"/>
      <c r="B376943" s="131">
        <v>92</v>
      </c>
    </row>
    <row r="376944" spans="1:2">
      <c r="A376944" s="291"/>
      <c r="B376944" s="131">
        <v>93</v>
      </c>
    </row>
    <row r="376945" spans="1:2">
      <c r="A376945" s="374"/>
      <c r="B376945" s="131">
        <v>94</v>
      </c>
    </row>
    <row r="376946" spans="1:2">
      <c r="A376946" s="374"/>
      <c r="B376946" s="131">
        <v>95</v>
      </c>
    </row>
    <row r="376947" spans="1:2">
      <c r="A376947" s="374"/>
      <c r="B376947" s="131">
        <v>96</v>
      </c>
    </row>
    <row r="376948" spans="1:2">
      <c r="A376948" s="374"/>
      <c r="B376948" s="131">
        <v>97</v>
      </c>
    </row>
    <row r="376949" spans="1:2">
      <c r="A376949" s="291"/>
      <c r="B376949" s="131">
        <v>98</v>
      </c>
    </row>
    <row r="376950" spans="1:2">
      <c r="A376950" s="441"/>
      <c r="B376950" s="131">
        <v>99</v>
      </c>
    </row>
    <row r="376951" spans="1:2">
      <c r="A376951" s="441"/>
      <c r="B376951" s="131">
        <v>100</v>
      </c>
    </row>
    <row r="376952" spans="1:2">
      <c r="A376952" s="464"/>
      <c r="B376952" s="131">
        <v>101</v>
      </c>
    </row>
    <row r="376953" spans="1:2">
      <c r="A376953" s="290"/>
      <c r="B376953" s="131">
        <v>102</v>
      </c>
    </row>
    <row r="376954" spans="1:2" ht="45">
      <c r="A376954" s="633" t="s">
        <v>746</v>
      </c>
      <c r="B376954" s="125" t="s">
        <v>353</v>
      </c>
    </row>
    <row r="376955" spans="1:2">
      <c r="A376955" s="463"/>
      <c r="B376955" s="131">
        <v>103</v>
      </c>
    </row>
    <row r="376956" spans="1:2">
      <c r="A376956" s="298"/>
      <c r="B376956" s="131">
        <v>104</v>
      </c>
    </row>
    <row r="376957" spans="1:2">
      <c r="A376957" s="298"/>
      <c r="B376957" s="131">
        <v>105</v>
      </c>
    </row>
    <row r="376958" spans="1:2">
      <c r="A376958" s="298"/>
      <c r="B376958" s="131">
        <v>106</v>
      </c>
    </row>
    <row r="376959" spans="1:2">
      <c r="A376959" s="298"/>
      <c r="B376959" s="131">
        <v>107</v>
      </c>
    </row>
    <row r="376960" spans="1:2">
      <c r="A376960" s="465"/>
      <c r="B376960" s="131">
        <v>108</v>
      </c>
    </row>
    <row r="376961" spans="1:2">
      <c r="A376961" s="441"/>
      <c r="B376961" s="131">
        <v>109</v>
      </c>
    </row>
    <row r="376962" spans="1:2">
      <c r="A376962" s="464"/>
      <c r="B376962" s="131">
        <v>110</v>
      </c>
    </row>
    <row r="376963" spans="1:2">
      <c r="A376963" s="466"/>
      <c r="B376963" s="131">
        <v>111</v>
      </c>
    </row>
    <row r="376964" spans="1:2">
      <c r="A376964" s="290"/>
      <c r="B376964" s="131">
        <v>112</v>
      </c>
    </row>
    <row r="376965" spans="1:2" ht="45">
      <c r="A376965" s="633" t="s">
        <v>746</v>
      </c>
      <c r="B376965" s="125" t="s">
        <v>354</v>
      </c>
    </row>
    <row r="376966" spans="1:2">
      <c r="A376966" s="290"/>
      <c r="B376966" s="131">
        <v>113</v>
      </c>
    </row>
    <row r="376967" spans="1:2">
      <c r="A376967" s="525" t="s">
        <v>746</v>
      </c>
      <c r="B376967" s="131">
        <v>114</v>
      </c>
    </row>
    <row r="376968" spans="1:2">
      <c r="A376968" s="525" t="s">
        <v>746</v>
      </c>
      <c r="B376968" s="131">
        <v>115</v>
      </c>
    </row>
    <row r="376969" spans="1:2">
      <c r="A376969" s="463"/>
      <c r="B376969" s="131">
        <v>116</v>
      </c>
    </row>
    <row r="376970" spans="1:2">
      <c r="A376970" s="298"/>
      <c r="B376970" s="131">
        <v>117</v>
      </c>
    </row>
    <row r="376971" spans="1:2">
      <c r="A376971" s="298"/>
      <c r="B376971" s="131">
        <v>118</v>
      </c>
    </row>
    <row r="376972" spans="1:2">
      <c r="A376972" s="298"/>
      <c r="B376972" s="131">
        <v>119</v>
      </c>
    </row>
    <row r="376973" spans="1:2">
      <c r="A376973" s="465"/>
      <c r="B376973" s="131">
        <v>120</v>
      </c>
    </row>
    <row r="376974" spans="1:2">
      <c r="A376974" s="465"/>
      <c r="B376974" s="131">
        <v>121</v>
      </c>
    </row>
    <row r="376975" spans="1:2">
      <c r="A376975" s="441"/>
      <c r="B376975" s="131">
        <v>122</v>
      </c>
    </row>
    <row r="376976" spans="1:2">
      <c r="A376976" s="464"/>
      <c r="B376976" s="131">
        <v>123</v>
      </c>
    </row>
    <row r="376977" spans="1:2">
      <c r="A376977" s="463"/>
      <c r="B376977" s="131">
        <v>124</v>
      </c>
    </row>
    <row r="376978" spans="1:2">
      <c r="A376978" s="298"/>
      <c r="B376978" s="131">
        <v>125</v>
      </c>
    </row>
    <row r="376979" spans="1:2">
      <c r="A376979" s="465"/>
      <c r="B376979" s="131">
        <v>127</v>
      </c>
    </row>
    <row r="376980" spans="1:2">
      <c r="A376980" s="441"/>
      <c r="B376980" s="131">
        <v>128</v>
      </c>
    </row>
    <row r="376981" spans="1:2">
      <c r="A376981" s="464"/>
      <c r="B376981" s="131">
        <v>129</v>
      </c>
    </row>
    <row r="376982" spans="1:2">
      <c r="A376982" s="463"/>
      <c r="B376982" s="131">
        <v>130</v>
      </c>
    </row>
    <row r="376983" spans="1:2">
      <c r="A376983" s="298"/>
      <c r="B376983" s="131">
        <v>131</v>
      </c>
    </row>
    <row r="376984" spans="1:2">
      <c r="A376984" s="465"/>
      <c r="B376984" s="131">
        <v>133</v>
      </c>
    </row>
    <row r="376985" spans="1:2" ht="60">
      <c r="A376985" s="460" t="s">
        <v>746</v>
      </c>
      <c r="B376985" s="125" t="s">
        <v>355</v>
      </c>
    </row>
    <row r="376986" spans="1:2" ht="60">
      <c r="A376986" s="439"/>
      <c r="B376986" s="129" t="s">
        <v>356</v>
      </c>
    </row>
    <row r="376987" spans="1:2">
      <c r="A376987" s="462">
        <v>0</v>
      </c>
      <c r="B376987" s="131">
        <v>134</v>
      </c>
    </row>
    <row r="376988" spans="1:2">
      <c r="A376988" s="462">
        <v>0</v>
      </c>
      <c r="B376988" s="131">
        <v>135</v>
      </c>
    </row>
    <row r="376989" spans="1:2">
      <c r="A376989" s="373">
        <v>0</v>
      </c>
      <c r="B376989" s="131">
        <v>136</v>
      </c>
    </row>
    <row r="376990" spans="1:2">
      <c r="A376990" s="439"/>
      <c r="B376990" s="131">
        <v>137</v>
      </c>
    </row>
    <row r="376991" spans="1:2">
      <c r="A376991" s="371">
        <v>0</v>
      </c>
      <c r="B376991" s="131">
        <v>138</v>
      </c>
    </row>
    <row r="376992" spans="1:2">
      <c r="A376992" s="370" t="s">
        <v>746</v>
      </c>
      <c r="B376992" s="131">
        <v>139</v>
      </c>
    </row>
    <row r="376993" spans="1:2">
      <c r="A376993" s="370" t="s">
        <v>746</v>
      </c>
      <c r="B376993" s="131">
        <v>140</v>
      </c>
    </row>
    <row r="376994" spans="1:2">
      <c r="A376994" s="370">
        <v>0</v>
      </c>
      <c r="B376994" s="131">
        <v>141</v>
      </c>
    </row>
    <row r="376995" spans="1:2">
      <c r="A376995" s="370" t="s">
        <v>117</v>
      </c>
      <c r="B376995" s="131">
        <v>142</v>
      </c>
    </row>
    <row r="376996" spans="1:2">
      <c r="A376996" s="370" t="s">
        <v>117</v>
      </c>
      <c r="B376996" s="131">
        <v>143</v>
      </c>
    </row>
    <row r="376997" spans="1:2">
      <c r="A376997" s="370" t="s">
        <v>117</v>
      </c>
      <c r="B376997" s="131">
        <v>144</v>
      </c>
    </row>
    <row r="376998" spans="1:2">
      <c r="A376998" s="370" t="s">
        <v>117</v>
      </c>
      <c r="B376998" s="131">
        <v>145</v>
      </c>
    </row>
    <row r="376999" spans="1:2">
      <c r="A376999" s="528" t="s">
        <v>117</v>
      </c>
      <c r="B376999" s="131">
        <v>146</v>
      </c>
    </row>
    <row r="377000" spans="1:2">
      <c r="A377000" s="528" t="s">
        <v>117</v>
      </c>
      <c r="B377000" s="131">
        <v>147</v>
      </c>
    </row>
    <row r="377001" spans="1:2">
      <c r="A377001" s="370" t="s">
        <v>117</v>
      </c>
      <c r="B377001" s="131">
        <v>148</v>
      </c>
    </row>
    <row r="377002" spans="1:2">
      <c r="A377002" s="515"/>
      <c r="B377002" s="533"/>
    </row>
    <row r="377003" spans="1:2">
      <c r="A377003" s="515"/>
      <c r="B377003" s="452"/>
    </row>
    <row r="377004" spans="1:2">
      <c r="A377004" s="515"/>
      <c r="B377004" s="452"/>
    </row>
    <row r="377005" spans="1:2">
      <c r="A377005" s="515"/>
      <c r="B377005" s="452"/>
    </row>
    <row r="377006" spans="1:2">
      <c r="A377006" s="515"/>
      <c r="B377006" s="452"/>
    </row>
    <row r="377007" spans="1:2">
      <c r="A377007" s="467">
        <v>0</v>
      </c>
      <c r="B377007" s="452"/>
    </row>
    <row r="377008" spans="1:2">
      <c r="A377008" s="467">
        <v>0</v>
      </c>
      <c r="B377008" s="452"/>
    </row>
    <row r="377009" spans="1:2">
      <c r="A377009" s="467">
        <v>0</v>
      </c>
      <c r="B377009" s="452"/>
    </row>
    <row r="377010" spans="1:2">
      <c r="A377010" s="467">
        <v>0</v>
      </c>
      <c r="B377010" s="452"/>
    </row>
    <row r="377011" spans="1:2">
      <c r="A377011" s="467">
        <v>0</v>
      </c>
      <c r="B377011" s="452"/>
    </row>
    <row r="377012" spans="1:2">
      <c r="A377012" s="467"/>
      <c r="B377012" s="452"/>
    </row>
    <row r="377013" spans="1:2">
      <c r="A377013" s="467"/>
      <c r="B377013" s="452"/>
    </row>
    <row r="377014" spans="1:2">
      <c r="A377014" s="467"/>
      <c r="B377014" s="452"/>
    </row>
    <row r="377015" spans="1:2">
      <c r="A377015" s="467"/>
      <c r="B377015" s="452"/>
    </row>
    <row r="377016" spans="1:2">
      <c r="A377016" s="467"/>
      <c r="B377016" s="452"/>
    </row>
    <row r="377017" spans="1:2">
      <c r="A377017" s="467"/>
      <c r="B377017" s="452"/>
    </row>
    <row r="377018" spans="1:2">
      <c r="A377018" s="467"/>
      <c r="B377018" s="452"/>
    </row>
    <row r="377019" spans="1:2">
      <c r="A377019" s="467"/>
      <c r="B377019" s="454"/>
    </row>
    <row r="377020" spans="1:2">
      <c r="A377020" s="467"/>
      <c r="B377020" s="452"/>
    </row>
    <row r="377021" spans="1:2">
      <c r="A377021" s="467"/>
      <c r="B377021" s="455"/>
    </row>
    <row r="377022" spans="1:2">
      <c r="A377022" s="467"/>
      <c r="B377022" s="456"/>
    </row>
    <row r="377023" spans="1:2">
      <c r="A377023" s="467"/>
      <c r="B377023" s="456"/>
    </row>
    <row r="377024" spans="1:2">
      <c r="A377024" s="467"/>
      <c r="B377024" s="455"/>
    </row>
    <row r="377025" spans="1:2">
      <c r="A377025" s="467"/>
      <c r="B377025" s="456"/>
    </row>
    <row r="377026" spans="1:2">
      <c r="A377026" s="467"/>
      <c r="B377026" s="455"/>
    </row>
    <row r="377027" spans="1:2">
      <c r="A377027" s="467"/>
      <c r="B377027" s="452"/>
    </row>
    <row r="377028" spans="1:2">
      <c r="A377028" s="467"/>
      <c r="B377028" s="452"/>
    </row>
    <row r="377029" spans="1:2">
      <c r="A377029" s="467"/>
      <c r="B377029" s="452"/>
    </row>
    <row r="377030" spans="1:2">
      <c r="A377030" s="467"/>
      <c r="B377030" s="452"/>
    </row>
    <row r="377031" spans="1:2">
      <c r="A377031" s="467"/>
      <c r="B377031" s="452"/>
    </row>
    <row r="377032" spans="1:2">
      <c r="A377032" s="467"/>
      <c r="B377032" s="452"/>
    </row>
    <row r="377033" spans="1:2">
      <c r="A377033" s="467"/>
      <c r="B377033" s="452"/>
    </row>
    <row r="393218" spans="1:2">
      <c r="A393218" s="523">
        <v>1</v>
      </c>
      <c r="B393218" s="124"/>
    </row>
    <row r="393219" spans="1:2" ht="60.75" thickBot="1">
      <c r="A393219" s="604"/>
      <c r="B393219" s="125" t="s">
        <v>336</v>
      </c>
    </row>
    <row r="393220" spans="1:2" ht="15.75" thickBot="1">
      <c r="A393220" s="607"/>
      <c r="B393220" s="126">
        <v>1</v>
      </c>
    </row>
    <row r="393221" spans="1:2" ht="45">
      <c r="A393221" s="605" t="s">
        <v>746</v>
      </c>
      <c r="B393221" s="127" t="s">
        <v>337</v>
      </c>
    </row>
    <row r="393222" spans="1:2" ht="15.75" thickBot="1">
      <c r="A393222" s="608"/>
      <c r="B393222" s="126">
        <v>2</v>
      </c>
    </row>
    <row r="393223" spans="1:2" ht="15.75" thickBot="1">
      <c r="A393223" s="609"/>
      <c r="B393223" s="126">
        <v>3</v>
      </c>
    </row>
    <row r="393224" spans="1:2" ht="15.75" thickBot="1">
      <c r="A393224" s="609"/>
      <c r="B393224" s="126">
        <v>4</v>
      </c>
    </row>
    <row r="393225" spans="1:2" ht="15.75" thickBot="1">
      <c r="A393225" s="609"/>
      <c r="B393225" s="126">
        <v>5</v>
      </c>
    </row>
    <row r="393226" spans="1:2" ht="60">
      <c r="A393226" s="605" t="s">
        <v>752</v>
      </c>
      <c r="B393226" s="126">
        <v>6</v>
      </c>
    </row>
    <row r="393227" spans="1:2">
      <c r="A393227" s="483" t="s">
        <v>746</v>
      </c>
      <c r="B393227" s="126">
        <v>7</v>
      </c>
    </row>
    <row r="393228" spans="1:2">
      <c r="A393228" s="483" t="s">
        <v>746</v>
      </c>
      <c r="B393228" s="126">
        <v>8</v>
      </c>
    </row>
    <row r="393229" spans="1:2">
      <c r="A393229" s="483" t="s">
        <v>746</v>
      </c>
      <c r="B393229" s="126">
        <v>9</v>
      </c>
    </row>
    <row r="393230" spans="1:2">
      <c r="A393230" s="483" t="s">
        <v>746</v>
      </c>
      <c r="B393230" s="126">
        <v>10</v>
      </c>
    </row>
    <row r="393231" spans="1:2" ht="15.75" thickBot="1">
      <c r="A393231" s="610" t="s">
        <v>746</v>
      </c>
      <c r="B393231" s="126">
        <v>11</v>
      </c>
    </row>
    <row r="393232" spans="1:2" ht="15.75" thickBot="1">
      <c r="A393232" s="607"/>
      <c r="B393232" s="126">
        <v>12</v>
      </c>
    </row>
    <row r="393233" spans="1:2" ht="15.75" thickBot="1">
      <c r="A393233" s="611"/>
      <c r="B393233" s="126">
        <v>13</v>
      </c>
    </row>
    <row r="393234" spans="1:2" ht="15.75" thickBot="1">
      <c r="A393234" s="609"/>
      <c r="B393234" s="126">
        <v>14</v>
      </c>
    </row>
    <row r="393235" spans="1:2" ht="15.75" thickBot="1">
      <c r="A393235" s="612"/>
      <c r="B393235" s="126">
        <v>15</v>
      </c>
    </row>
    <row r="393236" spans="1:2" ht="15.75" thickBot="1">
      <c r="A393236" s="611"/>
      <c r="B393236" s="126">
        <v>16</v>
      </c>
    </row>
    <row r="393237" spans="1:2" ht="15.75" thickBot="1">
      <c r="A393237" s="613"/>
      <c r="B393237" s="126">
        <v>17</v>
      </c>
    </row>
    <row r="393238" spans="1:2" ht="15.75" thickBot="1">
      <c r="A393238" s="614"/>
      <c r="B393238" s="126">
        <v>18</v>
      </c>
    </row>
    <row r="393239" spans="1:2" ht="15.75" thickBot="1">
      <c r="A393239" s="615"/>
      <c r="B393239" s="126">
        <v>19</v>
      </c>
    </row>
    <row r="393240" spans="1:2" ht="15.75" thickBot="1">
      <c r="A393240" s="615"/>
      <c r="B393240" s="126">
        <v>20</v>
      </c>
    </row>
    <row r="393241" spans="1:2" ht="15.75" thickBot="1">
      <c r="A393241" s="615"/>
      <c r="B393241" s="126">
        <v>21</v>
      </c>
    </row>
    <row r="393242" spans="1:2" ht="15.75" thickBot="1">
      <c r="A393242" s="615"/>
      <c r="B393242" s="126">
        <v>22</v>
      </c>
    </row>
    <row r="393243" spans="1:2" ht="15.75" thickBot="1">
      <c r="A393243" s="615"/>
      <c r="B393243" s="126">
        <v>23</v>
      </c>
    </row>
    <row r="393244" spans="1:2" ht="15.75" thickBot="1">
      <c r="A393244" s="615"/>
      <c r="B393244" s="126">
        <v>24</v>
      </c>
    </row>
    <row r="393245" spans="1:2">
      <c r="A393245" s="616">
        <v>0</v>
      </c>
      <c r="B393245" s="126">
        <v>25</v>
      </c>
    </row>
    <row r="393246" spans="1:2" ht="45">
      <c r="A393246" s="483" t="s">
        <v>746</v>
      </c>
      <c r="B393246" s="127" t="s">
        <v>338</v>
      </c>
    </row>
    <row r="393247" spans="1:2" ht="45.75" thickBot="1">
      <c r="A393247" s="604"/>
      <c r="B393247" s="127" t="s">
        <v>339</v>
      </c>
    </row>
    <row r="393248" spans="1:2" ht="15.75" thickBot="1">
      <c r="A393248" s="615"/>
      <c r="B393248" s="126">
        <v>26</v>
      </c>
    </row>
    <row r="393249" spans="1:2" ht="15.75" thickBot="1">
      <c r="A393249" s="615"/>
      <c r="B393249" s="126">
        <v>27</v>
      </c>
    </row>
    <row r="393250" spans="1:2" ht="15.75" thickBot="1">
      <c r="A393250" s="615"/>
      <c r="B393250" s="126">
        <v>28</v>
      </c>
    </row>
    <row r="393251" spans="1:2" ht="15.75" thickBot="1">
      <c r="A393251" s="615"/>
      <c r="B393251" s="126">
        <v>29</v>
      </c>
    </row>
    <row r="393252" spans="1:2" ht="15.75" thickBot="1">
      <c r="A393252" s="617">
        <v>0</v>
      </c>
      <c r="B393252" s="126">
        <v>30</v>
      </c>
    </row>
    <row r="393253" spans="1:2" ht="15.75" thickBot="1">
      <c r="A393253" s="615"/>
      <c r="B393253" s="126">
        <v>31</v>
      </c>
    </row>
    <row r="393254" spans="1:2" ht="15.75" thickBot="1">
      <c r="A393254" s="615"/>
      <c r="B393254" s="126">
        <v>32</v>
      </c>
    </row>
    <row r="393255" spans="1:2">
      <c r="A393255" s="618">
        <v>0</v>
      </c>
      <c r="B393255" s="126">
        <v>33</v>
      </c>
    </row>
    <row r="393256" spans="1:2">
      <c r="A393256" s="370">
        <v>0</v>
      </c>
      <c r="B393256" s="126">
        <v>34</v>
      </c>
    </row>
    <row r="393257" spans="1:2">
      <c r="A393257" s="436">
        <v>0</v>
      </c>
      <c r="B393257" s="126">
        <v>35</v>
      </c>
    </row>
    <row r="393258" spans="1:2">
      <c r="A393258" s="436">
        <v>0</v>
      </c>
      <c r="B393258" s="126">
        <v>36</v>
      </c>
    </row>
    <row r="393259" spans="1:2">
      <c r="A393259" s="370">
        <v>0</v>
      </c>
      <c r="B393259" s="126">
        <v>37</v>
      </c>
    </row>
    <row r="393260" spans="1:2" ht="15.75" thickBot="1">
      <c r="A393260" s="619">
        <v>0</v>
      </c>
      <c r="B393260" s="126">
        <v>38</v>
      </c>
    </row>
    <row r="393261" spans="1:2" ht="15.75" thickBot="1">
      <c r="A393261" s="615"/>
      <c r="B393261" s="126">
        <v>39</v>
      </c>
    </row>
    <row r="393262" spans="1:2" ht="45">
      <c r="A393262" s="620" t="s">
        <v>746</v>
      </c>
      <c r="B393262" s="127" t="s">
        <v>340</v>
      </c>
    </row>
    <row r="393263" spans="1:2" ht="45.75" thickBot="1">
      <c r="A393263" s="621"/>
      <c r="B393263" s="127" t="s">
        <v>341</v>
      </c>
    </row>
    <row r="393264" spans="1:2" ht="15.75" thickBot="1">
      <c r="A393264" s="615"/>
      <c r="B393264" s="126">
        <v>40</v>
      </c>
    </row>
    <row r="393265" spans="1:2" ht="45">
      <c r="A393265" s="541" t="s">
        <v>746</v>
      </c>
      <c r="B393265" s="127" t="s">
        <v>342</v>
      </c>
    </row>
    <row r="393266" spans="1:2" ht="45.75" thickBot="1">
      <c r="A393266" s="621"/>
      <c r="B393266" s="127" t="s">
        <v>343</v>
      </c>
    </row>
    <row r="393267" spans="1:2" ht="15.75" thickBot="1">
      <c r="A393267" s="622"/>
      <c r="B393267" s="126">
        <v>41</v>
      </c>
    </row>
    <row r="393268" spans="1:2" ht="60">
      <c r="A393268" s="541" t="s">
        <v>746</v>
      </c>
      <c r="B393268" s="127" t="s">
        <v>344</v>
      </c>
    </row>
    <row r="393269" spans="1:2" ht="15.75" thickBot="1">
      <c r="A393269" s="621"/>
      <c r="B393269" s="128">
        <v>42</v>
      </c>
    </row>
    <row r="393270" spans="1:2" ht="15.75" thickBot="1">
      <c r="A393270" s="622"/>
      <c r="B393270" s="126">
        <v>43</v>
      </c>
    </row>
    <row r="393271" spans="1:2" ht="60">
      <c r="A393271" s="541" t="s">
        <v>746</v>
      </c>
      <c r="B393271" s="127" t="s">
        <v>345</v>
      </c>
    </row>
    <row r="393272" spans="1:2" ht="15.75" thickBot="1">
      <c r="A393272" s="621"/>
      <c r="B393272" s="130">
        <v>44</v>
      </c>
    </row>
    <row r="393273" spans="1:2" ht="15.75" thickBot="1">
      <c r="A393273" s="622"/>
      <c r="B393273" s="126">
        <v>45</v>
      </c>
    </row>
    <row r="393274" spans="1:2" ht="15.75" thickBot="1">
      <c r="A393274" s="623"/>
      <c r="B393274" s="130">
        <v>46</v>
      </c>
    </row>
    <row r="393275" spans="1:2" ht="15.75" thickBot="1">
      <c r="A393275" s="625"/>
      <c r="B393275" s="126">
        <v>47</v>
      </c>
    </row>
    <row r="393276" spans="1:2" ht="15.75" thickBot="1">
      <c r="A393276" s="624"/>
      <c r="B393276" s="130">
        <v>48</v>
      </c>
    </row>
    <row r="393277" spans="1:2" ht="15.75" thickBot="1">
      <c r="A393277" s="626"/>
      <c r="B393277" s="126">
        <v>49</v>
      </c>
    </row>
    <row r="393278" spans="1:2" ht="15.75" thickBot="1">
      <c r="A393278" s="626"/>
      <c r="B393278" s="130">
        <v>50</v>
      </c>
    </row>
    <row r="393279" spans="1:2" ht="15.75" thickBot="1">
      <c r="A393279" s="627">
        <v>0</v>
      </c>
      <c r="B393279" s="126">
        <v>51</v>
      </c>
    </row>
    <row r="393280" spans="1:2" ht="15.75" thickBot="1">
      <c r="A393280" s="626"/>
      <c r="B393280" s="130">
        <v>52</v>
      </c>
    </row>
    <row r="393281" spans="1:2" ht="15.75" thickBot="1">
      <c r="A393281" s="626"/>
      <c r="B393281" s="126">
        <v>53</v>
      </c>
    </row>
    <row r="393282" spans="1:2" ht="15.75" thickBot="1">
      <c r="A393282" s="626"/>
      <c r="B393282" s="130">
        <v>54</v>
      </c>
    </row>
    <row r="393283" spans="1:2" ht="15.75" thickBot="1">
      <c r="A393283" s="615"/>
      <c r="B393283" s="126">
        <v>55</v>
      </c>
    </row>
    <row r="393284" spans="1:2" ht="15.75" thickBot="1">
      <c r="A393284" s="615"/>
      <c r="B393284" s="130">
        <v>56</v>
      </c>
    </row>
    <row r="393285" spans="1:2" ht="45.75" thickBot="1">
      <c r="A393285" s="545" t="s">
        <v>746</v>
      </c>
      <c r="B393285" s="127" t="s">
        <v>346</v>
      </c>
    </row>
    <row r="393286" spans="1:2" ht="15.75" thickBot="1">
      <c r="A393286" s="626"/>
      <c r="B393286" s="126">
        <v>57</v>
      </c>
    </row>
    <row r="393287" spans="1:2" ht="15.75" thickBot="1">
      <c r="A393287" s="626"/>
      <c r="B393287" s="126">
        <v>58</v>
      </c>
    </row>
    <row r="393288" spans="1:2" ht="15.75" thickBot="1">
      <c r="A393288" s="626"/>
      <c r="B393288" s="126">
        <v>59</v>
      </c>
    </row>
    <row r="393289" spans="1:2" ht="15.75" thickBot="1">
      <c r="A393289" s="626"/>
      <c r="B393289" s="126">
        <v>60</v>
      </c>
    </row>
    <row r="393290" spans="1:2">
      <c r="A393290" s="628">
        <v>0</v>
      </c>
      <c r="B393290" s="126">
        <v>61</v>
      </c>
    </row>
    <row r="393291" spans="1:2" ht="45">
      <c r="A393291" s="460" t="s">
        <v>746</v>
      </c>
      <c r="B393291" s="127" t="s">
        <v>347</v>
      </c>
    </row>
    <row r="393292" spans="1:2" ht="45.75" thickBot="1">
      <c r="A393292" s="630"/>
      <c r="B393292" s="127" t="s">
        <v>348</v>
      </c>
    </row>
    <row r="393293" spans="1:2" ht="15.75" thickBot="1">
      <c r="A393293" s="629"/>
      <c r="B393293" s="126">
        <v>62</v>
      </c>
    </row>
    <row r="393294" spans="1:2" ht="15.75" thickBot="1">
      <c r="A393294" s="629"/>
      <c r="B393294" s="126">
        <v>63</v>
      </c>
    </row>
    <row r="393295" spans="1:2" ht="15.75" thickBot="1">
      <c r="A393295" s="629"/>
      <c r="B393295" s="126">
        <v>64</v>
      </c>
    </row>
    <row r="393296" spans="1:2" ht="15.75" thickBot="1">
      <c r="A393296" s="627">
        <v>0</v>
      </c>
      <c r="B393296" s="126">
        <v>65</v>
      </c>
    </row>
    <row r="393297" spans="1:2" ht="15.75" thickBot="1">
      <c r="A393297" s="629"/>
      <c r="B393297" s="126">
        <v>66</v>
      </c>
    </row>
    <row r="393298" spans="1:2" ht="15.75" thickBot="1">
      <c r="A393298" s="629"/>
      <c r="B393298" s="126">
        <v>67</v>
      </c>
    </row>
    <row r="393299" spans="1:2" ht="15.75" thickBot="1">
      <c r="A393299" s="629"/>
      <c r="B393299" s="126">
        <v>68</v>
      </c>
    </row>
    <row r="393300" spans="1:2" ht="15.75" thickBot="1">
      <c r="A393300" s="629"/>
      <c r="B393300" s="126">
        <v>69</v>
      </c>
    </row>
    <row r="393301" spans="1:2" ht="15.75" thickBot="1">
      <c r="A393301" s="623"/>
      <c r="B393301" s="126">
        <v>70</v>
      </c>
    </row>
    <row r="393302" spans="1:2" ht="15.75" thickBot="1">
      <c r="A393302" s="629"/>
      <c r="B393302" s="126">
        <v>71</v>
      </c>
    </row>
    <row r="393303" spans="1:2" ht="15.75" thickBot="1">
      <c r="A393303" s="623"/>
      <c r="B393303" s="126">
        <v>72</v>
      </c>
    </row>
    <row r="393304" spans="1:2" ht="15.75" thickBot="1">
      <c r="A393304" s="629"/>
      <c r="B393304" s="126">
        <v>73</v>
      </c>
    </row>
    <row r="393305" spans="1:2">
      <c r="A393305" s="546"/>
      <c r="B393305" s="126">
        <v>74</v>
      </c>
    </row>
    <row r="393306" spans="1:2">
      <c r="A393306" s="462">
        <v>0</v>
      </c>
      <c r="B393306" s="126">
        <v>75</v>
      </c>
    </row>
    <row r="393307" spans="1:2" ht="60">
      <c r="A393307" s="462">
        <v>0</v>
      </c>
      <c r="B393307" s="125" t="s">
        <v>349</v>
      </c>
    </row>
    <row r="393308" spans="1:2" ht="60">
      <c r="A393308" s="460" t="s">
        <v>746</v>
      </c>
      <c r="B393308" s="125" t="s">
        <v>350</v>
      </c>
    </row>
    <row r="393309" spans="1:2" ht="60">
      <c r="A393309" s="441"/>
      <c r="B393309" s="125" t="s">
        <v>351</v>
      </c>
    </row>
    <row r="393310" spans="1:2">
      <c r="A393310" s="462">
        <v>0</v>
      </c>
      <c r="B393310" s="131">
        <v>76</v>
      </c>
    </row>
    <row r="393311" spans="1:2">
      <c r="A393311" s="462">
        <v>0</v>
      </c>
      <c r="B393311" s="131">
        <v>77</v>
      </c>
    </row>
    <row r="393312" spans="1:2">
      <c r="A393312" s="462">
        <v>0</v>
      </c>
      <c r="B393312" s="131">
        <v>78</v>
      </c>
    </row>
    <row r="393313" spans="1:2">
      <c r="A393313" s="462">
        <v>0</v>
      </c>
      <c r="B393313" s="131">
        <v>79</v>
      </c>
    </row>
    <row r="393314" spans="1:2">
      <c r="A393314" s="462">
        <v>0</v>
      </c>
      <c r="B393314" s="131">
        <v>80</v>
      </c>
    </row>
    <row r="393315" spans="1:2">
      <c r="A393315" s="462">
        <v>0</v>
      </c>
      <c r="B393315" s="131">
        <v>81</v>
      </c>
    </row>
    <row r="393316" spans="1:2">
      <c r="A393316" s="462">
        <v>0</v>
      </c>
      <c r="B393316" s="131">
        <v>82</v>
      </c>
    </row>
    <row r="393317" spans="1:2">
      <c r="A393317" s="462">
        <v>0</v>
      </c>
      <c r="B393317" s="131">
        <v>83</v>
      </c>
    </row>
    <row r="393318" spans="1:2">
      <c r="A393318" s="462">
        <v>0</v>
      </c>
      <c r="B393318" s="131">
        <v>84</v>
      </c>
    </row>
    <row r="393319" spans="1:2" ht="15.75" thickBot="1">
      <c r="A393319" s="631">
        <v>0</v>
      </c>
      <c r="B393319" s="131">
        <v>85</v>
      </c>
    </row>
    <row r="393320" spans="1:2" ht="15.75" thickBot="1">
      <c r="A393320" s="632"/>
      <c r="B393320" s="131">
        <v>86</v>
      </c>
    </row>
    <row r="393321" spans="1:2" ht="15.75" thickBot="1">
      <c r="A393321" s="632"/>
      <c r="B393321" s="131">
        <v>87</v>
      </c>
    </row>
    <row r="393322" spans="1:2" ht="15.75" thickBot="1">
      <c r="A393322" s="615"/>
      <c r="B393322" s="131">
        <v>88</v>
      </c>
    </row>
    <row r="393323" spans="1:2" ht="15.75" thickBot="1">
      <c r="A393323" s="622"/>
      <c r="B393323" s="131">
        <v>89</v>
      </c>
    </row>
    <row r="393324" spans="1:2" ht="45">
      <c r="A393324" s="541" t="s">
        <v>746</v>
      </c>
      <c r="B393324" s="125" t="s">
        <v>352</v>
      </c>
    </row>
    <row r="393325" spans="1:2">
      <c r="A393325" s="290"/>
      <c r="B393325" s="131">
        <v>90</v>
      </c>
    </row>
    <row r="393326" spans="1:2">
      <c r="A393326" s="290"/>
      <c r="B393326" s="131">
        <v>91</v>
      </c>
    </row>
    <row r="393327" spans="1:2">
      <c r="A393327" s="526"/>
      <c r="B393327" s="131">
        <v>92</v>
      </c>
    </row>
    <row r="393328" spans="1:2">
      <c r="A393328" s="291"/>
      <c r="B393328" s="131">
        <v>93</v>
      </c>
    </row>
    <row r="393329" spans="1:2">
      <c r="A393329" s="374"/>
      <c r="B393329" s="131">
        <v>94</v>
      </c>
    </row>
    <row r="393330" spans="1:2">
      <c r="A393330" s="374"/>
      <c r="B393330" s="131">
        <v>95</v>
      </c>
    </row>
    <row r="393331" spans="1:2">
      <c r="A393331" s="374"/>
      <c r="B393331" s="131">
        <v>96</v>
      </c>
    </row>
    <row r="393332" spans="1:2">
      <c r="A393332" s="374"/>
      <c r="B393332" s="131">
        <v>97</v>
      </c>
    </row>
    <row r="393333" spans="1:2">
      <c r="A393333" s="291"/>
      <c r="B393333" s="131">
        <v>98</v>
      </c>
    </row>
    <row r="393334" spans="1:2">
      <c r="A393334" s="441"/>
      <c r="B393334" s="131">
        <v>99</v>
      </c>
    </row>
    <row r="393335" spans="1:2">
      <c r="A393335" s="441"/>
      <c r="B393335" s="131">
        <v>100</v>
      </c>
    </row>
    <row r="393336" spans="1:2">
      <c r="A393336" s="464"/>
      <c r="B393336" s="131">
        <v>101</v>
      </c>
    </row>
    <row r="393337" spans="1:2">
      <c r="A393337" s="290"/>
      <c r="B393337" s="131">
        <v>102</v>
      </c>
    </row>
    <row r="393338" spans="1:2" ht="45">
      <c r="A393338" s="633" t="s">
        <v>746</v>
      </c>
      <c r="B393338" s="125" t="s">
        <v>353</v>
      </c>
    </row>
    <row r="393339" spans="1:2">
      <c r="A393339" s="463"/>
      <c r="B393339" s="131">
        <v>103</v>
      </c>
    </row>
    <row r="393340" spans="1:2">
      <c r="A393340" s="298"/>
      <c r="B393340" s="131">
        <v>104</v>
      </c>
    </row>
    <row r="393341" spans="1:2">
      <c r="A393341" s="298"/>
      <c r="B393341" s="131">
        <v>105</v>
      </c>
    </row>
    <row r="393342" spans="1:2">
      <c r="A393342" s="298"/>
      <c r="B393342" s="131">
        <v>106</v>
      </c>
    </row>
    <row r="393343" spans="1:2">
      <c r="A393343" s="298"/>
      <c r="B393343" s="131">
        <v>107</v>
      </c>
    </row>
    <row r="393344" spans="1:2">
      <c r="A393344" s="465"/>
      <c r="B393344" s="131">
        <v>108</v>
      </c>
    </row>
    <row r="393345" spans="1:2">
      <c r="A393345" s="441"/>
      <c r="B393345" s="131">
        <v>109</v>
      </c>
    </row>
    <row r="393346" spans="1:2">
      <c r="A393346" s="464"/>
      <c r="B393346" s="131">
        <v>110</v>
      </c>
    </row>
    <row r="393347" spans="1:2">
      <c r="A393347" s="466"/>
      <c r="B393347" s="131">
        <v>111</v>
      </c>
    </row>
    <row r="393348" spans="1:2">
      <c r="A393348" s="290"/>
      <c r="B393348" s="131">
        <v>112</v>
      </c>
    </row>
    <row r="393349" spans="1:2" ht="45">
      <c r="A393349" s="633" t="s">
        <v>746</v>
      </c>
      <c r="B393349" s="125" t="s">
        <v>354</v>
      </c>
    </row>
    <row r="393350" spans="1:2">
      <c r="A393350" s="290"/>
      <c r="B393350" s="131">
        <v>113</v>
      </c>
    </row>
    <row r="393351" spans="1:2">
      <c r="A393351" s="525" t="s">
        <v>746</v>
      </c>
      <c r="B393351" s="131">
        <v>114</v>
      </c>
    </row>
    <row r="393352" spans="1:2">
      <c r="A393352" s="525" t="s">
        <v>746</v>
      </c>
      <c r="B393352" s="131">
        <v>115</v>
      </c>
    </row>
    <row r="393353" spans="1:2">
      <c r="A393353" s="463"/>
      <c r="B393353" s="131">
        <v>116</v>
      </c>
    </row>
    <row r="393354" spans="1:2">
      <c r="A393354" s="298"/>
      <c r="B393354" s="131">
        <v>117</v>
      </c>
    </row>
    <row r="393355" spans="1:2">
      <c r="A393355" s="298"/>
      <c r="B393355" s="131">
        <v>118</v>
      </c>
    </row>
    <row r="393356" spans="1:2">
      <c r="A393356" s="298"/>
      <c r="B393356" s="131">
        <v>119</v>
      </c>
    </row>
    <row r="393357" spans="1:2">
      <c r="A393357" s="465"/>
      <c r="B393357" s="131">
        <v>120</v>
      </c>
    </row>
    <row r="393358" spans="1:2">
      <c r="A393358" s="465"/>
      <c r="B393358" s="131">
        <v>121</v>
      </c>
    </row>
    <row r="393359" spans="1:2">
      <c r="A393359" s="441"/>
      <c r="B393359" s="131">
        <v>122</v>
      </c>
    </row>
    <row r="393360" spans="1:2">
      <c r="A393360" s="464"/>
      <c r="B393360" s="131">
        <v>123</v>
      </c>
    </row>
    <row r="393361" spans="1:2">
      <c r="A393361" s="463"/>
      <c r="B393361" s="131">
        <v>124</v>
      </c>
    </row>
    <row r="393362" spans="1:2">
      <c r="A393362" s="298"/>
      <c r="B393362" s="131">
        <v>125</v>
      </c>
    </row>
    <row r="393363" spans="1:2">
      <c r="A393363" s="465"/>
      <c r="B393363" s="131">
        <v>127</v>
      </c>
    </row>
    <row r="393364" spans="1:2">
      <c r="A393364" s="441"/>
      <c r="B393364" s="131">
        <v>128</v>
      </c>
    </row>
    <row r="393365" spans="1:2">
      <c r="A393365" s="464"/>
      <c r="B393365" s="131">
        <v>129</v>
      </c>
    </row>
    <row r="393366" spans="1:2">
      <c r="A393366" s="463"/>
      <c r="B393366" s="131">
        <v>130</v>
      </c>
    </row>
    <row r="393367" spans="1:2">
      <c r="A393367" s="298"/>
      <c r="B393367" s="131">
        <v>131</v>
      </c>
    </row>
    <row r="393368" spans="1:2">
      <c r="A393368" s="465"/>
      <c r="B393368" s="131">
        <v>133</v>
      </c>
    </row>
    <row r="393369" spans="1:2" ht="60">
      <c r="A393369" s="460" t="s">
        <v>746</v>
      </c>
      <c r="B393369" s="125" t="s">
        <v>355</v>
      </c>
    </row>
    <row r="393370" spans="1:2" ht="60">
      <c r="A393370" s="439"/>
      <c r="B393370" s="129" t="s">
        <v>356</v>
      </c>
    </row>
    <row r="393371" spans="1:2">
      <c r="A393371" s="462">
        <v>0</v>
      </c>
      <c r="B393371" s="131">
        <v>134</v>
      </c>
    </row>
    <row r="393372" spans="1:2">
      <c r="A393372" s="462">
        <v>0</v>
      </c>
      <c r="B393372" s="131">
        <v>135</v>
      </c>
    </row>
    <row r="393373" spans="1:2">
      <c r="A393373" s="373">
        <v>0</v>
      </c>
      <c r="B393373" s="131">
        <v>136</v>
      </c>
    </row>
    <row r="393374" spans="1:2">
      <c r="A393374" s="439"/>
      <c r="B393374" s="131">
        <v>137</v>
      </c>
    </row>
    <row r="393375" spans="1:2">
      <c r="A393375" s="371">
        <v>0</v>
      </c>
      <c r="B393375" s="131">
        <v>138</v>
      </c>
    </row>
    <row r="393376" spans="1:2">
      <c r="A393376" s="370" t="s">
        <v>746</v>
      </c>
      <c r="B393376" s="131">
        <v>139</v>
      </c>
    </row>
    <row r="393377" spans="1:2">
      <c r="A393377" s="370" t="s">
        <v>746</v>
      </c>
      <c r="B393377" s="131">
        <v>140</v>
      </c>
    </row>
    <row r="393378" spans="1:2">
      <c r="A393378" s="370">
        <v>0</v>
      </c>
      <c r="B393378" s="131">
        <v>141</v>
      </c>
    </row>
    <row r="393379" spans="1:2">
      <c r="A393379" s="370" t="s">
        <v>117</v>
      </c>
      <c r="B393379" s="131">
        <v>142</v>
      </c>
    </row>
    <row r="393380" spans="1:2">
      <c r="A393380" s="370" t="s">
        <v>117</v>
      </c>
      <c r="B393380" s="131">
        <v>143</v>
      </c>
    </row>
    <row r="393381" spans="1:2">
      <c r="A393381" s="370" t="s">
        <v>117</v>
      </c>
      <c r="B393381" s="131">
        <v>144</v>
      </c>
    </row>
    <row r="393382" spans="1:2">
      <c r="A393382" s="370" t="s">
        <v>117</v>
      </c>
      <c r="B393382" s="131">
        <v>145</v>
      </c>
    </row>
    <row r="393383" spans="1:2">
      <c r="A393383" s="528" t="s">
        <v>117</v>
      </c>
      <c r="B393383" s="131">
        <v>146</v>
      </c>
    </row>
    <row r="393384" spans="1:2">
      <c r="A393384" s="528" t="s">
        <v>117</v>
      </c>
      <c r="B393384" s="131">
        <v>147</v>
      </c>
    </row>
    <row r="393385" spans="1:2">
      <c r="A393385" s="370" t="s">
        <v>117</v>
      </c>
      <c r="B393385" s="131">
        <v>148</v>
      </c>
    </row>
    <row r="393386" spans="1:2">
      <c r="A393386" s="515"/>
      <c r="B393386" s="533"/>
    </row>
    <row r="393387" spans="1:2">
      <c r="A393387" s="515"/>
      <c r="B393387" s="452"/>
    </row>
    <row r="393388" spans="1:2">
      <c r="A393388" s="515"/>
      <c r="B393388" s="452"/>
    </row>
    <row r="393389" spans="1:2">
      <c r="A393389" s="515"/>
      <c r="B393389" s="452"/>
    </row>
    <row r="393390" spans="1:2">
      <c r="A393390" s="515"/>
      <c r="B393390" s="452"/>
    </row>
    <row r="393391" spans="1:2">
      <c r="A393391" s="467">
        <v>0</v>
      </c>
      <c r="B393391" s="452"/>
    </row>
    <row r="393392" spans="1:2">
      <c r="A393392" s="467">
        <v>0</v>
      </c>
      <c r="B393392" s="452"/>
    </row>
    <row r="393393" spans="1:2">
      <c r="A393393" s="467">
        <v>0</v>
      </c>
      <c r="B393393" s="452"/>
    </row>
    <row r="393394" spans="1:2">
      <c r="A393394" s="467">
        <v>0</v>
      </c>
      <c r="B393394" s="452"/>
    </row>
    <row r="393395" spans="1:2">
      <c r="A393395" s="467">
        <v>0</v>
      </c>
      <c r="B393395" s="452"/>
    </row>
    <row r="393396" spans="1:2">
      <c r="A393396" s="467"/>
      <c r="B393396" s="452"/>
    </row>
    <row r="393397" spans="1:2">
      <c r="A393397" s="467"/>
      <c r="B393397" s="452"/>
    </row>
    <row r="393398" spans="1:2">
      <c r="A393398" s="467"/>
      <c r="B393398" s="452"/>
    </row>
    <row r="393399" spans="1:2">
      <c r="A393399" s="467"/>
      <c r="B393399" s="452"/>
    </row>
    <row r="393400" spans="1:2">
      <c r="A393400" s="467"/>
      <c r="B393400" s="452"/>
    </row>
    <row r="393401" spans="1:2">
      <c r="A393401" s="467"/>
      <c r="B393401" s="452"/>
    </row>
    <row r="393402" spans="1:2">
      <c r="A393402" s="467"/>
      <c r="B393402" s="452"/>
    </row>
    <row r="393403" spans="1:2">
      <c r="A393403" s="467"/>
      <c r="B393403" s="454"/>
    </row>
    <row r="393404" spans="1:2">
      <c r="A393404" s="467"/>
      <c r="B393404" s="452"/>
    </row>
    <row r="393405" spans="1:2">
      <c r="A393405" s="467"/>
      <c r="B393405" s="455"/>
    </row>
    <row r="393406" spans="1:2">
      <c r="A393406" s="467"/>
      <c r="B393406" s="456"/>
    </row>
    <row r="393407" spans="1:2">
      <c r="A393407" s="467"/>
      <c r="B393407" s="456"/>
    </row>
    <row r="393408" spans="1:2">
      <c r="A393408" s="467"/>
      <c r="B393408" s="455"/>
    </row>
    <row r="393409" spans="1:2">
      <c r="A393409" s="467"/>
      <c r="B393409" s="456"/>
    </row>
    <row r="393410" spans="1:2">
      <c r="A393410" s="467"/>
      <c r="B393410" s="455"/>
    </row>
    <row r="393411" spans="1:2">
      <c r="A393411" s="467"/>
      <c r="B393411" s="452"/>
    </row>
    <row r="393412" spans="1:2">
      <c r="A393412" s="467"/>
      <c r="B393412" s="452"/>
    </row>
    <row r="393413" spans="1:2">
      <c r="A393413" s="467"/>
      <c r="B393413" s="452"/>
    </row>
    <row r="393414" spans="1:2">
      <c r="A393414" s="467"/>
      <c r="B393414" s="452"/>
    </row>
    <row r="393415" spans="1:2">
      <c r="A393415" s="467"/>
      <c r="B393415" s="452"/>
    </row>
    <row r="393416" spans="1:2">
      <c r="A393416" s="467"/>
      <c r="B393416" s="452"/>
    </row>
    <row r="393417" spans="1:2">
      <c r="A393417" s="467"/>
      <c r="B393417" s="452"/>
    </row>
    <row r="409602" spans="1:2">
      <c r="A409602" s="523">
        <v>1</v>
      </c>
      <c r="B409602" s="124"/>
    </row>
    <row r="409603" spans="1:2" ht="60.75" thickBot="1">
      <c r="A409603" s="604"/>
      <c r="B409603" s="125" t="s">
        <v>336</v>
      </c>
    </row>
    <row r="409604" spans="1:2" ht="15.75" thickBot="1">
      <c r="A409604" s="607"/>
      <c r="B409604" s="126">
        <v>1</v>
      </c>
    </row>
    <row r="409605" spans="1:2" ht="45">
      <c r="A409605" s="605" t="s">
        <v>746</v>
      </c>
      <c r="B409605" s="127" t="s">
        <v>337</v>
      </c>
    </row>
    <row r="409606" spans="1:2" ht="15.75" thickBot="1">
      <c r="A409606" s="608"/>
      <c r="B409606" s="126">
        <v>2</v>
      </c>
    </row>
    <row r="409607" spans="1:2" ht="15.75" thickBot="1">
      <c r="A409607" s="609"/>
      <c r="B409607" s="126">
        <v>3</v>
      </c>
    </row>
    <row r="409608" spans="1:2" ht="15.75" thickBot="1">
      <c r="A409608" s="609"/>
      <c r="B409608" s="126">
        <v>4</v>
      </c>
    </row>
    <row r="409609" spans="1:2" ht="15.75" thickBot="1">
      <c r="A409609" s="609"/>
      <c r="B409609" s="126">
        <v>5</v>
      </c>
    </row>
    <row r="409610" spans="1:2" ht="60">
      <c r="A409610" s="605" t="s">
        <v>752</v>
      </c>
      <c r="B409610" s="126">
        <v>6</v>
      </c>
    </row>
    <row r="409611" spans="1:2">
      <c r="A409611" s="483" t="s">
        <v>746</v>
      </c>
      <c r="B409611" s="126">
        <v>7</v>
      </c>
    </row>
    <row r="409612" spans="1:2">
      <c r="A409612" s="483" t="s">
        <v>746</v>
      </c>
      <c r="B409612" s="126">
        <v>8</v>
      </c>
    </row>
    <row r="409613" spans="1:2">
      <c r="A409613" s="483" t="s">
        <v>746</v>
      </c>
      <c r="B409613" s="126">
        <v>9</v>
      </c>
    </row>
    <row r="409614" spans="1:2">
      <c r="A409614" s="483" t="s">
        <v>746</v>
      </c>
      <c r="B409614" s="126">
        <v>10</v>
      </c>
    </row>
    <row r="409615" spans="1:2" ht="15.75" thickBot="1">
      <c r="A409615" s="610" t="s">
        <v>746</v>
      </c>
      <c r="B409615" s="126">
        <v>11</v>
      </c>
    </row>
    <row r="409616" spans="1:2" ht="15.75" thickBot="1">
      <c r="A409616" s="607"/>
      <c r="B409616" s="126">
        <v>12</v>
      </c>
    </row>
    <row r="409617" spans="1:2" ht="15.75" thickBot="1">
      <c r="A409617" s="611"/>
      <c r="B409617" s="126">
        <v>13</v>
      </c>
    </row>
    <row r="409618" spans="1:2" ht="15.75" thickBot="1">
      <c r="A409618" s="609"/>
      <c r="B409618" s="126">
        <v>14</v>
      </c>
    </row>
    <row r="409619" spans="1:2" ht="15.75" thickBot="1">
      <c r="A409619" s="612"/>
      <c r="B409619" s="126">
        <v>15</v>
      </c>
    </row>
    <row r="409620" spans="1:2" ht="15.75" thickBot="1">
      <c r="A409620" s="611"/>
      <c r="B409620" s="126">
        <v>16</v>
      </c>
    </row>
    <row r="409621" spans="1:2" ht="15.75" thickBot="1">
      <c r="A409621" s="613"/>
      <c r="B409621" s="126">
        <v>17</v>
      </c>
    </row>
    <row r="409622" spans="1:2" ht="15.75" thickBot="1">
      <c r="A409622" s="614"/>
      <c r="B409622" s="126">
        <v>18</v>
      </c>
    </row>
    <row r="409623" spans="1:2" ht="15.75" thickBot="1">
      <c r="A409623" s="615"/>
      <c r="B409623" s="126">
        <v>19</v>
      </c>
    </row>
    <row r="409624" spans="1:2" ht="15.75" thickBot="1">
      <c r="A409624" s="615"/>
      <c r="B409624" s="126">
        <v>20</v>
      </c>
    </row>
    <row r="409625" spans="1:2" ht="15.75" thickBot="1">
      <c r="A409625" s="615"/>
      <c r="B409625" s="126">
        <v>21</v>
      </c>
    </row>
    <row r="409626" spans="1:2" ht="15.75" thickBot="1">
      <c r="A409626" s="615"/>
      <c r="B409626" s="126">
        <v>22</v>
      </c>
    </row>
    <row r="409627" spans="1:2" ht="15.75" thickBot="1">
      <c r="A409627" s="615"/>
      <c r="B409627" s="126">
        <v>23</v>
      </c>
    </row>
    <row r="409628" spans="1:2" ht="15.75" thickBot="1">
      <c r="A409628" s="615"/>
      <c r="B409628" s="126">
        <v>24</v>
      </c>
    </row>
    <row r="409629" spans="1:2">
      <c r="A409629" s="616">
        <v>0</v>
      </c>
      <c r="B409629" s="126">
        <v>25</v>
      </c>
    </row>
    <row r="409630" spans="1:2" ht="45">
      <c r="A409630" s="483" t="s">
        <v>746</v>
      </c>
      <c r="B409630" s="127" t="s">
        <v>338</v>
      </c>
    </row>
    <row r="409631" spans="1:2" ht="45.75" thickBot="1">
      <c r="A409631" s="604"/>
      <c r="B409631" s="127" t="s">
        <v>339</v>
      </c>
    </row>
    <row r="409632" spans="1:2" ht="15.75" thickBot="1">
      <c r="A409632" s="615"/>
      <c r="B409632" s="126">
        <v>26</v>
      </c>
    </row>
    <row r="409633" spans="1:2" ht="15.75" thickBot="1">
      <c r="A409633" s="615"/>
      <c r="B409633" s="126">
        <v>27</v>
      </c>
    </row>
    <row r="409634" spans="1:2" ht="15.75" thickBot="1">
      <c r="A409634" s="615"/>
      <c r="B409634" s="126">
        <v>28</v>
      </c>
    </row>
    <row r="409635" spans="1:2" ht="15.75" thickBot="1">
      <c r="A409635" s="615"/>
      <c r="B409635" s="126">
        <v>29</v>
      </c>
    </row>
    <row r="409636" spans="1:2" ht="15.75" thickBot="1">
      <c r="A409636" s="617">
        <v>0</v>
      </c>
      <c r="B409636" s="126">
        <v>30</v>
      </c>
    </row>
    <row r="409637" spans="1:2" ht="15.75" thickBot="1">
      <c r="A409637" s="615"/>
      <c r="B409637" s="126">
        <v>31</v>
      </c>
    </row>
    <row r="409638" spans="1:2" ht="15.75" thickBot="1">
      <c r="A409638" s="615"/>
      <c r="B409638" s="126">
        <v>32</v>
      </c>
    </row>
    <row r="409639" spans="1:2">
      <c r="A409639" s="618">
        <v>0</v>
      </c>
      <c r="B409639" s="126">
        <v>33</v>
      </c>
    </row>
    <row r="409640" spans="1:2">
      <c r="A409640" s="370">
        <v>0</v>
      </c>
      <c r="B409640" s="126">
        <v>34</v>
      </c>
    </row>
    <row r="409641" spans="1:2">
      <c r="A409641" s="436">
        <v>0</v>
      </c>
      <c r="B409641" s="126">
        <v>35</v>
      </c>
    </row>
    <row r="409642" spans="1:2">
      <c r="A409642" s="436">
        <v>0</v>
      </c>
      <c r="B409642" s="126">
        <v>36</v>
      </c>
    </row>
    <row r="409643" spans="1:2">
      <c r="A409643" s="370">
        <v>0</v>
      </c>
      <c r="B409643" s="126">
        <v>37</v>
      </c>
    </row>
    <row r="409644" spans="1:2" ht="15.75" thickBot="1">
      <c r="A409644" s="619">
        <v>0</v>
      </c>
      <c r="B409644" s="126">
        <v>38</v>
      </c>
    </row>
    <row r="409645" spans="1:2" ht="15.75" thickBot="1">
      <c r="A409645" s="615"/>
      <c r="B409645" s="126">
        <v>39</v>
      </c>
    </row>
    <row r="409646" spans="1:2" ht="45">
      <c r="A409646" s="620" t="s">
        <v>746</v>
      </c>
      <c r="B409646" s="127" t="s">
        <v>340</v>
      </c>
    </row>
    <row r="409647" spans="1:2" ht="45.75" thickBot="1">
      <c r="A409647" s="621"/>
      <c r="B409647" s="127" t="s">
        <v>341</v>
      </c>
    </row>
    <row r="409648" spans="1:2" ht="15.75" thickBot="1">
      <c r="A409648" s="615"/>
      <c r="B409648" s="126">
        <v>40</v>
      </c>
    </row>
    <row r="409649" spans="1:2" ht="45">
      <c r="A409649" s="541" t="s">
        <v>746</v>
      </c>
      <c r="B409649" s="127" t="s">
        <v>342</v>
      </c>
    </row>
    <row r="409650" spans="1:2" ht="45.75" thickBot="1">
      <c r="A409650" s="621"/>
      <c r="B409650" s="127" t="s">
        <v>343</v>
      </c>
    </row>
    <row r="409651" spans="1:2" ht="15.75" thickBot="1">
      <c r="A409651" s="622"/>
      <c r="B409651" s="126">
        <v>41</v>
      </c>
    </row>
    <row r="409652" spans="1:2" ht="60">
      <c r="A409652" s="541" t="s">
        <v>746</v>
      </c>
      <c r="B409652" s="127" t="s">
        <v>344</v>
      </c>
    </row>
    <row r="409653" spans="1:2" ht="15.75" thickBot="1">
      <c r="A409653" s="621"/>
      <c r="B409653" s="128">
        <v>42</v>
      </c>
    </row>
    <row r="409654" spans="1:2" ht="15.75" thickBot="1">
      <c r="A409654" s="622"/>
      <c r="B409654" s="126">
        <v>43</v>
      </c>
    </row>
    <row r="409655" spans="1:2" ht="60">
      <c r="A409655" s="541" t="s">
        <v>746</v>
      </c>
      <c r="B409655" s="127" t="s">
        <v>345</v>
      </c>
    </row>
    <row r="409656" spans="1:2" ht="15.75" thickBot="1">
      <c r="A409656" s="621"/>
      <c r="B409656" s="130">
        <v>44</v>
      </c>
    </row>
    <row r="409657" spans="1:2" ht="15.75" thickBot="1">
      <c r="A409657" s="622"/>
      <c r="B409657" s="126">
        <v>45</v>
      </c>
    </row>
    <row r="409658" spans="1:2" ht="15.75" thickBot="1">
      <c r="A409658" s="623"/>
      <c r="B409658" s="130">
        <v>46</v>
      </c>
    </row>
    <row r="409659" spans="1:2" ht="15.75" thickBot="1">
      <c r="A409659" s="625"/>
      <c r="B409659" s="126">
        <v>47</v>
      </c>
    </row>
    <row r="409660" spans="1:2" ht="15.75" thickBot="1">
      <c r="A409660" s="624"/>
      <c r="B409660" s="130">
        <v>48</v>
      </c>
    </row>
    <row r="409661" spans="1:2" ht="15.75" thickBot="1">
      <c r="A409661" s="626"/>
      <c r="B409661" s="126">
        <v>49</v>
      </c>
    </row>
    <row r="409662" spans="1:2" ht="15.75" thickBot="1">
      <c r="A409662" s="626"/>
      <c r="B409662" s="130">
        <v>50</v>
      </c>
    </row>
    <row r="409663" spans="1:2" ht="15.75" thickBot="1">
      <c r="A409663" s="627">
        <v>0</v>
      </c>
      <c r="B409663" s="126">
        <v>51</v>
      </c>
    </row>
    <row r="409664" spans="1:2" ht="15.75" thickBot="1">
      <c r="A409664" s="626"/>
      <c r="B409664" s="130">
        <v>52</v>
      </c>
    </row>
    <row r="409665" spans="1:2" ht="15.75" thickBot="1">
      <c r="A409665" s="626"/>
      <c r="B409665" s="126">
        <v>53</v>
      </c>
    </row>
    <row r="409666" spans="1:2" ht="15.75" thickBot="1">
      <c r="A409666" s="626"/>
      <c r="B409666" s="130">
        <v>54</v>
      </c>
    </row>
    <row r="409667" spans="1:2" ht="15.75" thickBot="1">
      <c r="A409667" s="615"/>
      <c r="B409667" s="126">
        <v>55</v>
      </c>
    </row>
    <row r="409668" spans="1:2" ht="15.75" thickBot="1">
      <c r="A409668" s="615"/>
      <c r="B409668" s="130">
        <v>56</v>
      </c>
    </row>
    <row r="409669" spans="1:2" ht="45.75" thickBot="1">
      <c r="A409669" s="545" t="s">
        <v>746</v>
      </c>
      <c r="B409669" s="127" t="s">
        <v>346</v>
      </c>
    </row>
    <row r="409670" spans="1:2" ht="15.75" thickBot="1">
      <c r="A409670" s="626"/>
      <c r="B409670" s="126">
        <v>57</v>
      </c>
    </row>
    <row r="409671" spans="1:2" ht="15.75" thickBot="1">
      <c r="A409671" s="626"/>
      <c r="B409671" s="126">
        <v>58</v>
      </c>
    </row>
    <row r="409672" spans="1:2" ht="15.75" thickBot="1">
      <c r="A409672" s="626"/>
      <c r="B409672" s="126">
        <v>59</v>
      </c>
    </row>
    <row r="409673" spans="1:2" ht="15.75" thickBot="1">
      <c r="A409673" s="626"/>
      <c r="B409673" s="126">
        <v>60</v>
      </c>
    </row>
    <row r="409674" spans="1:2">
      <c r="A409674" s="628">
        <v>0</v>
      </c>
      <c r="B409674" s="126">
        <v>61</v>
      </c>
    </row>
    <row r="409675" spans="1:2" ht="45">
      <c r="A409675" s="460" t="s">
        <v>746</v>
      </c>
      <c r="B409675" s="127" t="s">
        <v>347</v>
      </c>
    </row>
    <row r="409676" spans="1:2" ht="45.75" thickBot="1">
      <c r="A409676" s="630"/>
      <c r="B409676" s="127" t="s">
        <v>348</v>
      </c>
    </row>
    <row r="409677" spans="1:2" ht="15.75" thickBot="1">
      <c r="A409677" s="629"/>
      <c r="B409677" s="126">
        <v>62</v>
      </c>
    </row>
    <row r="409678" spans="1:2" ht="15.75" thickBot="1">
      <c r="A409678" s="629"/>
      <c r="B409678" s="126">
        <v>63</v>
      </c>
    </row>
    <row r="409679" spans="1:2" ht="15.75" thickBot="1">
      <c r="A409679" s="629"/>
      <c r="B409679" s="126">
        <v>64</v>
      </c>
    </row>
    <row r="409680" spans="1:2" ht="15.75" thickBot="1">
      <c r="A409680" s="627">
        <v>0</v>
      </c>
      <c r="B409680" s="126">
        <v>65</v>
      </c>
    </row>
    <row r="409681" spans="1:2" ht="15.75" thickBot="1">
      <c r="A409681" s="629"/>
      <c r="B409681" s="126">
        <v>66</v>
      </c>
    </row>
    <row r="409682" spans="1:2" ht="15.75" thickBot="1">
      <c r="A409682" s="629"/>
      <c r="B409682" s="126">
        <v>67</v>
      </c>
    </row>
    <row r="409683" spans="1:2" ht="15.75" thickBot="1">
      <c r="A409683" s="629"/>
      <c r="B409683" s="126">
        <v>68</v>
      </c>
    </row>
    <row r="409684" spans="1:2" ht="15.75" thickBot="1">
      <c r="A409684" s="629"/>
      <c r="B409684" s="126">
        <v>69</v>
      </c>
    </row>
    <row r="409685" spans="1:2" ht="15.75" thickBot="1">
      <c r="A409685" s="623"/>
      <c r="B409685" s="126">
        <v>70</v>
      </c>
    </row>
    <row r="409686" spans="1:2" ht="15.75" thickBot="1">
      <c r="A409686" s="629"/>
      <c r="B409686" s="126">
        <v>71</v>
      </c>
    </row>
    <row r="409687" spans="1:2" ht="15.75" thickBot="1">
      <c r="A409687" s="623"/>
      <c r="B409687" s="126">
        <v>72</v>
      </c>
    </row>
    <row r="409688" spans="1:2" ht="15.75" thickBot="1">
      <c r="A409688" s="629"/>
      <c r="B409688" s="126">
        <v>73</v>
      </c>
    </row>
    <row r="409689" spans="1:2">
      <c r="A409689" s="546"/>
      <c r="B409689" s="126">
        <v>74</v>
      </c>
    </row>
    <row r="409690" spans="1:2">
      <c r="A409690" s="462">
        <v>0</v>
      </c>
      <c r="B409690" s="126">
        <v>75</v>
      </c>
    </row>
    <row r="409691" spans="1:2" ht="60">
      <c r="A409691" s="462">
        <v>0</v>
      </c>
      <c r="B409691" s="125" t="s">
        <v>349</v>
      </c>
    </row>
    <row r="409692" spans="1:2" ht="60">
      <c r="A409692" s="460" t="s">
        <v>746</v>
      </c>
      <c r="B409692" s="125" t="s">
        <v>350</v>
      </c>
    </row>
    <row r="409693" spans="1:2" ht="60">
      <c r="A409693" s="441"/>
      <c r="B409693" s="125" t="s">
        <v>351</v>
      </c>
    </row>
    <row r="409694" spans="1:2">
      <c r="A409694" s="462">
        <v>0</v>
      </c>
      <c r="B409694" s="131">
        <v>76</v>
      </c>
    </row>
    <row r="409695" spans="1:2">
      <c r="A409695" s="462">
        <v>0</v>
      </c>
      <c r="B409695" s="131">
        <v>77</v>
      </c>
    </row>
    <row r="409696" spans="1:2">
      <c r="A409696" s="462">
        <v>0</v>
      </c>
      <c r="B409696" s="131">
        <v>78</v>
      </c>
    </row>
    <row r="409697" spans="1:2">
      <c r="A409697" s="462">
        <v>0</v>
      </c>
      <c r="B409697" s="131">
        <v>79</v>
      </c>
    </row>
    <row r="409698" spans="1:2">
      <c r="A409698" s="462">
        <v>0</v>
      </c>
      <c r="B409698" s="131">
        <v>80</v>
      </c>
    </row>
    <row r="409699" spans="1:2">
      <c r="A409699" s="462">
        <v>0</v>
      </c>
      <c r="B409699" s="131">
        <v>81</v>
      </c>
    </row>
    <row r="409700" spans="1:2">
      <c r="A409700" s="462">
        <v>0</v>
      </c>
      <c r="B409700" s="131">
        <v>82</v>
      </c>
    </row>
    <row r="409701" spans="1:2">
      <c r="A409701" s="462">
        <v>0</v>
      </c>
      <c r="B409701" s="131">
        <v>83</v>
      </c>
    </row>
    <row r="409702" spans="1:2">
      <c r="A409702" s="462">
        <v>0</v>
      </c>
      <c r="B409702" s="131">
        <v>84</v>
      </c>
    </row>
    <row r="409703" spans="1:2" ht="15.75" thickBot="1">
      <c r="A409703" s="631">
        <v>0</v>
      </c>
      <c r="B409703" s="131">
        <v>85</v>
      </c>
    </row>
    <row r="409704" spans="1:2" ht="15.75" thickBot="1">
      <c r="A409704" s="632"/>
      <c r="B409704" s="131">
        <v>86</v>
      </c>
    </row>
    <row r="409705" spans="1:2" ht="15.75" thickBot="1">
      <c r="A409705" s="632"/>
      <c r="B409705" s="131">
        <v>87</v>
      </c>
    </row>
    <row r="409706" spans="1:2" ht="15.75" thickBot="1">
      <c r="A409706" s="615"/>
      <c r="B409706" s="131">
        <v>88</v>
      </c>
    </row>
    <row r="409707" spans="1:2" ht="15.75" thickBot="1">
      <c r="A409707" s="622"/>
      <c r="B409707" s="131">
        <v>89</v>
      </c>
    </row>
    <row r="409708" spans="1:2" ht="45">
      <c r="A409708" s="541" t="s">
        <v>746</v>
      </c>
      <c r="B409708" s="125" t="s">
        <v>352</v>
      </c>
    </row>
    <row r="409709" spans="1:2">
      <c r="A409709" s="290"/>
      <c r="B409709" s="131">
        <v>90</v>
      </c>
    </row>
    <row r="409710" spans="1:2">
      <c r="A409710" s="290"/>
      <c r="B409710" s="131">
        <v>91</v>
      </c>
    </row>
    <row r="409711" spans="1:2">
      <c r="A409711" s="526"/>
      <c r="B409711" s="131">
        <v>92</v>
      </c>
    </row>
    <row r="409712" spans="1:2">
      <c r="A409712" s="291"/>
      <c r="B409712" s="131">
        <v>93</v>
      </c>
    </row>
    <row r="409713" spans="1:2">
      <c r="A409713" s="374"/>
      <c r="B409713" s="131">
        <v>94</v>
      </c>
    </row>
    <row r="409714" spans="1:2">
      <c r="A409714" s="374"/>
      <c r="B409714" s="131">
        <v>95</v>
      </c>
    </row>
    <row r="409715" spans="1:2">
      <c r="A409715" s="374"/>
      <c r="B409715" s="131">
        <v>96</v>
      </c>
    </row>
    <row r="409716" spans="1:2">
      <c r="A409716" s="374"/>
      <c r="B409716" s="131">
        <v>97</v>
      </c>
    </row>
    <row r="409717" spans="1:2">
      <c r="A409717" s="291"/>
      <c r="B409717" s="131">
        <v>98</v>
      </c>
    </row>
    <row r="409718" spans="1:2">
      <c r="A409718" s="441"/>
      <c r="B409718" s="131">
        <v>99</v>
      </c>
    </row>
    <row r="409719" spans="1:2">
      <c r="A409719" s="441"/>
      <c r="B409719" s="131">
        <v>100</v>
      </c>
    </row>
    <row r="409720" spans="1:2">
      <c r="A409720" s="464"/>
      <c r="B409720" s="131">
        <v>101</v>
      </c>
    </row>
    <row r="409721" spans="1:2">
      <c r="A409721" s="290"/>
      <c r="B409721" s="131">
        <v>102</v>
      </c>
    </row>
    <row r="409722" spans="1:2" ht="45">
      <c r="A409722" s="633" t="s">
        <v>746</v>
      </c>
      <c r="B409722" s="125" t="s">
        <v>353</v>
      </c>
    </row>
    <row r="409723" spans="1:2">
      <c r="A409723" s="463"/>
      <c r="B409723" s="131">
        <v>103</v>
      </c>
    </row>
    <row r="409724" spans="1:2">
      <c r="A409724" s="298"/>
      <c r="B409724" s="131">
        <v>104</v>
      </c>
    </row>
    <row r="409725" spans="1:2">
      <c r="A409725" s="298"/>
      <c r="B409725" s="131">
        <v>105</v>
      </c>
    </row>
    <row r="409726" spans="1:2">
      <c r="A409726" s="298"/>
      <c r="B409726" s="131">
        <v>106</v>
      </c>
    </row>
    <row r="409727" spans="1:2">
      <c r="A409727" s="298"/>
      <c r="B409727" s="131">
        <v>107</v>
      </c>
    </row>
    <row r="409728" spans="1:2">
      <c r="A409728" s="465"/>
      <c r="B409728" s="131">
        <v>108</v>
      </c>
    </row>
    <row r="409729" spans="1:2">
      <c r="A409729" s="441"/>
      <c r="B409729" s="131">
        <v>109</v>
      </c>
    </row>
    <row r="409730" spans="1:2">
      <c r="A409730" s="464"/>
      <c r="B409730" s="131">
        <v>110</v>
      </c>
    </row>
    <row r="409731" spans="1:2">
      <c r="A409731" s="466"/>
      <c r="B409731" s="131">
        <v>111</v>
      </c>
    </row>
    <row r="409732" spans="1:2">
      <c r="A409732" s="290"/>
      <c r="B409732" s="131">
        <v>112</v>
      </c>
    </row>
    <row r="409733" spans="1:2" ht="45">
      <c r="A409733" s="633" t="s">
        <v>746</v>
      </c>
      <c r="B409733" s="125" t="s">
        <v>354</v>
      </c>
    </row>
    <row r="409734" spans="1:2">
      <c r="A409734" s="290"/>
      <c r="B409734" s="131">
        <v>113</v>
      </c>
    </row>
    <row r="409735" spans="1:2">
      <c r="A409735" s="525" t="s">
        <v>746</v>
      </c>
      <c r="B409735" s="131">
        <v>114</v>
      </c>
    </row>
    <row r="409736" spans="1:2">
      <c r="A409736" s="525" t="s">
        <v>746</v>
      </c>
      <c r="B409736" s="131">
        <v>115</v>
      </c>
    </row>
    <row r="409737" spans="1:2">
      <c r="A409737" s="463"/>
      <c r="B409737" s="131">
        <v>116</v>
      </c>
    </row>
    <row r="409738" spans="1:2">
      <c r="A409738" s="298"/>
      <c r="B409738" s="131">
        <v>117</v>
      </c>
    </row>
    <row r="409739" spans="1:2">
      <c r="A409739" s="298"/>
      <c r="B409739" s="131">
        <v>118</v>
      </c>
    </row>
    <row r="409740" spans="1:2">
      <c r="A409740" s="298"/>
      <c r="B409740" s="131">
        <v>119</v>
      </c>
    </row>
    <row r="409741" spans="1:2">
      <c r="A409741" s="465"/>
      <c r="B409741" s="131">
        <v>120</v>
      </c>
    </row>
    <row r="409742" spans="1:2">
      <c r="A409742" s="465"/>
      <c r="B409742" s="131">
        <v>121</v>
      </c>
    </row>
    <row r="409743" spans="1:2">
      <c r="A409743" s="441"/>
      <c r="B409743" s="131">
        <v>122</v>
      </c>
    </row>
    <row r="409744" spans="1:2">
      <c r="A409744" s="464"/>
      <c r="B409744" s="131">
        <v>123</v>
      </c>
    </row>
    <row r="409745" spans="1:2">
      <c r="A409745" s="463"/>
      <c r="B409745" s="131">
        <v>124</v>
      </c>
    </row>
    <row r="409746" spans="1:2">
      <c r="A409746" s="298"/>
      <c r="B409746" s="131">
        <v>125</v>
      </c>
    </row>
    <row r="409747" spans="1:2">
      <c r="A409747" s="465"/>
      <c r="B409747" s="131">
        <v>127</v>
      </c>
    </row>
    <row r="409748" spans="1:2">
      <c r="A409748" s="441"/>
      <c r="B409748" s="131">
        <v>128</v>
      </c>
    </row>
    <row r="409749" spans="1:2">
      <c r="A409749" s="464"/>
      <c r="B409749" s="131">
        <v>129</v>
      </c>
    </row>
    <row r="409750" spans="1:2">
      <c r="A409750" s="463"/>
      <c r="B409750" s="131">
        <v>130</v>
      </c>
    </row>
    <row r="409751" spans="1:2">
      <c r="A409751" s="298"/>
      <c r="B409751" s="131">
        <v>131</v>
      </c>
    </row>
    <row r="409752" spans="1:2">
      <c r="A409752" s="465"/>
      <c r="B409752" s="131">
        <v>133</v>
      </c>
    </row>
    <row r="409753" spans="1:2" ht="60">
      <c r="A409753" s="460" t="s">
        <v>746</v>
      </c>
      <c r="B409753" s="125" t="s">
        <v>355</v>
      </c>
    </row>
    <row r="409754" spans="1:2" ht="60">
      <c r="A409754" s="439"/>
      <c r="B409754" s="129" t="s">
        <v>356</v>
      </c>
    </row>
    <row r="409755" spans="1:2">
      <c r="A409755" s="462">
        <v>0</v>
      </c>
      <c r="B409755" s="131">
        <v>134</v>
      </c>
    </row>
    <row r="409756" spans="1:2">
      <c r="A409756" s="462">
        <v>0</v>
      </c>
      <c r="B409756" s="131">
        <v>135</v>
      </c>
    </row>
    <row r="409757" spans="1:2">
      <c r="A409757" s="373">
        <v>0</v>
      </c>
      <c r="B409757" s="131">
        <v>136</v>
      </c>
    </row>
    <row r="409758" spans="1:2">
      <c r="A409758" s="439"/>
      <c r="B409758" s="131">
        <v>137</v>
      </c>
    </row>
    <row r="409759" spans="1:2">
      <c r="A409759" s="371">
        <v>0</v>
      </c>
      <c r="B409759" s="131">
        <v>138</v>
      </c>
    </row>
    <row r="409760" spans="1:2">
      <c r="A409760" s="370" t="s">
        <v>746</v>
      </c>
      <c r="B409760" s="131">
        <v>139</v>
      </c>
    </row>
    <row r="409761" spans="1:2">
      <c r="A409761" s="370" t="s">
        <v>746</v>
      </c>
      <c r="B409761" s="131">
        <v>140</v>
      </c>
    </row>
    <row r="409762" spans="1:2">
      <c r="A409762" s="370">
        <v>0</v>
      </c>
      <c r="B409762" s="131">
        <v>141</v>
      </c>
    </row>
    <row r="409763" spans="1:2">
      <c r="A409763" s="370" t="s">
        <v>117</v>
      </c>
      <c r="B409763" s="131">
        <v>142</v>
      </c>
    </row>
    <row r="409764" spans="1:2">
      <c r="A409764" s="370" t="s">
        <v>117</v>
      </c>
      <c r="B409764" s="131">
        <v>143</v>
      </c>
    </row>
    <row r="409765" spans="1:2">
      <c r="A409765" s="370" t="s">
        <v>117</v>
      </c>
      <c r="B409765" s="131">
        <v>144</v>
      </c>
    </row>
    <row r="409766" spans="1:2">
      <c r="A409766" s="370" t="s">
        <v>117</v>
      </c>
      <c r="B409766" s="131">
        <v>145</v>
      </c>
    </row>
    <row r="409767" spans="1:2">
      <c r="A409767" s="528" t="s">
        <v>117</v>
      </c>
      <c r="B409767" s="131">
        <v>146</v>
      </c>
    </row>
    <row r="409768" spans="1:2">
      <c r="A409768" s="528" t="s">
        <v>117</v>
      </c>
      <c r="B409768" s="131">
        <v>147</v>
      </c>
    </row>
    <row r="409769" spans="1:2">
      <c r="A409769" s="370" t="s">
        <v>117</v>
      </c>
      <c r="B409769" s="131">
        <v>148</v>
      </c>
    </row>
    <row r="409770" spans="1:2">
      <c r="A409770" s="515"/>
      <c r="B409770" s="533"/>
    </row>
    <row r="409771" spans="1:2">
      <c r="A409771" s="515"/>
      <c r="B409771" s="452"/>
    </row>
    <row r="409772" spans="1:2">
      <c r="A409772" s="515"/>
      <c r="B409772" s="452"/>
    </row>
    <row r="409773" spans="1:2">
      <c r="A409773" s="515"/>
      <c r="B409773" s="452"/>
    </row>
    <row r="409774" spans="1:2">
      <c r="A409774" s="515"/>
      <c r="B409774" s="452"/>
    </row>
    <row r="409775" spans="1:2">
      <c r="A409775" s="467">
        <v>0</v>
      </c>
      <c r="B409775" s="452"/>
    </row>
    <row r="409776" spans="1:2">
      <c r="A409776" s="467">
        <v>0</v>
      </c>
      <c r="B409776" s="452"/>
    </row>
    <row r="409777" spans="1:2">
      <c r="A409777" s="467">
        <v>0</v>
      </c>
      <c r="B409777" s="452"/>
    </row>
    <row r="409778" spans="1:2">
      <c r="A409778" s="467">
        <v>0</v>
      </c>
      <c r="B409778" s="452"/>
    </row>
    <row r="409779" spans="1:2">
      <c r="A409779" s="467">
        <v>0</v>
      </c>
      <c r="B409779" s="452"/>
    </row>
    <row r="409780" spans="1:2">
      <c r="A409780" s="467"/>
      <c r="B409780" s="452"/>
    </row>
    <row r="409781" spans="1:2">
      <c r="A409781" s="467"/>
      <c r="B409781" s="452"/>
    </row>
    <row r="409782" spans="1:2">
      <c r="A409782" s="467"/>
      <c r="B409782" s="452"/>
    </row>
    <row r="409783" spans="1:2">
      <c r="A409783" s="467"/>
      <c r="B409783" s="452"/>
    </row>
    <row r="409784" spans="1:2">
      <c r="A409784" s="467"/>
      <c r="B409784" s="452"/>
    </row>
    <row r="409785" spans="1:2">
      <c r="A409785" s="467"/>
      <c r="B409785" s="452"/>
    </row>
    <row r="409786" spans="1:2">
      <c r="A409786" s="467"/>
      <c r="B409786" s="452"/>
    </row>
    <row r="409787" spans="1:2">
      <c r="A409787" s="467"/>
      <c r="B409787" s="454"/>
    </row>
    <row r="409788" spans="1:2">
      <c r="A409788" s="467"/>
      <c r="B409788" s="452"/>
    </row>
    <row r="409789" spans="1:2">
      <c r="A409789" s="467"/>
      <c r="B409789" s="455"/>
    </row>
    <row r="409790" spans="1:2">
      <c r="A409790" s="467"/>
      <c r="B409790" s="456"/>
    </row>
    <row r="409791" spans="1:2">
      <c r="A409791" s="467"/>
      <c r="B409791" s="456"/>
    </row>
    <row r="409792" spans="1:2">
      <c r="A409792" s="467"/>
      <c r="B409792" s="455"/>
    </row>
    <row r="409793" spans="1:2">
      <c r="A409793" s="467"/>
      <c r="B409793" s="456"/>
    </row>
    <row r="409794" spans="1:2">
      <c r="A409794" s="467"/>
      <c r="B409794" s="455"/>
    </row>
    <row r="409795" spans="1:2">
      <c r="A409795" s="467"/>
      <c r="B409795" s="452"/>
    </row>
    <row r="409796" spans="1:2">
      <c r="A409796" s="467"/>
      <c r="B409796" s="452"/>
    </row>
    <row r="409797" spans="1:2">
      <c r="A409797" s="467"/>
      <c r="B409797" s="452"/>
    </row>
    <row r="409798" spans="1:2">
      <c r="A409798" s="467"/>
      <c r="B409798" s="452"/>
    </row>
    <row r="409799" spans="1:2">
      <c r="A409799" s="467"/>
      <c r="B409799" s="452"/>
    </row>
    <row r="409800" spans="1:2">
      <c r="A409800" s="467"/>
      <c r="B409800" s="452"/>
    </row>
    <row r="409801" spans="1:2">
      <c r="A409801" s="467"/>
      <c r="B409801" s="452"/>
    </row>
    <row r="425986" spans="1:2">
      <c r="A425986" s="523">
        <v>1</v>
      </c>
      <c r="B425986" s="124"/>
    </row>
    <row r="425987" spans="1:2" ht="60.75" thickBot="1">
      <c r="A425987" s="604"/>
      <c r="B425987" s="125" t="s">
        <v>336</v>
      </c>
    </row>
    <row r="425988" spans="1:2" ht="15.75" thickBot="1">
      <c r="A425988" s="607"/>
      <c r="B425988" s="126">
        <v>1</v>
      </c>
    </row>
    <row r="425989" spans="1:2" ht="45">
      <c r="A425989" s="605" t="s">
        <v>746</v>
      </c>
      <c r="B425989" s="127" t="s">
        <v>337</v>
      </c>
    </row>
    <row r="425990" spans="1:2" ht="15.75" thickBot="1">
      <c r="A425990" s="608"/>
      <c r="B425990" s="126">
        <v>2</v>
      </c>
    </row>
    <row r="425991" spans="1:2" ht="15.75" thickBot="1">
      <c r="A425991" s="609"/>
      <c r="B425991" s="126">
        <v>3</v>
      </c>
    </row>
    <row r="425992" spans="1:2" ht="15.75" thickBot="1">
      <c r="A425992" s="609"/>
      <c r="B425992" s="126">
        <v>4</v>
      </c>
    </row>
    <row r="425993" spans="1:2" ht="15.75" thickBot="1">
      <c r="A425993" s="609"/>
      <c r="B425993" s="126">
        <v>5</v>
      </c>
    </row>
    <row r="425994" spans="1:2" ht="60">
      <c r="A425994" s="605" t="s">
        <v>752</v>
      </c>
      <c r="B425994" s="126">
        <v>6</v>
      </c>
    </row>
    <row r="425995" spans="1:2">
      <c r="A425995" s="483" t="s">
        <v>746</v>
      </c>
      <c r="B425995" s="126">
        <v>7</v>
      </c>
    </row>
    <row r="425996" spans="1:2">
      <c r="A425996" s="483" t="s">
        <v>746</v>
      </c>
      <c r="B425996" s="126">
        <v>8</v>
      </c>
    </row>
    <row r="425997" spans="1:2">
      <c r="A425997" s="483" t="s">
        <v>746</v>
      </c>
      <c r="B425997" s="126">
        <v>9</v>
      </c>
    </row>
    <row r="425998" spans="1:2">
      <c r="A425998" s="483" t="s">
        <v>746</v>
      </c>
      <c r="B425998" s="126">
        <v>10</v>
      </c>
    </row>
    <row r="425999" spans="1:2" ht="15.75" thickBot="1">
      <c r="A425999" s="610" t="s">
        <v>746</v>
      </c>
      <c r="B425999" s="126">
        <v>11</v>
      </c>
    </row>
    <row r="426000" spans="1:2" ht="15.75" thickBot="1">
      <c r="A426000" s="607"/>
      <c r="B426000" s="126">
        <v>12</v>
      </c>
    </row>
    <row r="426001" spans="1:2" ht="15.75" thickBot="1">
      <c r="A426001" s="611"/>
      <c r="B426001" s="126">
        <v>13</v>
      </c>
    </row>
    <row r="426002" spans="1:2" ht="15.75" thickBot="1">
      <c r="A426002" s="609"/>
      <c r="B426002" s="126">
        <v>14</v>
      </c>
    </row>
    <row r="426003" spans="1:2" ht="15.75" thickBot="1">
      <c r="A426003" s="612"/>
      <c r="B426003" s="126">
        <v>15</v>
      </c>
    </row>
    <row r="426004" spans="1:2" ht="15.75" thickBot="1">
      <c r="A426004" s="611"/>
      <c r="B426004" s="126">
        <v>16</v>
      </c>
    </row>
    <row r="426005" spans="1:2" ht="15.75" thickBot="1">
      <c r="A426005" s="613"/>
      <c r="B426005" s="126">
        <v>17</v>
      </c>
    </row>
    <row r="426006" spans="1:2" ht="15.75" thickBot="1">
      <c r="A426006" s="614"/>
      <c r="B426006" s="126">
        <v>18</v>
      </c>
    </row>
    <row r="426007" spans="1:2" ht="15.75" thickBot="1">
      <c r="A426007" s="615"/>
      <c r="B426007" s="126">
        <v>19</v>
      </c>
    </row>
    <row r="426008" spans="1:2" ht="15.75" thickBot="1">
      <c r="A426008" s="615"/>
      <c r="B426008" s="126">
        <v>20</v>
      </c>
    </row>
    <row r="426009" spans="1:2" ht="15.75" thickBot="1">
      <c r="A426009" s="615"/>
      <c r="B426009" s="126">
        <v>21</v>
      </c>
    </row>
    <row r="426010" spans="1:2" ht="15.75" thickBot="1">
      <c r="A426010" s="615"/>
      <c r="B426010" s="126">
        <v>22</v>
      </c>
    </row>
    <row r="426011" spans="1:2" ht="15.75" thickBot="1">
      <c r="A426011" s="615"/>
      <c r="B426011" s="126">
        <v>23</v>
      </c>
    </row>
    <row r="426012" spans="1:2" ht="15.75" thickBot="1">
      <c r="A426012" s="615"/>
      <c r="B426012" s="126">
        <v>24</v>
      </c>
    </row>
    <row r="426013" spans="1:2">
      <c r="A426013" s="616">
        <v>0</v>
      </c>
      <c r="B426013" s="126">
        <v>25</v>
      </c>
    </row>
    <row r="426014" spans="1:2" ht="45">
      <c r="A426014" s="483" t="s">
        <v>746</v>
      </c>
      <c r="B426014" s="127" t="s">
        <v>338</v>
      </c>
    </row>
    <row r="426015" spans="1:2" ht="45.75" thickBot="1">
      <c r="A426015" s="604"/>
      <c r="B426015" s="127" t="s">
        <v>339</v>
      </c>
    </row>
    <row r="426016" spans="1:2" ht="15.75" thickBot="1">
      <c r="A426016" s="615"/>
      <c r="B426016" s="126">
        <v>26</v>
      </c>
    </row>
    <row r="426017" spans="1:2" ht="15.75" thickBot="1">
      <c r="A426017" s="615"/>
      <c r="B426017" s="126">
        <v>27</v>
      </c>
    </row>
    <row r="426018" spans="1:2" ht="15.75" thickBot="1">
      <c r="A426018" s="615"/>
      <c r="B426018" s="126">
        <v>28</v>
      </c>
    </row>
    <row r="426019" spans="1:2" ht="15.75" thickBot="1">
      <c r="A426019" s="615"/>
      <c r="B426019" s="126">
        <v>29</v>
      </c>
    </row>
    <row r="426020" spans="1:2" ht="15.75" thickBot="1">
      <c r="A426020" s="617">
        <v>0</v>
      </c>
      <c r="B426020" s="126">
        <v>30</v>
      </c>
    </row>
    <row r="426021" spans="1:2" ht="15.75" thickBot="1">
      <c r="A426021" s="615"/>
      <c r="B426021" s="126">
        <v>31</v>
      </c>
    </row>
    <row r="426022" spans="1:2" ht="15.75" thickBot="1">
      <c r="A426022" s="615"/>
      <c r="B426022" s="126">
        <v>32</v>
      </c>
    </row>
    <row r="426023" spans="1:2">
      <c r="A426023" s="618">
        <v>0</v>
      </c>
      <c r="B426023" s="126">
        <v>33</v>
      </c>
    </row>
    <row r="426024" spans="1:2">
      <c r="A426024" s="370">
        <v>0</v>
      </c>
      <c r="B426024" s="126">
        <v>34</v>
      </c>
    </row>
    <row r="426025" spans="1:2">
      <c r="A426025" s="436">
        <v>0</v>
      </c>
      <c r="B426025" s="126">
        <v>35</v>
      </c>
    </row>
    <row r="426026" spans="1:2">
      <c r="A426026" s="436">
        <v>0</v>
      </c>
      <c r="B426026" s="126">
        <v>36</v>
      </c>
    </row>
    <row r="426027" spans="1:2">
      <c r="A426027" s="370">
        <v>0</v>
      </c>
      <c r="B426027" s="126">
        <v>37</v>
      </c>
    </row>
    <row r="426028" spans="1:2" ht="15.75" thickBot="1">
      <c r="A426028" s="619">
        <v>0</v>
      </c>
      <c r="B426028" s="126">
        <v>38</v>
      </c>
    </row>
    <row r="426029" spans="1:2" ht="15.75" thickBot="1">
      <c r="A426029" s="615"/>
      <c r="B426029" s="126">
        <v>39</v>
      </c>
    </row>
    <row r="426030" spans="1:2" ht="45">
      <c r="A426030" s="620" t="s">
        <v>746</v>
      </c>
      <c r="B426030" s="127" t="s">
        <v>340</v>
      </c>
    </row>
    <row r="426031" spans="1:2" ht="45.75" thickBot="1">
      <c r="A426031" s="621"/>
      <c r="B426031" s="127" t="s">
        <v>341</v>
      </c>
    </row>
    <row r="426032" spans="1:2" ht="15.75" thickBot="1">
      <c r="A426032" s="615"/>
      <c r="B426032" s="126">
        <v>40</v>
      </c>
    </row>
    <row r="426033" spans="1:2" ht="45">
      <c r="A426033" s="541" t="s">
        <v>746</v>
      </c>
      <c r="B426033" s="127" t="s">
        <v>342</v>
      </c>
    </row>
    <row r="426034" spans="1:2" ht="45.75" thickBot="1">
      <c r="A426034" s="621"/>
      <c r="B426034" s="127" t="s">
        <v>343</v>
      </c>
    </row>
    <row r="426035" spans="1:2" ht="15.75" thickBot="1">
      <c r="A426035" s="622"/>
      <c r="B426035" s="126">
        <v>41</v>
      </c>
    </row>
    <row r="426036" spans="1:2" ht="60">
      <c r="A426036" s="541" t="s">
        <v>746</v>
      </c>
      <c r="B426036" s="127" t="s">
        <v>344</v>
      </c>
    </row>
    <row r="426037" spans="1:2" ht="15.75" thickBot="1">
      <c r="A426037" s="621"/>
      <c r="B426037" s="128">
        <v>42</v>
      </c>
    </row>
    <row r="426038" spans="1:2" ht="15.75" thickBot="1">
      <c r="A426038" s="622"/>
      <c r="B426038" s="126">
        <v>43</v>
      </c>
    </row>
    <row r="426039" spans="1:2" ht="60">
      <c r="A426039" s="541" t="s">
        <v>746</v>
      </c>
      <c r="B426039" s="127" t="s">
        <v>345</v>
      </c>
    </row>
    <row r="426040" spans="1:2" ht="15.75" thickBot="1">
      <c r="A426040" s="621"/>
      <c r="B426040" s="130">
        <v>44</v>
      </c>
    </row>
    <row r="426041" spans="1:2" ht="15.75" thickBot="1">
      <c r="A426041" s="622"/>
      <c r="B426041" s="126">
        <v>45</v>
      </c>
    </row>
    <row r="426042" spans="1:2" ht="15.75" thickBot="1">
      <c r="A426042" s="623"/>
      <c r="B426042" s="130">
        <v>46</v>
      </c>
    </row>
    <row r="426043" spans="1:2" ht="15.75" thickBot="1">
      <c r="A426043" s="625"/>
      <c r="B426043" s="126">
        <v>47</v>
      </c>
    </row>
    <row r="426044" spans="1:2" ht="15.75" thickBot="1">
      <c r="A426044" s="624"/>
      <c r="B426044" s="130">
        <v>48</v>
      </c>
    </row>
    <row r="426045" spans="1:2" ht="15.75" thickBot="1">
      <c r="A426045" s="626"/>
      <c r="B426045" s="126">
        <v>49</v>
      </c>
    </row>
    <row r="426046" spans="1:2" ht="15.75" thickBot="1">
      <c r="A426046" s="626"/>
      <c r="B426046" s="130">
        <v>50</v>
      </c>
    </row>
    <row r="426047" spans="1:2" ht="15.75" thickBot="1">
      <c r="A426047" s="627">
        <v>0</v>
      </c>
      <c r="B426047" s="126">
        <v>51</v>
      </c>
    </row>
    <row r="426048" spans="1:2" ht="15.75" thickBot="1">
      <c r="A426048" s="626"/>
      <c r="B426048" s="130">
        <v>52</v>
      </c>
    </row>
    <row r="426049" spans="1:2" ht="15.75" thickBot="1">
      <c r="A426049" s="626"/>
      <c r="B426049" s="126">
        <v>53</v>
      </c>
    </row>
    <row r="426050" spans="1:2" ht="15.75" thickBot="1">
      <c r="A426050" s="626"/>
      <c r="B426050" s="130">
        <v>54</v>
      </c>
    </row>
    <row r="426051" spans="1:2" ht="15.75" thickBot="1">
      <c r="A426051" s="615"/>
      <c r="B426051" s="126">
        <v>55</v>
      </c>
    </row>
    <row r="426052" spans="1:2" ht="15.75" thickBot="1">
      <c r="A426052" s="615"/>
      <c r="B426052" s="130">
        <v>56</v>
      </c>
    </row>
    <row r="426053" spans="1:2" ht="45.75" thickBot="1">
      <c r="A426053" s="545" t="s">
        <v>746</v>
      </c>
      <c r="B426053" s="127" t="s">
        <v>346</v>
      </c>
    </row>
    <row r="426054" spans="1:2" ht="15.75" thickBot="1">
      <c r="A426054" s="626"/>
      <c r="B426054" s="126">
        <v>57</v>
      </c>
    </row>
    <row r="426055" spans="1:2" ht="15.75" thickBot="1">
      <c r="A426055" s="626"/>
      <c r="B426055" s="126">
        <v>58</v>
      </c>
    </row>
    <row r="426056" spans="1:2" ht="15.75" thickBot="1">
      <c r="A426056" s="626"/>
      <c r="B426056" s="126">
        <v>59</v>
      </c>
    </row>
    <row r="426057" spans="1:2" ht="15.75" thickBot="1">
      <c r="A426057" s="626"/>
      <c r="B426057" s="126">
        <v>60</v>
      </c>
    </row>
    <row r="426058" spans="1:2">
      <c r="A426058" s="628">
        <v>0</v>
      </c>
      <c r="B426058" s="126">
        <v>61</v>
      </c>
    </row>
    <row r="426059" spans="1:2" ht="45">
      <c r="A426059" s="460" t="s">
        <v>746</v>
      </c>
      <c r="B426059" s="127" t="s">
        <v>347</v>
      </c>
    </row>
    <row r="426060" spans="1:2" ht="45.75" thickBot="1">
      <c r="A426060" s="630"/>
      <c r="B426060" s="127" t="s">
        <v>348</v>
      </c>
    </row>
    <row r="426061" spans="1:2" ht="15.75" thickBot="1">
      <c r="A426061" s="629"/>
      <c r="B426061" s="126">
        <v>62</v>
      </c>
    </row>
    <row r="426062" spans="1:2" ht="15.75" thickBot="1">
      <c r="A426062" s="629"/>
      <c r="B426062" s="126">
        <v>63</v>
      </c>
    </row>
    <row r="426063" spans="1:2" ht="15.75" thickBot="1">
      <c r="A426063" s="629"/>
      <c r="B426063" s="126">
        <v>64</v>
      </c>
    </row>
    <row r="426064" spans="1:2" ht="15.75" thickBot="1">
      <c r="A426064" s="627">
        <v>0</v>
      </c>
      <c r="B426064" s="126">
        <v>65</v>
      </c>
    </row>
    <row r="426065" spans="1:2" ht="15.75" thickBot="1">
      <c r="A426065" s="629"/>
      <c r="B426065" s="126">
        <v>66</v>
      </c>
    </row>
    <row r="426066" spans="1:2" ht="15.75" thickBot="1">
      <c r="A426066" s="629"/>
      <c r="B426066" s="126">
        <v>67</v>
      </c>
    </row>
    <row r="426067" spans="1:2" ht="15.75" thickBot="1">
      <c r="A426067" s="629"/>
      <c r="B426067" s="126">
        <v>68</v>
      </c>
    </row>
    <row r="426068" spans="1:2" ht="15.75" thickBot="1">
      <c r="A426068" s="629"/>
      <c r="B426068" s="126">
        <v>69</v>
      </c>
    </row>
    <row r="426069" spans="1:2" ht="15.75" thickBot="1">
      <c r="A426069" s="623"/>
      <c r="B426069" s="126">
        <v>70</v>
      </c>
    </row>
    <row r="426070" spans="1:2" ht="15.75" thickBot="1">
      <c r="A426070" s="629"/>
      <c r="B426070" s="126">
        <v>71</v>
      </c>
    </row>
    <row r="426071" spans="1:2" ht="15.75" thickBot="1">
      <c r="A426071" s="623"/>
      <c r="B426071" s="126">
        <v>72</v>
      </c>
    </row>
    <row r="426072" spans="1:2" ht="15.75" thickBot="1">
      <c r="A426072" s="629"/>
      <c r="B426072" s="126">
        <v>73</v>
      </c>
    </row>
    <row r="426073" spans="1:2">
      <c r="A426073" s="546"/>
      <c r="B426073" s="126">
        <v>74</v>
      </c>
    </row>
    <row r="426074" spans="1:2">
      <c r="A426074" s="462">
        <v>0</v>
      </c>
      <c r="B426074" s="126">
        <v>75</v>
      </c>
    </row>
    <row r="426075" spans="1:2" ht="60">
      <c r="A426075" s="462">
        <v>0</v>
      </c>
      <c r="B426075" s="125" t="s">
        <v>349</v>
      </c>
    </row>
    <row r="426076" spans="1:2" ht="60">
      <c r="A426076" s="460" t="s">
        <v>746</v>
      </c>
      <c r="B426076" s="125" t="s">
        <v>350</v>
      </c>
    </row>
    <row r="426077" spans="1:2" ht="60">
      <c r="A426077" s="441"/>
      <c r="B426077" s="125" t="s">
        <v>351</v>
      </c>
    </row>
    <row r="426078" spans="1:2">
      <c r="A426078" s="462">
        <v>0</v>
      </c>
      <c r="B426078" s="131">
        <v>76</v>
      </c>
    </row>
    <row r="426079" spans="1:2">
      <c r="A426079" s="462">
        <v>0</v>
      </c>
      <c r="B426079" s="131">
        <v>77</v>
      </c>
    </row>
    <row r="426080" spans="1:2">
      <c r="A426080" s="462">
        <v>0</v>
      </c>
      <c r="B426080" s="131">
        <v>78</v>
      </c>
    </row>
    <row r="426081" spans="1:2">
      <c r="A426081" s="462">
        <v>0</v>
      </c>
      <c r="B426081" s="131">
        <v>79</v>
      </c>
    </row>
    <row r="426082" spans="1:2">
      <c r="A426082" s="462">
        <v>0</v>
      </c>
      <c r="B426082" s="131">
        <v>80</v>
      </c>
    </row>
    <row r="426083" spans="1:2">
      <c r="A426083" s="462">
        <v>0</v>
      </c>
      <c r="B426083" s="131">
        <v>81</v>
      </c>
    </row>
    <row r="426084" spans="1:2">
      <c r="A426084" s="462">
        <v>0</v>
      </c>
      <c r="B426084" s="131">
        <v>82</v>
      </c>
    </row>
    <row r="426085" spans="1:2">
      <c r="A426085" s="462">
        <v>0</v>
      </c>
      <c r="B426085" s="131">
        <v>83</v>
      </c>
    </row>
    <row r="426086" spans="1:2">
      <c r="A426086" s="462">
        <v>0</v>
      </c>
      <c r="B426086" s="131">
        <v>84</v>
      </c>
    </row>
    <row r="426087" spans="1:2" ht="15.75" thickBot="1">
      <c r="A426087" s="631">
        <v>0</v>
      </c>
      <c r="B426087" s="131">
        <v>85</v>
      </c>
    </row>
    <row r="426088" spans="1:2" ht="15.75" thickBot="1">
      <c r="A426088" s="632"/>
      <c r="B426088" s="131">
        <v>86</v>
      </c>
    </row>
    <row r="426089" spans="1:2" ht="15.75" thickBot="1">
      <c r="A426089" s="632"/>
      <c r="B426089" s="131">
        <v>87</v>
      </c>
    </row>
    <row r="426090" spans="1:2" ht="15.75" thickBot="1">
      <c r="A426090" s="615"/>
      <c r="B426090" s="131">
        <v>88</v>
      </c>
    </row>
    <row r="426091" spans="1:2" ht="15.75" thickBot="1">
      <c r="A426091" s="622"/>
      <c r="B426091" s="131">
        <v>89</v>
      </c>
    </row>
    <row r="426092" spans="1:2" ht="45">
      <c r="A426092" s="541" t="s">
        <v>746</v>
      </c>
      <c r="B426092" s="125" t="s">
        <v>352</v>
      </c>
    </row>
    <row r="426093" spans="1:2">
      <c r="A426093" s="290"/>
      <c r="B426093" s="131">
        <v>90</v>
      </c>
    </row>
    <row r="426094" spans="1:2">
      <c r="A426094" s="290"/>
      <c r="B426094" s="131">
        <v>91</v>
      </c>
    </row>
    <row r="426095" spans="1:2">
      <c r="A426095" s="526"/>
      <c r="B426095" s="131">
        <v>92</v>
      </c>
    </row>
    <row r="426096" spans="1:2">
      <c r="A426096" s="291"/>
      <c r="B426096" s="131">
        <v>93</v>
      </c>
    </row>
    <row r="426097" spans="1:2">
      <c r="A426097" s="374"/>
      <c r="B426097" s="131">
        <v>94</v>
      </c>
    </row>
    <row r="426098" spans="1:2">
      <c r="A426098" s="374"/>
      <c r="B426098" s="131">
        <v>95</v>
      </c>
    </row>
    <row r="426099" spans="1:2">
      <c r="A426099" s="374"/>
      <c r="B426099" s="131">
        <v>96</v>
      </c>
    </row>
    <row r="426100" spans="1:2">
      <c r="A426100" s="374"/>
      <c r="B426100" s="131">
        <v>97</v>
      </c>
    </row>
    <row r="426101" spans="1:2">
      <c r="A426101" s="291"/>
      <c r="B426101" s="131">
        <v>98</v>
      </c>
    </row>
    <row r="426102" spans="1:2">
      <c r="A426102" s="441"/>
      <c r="B426102" s="131">
        <v>99</v>
      </c>
    </row>
    <row r="426103" spans="1:2">
      <c r="A426103" s="441"/>
      <c r="B426103" s="131">
        <v>100</v>
      </c>
    </row>
    <row r="426104" spans="1:2">
      <c r="A426104" s="464"/>
      <c r="B426104" s="131">
        <v>101</v>
      </c>
    </row>
    <row r="426105" spans="1:2">
      <c r="A426105" s="290"/>
      <c r="B426105" s="131">
        <v>102</v>
      </c>
    </row>
    <row r="426106" spans="1:2" ht="45">
      <c r="A426106" s="633" t="s">
        <v>746</v>
      </c>
      <c r="B426106" s="125" t="s">
        <v>353</v>
      </c>
    </row>
    <row r="426107" spans="1:2">
      <c r="A426107" s="463"/>
      <c r="B426107" s="131">
        <v>103</v>
      </c>
    </row>
    <row r="426108" spans="1:2">
      <c r="A426108" s="298"/>
      <c r="B426108" s="131">
        <v>104</v>
      </c>
    </row>
    <row r="426109" spans="1:2">
      <c r="A426109" s="298"/>
      <c r="B426109" s="131">
        <v>105</v>
      </c>
    </row>
    <row r="426110" spans="1:2">
      <c r="A426110" s="298"/>
      <c r="B426110" s="131">
        <v>106</v>
      </c>
    </row>
    <row r="426111" spans="1:2">
      <c r="A426111" s="298"/>
      <c r="B426111" s="131">
        <v>107</v>
      </c>
    </row>
    <row r="426112" spans="1:2">
      <c r="A426112" s="465"/>
      <c r="B426112" s="131">
        <v>108</v>
      </c>
    </row>
    <row r="426113" spans="1:2">
      <c r="A426113" s="441"/>
      <c r="B426113" s="131">
        <v>109</v>
      </c>
    </row>
    <row r="426114" spans="1:2">
      <c r="A426114" s="464"/>
      <c r="B426114" s="131">
        <v>110</v>
      </c>
    </row>
    <row r="426115" spans="1:2">
      <c r="A426115" s="466"/>
      <c r="B426115" s="131">
        <v>111</v>
      </c>
    </row>
    <row r="426116" spans="1:2">
      <c r="A426116" s="290"/>
      <c r="B426116" s="131">
        <v>112</v>
      </c>
    </row>
    <row r="426117" spans="1:2" ht="45">
      <c r="A426117" s="633" t="s">
        <v>746</v>
      </c>
      <c r="B426117" s="125" t="s">
        <v>354</v>
      </c>
    </row>
    <row r="426118" spans="1:2">
      <c r="A426118" s="290"/>
      <c r="B426118" s="131">
        <v>113</v>
      </c>
    </row>
    <row r="426119" spans="1:2">
      <c r="A426119" s="525" t="s">
        <v>746</v>
      </c>
      <c r="B426119" s="131">
        <v>114</v>
      </c>
    </row>
    <row r="426120" spans="1:2">
      <c r="A426120" s="525" t="s">
        <v>746</v>
      </c>
      <c r="B426120" s="131">
        <v>115</v>
      </c>
    </row>
    <row r="426121" spans="1:2">
      <c r="A426121" s="463"/>
      <c r="B426121" s="131">
        <v>116</v>
      </c>
    </row>
    <row r="426122" spans="1:2">
      <c r="A426122" s="298"/>
      <c r="B426122" s="131">
        <v>117</v>
      </c>
    </row>
    <row r="426123" spans="1:2">
      <c r="A426123" s="298"/>
      <c r="B426123" s="131">
        <v>118</v>
      </c>
    </row>
    <row r="426124" spans="1:2">
      <c r="A426124" s="298"/>
      <c r="B426124" s="131">
        <v>119</v>
      </c>
    </row>
    <row r="426125" spans="1:2">
      <c r="A426125" s="465"/>
      <c r="B426125" s="131">
        <v>120</v>
      </c>
    </row>
    <row r="426126" spans="1:2">
      <c r="A426126" s="465"/>
      <c r="B426126" s="131">
        <v>121</v>
      </c>
    </row>
    <row r="426127" spans="1:2">
      <c r="A426127" s="441"/>
      <c r="B426127" s="131">
        <v>122</v>
      </c>
    </row>
    <row r="426128" spans="1:2">
      <c r="A426128" s="464"/>
      <c r="B426128" s="131">
        <v>123</v>
      </c>
    </row>
    <row r="426129" spans="1:2">
      <c r="A426129" s="463"/>
      <c r="B426129" s="131">
        <v>124</v>
      </c>
    </row>
    <row r="426130" spans="1:2">
      <c r="A426130" s="298"/>
      <c r="B426130" s="131">
        <v>125</v>
      </c>
    </row>
    <row r="426131" spans="1:2">
      <c r="A426131" s="465"/>
      <c r="B426131" s="131">
        <v>127</v>
      </c>
    </row>
    <row r="426132" spans="1:2">
      <c r="A426132" s="441"/>
      <c r="B426132" s="131">
        <v>128</v>
      </c>
    </row>
    <row r="426133" spans="1:2">
      <c r="A426133" s="464"/>
      <c r="B426133" s="131">
        <v>129</v>
      </c>
    </row>
    <row r="426134" spans="1:2">
      <c r="A426134" s="463"/>
      <c r="B426134" s="131">
        <v>130</v>
      </c>
    </row>
    <row r="426135" spans="1:2">
      <c r="A426135" s="298"/>
      <c r="B426135" s="131">
        <v>131</v>
      </c>
    </row>
    <row r="426136" spans="1:2">
      <c r="A426136" s="465"/>
      <c r="B426136" s="131">
        <v>133</v>
      </c>
    </row>
    <row r="426137" spans="1:2" ht="60">
      <c r="A426137" s="460" t="s">
        <v>746</v>
      </c>
      <c r="B426137" s="125" t="s">
        <v>355</v>
      </c>
    </row>
    <row r="426138" spans="1:2" ht="60">
      <c r="A426138" s="439"/>
      <c r="B426138" s="129" t="s">
        <v>356</v>
      </c>
    </row>
    <row r="426139" spans="1:2">
      <c r="A426139" s="462">
        <v>0</v>
      </c>
      <c r="B426139" s="131">
        <v>134</v>
      </c>
    </row>
    <row r="426140" spans="1:2">
      <c r="A426140" s="462">
        <v>0</v>
      </c>
      <c r="B426140" s="131">
        <v>135</v>
      </c>
    </row>
    <row r="426141" spans="1:2">
      <c r="A426141" s="373">
        <v>0</v>
      </c>
      <c r="B426141" s="131">
        <v>136</v>
      </c>
    </row>
    <row r="426142" spans="1:2">
      <c r="A426142" s="439"/>
      <c r="B426142" s="131">
        <v>137</v>
      </c>
    </row>
    <row r="426143" spans="1:2">
      <c r="A426143" s="371">
        <v>0</v>
      </c>
      <c r="B426143" s="131">
        <v>138</v>
      </c>
    </row>
    <row r="426144" spans="1:2">
      <c r="A426144" s="370" t="s">
        <v>746</v>
      </c>
      <c r="B426144" s="131">
        <v>139</v>
      </c>
    </row>
    <row r="426145" spans="1:2">
      <c r="A426145" s="370" t="s">
        <v>746</v>
      </c>
      <c r="B426145" s="131">
        <v>140</v>
      </c>
    </row>
    <row r="426146" spans="1:2">
      <c r="A426146" s="370">
        <v>0</v>
      </c>
      <c r="B426146" s="131">
        <v>141</v>
      </c>
    </row>
    <row r="426147" spans="1:2">
      <c r="A426147" s="370" t="s">
        <v>117</v>
      </c>
      <c r="B426147" s="131">
        <v>142</v>
      </c>
    </row>
    <row r="426148" spans="1:2">
      <c r="A426148" s="370" t="s">
        <v>117</v>
      </c>
      <c r="B426148" s="131">
        <v>143</v>
      </c>
    </row>
    <row r="426149" spans="1:2">
      <c r="A426149" s="370" t="s">
        <v>117</v>
      </c>
      <c r="B426149" s="131">
        <v>144</v>
      </c>
    </row>
    <row r="426150" spans="1:2">
      <c r="A426150" s="370" t="s">
        <v>117</v>
      </c>
      <c r="B426150" s="131">
        <v>145</v>
      </c>
    </row>
    <row r="426151" spans="1:2">
      <c r="A426151" s="528" t="s">
        <v>117</v>
      </c>
      <c r="B426151" s="131">
        <v>146</v>
      </c>
    </row>
    <row r="426152" spans="1:2">
      <c r="A426152" s="528" t="s">
        <v>117</v>
      </c>
      <c r="B426152" s="131">
        <v>147</v>
      </c>
    </row>
    <row r="426153" spans="1:2">
      <c r="A426153" s="370" t="s">
        <v>117</v>
      </c>
      <c r="B426153" s="131">
        <v>148</v>
      </c>
    </row>
    <row r="426154" spans="1:2">
      <c r="A426154" s="515"/>
      <c r="B426154" s="533"/>
    </row>
    <row r="426155" spans="1:2">
      <c r="A426155" s="515"/>
      <c r="B426155" s="452"/>
    </row>
    <row r="426156" spans="1:2">
      <c r="A426156" s="515"/>
      <c r="B426156" s="452"/>
    </row>
    <row r="426157" spans="1:2">
      <c r="A426157" s="515"/>
      <c r="B426157" s="452"/>
    </row>
    <row r="426158" spans="1:2">
      <c r="A426158" s="515"/>
      <c r="B426158" s="452"/>
    </row>
    <row r="426159" spans="1:2">
      <c r="A426159" s="467">
        <v>0</v>
      </c>
      <c r="B426159" s="452"/>
    </row>
    <row r="426160" spans="1:2">
      <c r="A426160" s="467">
        <v>0</v>
      </c>
      <c r="B426160" s="452"/>
    </row>
    <row r="426161" spans="1:2">
      <c r="A426161" s="467">
        <v>0</v>
      </c>
      <c r="B426161" s="452"/>
    </row>
    <row r="426162" spans="1:2">
      <c r="A426162" s="467">
        <v>0</v>
      </c>
      <c r="B426162" s="452"/>
    </row>
    <row r="426163" spans="1:2">
      <c r="A426163" s="467">
        <v>0</v>
      </c>
      <c r="B426163" s="452"/>
    </row>
    <row r="426164" spans="1:2">
      <c r="A426164" s="467"/>
      <c r="B426164" s="452"/>
    </row>
    <row r="426165" spans="1:2">
      <c r="A426165" s="467"/>
      <c r="B426165" s="452"/>
    </row>
    <row r="426166" spans="1:2">
      <c r="A426166" s="467"/>
      <c r="B426166" s="452"/>
    </row>
    <row r="426167" spans="1:2">
      <c r="A426167" s="467"/>
      <c r="B426167" s="452"/>
    </row>
    <row r="426168" spans="1:2">
      <c r="A426168" s="467"/>
      <c r="B426168" s="452"/>
    </row>
    <row r="426169" spans="1:2">
      <c r="A426169" s="467"/>
      <c r="B426169" s="452"/>
    </row>
    <row r="426170" spans="1:2">
      <c r="A426170" s="467"/>
      <c r="B426170" s="452"/>
    </row>
    <row r="426171" spans="1:2">
      <c r="A426171" s="467"/>
      <c r="B426171" s="454"/>
    </row>
    <row r="426172" spans="1:2">
      <c r="A426172" s="467"/>
      <c r="B426172" s="452"/>
    </row>
    <row r="426173" spans="1:2">
      <c r="A426173" s="467"/>
      <c r="B426173" s="455"/>
    </row>
    <row r="426174" spans="1:2">
      <c r="A426174" s="467"/>
      <c r="B426174" s="456"/>
    </row>
    <row r="426175" spans="1:2">
      <c r="A426175" s="467"/>
      <c r="B426175" s="456"/>
    </row>
    <row r="426176" spans="1:2">
      <c r="A426176" s="467"/>
      <c r="B426176" s="455"/>
    </row>
    <row r="426177" spans="1:2">
      <c r="A426177" s="467"/>
      <c r="B426177" s="456"/>
    </row>
    <row r="426178" spans="1:2">
      <c r="A426178" s="467"/>
      <c r="B426178" s="455"/>
    </row>
    <row r="426179" spans="1:2">
      <c r="A426179" s="467"/>
      <c r="B426179" s="452"/>
    </row>
    <row r="426180" spans="1:2">
      <c r="A426180" s="467"/>
      <c r="B426180" s="452"/>
    </row>
    <row r="426181" spans="1:2">
      <c r="A426181" s="467"/>
      <c r="B426181" s="452"/>
    </row>
    <row r="426182" spans="1:2">
      <c r="A426182" s="467"/>
      <c r="B426182" s="452"/>
    </row>
    <row r="426183" spans="1:2">
      <c r="A426183" s="467"/>
      <c r="B426183" s="452"/>
    </row>
    <row r="426184" spans="1:2">
      <c r="A426184" s="467"/>
      <c r="B426184" s="452"/>
    </row>
    <row r="426185" spans="1:2">
      <c r="A426185" s="467"/>
      <c r="B426185" s="452"/>
    </row>
    <row r="442370" spans="1:2">
      <c r="A442370" s="523">
        <v>1</v>
      </c>
      <c r="B442370" s="124"/>
    </row>
    <row r="442371" spans="1:2" ht="60.75" thickBot="1">
      <c r="A442371" s="604"/>
      <c r="B442371" s="125" t="s">
        <v>336</v>
      </c>
    </row>
    <row r="442372" spans="1:2" ht="15.75" thickBot="1">
      <c r="A442372" s="607"/>
      <c r="B442372" s="126">
        <v>1</v>
      </c>
    </row>
    <row r="442373" spans="1:2" ht="45">
      <c r="A442373" s="605" t="s">
        <v>746</v>
      </c>
      <c r="B442373" s="127" t="s">
        <v>337</v>
      </c>
    </row>
    <row r="442374" spans="1:2" ht="15.75" thickBot="1">
      <c r="A442374" s="608"/>
      <c r="B442374" s="126">
        <v>2</v>
      </c>
    </row>
    <row r="442375" spans="1:2" ht="15.75" thickBot="1">
      <c r="A442375" s="609"/>
      <c r="B442375" s="126">
        <v>3</v>
      </c>
    </row>
    <row r="442376" spans="1:2" ht="15.75" thickBot="1">
      <c r="A442376" s="609"/>
      <c r="B442376" s="126">
        <v>4</v>
      </c>
    </row>
    <row r="442377" spans="1:2" ht="15.75" thickBot="1">
      <c r="A442377" s="609"/>
      <c r="B442377" s="126">
        <v>5</v>
      </c>
    </row>
    <row r="442378" spans="1:2" ht="60">
      <c r="A442378" s="605" t="s">
        <v>752</v>
      </c>
      <c r="B442378" s="126">
        <v>6</v>
      </c>
    </row>
    <row r="442379" spans="1:2">
      <c r="A442379" s="483" t="s">
        <v>746</v>
      </c>
      <c r="B442379" s="126">
        <v>7</v>
      </c>
    </row>
    <row r="442380" spans="1:2">
      <c r="A442380" s="483" t="s">
        <v>746</v>
      </c>
      <c r="B442380" s="126">
        <v>8</v>
      </c>
    </row>
    <row r="442381" spans="1:2">
      <c r="A442381" s="483" t="s">
        <v>746</v>
      </c>
      <c r="B442381" s="126">
        <v>9</v>
      </c>
    </row>
    <row r="442382" spans="1:2">
      <c r="A442382" s="483" t="s">
        <v>746</v>
      </c>
      <c r="B442382" s="126">
        <v>10</v>
      </c>
    </row>
    <row r="442383" spans="1:2" ht="15.75" thickBot="1">
      <c r="A442383" s="610" t="s">
        <v>746</v>
      </c>
      <c r="B442383" s="126">
        <v>11</v>
      </c>
    </row>
    <row r="442384" spans="1:2" ht="15.75" thickBot="1">
      <c r="A442384" s="607"/>
      <c r="B442384" s="126">
        <v>12</v>
      </c>
    </row>
    <row r="442385" spans="1:2" ht="15.75" thickBot="1">
      <c r="A442385" s="611"/>
      <c r="B442385" s="126">
        <v>13</v>
      </c>
    </row>
    <row r="442386" spans="1:2" ht="15.75" thickBot="1">
      <c r="A442386" s="609"/>
      <c r="B442386" s="126">
        <v>14</v>
      </c>
    </row>
    <row r="442387" spans="1:2" ht="15.75" thickBot="1">
      <c r="A442387" s="612"/>
      <c r="B442387" s="126">
        <v>15</v>
      </c>
    </row>
    <row r="442388" spans="1:2" ht="15.75" thickBot="1">
      <c r="A442388" s="611"/>
      <c r="B442388" s="126">
        <v>16</v>
      </c>
    </row>
    <row r="442389" spans="1:2" ht="15.75" thickBot="1">
      <c r="A442389" s="613"/>
      <c r="B442389" s="126">
        <v>17</v>
      </c>
    </row>
    <row r="442390" spans="1:2" ht="15.75" thickBot="1">
      <c r="A442390" s="614"/>
      <c r="B442390" s="126">
        <v>18</v>
      </c>
    </row>
    <row r="442391" spans="1:2" ht="15.75" thickBot="1">
      <c r="A442391" s="615"/>
      <c r="B442391" s="126">
        <v>19</v>
      </c>
    </row>
    <row r="442392" spans="1:2" ht="15.75" thickBot="1">
      <c r="A442392" s="615"/>
      <c r="B442392" s="126">
        <v>20</v>
      </c>
    </row>
    <row r="442393" spans="1:2" ht="15.75" thickBot="1">
      <c r="A442393" s="615"/>
      <c r="B442393" s="126">
        <v>21</v>
      </c>
    </row>
    <row r="442394" spans="1:2" ht="15.75" thickBot="1">
      <c r="A442394" s="615"/>
      <c r="B442394" s="126">
        <v>22</v>
      </c>
    </row>
    <row r="442395" spans="1:2" ht="15.75" thickBot="1">
      <c r="A442395" s="615"/>
      <c r="B442395" s="126">
        <v>23</v>
      </c>
    </row>
    <row r="442396" spans="1:2" ht="15.75" thickBot="1">
      <c r="A442396" s="615"/>
      <c r="B442396" s="126">
        <v>24</v>
      </c>
    </row>
    <row r="442397" spans="1:2">
      <c r="A442397" s="616">
        <v>0</v>
      </c>
      <c r="B442397" s="126">
        <v>25</v>
      </c>
    </row>
    <row r="442398" spans="1:2" ht="45">
      <c r="A442398" s="483" t="s">
        <v>746</v>
      </c>
      <c r="B442398" s="127" t="s">
        <v>338</v>
      </c>
    </row>
    <row r="442399" spans="1:2" ht="45.75" thickBot="1">
      <c r="A442399" s="604"/>
      <c r="B442399" s="127" t="s">
        <v>339</v>
      </c>
    </row>
    <row r="442400" spans="1:2" ht="15.75" thickBot="1">
      <c r="A442400" s="615"/>
      <c r="B442400" s="126">
        <v>26</v>
      </c>
    </row>
    <row r="442401" spans="1:2" ht="15.75" thickBot="1">
      <c r="A442401" s="615"/>
      <c r="B442401" s="126">
        <v>27</v>
      </c>
    </row>
    <row r="442402" spans="1:2" ht="15.75" thickBot="1">
      <c r="A442402" s="615"/>
      <c r="B442402" s="126">
        <v>28</v>
      </c>
    </row>
    <row r="442403" spans="1:2" ht="15.75" thickBot="1">
      <c r="A442403" s="615"/>
      <c r="B442403" s="126">
        <v>29</v>
      </c>
    </row>
    <row r="442404" spans="1:2" ht="15.75" thickBot="1">
      <c r="A442404" s="617">
        <v>0</v>
      </c>
      <c r="B442404" s="126">
        <v>30</v>
      </c>
    </row>
    <row r="442405" spans="1:2" ht="15.75" thickBot="1">
      <c r="A442405" s="615"/>
      <c r="B442405" s="126">
        <v>31</v>
      </c>
    </row>
    <row r="442406" spans="1:2" ht="15.75" thickBot="1">
      <c r="A442406" s="615"/>
      <c r="B442406" s="126">
        <v>32</v>
      </c>
    </row>
    <row r="442407" spans="1:2">
      <c r="A442407" s="618">
        <v>0</v>
      </c>
      <c r="B442407" s="126">
        <v>33</v>
      </c>
    </row>
    <row r="442408" spans="1:2">
      <c r="A442408" s="370">
        <v>0</v>
      </c>
      <c r="B442408" s="126">
        <v>34</v>
      </c>
    </row>
    <row r="442409" spans="1:2">
      <c r="A442409" s="436">
        <v>0</v>
      </c>
      <c r="B442409" s="126">
        <v>35</v>
      </c>
    </row>
    <row r="442410" spans="1:2">
      <c r="A442410" s="436">
        <v>0</v>
      </c>
      <c r="B442410" s="126">
        <v>36</v>
      </c>
    </row>
    <row r="442411" spans="1:2">
      <c r="A442411" s="370">
        <v>0</v>
      </c>
      <c r="B442411" s="126">
        <v>37</v>
      </c>
    </row>
    <row r="442412" spans="1:2" ht="15.75" thickBot="1">
      <c r="A442412" s="619">
        <v>0</v>
      </c>
      <c r="B442412" s="126">
        <v>38</v>
      </c>
    </row>
    <row r="442413" spans="1:2" ht="15.75" thickBot="1">
      <c r="A442413" s="615"/>
      <c r="B442413" s="126">
        <v>39</v>
      </c>
    </row>
    <row r="442414" spans="1:2" ht="45">
      <c r="A442414" s="620" t="s">
        <v>746</v>
      </c>
      <c r="B442414" s="127" t="s">
        <v>340</v>
      </c>
    </row>
    <row r="442415" spans="1:2" ht="45.75" thickBot="1">
      <c r="A442415" s="621"/>
      <c r="B442415" s="127" t="s">
        <v>341</v>
      </c>
    </row>
    <row r="442416" spans="1:2" ht="15.75" thickBot="1">
      <c r="A442416" s="615"/>
      <c r="B442416" s="126">
        <v>40</v>
      </c>
    </row>
    <row r="442417" spans="1:2" ht="45">
      <c r="A442417" s="541" t="s">
        <v>746</v>
      </c>
      <c r="B442417" s="127" t="s">
        <v>342</v>
      </c>
    </row>
    <row r="442418" spans="1:2" ht="45.75" thickBot="1">
      <c r="A442418" s="621"/>
      <c r="B442418" s="127" t="s">
        <v>343</v>
      </c>
    </row>
    <row r="442419" spans="1:2" ht="15.75" thickBot="1">
      <c r="A442419" s="622"/>
      <c r="B442419" s="126">
        <v>41</v>
      </c>
    </row>
    <row r="442420" spans="1:2" ht="60">
      <c r="A442420" s="541" t="s">
        <v>746</v>
      </c>
      <c r="B442420" s="127" t="s">
        <v>344</v>
      </c>
    </row>
    <row r="442421" spans="1:2" ht="15.75" thickBot="1">
      <c r="A442421" s="621"/>
      <c r="B442421" s="128">
        <v>42</v>
      </c>
    </row>
    <row r="442422" spans="1:2" ht="15.75" thickBot="1">
      <c r="A442422" s="622"/>
      <c r="B442422" s="126">
        <v>43</v>
      </c>
    </row>
    <row r="442423" spans="1:2" ht="60">
      <c r="A442423" s="541" t="s">
        <v>746</v>
      </c>
      <c r="B442423" s="127" t="s">
        <v>345</v>
      </c>
    </row>
    <row r="442424" spans="1:2" ht="15.75" thickBot="1">
      <c r="A442424" s="621"/>
      <c r="B442424" s="130">
        <v>44</v>
      </c>
    </row>
    <row r="442425" spans="1:2" ht="15.75" thickBot="1">
      <c r="A442425" s="622"/>
      <c r="B442425" s="126">
        <v>45</v>
      </c>
    </row>
    <row r="442426" spans="1:2" ht="15.75" thickBot="1">
      <c r="A442426" s="623"/>
      <c r="B442426" s="130">
        <v>46</v>
      </c>
    </row>
    <row r="442427" spans="1:2" ht="15.75" thickBot="1">
      <c r="A442427" s="625"/>
      <c r="B442427" s="126">
        <v>47</v>
      </c>
    </row>
    <row r="442428" spans="1:2" ht="15.75" thickBot="1">
      <c r="A442428" s="624"/>
      <c r="B442428" s="130">
        <v>48</v>
      </c>
    </row>
    <row r="442429" spans="1:2" ht="15.75" thickBot="1">
      <c r="A442429" s="626"/>
      <c r="B442429" s="126">
        <v>49</v>
      </c>
    </row>
    <row r="442430" spans="1:2" ht="15.75" thickBot="1">
      <c r="A442430" s="626"/>
      <c r="B442430" s="130">
        <v>50</v>
      </c>
    </row>
    <row r="442431" spans="1:2" ht="15.75" thickBot="1">
      <c r="A442431" s="627">
        <v>0</v>
      </c>
      <c r="B442431" s="126">
        <v>51</v>
      </c>
    </row>
    <row r="442432" spans="1:2" ht="15.75" thickBot="1">
      <c r="A442432" s="626"/>
      <c r="B442432" s="130">
        <v>52</v>
      </c>
    </row>
    <row r="442433" spans="1:2" ht="15.75" thickBot="1">
      <c r="A442433" s="626"/>
      <c r="B442433" s="126">
        <v>53</v>
      </c>
    </row>
    <row r="442434" spans="1:2" ht="15.75" thickBot="1">
      <c r="A442434" s="626"/>
      <c r="B442434" s="130">
        <v>54</v>
      </c>
    </row>
    <row r="442435" spans="1:2" ht="15.75" thickBot="1">
      <c r="A442435" s="615"/>
      <c r="B442435" s="126">
        <v>55</v>
      </c>
    </row>
    <row r="442436" spans="1:2" ht="15.75" thickBot="1">
      <c r="A442436" s="615"/>
      <c r="B442436" s="130">
        <v>56</v>
      </c>
    </row>
    <row r="442437" spans="1:2" ht="45.75" thickBot="1">
      <c r="A442437" s="545" t="s">
        <v>746</v>
      </c>
      <c r="B442437" s="127" t="s">
        <v>346</v>
      </c>
    </row>
    <row r="442438" spans="1:2" ht="15.75" thickBot="1">
      <c r="A442438" s="626"/>
      <c r="B442438" s="126">
        <v>57</v>
      </c>
    </row>
    <row r="442439" spans="1:2" ht="15.75" thickBot="1">
      <c r="A442439" s="626"/>
      <c r="B442439" s="126">
        <v>58</v>
      </c>
    </row>
    <row r="442440" spans="1:2" ht="15.75" thickBot="1">
      <c r="A442440" s="626"/>
      <c r="B442440" s="126">
        <v>59</v>
      </c>
    </row>
    <row r="442441" spans="1:2" ht="15.75" thickBot="1">
      <c r="A442441" s="626"/>
      <c r="B442441" s="126">
        <v>60</v>
      </c>
    </row>
    <row r="442442" spans="1:2">
      <c r="A442442" s="628">
        <v>0</v>
      </c>
      <c r="B442442" s="126">
        <v>61</v>
      </c>
    </row>
    <row r="442443" spans="1:2" ht="45">
      <c r="A442443" s="460" t="s">
        <v>746</v>
      </c>
      <c r="B442443" s="127" t="s">
        <v>347</v>
      </c>
    </row>
    <row r="442444" spans="1:2" ht="45.75" thickBot="1">
      <c r="A442444" s="630"/>
      <c r="B442444" s="127" t="s">
        <v>348</v>
      </c>
    </row>
    <row r="442445" spans="1:2" ht="15.75" thickBot="1">
      <c r="A442445" s="629"/>
      <c r="B442445" s="126">
        <v>62</v>
      </c>
    </row>
    <row r="442446" spans="1:2" ht="15.75" thickBot="1">
      <c r="A442446" s="629"/>
      <c r="B442446" s="126">
        <v>63</v>
      </c>
    </row>
    <row r="442447" spans="1:2" ht="15.75" thickBot="1">
      <c r="A442447" s="629"/>
      <c r="B442447" s="126">
        <v>64</v>
      </c>
    </row>
    <row r="442448" spans="1:2" ht="15.75" thickBot="1">
      <c r="A442448" s="627">
        <v>0</v>
      </c>
      <c r="B442448" s="126">
        <v>65</v>
      </c>
    </row>
    <row r="442449" spans="1:2" ht="15.75" thickBot="1">
      <c r="A442449" s="629"/>
      <c r="B442449" s="126">
        <v>66</v>
      </c>
    </row>
    <row r="442450" spans="1:2" ht="15.75" thickBot="1">
      <c r="A442450" s="629"/>
      <c r="B442450" s="126">
        <v>67</v>
      </c>
    </row>
    <row r="442451" spans="1:2" ht="15.75" thickBot="1">
      <c r="A442451" s="629"/>
      <c r="B442451" s="126">
        <v>68</v>
      </c>
    </row>
    <row r="442452" spans="1:2" ht="15.75" thickBot="1">
      <c r="A442452" s="629"/>
      <c r="B442452" s="126">
        <v>69</v>
      </c>
    </row>
    <row r="442453" spans="1:2" ht="15.75" thickBot="1">
      <c r="A442453" s="623"/>
      <c r="B442453" s="126">
        <v>70</v>
      </c>
    </row>
    <row r="442454" spans="1:2" ht="15.75" thickBot="1">
      <c r="A442454" s="629"/>
      <c r="B442454" s="126">
        <v>71</v>
      </c>
    </row>
    <row r="442455" spans="1:2" ht="15.75" thickBot="1">
      <c r="A442455" s="623"/>
      <c r="B442455" s="126">
        <v>72</v>
      </c>
    </row>
    <row r="442456" spans="1:2" ht="15.75" thickBot="1">
      <c r="A442456" s="629"/>
      <c r="B442456" s="126">
        <v>73</v>
      </c>
    </row>
    <row r="442457" spans="1:2">
      <c r="A442457" s="546"/>
      <c r="B442457" s="126">
        <v>74</v>
      </c>
    </row>
    <row r="442458" spans="1:2">
      <c r="A442458" s="462">
        <v>0</v>
      </c>
      <c r="B442458" s="126">
        <v>75</v>
      </c>
    </row>
    <row r="442459" spans="1:2" ht="60">
      <c r="A442459" s="462">
        <v>0</v>
      </c>
      <c r="B442459" s="125" t="s">
        <v>349</v>
      </c>
    </row>
    <row r="442460" spans="1:2" ht="60">
      <c r="A442460" s="460" t="s">
        <v>746</v>
      </c>
      <c r="B442460" s="125" t="s">
        <v>350</v>
      </c>
    </row>
    <row r="442461" spans="1:2" ht="60">
      <c r="A442461" s="441"/>
      <c r="B442461" s="125" t="s">
        <v>351</v>
      </c>
    </row>
    <row r="442462" spans="1:2">
      <c r="A442462" s="462">
        <v>0</v>
      </c>
      <c r="B442462" s="131">
        <v>76</v>
      </c>
    </row>
    <row r="442463" spans="1:2">
      <c r="A442463" s="462">
        <v>0</v>
      </c>
      <c r="B442463" s="131">
        <v>77</v>
      </c>
    </row>
    <row r="442464" spans="1:2">
      <c r="A442464" s="462">
        <v>0</v>
      </c>
      <c r="B442464" s="131">
        <v>78</v>
      </c>
    </row>
    <row r="442465" spans="1:2">
      <c r="A442465" s="462">
        <v>0</v>
      </c>
      <c r="B442465" s="131">
        <v>79</v>
      </c>
    </row>
    <row r="442466" spans="1:2">
      <c r="A442466" s="462">
        <v>0</v>
      </c>
      <c r="B442466" s="131">
        <v>80</v>
      </c>
    </row>
    <row r="442467" spans="1:2">
      <c r="A442467" s="462">
        <v>0</v>
      </c>
      <c r="B442467" s="131">
        <v>81</v>
      </c>
    </row>
    <row r="442468" spans="1:2">
      <c r="A442468" s="462">
        <v>0</v>
      </c>
      <c r="B442468" s="131">
        <v>82</v>
      </c>
    </row>
    <row r="442469" spans="1:2">
      <c r="A442469" s="462">
        <v>0</v>
      </c>
      <c r="B442469" s="131">
        <v>83</v>
      </c>
    </row>
    <row r="442470" spans="1:2">
      <c r="A442470" s="462">
        <v>0</v>
      </c>
      <c r="B442470" s="131">
        <v>84</v>
      </c>
    </row>
    <row r="442471" spans="1:2" ht="15.75" thickBot="1">
      <c r="A442471" s="631">
        <v>0</v>
      </c>
      <c r="B442471" s="131">
        <v>85</v>
      </c>
    </row>
    <row r="442472" spans="1:2" ht="15.75" thickBot="1">
      <c r="A442472" s="632"/>
      <c r="B442472" s="131">
        <v>86</v>
      </c>
    </row>
    <row r="442473" spans="1:2" ht="15.75" thickBot="1">
      <c r="A442473" s="632"/>
      <c r="B442473" s="131">
        <v>87</v>
      </c>
    </row>
    <row r="442474" spans="1:2" ht="15.75" thickBot="1">
      <c r="A442474" s="615"/>
      <c r="B442474" s="131">
        <v>88</v>
      </c>
    </row>
    <row r="442475" spans="1:2" ht="15.75" thickBot="1">
      <c r="A442475" s="622"/>
      <c r="B442475" s="131">
        <v>89</v>
      </c>
    </row>
    <row r="442476" spans="1:2" ht="45">
      <c r="A442476" s="541" t="s">
        <v>746</v>
      </c>
      <c r="B442476" s="125" t="s">
        <v>352</v>
      </c>
    </row>
    <row r="442477" spans="1:2">
      <c r="A442477" s="290"/>
      <c r="B442477" s="131">
        <v>90</v>
      </c>
    </row>
    <row r="442478" spans="1:2">
      <c r="A442478" s="290"/>
      <c r="B442478" s="131">
        <v>91</v>
      </c>
    </row>
    <row r="442479" spans="1:2">
      <c r="A442479" s="526"/>
      <c r="B442479" s="131">
        <v>92</v>
      </c>
    </row>
    <row r="442480" spans="1:2">
      <c r="A442480" s="291"/>
      <c r="B442480" s="131">
        <v>93</v>
      </c>
    </row>
    <row r="442481" spans="1:2">
      <c r="A442481" s="374"/>
      <c r="B442481" s="131">
        <v>94</v>
      </c>
    </row>
    <row r="442482" spans="1:2">
      <c r="A442482" s="374"/>
      <c r="B442482" s="131">
        <v>95</v>
      </c>
    </row>
    <row r="442483" spans="1:2">
      <c r="A442483" s="374"/>
      <c r="B442483" s="131">
        <v>96</v>
      </c>
    </row>
    <row r="442484" spans="1:2">
      <c r="A442484" s="374"/>
      <c r="B442484" s="131">
        <v>97</v>
      </c>
    </row>
    <row r="442485" spans="1:2">
      <c r="A442485" s="291"/>
      <c r="B442485" s="131">
        <v>98</v>
      </c>
    </row>
    <row r="442486" spans="1:2">
      <c r="A442486" s="441"/>
      <c r="B442486" s="131">
        <v>99</v>
      </c>
    </row>
    <row r="442487" spans="1:2">
      <c r="A442487" s="441"/>
      <c r="B442487" s="131">
        <v>100</v>
      </c>
    </row>
    <row r="442488" spans="1:2">
      <c r="A442488" s="464"/>
      <c r="B442488" s="131">
        <v>101</v>
      </c>
    </row>
    <row r="442489" spans="1:2">
      <c r="A442489" s="290"/>
      <c r="B442489" s="131">
        <v>102</v>
      </c>
    </row>
    <row r="442490" spans="1:2" ht="45">
      <c r="A442490" s="633" t="s">
        <v>746</v>
      </c>
      <c r="B442490" s="125" t="s">
        <v>353</v>
      </c>
    </row>
    <row r="442491" spans="1:2">
      <c r="A442491" s="463"/>
      <c r="B442491" s="131">
        <v>103</v>
      </c>
    </row>
    <row r="442492" spans="1:2">
      <c r="A442492" s="298"/>
      <c r="B442492" s="131">
        <v>104</v>
      </c>
    </row>
    <row r="442493" spans="1:2">
      <c r="A442493" s="298"/>
      <c r="B442493" s="131">
        <v>105</v>
      </c>
    </row>
    <row r="442494" spans="1:2">
      <c r="A442494" s="298"/>
      <c r="B442494" s="131">
        <v>106</v>
      </c>
    </row>
    <row r="442495" spans="1:2">
      <c r="A442495" s="298"/>
      <c r="B442495" s="131">
        <v>107</v>
      </c>
    </row>
    <row r="442496" spans="1:2">
      <c r="A442496" s="465"/>
      <c r="B442496" s="131">
        <v>108</v>
      </c>
    </row>
    <row r="442497" spans="1:2">
      <c r="A442497" s="441"/>
      <c r="B442497" s="131">
        <v>109</v>
      </c>
    </row>
    <row r="442498" spans="1:2">
      <c r="A442498" s="464"/>
      <c r="B442498" s="131">
        <v>110</v>
      </c>
    </row>
    <row r="442499" spans="1:2">
      <c r="A442499" s="466"/>
      <c r="B442499" s="131">
        <v>111</v>
      </c>
    </row>
    <row r="442500" spans="1:2">
      <c r="A442500" s="290"/>
      <c r="B442500" s="131">
        <v>112</v>
      </c>
    </row>
    <row r="442501" spans="1:2" ht="45">
      <c r="A442501" s="633" t="s">
        <v>746</v>
      </c>
      <c r="B442501" s="125" t="s">
        <v>354</v>
      </c>
    </row>
    <row r="442502" spans="1:2">
      <c r="A442502" s="290"/>
      <c r="B442502" s="131">
        <v>113</v>
      </c>
    </row>
    <row r="442503" spans="1:2">
      <c r="A442503" s="525" t="s">
        <v>746</v>
      </c>
      <c r="B442503" s="131">
        <v>114</v>
      </c>
    </row>
    <row r="442504" spans="1:2">
      <c r="A442504" s="525" t="s">
        <v>746</v>
      </c>
      <c r="B442504" s="131">
        <v>115</v>
      </c>
    </row>
    <row r="442505" spans="1:2">
      <c r="A442505" s="463"/>
      <c r="B442505" s="131">
        <v>116</v>
      </c>
    </row>
    <row r="442506" spans="1:2">
      <c r="A442506" s="298"/>
      <c r="B442506" s="131">
        <v>117</v>
      </c>
    </row>
    <row r="442507" spans="1:2">
      <c r="A442507" s="298"/>
      <c r="B442507" s="131">
        <v>118</v>
      </c>
    </row>
    <row r="442508" spans="1:2">
      <c r="A442508" s="298"/>
      <c r="B442508" s="131">
        <v>119</v>
      </c>
    </row>
    <row r="442509" spans="1:2">
      <c r="A442509" s="465"/>
      <c r="B442509" s="131">
        <v>120</v>
      </c>
    </row>
    <row r="442510" spans="1:2">
      <c r="A442510" s="465"/>
      <c r="B442510" s="131">
        <v>121</v>
      </c>
    </row>
    <row r="442511" spans="1:2">
      <c r="A442511" s="441"/>
      <c r="B442511" s="131">
        <v>122</v>
      </c>
    </row>
    <row r="442512" spans="1:2">
      <c r="A442512" s="464"/>
      <c r="B442512" s="131">
        <v>123</v>
      </c>
    </row>
    <row r="442513" spans="1:2">
      <c r="A442513" s="463"/>
      <c r="B442513" s="131">
        <v>124</v>
      </c>
    </row>
    <row r="442514" spans="1:2">
      <c r="A442514" s="298"/>
      <c r="B442514" s="131">
        <v>125</v>
      </c>
    </row>
    <row r="442515" spans="1:2">
      <c r="A442515" s="465"/>
      <c r="B442515" s="131">
        <v>127</v>
      </c>
    </row>
    <row r="442516" spans="1:2">
      <c r="A442516" s="441"/>
      <c r="B442516" s="131">
        <v>128</v>
      </c>
    </row>
    <row r="442517" spans="1:2">
      <c r="A442517" s="464"/>
      <c r="B442517" s="131">
        <v>129</v>
      </c>
    </row>
    <row r="442518" spans="1:2">
      <c r="A442518" s="463"/>
      <c r="B442518" s="131">
        <v>130</v>
      </c>
    </row>
    <row r="442519" spans="1:2">
      <c r="A442519" s="298"/>
      <c r="B442519" s="131">
        <v>131</v>
      </c>
    </row>
    <row r="442520" spans="1:2">
      <c r="A442520" s="465"/>
      <c r="B442520" s="131">
        <v>133</v>
      </c>
    </row>
    <row r="442521" spans="1:2" ht="60">
      <c r="A442521" s="460" t="s">
        <v>746</v>
      </c>
      <c r="B442521" s="125" t="s">
        <v>355</v>
      </c>
    </row>
    <row r="442522" spans="1:2" ht="60">
      <c r="A442522" s="439"/>
      <c r="B442522" s="129" t="s">
        <v>356</v>
      </c>
    </row>
    <row r="442523" spans="1:2">
      <c r="A442523" s="462">
        <v>0</v>
      </c>
      <c r="B442523" s="131">
        <v>134</v>
      </c>
    </row>
    <row r="442524" spans="1:2">
      <c r="A442524" s="462">
        <v>0</v>
      </c>
      <c r="B442524" s="131">
        <v>135</v>
      </c>
    </row>
    <row r="442525" spans="1:2">
      <c r="A442525" s="373">
        <v>0</v>
      </c>
      <c r="B442525" s="131">
        <v>136</v>
      </c>
    </row>
    <row r="442526" spans="1:2">
      <c r="A442526" s="439"/>
      <c r="B442526" s="131">
        <v>137</v>
      </c>
    </row>
    <row r="442527" spans="1:2">
      <c r="A442527" s="371">
        <v>0</v>
      </c>
      <c r="B442527" s="131">
        <v>138</v>
      </c>
    </row>
    <row r="442528" spans="1:2">
      <c r="A442528" s="370" t="s">
        <v>746</v>
      </c>
      <c r="B442528" s="131">
        <v>139</v>
      </c>
    </row>
    <row r="442529" spans="1:2">
      <c r="A442529" s="370" t="s">
        <v>746</v>
      </c>
      <c r="B442529" s="131">
        <v>140</v>
      </c>
    </row>
    <row r="442530" spans="1:2">
      <c r="A442530" s="370">
        <v>0</v>
      </c>
      <c r="B442530" s="131">
        <v>141</v>
      </c>
    </row>
    <row r="442531" spans="1:2">
      <c r="A442531" s="370" t="s">
        <v>117</v>
      </c>
      <c r="B442531" s="131">
        <v>142</v>
      </c>
    </row>
    <row r="442532" spans="1:2">
      <c r="A442532" s="370" t="s">
        <v>117</v>
      </c>
      <c r="B442532" s="131">
        <v>143</v>
      </c>
    </row>
    <row r="442533" spans="1:2">
      <c r="A442533" s="370" t="s">
        <v>117</v>
      </c>
      <c r="B442533" s="131">
        <v>144</v>
      </c>
    </row>
    <row r="442534" spans="1:2">
      <c r="A442534" s="370" t="s">
        <v>117</v>
      </c>
      <c r="B442534" s="131">
        <v>145</v>
      </c>
    </row>
    <row r="442535" spans="1:2">
      <c r="A442535" s="528" t="s">
        <v>117</v>
      </c>
      <c r="B442535" s="131">
        <v>146</v>
      </c>
    </row>
    <row r="442536" spans="1:2">
      <c r="A442536" s="528" t="s">
        <v>117</v>
      </c>
      <c r="B442536" s="131">
        <v>147</v>
      </c>
    </row>
    <row r="442537" spans="1:2">
      <c r="A442537" s="370" t="s">
        <v>117</v>
      </c>
      <c r="B442537" s="131">
        <v>148</v>
      </c>
    </row>
    <row r="442538" spans="1:2">
      <c r="A442538" s="515"/>
      <c r="B442538" s="533"/>
    </row>
    <row r="442539" spans="1:2">
      <c r="A442539" s="515"/>
      <c r="B442539" s="452"/>
    </row>
    <row r="442540" spans="1:2">
      <c r="A442540" s="515"/>
      <c r="B442540" s="452"/>
    </row>
    <row r="442541" spans="1:2">
      <c r="A442541" s="515"/>
      <c r="B442541" s="452"/>
    </row>
    <row r="442542" spans="1:2">
      <c r="A442542" s="515"/>
      <c r="B442542" s="452"/>
    </row>
    <row r="442543" spans="1:2">
      <c r="A442543" s="467">
        <v>0</v>
      </c>
      <c r="B442543" s="452"/>
    </row>
    <row r="442544" spans="1:2">
      <c r="A442544" s="467">
        <v>0</v>
      </c>
      <c r="B442544" s="452"/>
    </row>
    <row r="442545" spans="1:2">
      <c r="A442545" s="467">
        <v>0</v>
      </c>
      <c r="B442545" s="452"/>
    </row>
    <row r="442546" spans="1:2">
      <c r="A442546" s="467">
        <v>0</v>
      </c>
      <c r="B442546" s="452"/>
    </row>
    <row r="442547" spans="1:2">
      <c r="A442547" s="467">
        <v>0</v>
      </c>
      <c r="B442547" s="452"/>
    </row>
    <row r="442548" spans="1:2">
      <c r="A442548" s="467"/>
      <c r="B442548" s="452"/>
    </row>
    <row r="442549" spans="1:2">
      <c r="A442549" s="467"/>
      <c r="B442549" s="452"/>
    </row>
    <row r="442550" spans="1:2">
      <c r="A442550" s="467"/>
      <c r="B442550" s="452"/>
    </row>
    <row r="442551" spans="1:2">
      <c r="A442551" s="467"/>
      <c r="B442551" s="452"/>
    </row>
    <row r="442552" spans="1:2">
      <c r="A442552" s="467"/>
      <c r="B442552" s="452"/>
    </row>
    <row r="442553" spans="1:2">
      <c r="A442553" s="467"/>
      <c r="B442553" s="452"/>
    </row>
    <row r="442554" spans="1:2">
      <c r="A442554" s="467"/>
      <c r="B442554" s="452"/>
    </row>
    <row r="442555" spans="1:2">
      <c r="A442555" s="467"/>
      <c r="B442555" s="454"/>
    </row>
    <row r="442556" spans="1:2">
      <c r="A442556" s="467"/>
      <c r="B442556" s="452"/>
    </row>
    <row r="442557" spans="1:2">
      <c r="A442557" s="467"/>
      <c r="B442557" s="455"/>
    </row>
    <row r="442558" spans="1:2">
      <c r="A442558" s="467"/>
      <c r="B442558" s="456"/>
    </row>
    <row r="442559" spans="1:2">
      <c r="A442559" s="467"/>
      <c r="B442559" s="456"/>
    </row>
    <row r="442560" spans="1:2">
      <c r="A442560" s="467"/>
      <c r="B442560" s="455"/>
    </row>
    <row r="442561" spans="1:2">
      <c r="A442561" s="467"/>
      <c r="B442561" s="456"/>
    </row>
    <row r="442562" spans="1:2">
      <c r="A442562" s="467"/>
      <c r="B442562" s="455"/>
    </row>
    <row r="442563" spans="1:2">
      <c r="A442563" s="467"/>
      <c r="B442563" s="452"/>
    </row>
    <row r="442564" spans="1:2">
      <c r="A442564" s="467"/>
      <c r="B442564" s="452"/>
    </row>
    <row r="442565" spans="1:2">
      <c r="A442565" s="467"/>
      <c r="B442565" s="452"/>
    </row>
    <row r="442566" spans="1:2">
      <c r="A442566" s="467"/>
      <c r="B442566" s="452"/>
    </row>
    <row r="442567" spans="1:2">
      <c r="A442567" s="467"/>
      <c r="B442567" s="452"/>
    </row>
    <row r="442568" spans="1:2">
      <c r="A442568" s="467"/>
      <c r="B442568" s="452"/>
    </row>
    <row r="442569" spans="1:2">
      <c r="A442569" s="467"/>
      <c r="B442569" s="452"/>
    </row>
    <row r="458754" spans="1:2">
      <c r="A458754" s="523">
        <v>1</v>
      </c>
      <c r="B458754" s="124"/>
    </row>
    <row r="458755" spans="1:2" ht="60.75" thickBot="1">
      <c r="A458755" s="604"/>
      <c r="B458755" s="125" t="s">
        <v>336</v>
      </c>
    </row>
    <row r="458756" spans="1:2" ht="15.75" thickBot="1">
      <c r="A458756" s="607"/>
      <c r="B458756" s="126">
        <v>1</v>
      </c>
    </row>
    <row r="458757" spans="1:2" ht="45">
      <c r="A458757" s="605" t="s">
        <v>746</v>
      </c>
      <c r="B458757" s="127" t="s">
        <v>337</v>
      </c>
    </row>
    <row r="458758" spans="1:2" ht="15.75" thickBot="1">
      <c r="A458758" s="608"/>
      <c r="B458758" s="126">
        <v>2</v>
      </c>
    </row>
    <row r="458759" spans="1:2" ht="15.75" thickBot="1">
      <c r="A458759" s="609"/>
      <c r="B458759" s="126">
        <v>3</v>
      </c>
    </row>
    <row r="458760" spans="1:2" ht="15.75" thickBot="1">
      <c r="A458760" s="609"/>
      <c r="B458760" s="126">
        <v>4</v>
      </c>
    </row>
    <row r="458761" spans="1:2" ht="15.75" thickBot="1">
      <c r="A458761" s="609"/>
      <c r="B458761" s="126">
        <v>5</v>
      </c>
    </row>
    <row r="458762" spans="1:2" ht="60">
      <c r="A458762" s="605" t="s">
        <v>752</v>
      </c>
      <c r="B458762" s="126">
        <v>6</v>
      </c>
    </row>
    <row r="458763" spans="1:2">
      <c r="A458763" s="483" t="s">
        <v>746</v>
      </c>
      <c r="B458763" s="126">
        <v>7</v>
      </c>
    </row>
    <row r="458764" spans="1:2">
      <c r="A458764" s="483" t="s">
        <v>746</v>
      </c>
      <c r="B458764" s="126">
        <v>8</v>
      </c>
    </row>
    <row r="458765" spans="1:2">
      <c r="A458765" s="483" t="s">
        <v>746</v>
      </c>
      <c r="B458765" s="126">
        <v>9</v>
      </c>
    </row>
    <row r="458766" spans="1:2">
      <c r="A458766" s="483" t="s">
        <v>746</v>
      </c>
      <c r="B458766" s="126">
        <v>10</v>
      </c>
    </row>
    <row r="458767" spans="1:2" ht="15.75" thickBot="1">
      <c r="A458767" s="610" t="s">
        <v>746</v>
      </c>
      <c r="B458767" s="126">
        <v>11</v>
      </c>
    </row>
    <row r="458768" spans="1:2" ht="15.75" thickBot="1">
      <c r="A458768" s="607"/>
      <c r="B458768" s="126">
        <v>12</v>
      </c>
    </row>
    <row r="458769" spans="1:2" ht="15.75" thickBot="1">
      <c r="A458769" s="611"/>
      <c r="B458769" s="126">
        <v>13</v>
      </c>
    </row>
    <row r="458770" spans="1:2" ht="15.75" thickBot="1">
      <c r="A458770" s="609"/>
      <c r="B458770" s="126">
        <v>14</v>
      </c>
    </row>
    <row r="458771" spans="1:2" ht="15.75" thickBot="1">
      <c r="A458771" s="612"/>
      <c r="B458771" s="126">
        <v>15</v>
      </c>
    </row>
    <row r="458772" spans="1:2" ht="15.75" thickBot="1">
      <c r="A458772" s="611"/>
      <c r="B458772" s="126">
        <v>16</v>
      </c>
    </row>
    <row r="458773" spans="1:2" ht="15.75" thickBot="1">
      <c r="A458773" s="613"/>
      <c r="B458773" s="126">
        <v>17</v>
      </c>
    </row>
    <row r="458774" spans="1:2" ht="15.75" thickBot="1">
      <c r="A458774" s="614"/>
      <c r="B458774" s="126">
        <v>18</v>
      </c>
    </row>
    <row r="458775" spans="1:2" ht="15.75" thickBot="1">
      <c r="A458775" s="615"/>
      <c r="B458775" s="126">
        <v>19</v>
      </c>
    </row>
    <row r="458776" spans="1:2" ht="15.75" thickBot="1">
      <c r="A458776" s="615"/>
      <c r="B458776" s="126">
        <v>20</v>
      </c>
    </row>
    <row r="458777" spans="1:2" ht="15.75" thickBot="1">
      <c r="A458777" s="615"/>
      <c r="B458777" s="126">
        <v>21</v>
      </c>
    </row>
    <row r="458778" spans="1:2" ht="15.75" thickBot="1">
      <c r="A458778" s="615"/>
      <c r="B458778" s="126">
        <v>22</v>
      </c>
    </row>
    <row r="458779" spans="1:2" ht="15.75" thickBot="1">
      <c r="A458779" s="615"/>
      <c r="B458779" s="126">
        <v>23</v>
      </c>
    </row>
    <row r="458780" spans="1:2" ht="15.75" thickBot="1">
      <c r="A458780" s="615"/>
      <c r="B458780" s="126">
        <v>24</v>
      </c>
    </row>
    <row r="458781" spans="1:2">
      <c r="A458781" s="616">
        <v>0</v>
      </c>
      <c r="B458781" s="126">
        <v>25</v>
      </c>
    </row>
    <row r="458782" spans="1:2" ht="45">
      <c r="A458782" s="483" t="s">
        <v>746</v>
      </c>
      <c r="B458782" s="127" t="s">
        <v>338</v>
      </c>
    </row>
    <row r="458783" spans="1:2" ht="45.75" thickBot="1">
      <c r="A458783" s="604"/>
      <c r="B458783" s="127" t="s">
        <v>339</v>
      </c>
    </row>
    <row r="458784" spans="1:2" ht="15.75" thickBot="1">
      <c r="A458784" s="615"/>
      <c r="B458784" s="126">
        <v>26</v>
      </c>
    </row>
    <row r="458785" spans="1:2" ht="15.75" thickBot="1">
      <c r="A458785" s="615"/>
      <c r="B458785" s="126">
        <v>27</v>
      </c>
    </row>
    <row r="458786" spans="1:2" ht="15.75" thickBot="1">
      <c r="A458786" s="615"/>
      <c r="B458786" s="126">
        <v>28</v>
      </c>
    </row>
    <row r="458787" spans="1:2" ht="15.75" thickBot="1">
      <c r="A458787" s="615"/>
      <c r="B458787" s="126">
        <v>29</v>
      </c>
    </row>
    <row r="458788" spans="1:2" ht="15.75" thickBot="1">
      <c r="A458788" s="617">
        <v>0</v>
      </c>
      <c r="B458788" s="126">
        <v>30</v>
      </c>
    </row>
    <row r="458789" spans="1:2" ht="15.75" thickBot="1">
      <c r="A458789" s="615"/>
      <c r="B458789" s="126">
        <v>31</v>
      </c>
    </row>
    <row r="458790" spans="1:2" ht="15.75" thickBot="1">
      <c r="A458790" s="615"/>
      <c r="B458790" s="126">
        <v>32</v>
      </c>
    </row>
    <row r="458791" spans="1:2">
      <c r="A458791" s="618">
        <v>0</v>
      </c>
      <c r="B458791" s="126">
        <v>33</v>
      </c>
    </row>
    <row r="458792" spans="1:2">
      <c r="A458792" s="370">
        <v>0</v>
      </c>
      <c r="B458792" s="126">
        <v>34</v>
      </c>
    </row>
    <row r="458793" spans="1:2">
      <c r="A458793" s="436">
        <v>0</v>
      </c>
      <c r="B458793" s="126">
        <v>35</v>
      </c>
    </row>
    <row r="458794" spans="1:2">
      <c r="A458794" s="436">
        <v>0</v>
      </c>
      <c r="B458794" s="126">
        <v>36</v>
      </c>
    </row>
    <row r="458795" spans="1:2">
      <c r="A458795" s="370">
        <v>0</v>
      </c>
      <c r="B458795" s="126">
        <v>37</v>
      </c>
    </row>
    <row r="458796" spans="1:2" ht="15.75" thickBot="1">
      <c r="A458796" s="619">
        <v>0</v>
      </c>
      <c r="B458796" s="126">
        <v>38</v>
      </c>
    </row>
    <row r="458797" spans="1:2" ht="15.75" thickBot="1">
      <c r="A458797" s="615"/>
      <c r="B458797" s="126">
        <v>39</v>
      </c>
    </row>
    <row r="458798" spans="1:2" ht="45">
      <c r="A458798" s="620" t="s">
        <v>746</v>
      </c>
      <c r="B458798" s="127" t="s">
        <v>340</v>
      </c>
    </row>
    <row r="458799" spans="1:2" ht="45.75" thickBot="1">
      <c r="A458799" s="621"/>
      <c r="B458799" s="127" t="s">
        <v>341</v>
      </c>
    </row>
    <row r="458800" spans="1:2" ht="15.75" thickBot="1">
      <c r="A458800" s="615"/>
      <c r="B458800" s="126">
        <v>40</v>
      </c>
    </row>
    <row r="458801" spans="1:2" ht="45">
      <c r="A458801" s="541" t="s">
        <v>746</v>
      </c>
      <c r="B458801" s="127" t="s">
        <v>342</v>
      </c>
    </row>
    <row r="458802" spans="1:2" ht="45.75" thickBot="1">
      <c r="A458802" s="621"/>
      <c r="B458802" s="127" t="s">
        <v>343</v>
      </c>
    </row>
    <row r="458803" spans="1:2" ht="15.75" thickBot="1">
      <c r="A458803" s="622"/>
      <c r="B458803" s="126">
        <v>41</v>
      </c>
    </row>
    <row r="458804" spans="1:2" ht="60">
      <c r="A458804" s="541" t="s">
        <v>746</v>
      </c>
      <c r="B458804" s="127" t="s">
        <v>344</v>
      </c>
    </row>
    <row r="458805" spans="1:2" ht="15.75" thickBot="1">
      <c r="A458805" s="621"/>
      <c r="B458805" s="128">
        <v>42</v>
      </c>
    </row>
    <row r="458806" spans="1:2" ht="15.75" thickBot="1">
      <c r="A458806" s="622"/>
      <c r="B458806" s="126">
        <v>43</v>
      </c>
    </row>
    <row r="458807" spans="1:2" ht="60">
      <c r="A458807" s="541" t="s">
        <v>746</v>
      </c>
      <c r="B458807" s="127" t="s">
        <v>345</v>
      </c>
    </row>
    <row r="458808" spans="1:2" ht="15.75" thickBot="1">
      <c r="A458808" s="621"/>
      <c r="B458808" s="130">
        <v>44</v>
      </c>
    </row>
    <row r="458809" spans="1:2" ht="15.75" thickBot="1">
      <c r="A458809" s="622"/>
      <c r="B458809" s="126">
        <v>45</v>
      </c>
    </row>
    <row r="458810" spans="1:2" ht="15.75" thickBot="1">
      <c r="A458810" s="623"/>
      <c r="B458810" s="130">
        <v>46</v>
      </c>
    </row>
    <row r="458811" spans="1:2" ht="15.75" thickBot="1">
      <c r="A458811" s="625"/>
      <c r="B458811" s="126">
        <v>47</v>
      </c>
    </row>
    <row r="458812" spans="1:2" ht="15.75" thickBot="1">
      <c r="A458812" s="624"/>
      <c r="B458812" s="130">
        <v>48</v>
      </c>
    </row>
    <row r="458813" spans="1:2" ht="15.75" thickBot="1">
      <c r="A458813" s="626"/>
      <c r="B458813" s="126">
        <v>49</v>
      </c>
    </row>
    <row r="458814" spans="1:2" ht="15.75" thickBot="1">
      <c r="A458814" s="626"/>
      <c r="B458814" s="130">
        <v>50</v>
      </c>
    </row>
    <row r="458815" spans="1:2" ht="15.75" thickBot="1">
      <c r="A458815" s="627">
        <v>0</v>
      </c>
      <c r="B458815" s="126">
        <v>51</v>
      </c>
    </row>
    <row r="458816" spans="1:2" ht="15.75" thickBot="1">
      <c r="A458816" s="626"/>
      <c r="B458816" s="130">
        <v>52</v>
      </c>
    </row>
    <row r="458817" spans="1:2" ht="15.75" thickBot="1">
      <c r="A458817" s="626"/>
      <c r="B458817" s="126">
        <v>53</v>
      </c>
    </row>
    <row r="458818" spans="1:2" ht="15.75" thickBot="1">
      <c r="A458818" s="626"/>
      <c r="B458818" s="130">
        <v>54</v>
      </c>
    </row>
    <row r="458819" spans="1:2" ht="15.75" thickBot="1">
      <c r="A458819" s="615"/>
      <c r="B458819" s="126">
        <v>55</v>
      </c>
    </row>
    <row r="458820" spans="1:2" ht="15.75" thickBot="1">
      <c r="A458820" s="615"/>
      <c r="B458820" s="130">
        <v>56</v>
      </c>
    </row>
    <row r="458821" spans="1:2" ht="45.75" thickBot="1">
      <c r="A458821" s="545" t="s">
        <v>746</v>
      </c>
      <c r="B458821" s="127" t="s">
        <v>346</v>
      </c>
    </row>
    <row r="458822" spans="1:2" ht="15.75" thickBot="1">
      <c r="A458822" s="626"/>
      <c r="B458822" s="126">
        <v>57</v>
      </c>
    </row>
    <row r="458823" spans="1:2" ht="15.75" thickBot="1">
      <c r="A458823" s="626"/>
      <c r="B458823" s="126">
        <v>58</v>
      </c>
    </row>
    <row r="458824" spans="1:2" ht="15.75" thickBot="1">
      <c r="A458824" s="626"/>
      <c r="B458824" s="126">
        <v>59</v>
      </c>
    </row>
    <row r="458825" spans="1:2" ht="15.75" thickBot="1">
      <c r="A458825" s="626"/>
      <c r="B458825" s="126">
        <v>60</v>
      </c>
    </row>
    <row r="458826" spans="1:2">
      <c r="A458826" s="628">
        <v>0</v>
      </c>
      <c r="B458826" s="126">
        <v>61</v>
      </c>
    </row>
    <row r="458827" spans="1:2" ht="45">
      <c r="A458827" s="460" t="s">
        <v>746</v>
      </c>
      <c r="B458827" s="127" t="s">
        <v>347</v>
      </c>
    </row>
    <row r="458828" spans="1:2" ht="45.75" thickBot="1">
      <c r="A458828" s="630"/>
      <c r="B458828" s="127" t="s">
        <v>348</v>
      </c>
    </row>
    <row r="458829" spans="1:2" ht="15.75" thickBot="1">
      <c r="A458829" s="629"/>
      <c r="B458829" s="126">
        <v>62</v>
      </c>
    </row>
    <row r="458830" spans="1:2" ht="15.75" thickBot="1">
      <c r="A458830" s="629"/>
      <c r="B458830" s="126">
        <v>63</v>
      </c>
    </row>
    <row r="458831" spans="1:2" ht="15.75" thickBot="1">
      <c r="A458831" s="629"/>
      <c r="B458831" s="126">
        <v>64</v>
      </c>
    </row>
    <row r="458832" spans="1:2" ht="15.75" thickBot="1">
      <c r="A458832" s="627">
        <v>0</v>
      </c>
      <c r="B458832" s="126">
        <v>65</v>
      </c>
    </row>
    <row r="458833" spans="1:2" ht="15.75" thickBot="1">
      <c r="A458833" s="629"/>
      <c r="B458833" s="126">
        <v>66</v>
      </c>
    </row>
    <row r="458834" spans="1:2" ht="15.75" thickBot="1">
      <c r="A458834" s="629"/>
      <c r="B458834" s="126">
        <v>67</v>
      </c>
    </row>
    <row r="458835" spans="1:2" ht="15.75" thickBot="1">
      <c r="A458835" s="629"/>
      <c r="B458835" s="126">
        <v>68</v>
      </c>
    </row>
    <row r="458836" spans="1:2" ht="15.75" thickBot="1">
      <c r="A458836" s="629"/>
      <c r="B458836" s="126">
        <v>69</v>
      </c>
    </row>
    <row r="458837" spans="1:2" ht="15.75" thickBot="1">
      <c r="A458837" s="623"/>
      <c r="B458837" s="126">
        <v>70</v>
      </c>
    </row>
    <row r="458838" spans="1:2" ht="15.75" thickBot="1">
      <c r="A458838" s="629"/>
      <c r="B458838" s="126">
        <v>71</v>
      </c>
    </row>
    <row r="458839" spans="1:2" ht="15.75" thickBot="1">
      <c r="A458839" s="623"/>
      <c r="B458839" s="126">
        <v>72</v>
      </c>
    </row>
    <row r="458840" spans="1:2" ht="15.75" thickBot="1">
      <c r="A458840" s="629"/>
      <c r="B458840" s="126">
        <v>73</v>
      </c>
    </row>
    <row r="458841" spans="1:2">
      <c r="A458841" s="546"/>
      <c r="B458841" s="126">
        <v>74</v>
      </c>
    </row>
    <row r="458842" spans="1:2">
      <c r="A458842" s="462">
        <v>0</v>
      </c>
      <c r="B458842" s="126">
        <v>75</v>
      </c>
    </row>
    <row r="458843" spans="1:2" ht="60">
      <c r="A458843" s="462">
        <v>0</v>
      </c>
      <c r="B458843" s="125" t="s">
        <v>349</v>
      </c>
    </row>
    <row r="458844" spans="1:2" ht="60">
      <c r="A458844" s="460" t="s">
        <v>746</v>
      </c>
      <c r="B458844" s="125" t="s">
        <v>350</v>
      </c>
    </row>
    <row r="458845" spans="1:2" ht="60">
      <c r="A458845" s="441"/>
      <c r="B458845" s="125" t="s">
        <v>351</v>
      </c>
    </row>
    <row r="458846" spans="1:2">
      <c r="A458846" s="462">
        <v>0</v>
      </c>
      <c r="B458846" s="131">
        <v>76</v>
      </c>
    </row>
    <row r="458847" spans="1:2">
      <c r="A458847" s="462">
        <v>0</v>
      </c>
      <c r="B458847" s="131">
        <v>77</v>
      </c>
    </row>
    <row r="458848" spans="1:2">
      <c r="A458848" s="462">
        <v>0</v>
      </c>
      <c r="B458848" s="131">
        <v>78</v>
      </c>
    </row>
    <row r="458849" spans="1:2">
      <c r="A458849" s="462">
        <v>0</v>
      </c>
      <c r="B458849" s="131">
        <v>79</v>
      </c>
    </row>
    <row r="458850" spans="1:2">
      <c r="A458850" s="462">
        <v>0</v>
      </c>
      <c r="B458850" s="131">
        <v>80</v>
      </c>
    </row>
    <row r="458851" spans="1:2">
      <c r="A458851" s="462">
        <v>0</v>
      </c>
      <c r="B458851" s="131">
        <v>81</v>
      </c>
    </row>
    <row r="458852" spans="1:2">
      <c r="A458852" s="462">
        <v>0</v>
      </c>
      <c r="B458852" s="131">
        <v>82</v>
      </c>
    </row>
    <row r="458853" spans="1:2">
      <c r="A458853" s="462">
        <v>0</v>
      </c>
      <c r="B458853" s="131">
        <v>83</v>
      </c>
    </row>
    <row r="458854" spans="1:2">
      <c r="A458854" s="462">
        <v>0</v>
      </c>
      <c r="B458854" s="131">
        <v>84</v>
      </c>
    </row>
    <row r="458855" spans="1:2" ht="15.75" thickBot="1">
      <c r="A458855" s="631">
        <v>0</v>
      </c>
      <c r="B458855" s="131">
        <v>85</v>
      </c>
    </row>
    <row r="458856" spans="1:2" ht="15.75" thickBot="1">
      <c r="A458856" s="632"/>
      <c r="B458856" s="131">
        <v>86</v>
      </c>
    </row>
    <row r="458857" spans="1:2" ht="15.75" thickBot="1">
      <c r="A458857" s="632"/>
      <c r="B458857" s="131">
        <v>87</v>
      </c>
    </row>
    <row r="458858" spans="1:2" ht="15.75" thickBot="1">
      <c r="A458858" s="615"/>
      <c r="B458858" s="131">
        <v>88</v>
      </c>
    </row>
    <row r="458859" spans="1:2" ht="15.75" thickBot="1">
      <c r="A458859" s="622"/>
      <c r="B458859" s="131">
        <v>89</v>
      </c>
    </row>
    <row r="458860" spans="1:2" ht="45">
      <c r="A458860" s="541" t="s">
        <v>746</v>
      </c>
      <c r="B458860" s="125" t="s">
        <v>352</v>
      </c>
    </row>
    <row r="458861" spans="1:2">
      <c r="A458861" s="290"/>
      <c r="B458861" s="131">
        <v>90</v>
      </c>
    </row>
    <row r="458862" spans="1:2">
      <c r="A458862" s="290"/>
      <c r="B458862" s="131">
        <v>91</v>
      </c>
    </row>
    <row r="458863" spans="1:2">
      <c r="A458863" s="526"/>
      <c r="B458863" s="131">
        <v>92</v>
      </c>
    </row>
    <row r="458864" spans="1:2">
      <c r="A458864" s="291"/>
      <c r="B458864" s="131">
        <v>93</v>
      </c>
    </row>
    <row r="458865" spans="1:2">
      <c r="A458865" s="374"/>
      <c r="B458865" s="131">
        <v>94</v>
      </c>
    </row>
    <row r="458866" spans="1:2">
      <c r="A458866" s="374"/>
      <c r="B458866" s="131">
        <v>95</v>
      </c>
    </row>
    <row r="458867" spans="1:2">
      <c r="A458867" s="374"/>
      <c r="B458867" s="131">
        <v>96</v>
      </c>
    </row>
    <row r="458868" spans="1:2">
      <c r="A458868" s="374"/>
      <c r="B458868" s="131">
        <v>97</v>
      </c>
    </row>
    <row r="458869" spans="1:2">
      <c r="A458869" s="291"/>
      <c r="B458869" s="131">
        <v>98</v>
      </c>
    </row>
    <row r="458870" spans="1:2">
      <c r="A458870" s="441"/>
      <c r="B458870" s="131">
        <v>99</v>
      </c>
    </row>
    <row r="458871" spans="1:2">
      <c r="A458871" s="441"/>
      <c r="B458871" s="131">
        <v>100</v>
      </c>
    </row>
    <row r="458872" spans="1:2">
      <c r="A458872" s="464"/>
      <c r="B458872" s="131">
        <v>101</v>
      </c>
    </row>
    <row r="458873" spans="1:2">
      <c r="A458873" s="290"/>
      <c r="B458873" s="131">
        <v>102</v>
      </c>
    </row>
    <row r="458874" spans="1:2" ht="45">
      <c r="A458874" s="633" t="s">
        <v>746</v>
      </c>
      <c r="B458874" s="125" t="s">
        <v>353</v>
      </c>
    </row>
    <row r="458875" spans="1:2">
      <c r="A458875" s="463"/>
      <c r="B458875" s="131">
        <v>103</v>
      </c>
    </row>
    <row r="458876" spans="1:2">
      <c r="A458876" s="298"/>
      <c r="B458876" s="131">
        <v>104</v>
      </c>
    </row>
    <row r="458877" spans="1:2">
      <c r="A458877" s="298"/>
      <c r="B458877" s="131">
        <v>105</v>
      </c>
    </row>
    <row r="458878" spans="1:2">
      <c r="A458878" s="298"/>
      <c r="B458878" s="131">
        <v>106</v>
      </c>
    </row>
    <row r="458879" spans="1:2">
      <c r="A458879" s="298"/>
      <c r="B458879" s="131">
        <v>107</v>
      </c>
    </row>
    <row r="458880" spans="1:2">
      <c r="A458880" s="465"/>
      <c r="B458880" s="131">
        <v>108</v>
      </c>
    </row>
    <row r="458881" spans="1:2">
      <c r="A458881" s="441"/>
      <c r="B458881" s="131">
        <v>109</v>
      </c>
    </row>
    <row r="458882" spans="1:2">
      <c r="A458882" s="464"/>
      <c r="B458882" s="131">
        <v>110</v>
      </c>
    </row>
    <row r="458883" spans="1:2">
      <c r="A458883" s="466"/>
      <c r="B458883" s="131">
        <v>111</v>
      </c>
    </row>
    <row r="458884" spans="1:2">
      <c r="A458884" s="290"/>
      <c r="B458884" s="131">
        <v>112</v>
      </c>
    </row>
    <row r="458885" spans="1:2" ht="45">
      <c r="A458885" s="633" t="s">
        <v>746</v>
      </c>
      <c r="B458885" s="125" t="s">
        <v>354</v>
      </c>
    </row>
    <row r="458886" spans="1:2">
      <c r="A458886" s="290"/>
      <c r="B458886" s="131">
        <v>113</v>
      </c>
    </row>
    <row r="458887" spans="1:2">
      <c r="A458887" s="525" t="s">
        <v>746</v>
      </c>
      <c r="B458887" s="131">
        <v>114</v>
      </c>
    </row>
    <row r="458888" spans="1:2">
      <c r="A458888" s="525" t="s">
        <v>746</v>
      </c>
      <c r="B458888" s="131">
        <v>115</v>
      </c>
    </row>
    <row r="458889" spans="1:2">
      <c r="A458889" s="463"/>
      <c r="B458889" s="131">
        <v>116</v>
      </c>
    </row>
    <row r="458890" spans="1:2">
      <c r="A458890" s="298"/>
      <c r="B458890" s="131">
        <v>117</v>
      </c>
    </row>
    <row r="458891" spans="1:2">
      <c r="A458891" s="298"/>
      <c r="B458891" s="131">
        <v>118</v>
      </c>
    </row>
    <row r="458892" spans="1:2">
      <c r="A458892" s="298"/>
      <c r="B458892" s="131">
        <v>119</v>
      </c>
    </row>
    <row r="458893" spans="1:2">
      <c r="A458893" s="465"/>
      <c r="B458893" s="131">
        <v>120</v>
      </c>
    </row>
    <row r="458894" spans="1:2">
      <c r="A458894" s="465"/>
      <c r="B458894" s="131">
        <v>121</v>
      </c>
    </row>
    <row r="458895" spans="1:2">
      <c r="A458895" s="441"/>
      <c r="B458895" s="131">
        <v>122</v>
      </c>
    </row>
    <row r="458896" spans="1:2">
      <c r="A458896" s="464"/>
      <c r="B458896" s="131">
        <v>123</v>
      </c>
    </row>
    <row r="458897" spans="1:2">
      <c r="A458897" s="463"/>
      <c r="B458897" s="131">
        <v>124</v>
      </c>
    </row>
    <row r="458898" spans="1:2">
      <c r="A458898" s="298"/>
      <c r="B458898" s="131">
        <v>125</v>
      </c>
    </row>
    <row r="458899" spans="1:2">
      <c r="A458899" s="465"/>
      <c r="B458899" s="131">
        <v>127</v>
      </c>
    </row>
    <row r="458900" spans="1:2">
      <c r="A458900" s="441"/>
      <c r="B458900" s="131">
        <v>128</v>
      </c>
    </row>
    <row r="458901" spans="1:2">
      <c r="A458901" s="464"/>
      <c r="B458901" s="131">
        <v>129</v>
      </c>
    </row>
    <row r="458902" spans="1:2">
      <c r="A458902" s="463"/>
      <c r="B458902" s="131">
        <v>130</v>
      </c>
    </row>
    <row r="458903" spans="1:2">
      <c r="A458903" s="298"/>
      <c r="B458903" s="131">
        <v>131</v>
      </c>
    </row>
    <row r="458904" spans="1:2">
      <c r="A458904" s="465"/>
      <c r="B458904" s="131">
        <v>133</v>
      </c>
    </row>
    <row r="458905" spans="1:2" ht="60">
      <c r="A458905" s="460" t="s">
        <v>746</v>
      </c>
      <c r="B458905" s="125" t="s">
        <v>355</v>
      </c>
    </row>
    <row r="458906" spans="1:2" ht="60">
      <c r="A458906" s="439"/>
      <c r="B458906" s="129" t="s">
        <v>356</v>
      </c>
    </row>
    <row r="458907" spans="1:2">
      <c r="A458907" s="462">
        <v>0</v>
      </c>
      <c r="B458907" s="131">
        <v>134</v>
      </c>
    </row>
    <row r="458908" spans="1:2">
      <c r="A458908" s="462">
        <v>0</v>
      </c>
      <c r="B458908" s="131">
        <v>135</v>
      </c>
    </row>
    <row r="458909" spans="1:2">
      <c r="A458909" s="373">
        <v>0</v>
      </c>
      <c r="B458909" s="131">
        <v>136</v>
      </c>
    </row>
    <row r="458910" spans="1:2">
      <c r="A458910" s="439"/>
      <c r="B458910" s="131">
        <v>137</v>
      </c>
    </row>
    <row r="458911" spans="1:2">
      <c r="A458911" s="371">
        <v>0</v>
      </c>
      <c r="B458911" s="131">
        <v>138</v>
      </c>
    </row>
    <row r="458912" spans="1:2">
      <c r="A458912" s="370" t="s">
        <v>746</v>
      </c>
      <c r="B458912" s="131">
        <v>139</v>
      </c>
    </row>
    <row r="458913" spans="1:2">
      <c r="A458913" s="370" t="s">
        <v>746</v>
      </c>
      <c r="B458913" s="131">
        <v>140</v>
      </c>
    </row>
    <row r="458914" spans="1:2">
      <c r="A458914" s="370">
        <v>0</v>
      </c>
      <c r="B458914" s="131">
        <v>141</v>
      </c>
    </row>
    <row r="458915" spans="1:2">
      <c r="A458915" s="370" t="s">
        <v>117</v>
      </c>
      <c r="B458915" s="131">
        <v>142</v>
      </c>
    </row>
    <row r="458916" spans="1:2">
      <c r="A458916" s="370" t="s">
        <v>117</v>
      </c>
      <c r="B458916" s="131">
        <v>143</v>
      </c>
    </row>
    <row r="458917" spans="1:2">
      <c r="A458917" s="370" t="s">
        <v>117</v>
      </c>
      <c r="B458917" s="131">
        <v>144</v>
      </c>
    </row>
    <row r="458918" spans="1:2">
      <c r="A458918" s="370" t="s">
        <v>117</v>
      </c>
      <c r="B458918" s="131">
        <v>145</v>
      </c>
    </row>
    <row r="458919" spans="1:2">
      <c r="A458919" s="528" t="s">
        <v>117</v>
      </c>
      <c r="B458919" s="131">
        <v>146</v>
      </c>
    </row>
    <row r="458920" spans="1:2">
      <c r="A458920" s="528" t="s">
        <v>117</v>
      </c>
      <c r="B458920" s="131">
        <v>147</v>
      </c>
    </row>
    <row r="458921" spans="1:2">
      <c r="A458921" s="370" t="s">
        <v>117</v>
      </c>
      <c r="B458921" s="131">
        <v>148</v>
      </c>
    </row>
    <row r="458922" spans="1:2">
      <c r="A458922" s="515"/>
      <c r="B458922" s="533"/>
    </row>
    <row r="458923" spans="1:2">
      <c r="A458923" s="515"/>
      <c r="B458923" s="452"/>
    </row>
    <row r="458924" spans="1:2">
      <c r="A458924" s="515"/>
      <c r="B458924" s="452"/>
    </row>
    <row r="458925" spans="1:2">
      <c r="A458925" s="515"/>
      <c r="B458925" s="452"/>
    </row>
    <row r="458926" spans="1:2">
      <c r="A458926" s="515"/>
      <c r="B458926" s="452"/>
    </row>
    <row r="458927" spans="1:2">
      <c r="A458927" s="467">
        <v>0</v>
      </c>
      <c r="B458927" s="452"/>
    </row>
    <row r="458928" spans="1:2">
      <c r="A458928" s="467">
        <v>0</v>
      </c>
      <c r="B458928" s="452"/>
    </row>
    <row r="458929" spans="1:2">
      <c r="A458929" s="467">
        <v>0</v>
      </c>
      <c r="B458929" s="452"/>
    </row>
    <row r="458930" spans="1:2">
      <c r="A458930" s="467">
        <v>0</v>
      </c>
      <c r="B458930" s="452"/>
    </row>
    <row r="458931" spans="1:2">
      <c r="A458931" s="467">
        <v>0</v>
      </c>
      <c r="B458931" s="452"/>
    </row>
    <row r="458932" spans="1:2">
      <c r="A458932" s="467"/>
      <c r="B458932" s="452"/>
    </row>
    <row r="458933" spans="1:2">
      <c r="A458933" s="467"/>
      <c r="B458933" s="452"/>
    </row>
    <row r="458934" spans="1:2">
      <c r="A458934" s="467"/>
      <c r="B458934" s="452"/>
    </row>
    <row r="458935" spans="1:2">
      <c r="A458935" s="467"/>
      <c r="B458935" s="452"/>
    </row>
    <row r="458936" spans="1:2">
      <c r="A458936" s="467"/>
      <c r="B458936" s="452"/>
    </row>
    <row r="458937" spans="1:2">
      <c r="A458937" s="467"/>
      <c r="B458937" s="452"/>
    </row>
    <row r="458938" spans="1:2">
      <c r="A458938" s="467"/>
      <c r="B458938" s="452"/>
    </row>
    <row r="458939" spans="1:2">
      <c r="A458939" s="467"/>
      <c r="B458939" s="454"/>
    </row>
    <row r="458940" spans="1:2">
      <c r="A458940" s="467"/>
      <c r="B458940" s="452"/>
    </row>
    <row r="458941" spans="1:2">
      <c r="A458941" s="467"/>
      <c r="B458941" s="455"/>
    </row>
    <row r="458942" spans="1:2">
      <c r="A458942" s="467"/>
      <c r="B458942" s="456"/>
    </row>
    <row r="458943" spans="1:2">
      <c r="A458943" s="467"/>
      <c r="B458943" s="456"/>
    </row>
    <row r="458944" spans="1:2">
      <c r="A458944" s="467"/>
      <c r="B458944" s="455"/>
    </row>
    <row r="458945" spans="1:2">
      <c r="A458945" s="467"/>
      <c r="B458945" s="456"/>
    </row>
    <row r="458946" spans="1:2">
      <c r="A458946" s="467"/>
      <c r="B458946" s="455"/>
    </row>
    <row r="458947" spans="1:2">
      <c r="A458947" s="467"/>
      <c r="B458947" s="452"/>
    </row>
    <row r="458948" spans="1:2">
      <c r="A458948" s="467"/>
      <c r="B458948" s="452"/>
    </row>
    <row r="458949" spans="1:2">
      <c r="A458949" s="467"/>
      <c r="B458949" s="452"/>
    </row>
    <row r="458950" spans="1:2">
      <c r="A458950" s="467"/>
      <c r="B458950" s="452"/>
    </row>
    <row r="458951" spans="1:2">
      <c r="A458951" s="467"/>
      <c r="B458951" s="452"/>
    </row>
    <row r="458952" spans="1:2">
      <c r="A458952" s="467"/>
      <c r="B458952" s="452"/>
    </row>
    <row r="458953" spans="1:2">
      <c r="A458953" s="467"/>
      <c r="B458953" s="452"/>
    </row>
    <row r="475138" spans="1:2">
      <c r="A475138" s="523">
        <v>1</v>
      </c>
      <c r="B475138" s="124"/>
    </row>
    <row r="475139" spans="1:2" ht="60.75" thickBot="1">
      <c r="A475139" s="604"/>
      <c r="B475139" s="125" t="s">
        <v>336</v>
      </c>
    </row>
    <row r="475140" spans="1:2" ht="15.75" thickBot="1">
      <c r="A475140" s="607"/>
      <c r="B475140" s="126">
        <v>1</v>
      </c>
    </row>
    <row r="475141" spans="1:2" ht="45">
      <c r="A475141" s="605" t="s">
        <v>746</v>
      </c>
      <c r="B475141" s="127" t="s">
        <v>337</v>
      </c>
    </row>
    <row r="475142" spans="1:2" ht="15.75" thickBot="1">
      <c r="A475142" s="608"/>
      <c r="B475142" s="126">
        <v>2</v>
      </c>
    </row>
    <row r="475143" spans="1:2" ht="15.75" thickBot="1">
      <c r="A475143" s="609"/>
      <c r="B475143" s="126">
        <v>3</v>
      </c>
    </row>
    <row r="475144" spans="1:2" ht="15.75" thickBot="1">
      <c r="A475144" s="609"/>
      <c r="B475144" s="126">
        <v>4</v>
      </c>
    </row>
    <row r="475145" spans="1:2" ht="15.75" thickBot="1">
      <c r="A475145" s="609"/>
      <c r="B475145" s="126">
        <v>5</v>
      </c>
    </row>
    <row r="475146" spans="1:2" ht="60">
      <c r="A475146" s="605" t="s">
        <v>752</v>
      </c>
      <c r="B475146" s="126">
        <v>6</v>
      </c>
    </row>
    <row r="475147" spans="1:2">
      <c r="A475147" s="483" t="s">
        <v>746</v>
      </c>
      <c r="B475147" s="126">
        <v>7</v>
      </c>
    </row>
    <row r="475148" spans="1:2">
      <c r="A475148" s="483" t="s">
        <v>746</v>
      </c>
      <c r="B475148" s="126">
        <v>8</v>
      </c>
    </row>
    <row r="475149" spans="1:2">
      <c r="A475149" s="483" t="s">
        <v>746</v>
      </c>
      <c r="B475149" s="126">
        <v>9</v>
      </c>
    </row>
    <row r="475150" spans="1:2">
      <c r="A475150" s="483" t="s">
        <v>746</v>
      </c>
      <c r="B475150" s="126">
        <v>10</v>
      </c>
    </row>
    <row r="475151" spans="1:2" ht="15.75" thickBot="1">
      <c r="A475151" s="610" t="s">
        <v>746</v>
      </c>
      <c r="B475151" s="126">
        <v>11</v>
      </c>
    </row>
    <row r="475152" spans="1:2" ht="15.75" thickBot="1">
      <c r="A475152" s="607"/>
      <c r="B475152" s="126">
        <v>12</v>
      </c>
    </row>
    <row r="475153" spans="1:2" ht="15.75" thickBot="1">
      <c r="A475153" s="611"/>
      <c r="B475153" s="126">
        <v>13</v>
      </c>
    </row>
    <row r="475154" spans="1:2" ht="15.75" thickBot="1">
      <c r="A475154" s="609"/>
      <c r="B475154" s="126">
        <v>14</v>
      </c>
    </row>
    <row r="475155" spans="1:2" ht="15.75" thickBot="1">
      <c r="A475155" s="612"/>
      <c r="B475155" s="126">
        <v>15</v>
      </c>
    </row>
    <row r="475156" spans="1:2" ht="15.75" thickBot="1">
      <c r="A475156" s="611"/>
      <c r="B475156" s="126">
        <v>16</v>
      </c>
    </row>
    <row r="475157" spans="1:2" ht="15.75" thickBot="1">
      <c r="A475157" s="613"/>
      <c r="B475157" s="126">
        <v>17</v>
      </c>
    </row>
    <row r="475158" spans="1:2" ht="15.75" thickBot="1">
      <c r="A475158" s="614"/>
      <c r="B475158" s="126">
        <v>18</v>
      </c>
    </row>
    <row r="475159" spans="1:2" ht="15.75" thickBot="1">
      <c r="A475159" s="615"/>
      <c r="B475159" s="126">
        <v>19</v>
      </c>
    </row>
    <row r="475160" spans="1:2" ht="15.75" thickBot="1">
      <c r="A475160" s="615"/>
      <c r="B475160" s="126">
        <v>20</v>
      </c>
    </row>
    <row r="475161" spans="1:2" ht="15.75" thickBot="1">
      <c r="A475161" s="615"/>
      <c r="B475161" s="126">
        <v>21</v>
      </c>
    </row>
    <row r="475162" spans="1:2" ht="15.75" thickBot="1">
      <c r="A475162" s="615"/>
      <c r="B475162" s="126">
        <v>22</v>
      </c>
    </row>
    <row r="475163" spans="1:2" ht="15.75" thickBot="1">
      <c r="A475163" s="615"/>
      <c r="B475163" s="126">
        <v>23</v>
      </c>
    </row>
    <row r="475164" spans="1:2" ht="15.75" thickBot="1">
      <c r="A475164" s="615"/>
      <c r="B475164" s="126">
        <v>24</v>
      </c>
    </row>
    <row r="475165" spans="1:2">
      <c r="A475165" s="616">
        <v>0</v>
      </c>
      <c r="B475165" s="126">
        <v>25</v>
      </c>
    </row>
    <row r="475166" spans="1:2" ht="45">
      <c r="A475166" s="483" t="s">
        <v>746</v>
      </c>
      <c r="B475166" s="127" t="s">
        <v>338</v>
      </c>
    </row>
    <row r="475167" spans="1:2" ht="45.75" thickBot="1">
      <c r="A475167" s="604"/>
      <c r="B475167" s="127" t="s">
        <v>339</v>
      </c>
    </row>
    <row r="475168" spans="1:2" ht="15.75" thickBot="1">
      <c r="A475168" s="615"/>
      <c r="B475168" s="126">
        <v>26</v>
      </c>
    </row>
    <row r="475169" spans="1:2" ht="15.75" thickBot="1">
      <c r="A475169" s="615"/>
      <c r="B475169" s="126">
        <v>27</v>
      </c>
    </row>
    <row r="475170" spans="1:2" ht="15.75" thickBot="1">
      <c r="A475170" s="615"/>
      <c r="B475170" s="126">
        <v>28</v>
      </c>
    </row>
    <row r="475171" spans="1:2" ht="15.75" thickBot="1">
      <c r="A475171" s="615"/>
      <c r="B475171" s="126">
        <v>29</v>
      </c>
    </row>
    <row r="475172" spans="1:2" ht="15.75" thickBot="1">
      <c r="A475172" s="617">
        <v>0</v>
      </c>
      <c r="B475172" s="126">
        <v>30</v>
      </c>
    </row>
    <row r="475173" spans="1:2" ht="15.75" thickBot="1">
      <c r="A475173" s="615"/>
      <c r="B475173" s="126">
        <v>31</v>
      </c>
    </row>
    <row r="475174" spans="1:2" ht="15.75" thickBot="1">
      <c r="A475174" s="615"/>
      <c r="B475174" s="126">
        <v>32</v>
      </c>
    </row>
    <row r="475175" spans="1:2">
      <c r="A475175" s="618">
        <v>0</v>
      </c>
      <c r="B475175" s="126">
        <v>33</v>
      </c>
    </row>
    <row r="475176" spans="1:2">
      <c r="A475176" s="370">
        <v>0</v>
      </c>
      <c r="B475176" s="126">
        <v>34</v>
      </c>
    </row>
    <row r="475177" spans="1:2">
      <c r="A475177" s="436">
        <v>0</v>
      </c>
      <c r="B475177" s="126">
        <v>35</v>
      </c>
    </row>
    <row r="475178" spans="1:2">
      <c r="A475178" s="436">
        <v>0</v>
      </c>
      <c r="B475178" s="126">
        <v>36</v>
      </c>
    </row>
    <row r="475179" spans="1:2">
      <c r="A475179" s="370">
        <v>0</v>
      </c>
      <c r="B475179" s="126">
        <v>37</v>
      </c>
    </row>
    <row r="475180" spans="1:2" ht="15.75" thickBot="1">
      <c r="A475180" s="619">
        <v>0</v>
      </c>
      <c r="B475180" s="126">
        <v>38</v>
      </c>
    </row>
    <row r="475181" spans="1:2" ht="15.75" thickBot="1">
      <c r="A475181" s="615"/>
      <c r="B475181" s="126">
        <v>39</v>
      </c>
    </row>
    <row r="475182" spans="1:2" ht="45">
      <c r="A475182" s="620" t="s">
        <v>746</v>
      </c>
      <c r="B475182" s="127" t="s">
        <v>340</v>
      </c>
    </row>
    <row r="475183" spans="1:2" ht="45.75" thickBot="1">
      <c r="A475183" s="621"/>
      <c r="B475183" s="127" t="s">
        <v>341</v>
      </c>
    </row>
    <row r="475184" spans="1:2" ht="15.75" thickBot="1">
      <c r="A475184" s="615"/>
      <c r="B475184" s="126">
        <v>40</v>
      </c>
    </row>
    <row r="475185" spans="1:2" ht="45">
      <c r="A475185" s="541" t="s">
        <v>746</v>
      </c>
      <c r="B475185" s="127" t="s">
        <v>342</v>
      </c>
    </row>
    <row r="475186" spans="1:2" ht="45.75" thickBot="1">
      <c r="A475186" s="621"/>
      <c r="B475186" s="127" t="s">
        <v>343</v>
      </c>
    </row>
    <row r="475187" spans="1:2" ht="15.75" thickBot="1">
      <c r="A475187" s="622"/>
      <c r="B475187" s="126">
        <v>41</v>
      </c>
    </row>
    <row r="475188" spans="1:2" ht="60">
      <c r="A475188" s="541" t="s">
        <v>746</v>
      </c>
      <c r="B475188" s="127" t="s">
        <v>344</v>
      </c>
    </row>
    <row r="475189" spans="1:2" ht="15.75" thickBot="1">
      <c r="A475189" s="621"/>
      <c r="B475189" s="128">
        <v>42</v>
      </c>
    </row>
    <row r="475190" spans="1:2" ht="15.75" thickBot="1">
      <c r="A475190" s="622"/>
      <c r="B475190" s="126">
        <v>43</v>
      </c>
    </row>
    <row r="475191" spans="1:2" ht="60">
      <c r="A475191" s="541" t="s">
        <v>746</v>
      </c>
      <c r="B475191" s="127" t="s">
        <v>345</v>
      </c>
    </row>
    <row r="475192" spans="1:2" ht="15.75" thickBot="1">
      <c r="A475192" s="621"/>
      <c r="B475192" s="130">
        <v>44</v>
      </c>
    </row>
    <row r="475193" spans="1:2" ht="15.75" thickBot="1">
      <c r="A475193" s="622"/>
      <c r="B475193" s="126">
        <v>45</v>
      </c>
    </row>
    <row r="475194" spans="1:2" ht="15.75" thickBot="1">
      <c r="A475194" s="623"/>
      <c r="B475194" s="130">
        <v>46</v>
      </c>
    </row>
    <row r="475195" spans="1:2" ht="15.75" thickBot="1">
      <c r="A475195" s="625"/>
      <c r="B475195" s="126">
        <v>47</v>
      </c>
    </row>
    <row r="475196" spans="1:2" ht="15.75" thickBot="1">
      <c r="A475196" s="624"/>
      <c r="B475196" s="130">
        <v>48</v>
      </c>
    </row>
    <row r="475197" spans="1:2" ht="15.75" thickBot="1">
      <c r="A475197" s="626"/>
      <c r="B475197" s="126">
        <v>49</v>
      </c>
    </row>
    <row r="475198" spans="1:2" ht="15.75" thickBot="1">
      <c r="A475198" s="626"/>
      <c r="B475198" s="130">
        <v>50</v>
      </c>
    </row>
    <row r="475199" spans="1:2" ht="15.75" thickBot="1">
      <c r="A475199" s="627">
        <v>0</v>
      </c>
      <c r="B475199" s="126">
        <v>51</v>
      </c>
    </row>
    <row r="475200" spans="1:2" ht="15.75" thickBot="1">
      <c r="A475200" s="626"/>
      <c r="B475200" s="130">
        <v>52</v>
      </c>
    </row>
    <row r="475201" spans="1:2" ht="15.75" thickBot="1">
      <c r="A475201" s="626"/>
      <c r="B475201" s="126">
        <v>53</v>
      </c>
    </row>
    <row r="475202" spans="1:2" ht="15.75" thickBot="1">
      <c r="A475202" s="626"/>
      <c r="B475202" s="130">
        <v>54</v>
      </c>
    </row>
    <row r="475203" spans="1:2" ht="15.75" thickBot="1">
      <c r="A475203" s="615"/>
      <c r="B475203" s="126">
        <v>55</v>
      </c>
    </row>
    <row r="475204" spans="1:2" ht="15.75" thickBot="1">
      <c r="A475204" s="615"/>
      <c r="B475204" s="130">
        <v>56</v>
      </c>
    </row>
    <row r="475205" spans="1:2" ht="45.75" thickBot="1">
      <c r="A475205" s="545" t="s">
        <v>746</v>
      </c>
      <c r="B475205" s="127" t="s">
        <v>346</v>
      </c>
    </row>
    <row r="475206" spans="1:2" ht="15.75" thickBot="1">
      <c r="A475206" s="626"/>
      <c r="B475206" s="126">
        <v>57</v>
      </c>
    </row>
    <row r="475207" spans="1:2" ht="15.75" thickBot="1">
      <c r="A475207" s="626"/>
      <c r="B475207" s="126">
        <v>58</v>
      </c>
    </row>
    <row r="475208" spans="1:2" ht="15.75" thickBot="1">
      <c r="A475208" s="626"/>
      <c r="B475208" s="126">
        <v>59</v>
      </c>
    </row>
    <row r="475209" spans="1:2" ht="15.75" thickBot="1">
      <c r="A475209" s="626"/>
      <c r="B475209" s="126">
        <v>60</v>
      </c>
    </row>
    <row r="475210" spans="1:2">
      <c r="A475210" s="628">
        <v>0</v>
      </c>
      <c r="B475210" s="126">
        <v>61</v>
      </c>
    </row>
    <row r="475211" spans="1:2" ht="45">
      <c r="A475211" s="460" t="s">
        <v>746</v>
      </c>
      <c r="B475211" s="127" t="s">
        <v>347</v>
      </c>
    </row>
    <row r="475212" spans="1:2" ht="45.75" thickBot="1">
      <c r="A475212" s="630"/>
      <c r="B475212" s="127" t="s">
        <v>348</v>
      </c>
    </row>
    <row r="475213" spans="1:2" ht="15.75" thickBot="1">
      <c r="A475213" s="629"/>
      <c r="B475213" s="126">
        <v>62</v>
      </c>
    </row>
    <row r="475214" spans="1:2" ht="15.75" thickBot="1">
      <c r="A475214" s="629"/>
      <c r="B475214" s="126">
        <v>63</v>
      </c>
    </row>
    <row r="475215" spans="1:2" ht="15.75" thickBot="1">
      <c r="A475215" s="629"/>
      <c r="B475215" s="126">
        <v>64</v>
      </c>
    </row>
    <row r="475216" spans="1:2" ht="15.75" thickBot="1">
      <c r="A475216" s="627">
        <v>0</v>
      </c>
      <c r="B475216" s="126">
        <v>65</v>
      </c>
    </row>
    <row r="475217" spans="1:2" ht="15.75" thickBot="1">
      <c r="A475217" s="629"/>
      <c r="B475217" s="126">
        <v>66</v>
      </c>
    </row>
    <row r="475218" spans="1:2" ht="15.75" thickBot="1">
      <c r="A475218" s="629"/>
      <c r="B475218" s="126">
        <v>67</v>
      </c>
    </row>
    <row r="475219" spans="1:2" ht="15.75" thickBot="1">
      <c r="A475219" s="629"/>
      <c r="B475219" s="126">
        <v>68</v>
      </c>
    </row>
    <row r="475220" spans="1:2" ht="15.75" thickBot="1">
      <c r="A475220" s="629"/>
      <c r="B475220" s="126">
        <v>69</v>
      </c>
    </row>
    <row r="475221" spans="1:2" ht="15.75" thickBot="1">
      <c r="A475221" s="623"/>
      <c r="B475221" s="126">
        <v>70</v>
      </c>
    </row>
    <row r="475222" spans="1:2" ht="15.75" thickBot="1">
      <c r="A475222" s="629"/>
      <c r="B475222" s="126">
        <v>71</v>
      </c>
    </row>
    <row r="475223" spans="1:2" ht="15.75" thickBot="1">
      <c r="A475223" s="623"/>
      <c r="B475223" s="126">
        <v>72</v>
      </c>
    </row>
    <row r="475224" spans="1:2" ht="15.75" thickBot="1">
      <c r="A475224" s="629"/>
      <c r="B475224" s="126">
        <v>73</v>
      </c>
    </row>
    <row r="475225" spans="1:2">
      <c r="A475225" s="546"/>
      <c r="B475225" s="126">
        <v>74</v>
      </c>
    </row>
    <row r="475226" spans="1:2">
      <c r="A475226" s="462">
        <v>0</v>
      </c>
      <c r="B475226" s="126">
        <v>75</v>
      </c>
    </row>
    <row r="475227" spans="1:2" ht="60">
      <c r="A475227" s="462">
        <v>0</v>
      </c>
      <c r="B475227" s="125" t="s">
        <v>349</v>
      </c>
    </row>
    <row r="475228" spans="1:2" ht="60">
      <c r="A475228" s="460" t="s">
        <v>746</v>
      </c>
      <c r="B475228" s="125" t="s">
        <v>350</v>
      </c>
    </row>
    <row r="475229" spans="1:2" ht="60">
      <c r="A475229" s="441"/>
      <c r="B475229" s="125" t="s">
        <v>351</v>
      </c>
    </row>
    <row r="475230" spans="1:2">
      <c r="A475230" s="462">
        <v>0</v>
      </c>
      <c r="B475230" s="131">
        <v>76</v>
      </c>
    </row>
    <row r="475231" spans="1:2">
      <c r="A475231" s="462">
        <v>0</v>
      </c>
      <c r="B475231" s="131">
        <v>77</v>
      </c>
    </row>
    <row r="475232" spans="1:2">
      <c r="A475232" s="462">
        <v>0</v>
      </c>
      <c r="B475232" s="131">
        <v>78</v>
      </c>
    </row>
    <row r="475233" spans="1:2">
      <c r="A475233" s="462">
        <v>0</v>
      </c>
      <c r="B475233" s="131">
        <v>79</v>
      </c>
    </row>
    <row r="475234" spans="1:2">
      <c r="A475234" s="462">
        <v>0</v>
      </c>
      <c r="B475234" s="131">
        <v>80</v>
      </c>
    </row>
    <row r="475235" spans="1:2">
      <c r="A475235" s="462">
        <v>0</v>
      </c>
      <c r="B475235" s="131">
        <v>81</v>
      </c>
    </row>
    <row r="475236" spans="1:2">
      <c r="A475236" s="462">
        <v>0</v>
      </c>
      <c r="B475236" s="131">
        <v>82</v>
      </c>
    </row>
    <row r="475237" spans="1:2">
      <c r="A475237" s="462">
        <v>0</v>
      </c>
      <c r="B475237" s="131">
        <v>83</v>
      </c>
    </row>
    <row r="475238" spans="1:2">
      <c r="A475238" s="462">
        <v>0</v>
      </c>
      <c r="B475238" s="131">
        <v>84</v>
      </c>
    </row>
    <row r="475239" spans="1:2" ht="15.75" thickBot="1">
      <c r="A475239" s="631">
        <v>0</v>
      </c>
      <c r="B475239" s="131">
        <v>85</v>
      </c>
    </row>
    <row r="475240" spans="1:2" ht="15.75" thickBot="1">
      <c r="A475240" s="632"/>
      <c r="B475240" s="131">
        <v>86</v>
      </c>
    </row>
    <row r="475241" spans="1:2" ht="15.75" thickBot="1">
      <c r="A475241" s="632"/>
      <c r="B475241" s="131">
        <v>87</v>
      </c>
    </row>
    <row r="475242" spans="1:2" ht="15.75" thickBot="1">
      <c r="A475242" s="615"/>
      <c r="B475242" s="131">
        <v>88</v>
      </c>
    </row>
    <row r="475243" spans="1:2" ht="15.75" thickBot="1">
      <c r="A475243" s="622"/>
      <c r="B475243" s="131">
        <v>89</v>
      </c>
    </row>
    <row r="475244" spans="1:2" ht="45">
      <c r="A475244" s="541" t="s">
        <v>746</v>
      </c>
      <c r="B475244" s="125" t="s">
        <v>352</v>
      </c>
    </row>
    <row r="475245" spans="1:2">
      <c r="A475245" s="290"/>
      <c r="B475245" s="131">
        <v>90</v>
      </c>
    </row>
    <row r="475246" spans="1:2">
      <c r="A475246" s="290"/>
      <c r="B475246" s="131">
        <v>91</v>
      </c>
    </row>
    <row r="475247" spans="1:2">
      <c r="A475247" s="526"/>
      <c r="B475247" s="131">
        <v>92</v>
      </c>
    </row>
    <row r="475248" spans="1:2">
      <c r="A475248" s="291"/>
      <c r="B475248" s="131">
        <v>93</v>
      </c>
    </row>
    <row r="475249" spans="1:2">
      <c r="A475249" s="374"/>
      <c r="B475249" s="131">
        <v>94</v>
      </c>
    </row>
    <row r="475250" spans="1:2">
      <c r="A475250" s="374"/>
      <c r="B475250" s="131">
        <v>95</v>
      </c>
    </row>
    <row r="475251" spans="1:2">
      <c r="A475251" s="374"/>
      <c r="B475251" s="131">
        <v>96</v>
      </c>
    </row>
    <row r="475252" spans="1:2">
      <c r="A475252" s="374"/>
      <c r="B475252" s="131">
        <v>97</v>
      </c>
    </row>
    <row r="475253" spans="1:2">
      <c r="A475253" s="291"/>
      <c r="B475253" s="131">
        <v>98</v>
      </c>
    </row>
    <row r="475254" spans="1:2">
      <c r="A475254" s="441"/>
      <c r="B475254" s="131">
        <v>99</v>
      </c>
    </row>
    <row r="475255" spans="1:2">
      <c r="A475255" s="441"/>
      <c r="B475255" s="131">
        <v>100</v>
      </c>
    </row>
    <row r="475256" spans="1:2">
      <c r="A475256" s="464"/>
      <c r="B475256" s="131">
        <v>101</v>
      </c>
    </row>
    <row r="475257" spans="1:2">
      <c r="A475257" s="290"/>
      <c r="B475257" s="131">
        <v>102</v>
      </c>
    </row>
    <row r="475258" spans="1:2" ht="45">
      <c r="A475258" s="633" t="s">
        <v>746</v>
      </c>
      <c r="B475258" s="125" t="s">
        <v>353</v>
      </c>
    </row>
    <row r="475259" spans="1:2">
      <c r="A475259" s="463"/>
      <c r="B475259" s="131">
        <v>103</v>
      </c>
    </row>
    <row r="475260" spans="1:2">
      <c r="A475260" s="298"/>
      <c r="B475260" s="131">
        <v>104</v>
      </c>
    </row>
    <row r="475261" spans="1:2">
      <c r="A475261" s="298"/>
      <c r="B475261" s="131">
        <v>105</v>
      </c>
    </row>
    <row r="475262" spans="1:2">
      <c r="A475262" s="298"/>
      <c r="B475262" s="131">
        <v>106</v>
      </c>
    </row>
    <row r="475263" spans="1:2">
      <c r="A475263" s="298"/>
      <c r="B475263" s="131">
        <v>107</v>
      </c>
    </row>
    <row r="475264" spans="1:2">
      <c r="A475264" s="465"/>
      <c r="B475264" s="131">
        <v>108</v>
      </c>
    </row>
    <row r="475265" spans="1:2">
      <c r="A475265" s="441"/>
      <c r="B475265" s="131">
        <v>109</v>
      </c>
    </row>
    <row r="475266" spans="1:2">
      <c r="A475266" s="464"/>
      <c r="B475266" s="131">
        <v>110</v>
      </c>
    </row>
    <row r="475267" spans="1:2">
      <c r="A475267" s="466"/>
      <c r="B475267" s="131">
        <v>111</v>
      </c>
    </row>
    <row r="475268" spans="1:2">
      <c r="A475268" s="290"/>
      <c r="B475268" s="131">
        <v>112</v>
      </c>
    </row>
    <row r="475269" spans="1:2" ht="45">
      <c r="A475269" s="633" t="s">
        <v>746</v>
      </c>
      <c r="B475269" s="125" t="s">
        <v>354</v>
      </c>
    </row>
    <row r="475270" spans="1:2">
      <c r="A475270" s="290"/>
      <c r="B475270" s="131">
        <v>113</v>
      </c>
    </row>
    <row r="475271" spans="1:2">
      <c r="A475271" s="525" t="s">
        <v>746</v>
      </c>
      <c r="B475271" s="131">
        <v>114</v>
      </c>
    </row>
    <row r="475272" spans="1:2">
      <c r="A475272" s="525" t="s">
        <v>746</v>
      </c>
      <c r="B475272" s="131">
        <v>115</v>
      </c>
    </row>
    <row r="475273" spans="1:2">
      <c r="A475273" s="463"/>
      <c r="B475273" s="131">
        <v>116</v>
      </c>
    </row>
    <row r="475274" spans="1:2">
      <c r="A475274" s="298"/>
      <c r="B475274" s="131">
        <v>117</v>
      </c>
    </row>
    <row r="475275" spans="1:2">
      <c r="A475275" s="298"/>
      <c r="B475275" s="131">
        <v>118</v>
      </c>
    </row>
    <row r="475276" spans="1:2">
      <c r="A475276" s="298"/>
      <c r="B475276" s="131">
        <v>119</v>
      </c>
    </row>
    <row r="475277" spans="1:2">
      <c r="A475277" s="465"/>
      <c r="B475277" s="131">
        <v>120</v>
      </c>
    </row>
    <row r="475278" spans="1:2">
      <c r="A475278" s="465"/>
      <c r="B475278" s="131">
        <v>121</v>
      </c>
    </row>
    <row r="475279" spans="1:2">
      <c r="A475279" s="441"/>
      <c r="B475279" s="131">
        <v>122</v>
      </c>
    </row>
    <row r="475280" spans="1:2">
      <c r="A475280" s="464"/>
      <c r="B475280" s="131">
        <v>123</v>
      </c>
    </row>
    <row r="475281" spans="1:2">
      <c r="A475281" s="463"/>
      <c r="B475281" s="131">
        <v>124</v>
      </c>
    </row>
    <row r="475282" spans="1:2">
      <c r="A475282" s="298"/>
      <c r="B475282" s="131">
        <v>125</v>
      </c>
    </row>
    <row r="475283" spans="1:2">
      <c r="A475283" s="465"/>
      <c r="B475283" s="131">
        <v>127</v>
      </c>
    </row>
    <row r="475284" spans="1:2">
      <c r="A475284" s="441"/>
      <c r="B475284" s="131">
        <v>128</v>
      </c>
    </row>
    <row r="475285" spans="1:2">
      <c r="A475285" s="464"/>
      <c r="B475285" s="131">
        <v>129</v>
      </c>
    </row>
    <row r="475286" spans="1:2">
      <c r="A475286" s="463"/>
      <c r="B475286" s="131">
        <v>130</v>
      </c>
    </row>
    <row r="475287" spans="1:2">
      <c r="A475287" s="298"/>
      <c r="B475287" s="131">
        <v>131</v>
      </c>
    </row>
    <row r="475288" spans="1:2">
      <c r="A475288" s="465"/>
      <c r="B475288" s="131">
        <v>133</v>
      </c>
    </row>
    <row r="475289" spans="1:2" ht="60">
      <c r="A475289" s="460" t="s">
        <v>746</v>
      </c>
      <c r="B475289" s="125" t="s">
        <v>355</v>
      </c>
    </row>
    <row r="475290" spans="1:2" ht="60">
      <c r="A475290" s="439"/>
      <c r="B475290" s="129" t="s">
        <v>356</v>
      </c>
    </row>
    <row r="475291" spans="1:2">
      <c r="A475291" s="462">
        <v>0</v>
      </c>
      <c r="B475291" s="131">
        <v>134</v>
      </c>
    </row>
    <row r="475292" spans="1:2">
      <c r="A475292" s="462">
        <v>0</v>
      </c>
      <c r="B475292" s="131">
        <v>135</v>
      </c>
    </row>
    <row r="475293" spans="1:2">
      <c r="A475293" s="373">
        <v>0</v>
      </c>
      <c r="B475293" s="131">
        <v>136</v>
      </c>
    </row>
    <row r="475294" spans="1:2">
      <c r="A475294" s="439"/>
      <c r="B475294" s="131">
        <v>137</v>
      </c>
    </row>
    <row r="475295" spans="1:2">
      <c r="A475295" s="371">
        <v>0</v>
      </c>
      <c r="B475295" s="131">
        <v>138</v>
      </c>
    </row>
    <row r="475296" spans="1:2">
      <c r="A475296" s="370" t="s">
        <v>746</v>
      </c>
      <c r="B475296" s="131">
        <v>139</v>
      </c>
    </row>
    <row r="475297" spans="1:2">
      <c r="A475297" s="370" t="s">
        <v>746</v>
      </c>
      <c r="B475297" s="131">
        <v>140</v>
      </c>
    </row>
    <row r="475298" spans="1:2">
      <c r="A475298" s="370">
        <v>0</v>
      </c>
      <c r="B475298" s="131">
        <v>141</v>
      </c>
    </row>
    <row r="475299" spans="1:2">
      <c r="A475299" s="370" t="s">
        <v>117</v>
      </c>
      <c r="B475299" s="131">
        <v>142</v>
      </c>
    </row>
    <row r="475300" spans="1:2">
      <c r="A475300" s="370" t="s">
        <v>117</v>
      </c>
      <c r="B475300" s="131">
        <v>143</v>
      </c>
    </row>
    <row r="475301" spans="1:2">
      <c r="A475301" s="370" t="s">
        <v>117</v>
      </c>
      <c r="B475301" s="131">
        <v>144</v>
      </c>
    </row>
    <row r="475302" spans="1:2">
      <c r="A475302" s="370" t="s">
        <v>117</v>
      </c>
      <c r="B475302" s="131">
        <v>145</v>
      </c>
    </row>
    <row r="475303" spans="1:2">
      <c r="A475303" s="528" t="s">
        <v>117</v>
      </c>
      <c r="B475303" s="131">
        <v>146</v>
      </c>
    </row>
    <row r="475304" spans="1:2">
      <c r="A475304" s="528" t="s">
        <v>117</v>
      </c>
      <c r="B475304" s="131">
        <v>147</v>
      </c>
    </row>
    <row r="475305" spans="1:2">
      <c r="A475305" s="370" t="s">
        <v>117</v>
      </c>
      <c r="B475305" s="131">
        <v>148</v>
      </c>
    </row>
    <row r="475306" spans="1:2">
      <c r="A475306" s="515"/>
      <c r="B475306" s="533"/>
    </row>
    <row r="475307" spans="1:2">
      <c r="A475307" s="515"/>
      <c r="B475307" s="452"/>
    </row>
    <row r="475308" spans="1:2">
      <c r="A475308" s="515"/>
      <c r="B475308" s="452"/>
    </row>
    <row r="475309" spans="1:2">
      <c r="A475309" s="515"/>
      <c r="B475309" s="452"/>
    </row>
    <row r="475310" spans="1:2">
      <c r="A475310" s="515"/>
      <c r="B475310" s="452"/>
    </row>
    <row r="475311" spans="1:2">
      <c r="A475311" s="467">
        <v>0</v>
      </c>
      <c r="B475311" s="452"/>
    </row>
    <row r="475312" spans="1:2">
      <c r="A475312" s="467">
        <v>0</v>
      </c>
      <c r="B475312" s="452"/>
    </row>
    <row r="475313" spans="1:2">
      <c r="A475313" s="467">
        <v>0</v>
      </c>
      <c r="B475313" s="452"/>
    </row>
    <row r="475314" spans="1:2">
      <c r="A475314" s="467">
        <v>0</v>
      </c>
      <c r="B475314" s="452"/>
    </row>
    <row r="475315" spans="1:2">
      <c r="A475315" s="467">
        <v>0</v>
      </c>
      <c r="B475315" s="452"/>
    </row>
    <row r="475316" spans="1:2">
      <c r="A475316" s="467"/>
      <c r="B475316" s="452"/>
    </row>
    <row r="475317" spans="1:2">
      <c r="A475317" s="467"/>
      <c r="B475317" s="452"/>
    </row>
    <row r="475318" spans="1:2">
      <c r="A475318" s="467"/>
      <c r="B475318" s="452"/>
    </row>
    <row r="475319" spans="1:2">
      <c r="A475319" s="467"/>
      <c r="B475319" s="452"/>
    </row>
    <row r="475320" spans="1:2">
      <c r="A475320" s="467"/>
      <c r="B475320" s="452"/>
    </row>
    <row r="475321" spans="1:2">
      <c r="A475321" s="467"/>
      <c r="B475321" s="452"/>
    </row>
    <row r="475322" spans="1:2">
      <c r="A475322" s="467"/>
      <c r="B475322" s="452"/>
    </row>
    <row r="475323" spans="1:2">
      <c r="A475323" s="467"/>
      <c r="B475323" s="454"/>
    </row>
    <row r="475324" spans="1:2">
      <c r="A475324" s="467"/>
      <c r="B475324" s="452"/>
    </row>
    <row r="475325" spans="1:2">
      <c r="A475325" s="467"/>
      <c r="B475325" s="455"/>
    </row>
    <row r="475326" spans="1:2">
      <c r="A475326" s="467"/>
      <c r="B475326" s="456"/>
    </row>
    <row r="475327" spans="1:2">
      <c r="A475327" s="467"/>
      <c r="B475327" s="456"/>
    </row>
    <row r="475328" spans="1:2">
      <c r="A475328" s="467"/>
      <c r="B475328" s="455"/>
    </row>
    <row r="475329" spans="1:2">
      <c r="A475329" s="467"/>
      <c r="B475329" s="456"/>
    </row>
    <row r="475330" spans="1:2">
      <c r="A475330" s="467"/>
      <c r="B475330" s="455"/>
    </row>
    <row r="475331" spans="1:2">
      <c r="A475331" s="467"/>
      <c r="B475331" s="452"/>
    </row>
    <row r="475332" spans="1:2">
      <c r="A475332" s="467"/>
      <c r="B475332" s="452"/>
    </row>
    <row r="475333" spans="1:2">
      <c r="A475333" s="467"/>
      <c r="B475333" s="452"/>
    </row>
    <row r="475334" spans="1:2">
      <c r="A475334" s="467"/>
      <c r="B475334" s="452"/>
    </row>
    <row r="475335" spans="1:2">
      <c r="A475335" s="467"/>
      <c r="B475335" s="452"/>
    </row>
    <row r="475336" spans="1:2">
      <c r="A475336" s="467"/>
      <c r="B475336" s="452"/>
    </row>
    <row r="475337" spans="1:2">
      <c r="A475337" s="467"/>
      <c r="B475337" s="452"/>
    </row>
    <row r="491522" spans="1:2">
      <c r="A491522" s="523">
        <v>1</v>
      </c>
      <c r="B491522" s="124"/>
    </row>
    <row r="491523" spans="1:2" ht="60.75" thickBot="1">
      <c r="A491523" s="604"/>
      <c r="B491523" s="125" t="s">
        <v>336</v>
      </c>
    </row>
    <row r="491524" spans="1:2" ht="15.75" thickBot="1">
      <c r="A491524" s="607"/>
      <c r="B491524" s="126">
        <v>1</v>
      </c>
    </row>
    <row r="491525" spans="1:2" ht="45">
      <c r="A491525" s="605" t="s">
        <v>746</v>
      </c>
      <c r="B491525" s="127" t="s">
        <v>337</v>
      </c>
    </row>
    <row r="491526" spans="1:2" ht="15.75" thickBot="1">
      <c r="A491526" s="608"/>
      <c r="B491526" s="126">
        <v>2</v>
      </c>
    </row>
    <row r="491527" spans="1:2" ht="15.75" thickBot="1">
      <c r="A491527" s="609"/>
      <c r="B491527" s="126">
        <v>3</v>
      </c>
    </row>
    <row r="491528" spans="1:2" ht="15.75" thickBot="1">
      <c r="A491528" s="609"/>
      <c r="B491528" s="126">
        <v>4</v>
      </c>
    </row>
    <row r="491529" spans="1:2" ht="15.75" thickBot="1">
      <c r="A491529" s="609"/>
      <c r="B491529" s="126">
        <v>5</v>
      </c>
    </row>
    <row r="491530" spans="1:2" ht="60">
      <c r="A491530" s="605" t="s">
        <v>752</v>
      </c>
      <c r="B491530" s="126">
        <v>6</v>
      </c>
    </row>
    <row r="491531" spans="1:2">
      <c r="A491531" s="483" t="s">
        <v>746</v>
      </c>
      <c r="B491531" s="126">
        <v>7</v>
      </c>
    </row>
    <row r="491532" spans="1:2">
      <c r="A491532" s="483" t="s">
        <v>746</v>
      </c>
      <c r="B491532" s="126">
        <v>8</v>
      </c>
    </row>
    <row r="491533" spans="1:2">
      <c r="A491533" s="483" t="s">
        <v>746</v>
      </c>
      <c r="B491533" s="126">
        <v>9</v>
      </c>
    </row>
    <row r="491534" spans="1:2">
      <c r="A491534" s="483" t="s">
        <v>746</v>
      </c>
      <c r="B491534" s="126">
        <v>10</v>
      </c>
    </row>
    <row r="491535" spans="1:2" ht="15.75" thickBot="1">
      <c r="A491535" s="610" t="s">
        <v>746</v>
      </c>
      <c r="B491535" s="126">
        <v>11</v>
      </c>
    </row>
    <row r="491536" spans="1:2" ht="15.75" thickBot="1">
      <c r="A491536" s="607"/>
      <c r="B491536" s="126">
        <v>12</v>
      </c>
    </row>
    <row r="491537" spans="1:2" ht="15.75" thickBot="1">
      <c r="A491537" s="611"/>
      <c r="B491537" s="126">
        <v>13</v>
      </c>
    </row>
    <row r="491538" spans="1:2" ht="15.75" thickBot="1">
      <c r="A491538" s="609"/>
      <c r="B491538" s="126">
        <v>14</v>
      </c>
    </row>
    <row r="491539" spans="1:2" ht="15.75" thickBot="1">
      <c r="A491539" s="612"/>
      <c r="B491539" s="126">
        <v>15</v>
      </c>
    </row>
    <row r="491540" spans="1:2" ht="15.75" thickBot="1">
      <c r="A491540" s="611"/>
      <c r="B491540" s="126">
        <v>16</v>
      </c>
    </row>
    <row r="491541" spans="1:2" ht="15.75" thickBot="1">
      <c r="A491541" s="613"/>
      <c r="B491541" s="126">
        <v>17</v>
      </c>
    </row>
    <row r="491542" spans="1:2" ht="15.75" thickBot="1">
      <c r="A491542" s="614"/>
      <c r="B491542" s="126">
        <v>18</v>
      </c>
    </row>
    <row r="491543" spans="1:2" ht="15.75" thickBot="1">
      <c r="A491543" s="615"/>
      <c r="B491543" s="126">
        <v>19</v>
      </c>
    </row>
    <row r="491544" spans="1:2" ht="15.75" thickBot="1">
      <c r="A491544" s="615"/>
      <c r="B491544" s="126">
        <v>20</v>
      </c>
    </row>
    <row r="491545" spans="1:2" ht="15.75" thickBot="1">
      <c r="A491545" s="615"/>
      <c r="B491545" s="126">
        <v>21</v>
      </c>
    </row>
    <row r="491546" spans="1:2" ht="15.75" thickBot="1">
      <c r="A491546" s="615"/>
      <c r="B491546" s="126">
        <v>22</v>
      </c>
    </row>
    <row r="491547" spans="1:2" ht="15.75" thickBot="1">
      <c r="A491547" s="615"/>
      <c r="B491547" s="126">
        <v>23</v>
      </c>
    </row>
    <row r="491548" spans="1:2" ht="15.75" thickBot="1">
      <c r="A491548" s="615"/>
      <c r="B491548" s="126">
        <v>24</v>
      </c>
    </row>
    <row r="491549" spans="1:2">
      <c r="A491549" s="616">
        <v>0</v>
      </c>
      <c r="B491549" s="126">
        <v>25</v>
      </c>
    </row>
    <row r="491550" spans="1:2" ht="45">
      <c r="A491550" s="483" t="s">
        <v>746</v>
      </c>
      <c r="B491550" s="127" t="s">
        <v>338</v>
      </c>
    </row>
    <row r="491551" spans="1:2" ht="45.75" thickBot="1">
      <c r="A491551" s="604"/>
      <c r="B491551" s="127" t="s">
        <v>339</v>
      </c>
    </row>
    <row r="491552" spans="1:2" ht="15.75" thickBot="1">
      <c r="A491552" s="615"/>
      <c r="B491552" s="126">
        <v>26</v>
      </c>
    </row>
    <row r="491553" spans="1:2" ht="15.75" thickBot="1">
      <c r="A491553" s="615"/>
      <c r="B491553" s="126">
        <v>27</v>
      </c>
    </row>
    <row r="491554" spans="1:2" ht="15.75" thickBot="1">
      <c r="A491554" s="615"/>
      <c r="B491554" s="126">
        <v>28</v>
      </c>
    </row>
    <row r="491555" spans="1:2" ht="15.75" thickBot="1">
      <c r="A491555" s="615"/>
      <c r="B491555" s="126">
        <v>29</v>
      </c>
    </row>
    <row r="491556" spans="1:2" ht="15.75" thickBot="1">
      <c r="A491556" s="617">
        <v>0</v>
      </c>
      <c r="B491556" s="126">
        <v>30</v>
      </c>
    </row>
    <row r="491557" spans="1:2" ht="15.75" thickBot="1">
      <c r="A491557" s="615"/>
      <c r="B491557" s="126">
        <v>31</v>
      </c>
    </row>
    <row r="491558" spans="1:2" ht="15.75" thickBot="1">
      <c r="A491558" s="615"/>
      <c r="B491558" s="126">
        <v>32</v>
      </c>
    </row>
    <row r="491559" spans="1:2">
      <c r="A491559" s="618">
        <v>0</v>
      </c>
      <c r="B491559" s="126">
        <v>33</v>
      </c>
    </row>
    <row r="491560" spans="1:2">
      <c r="A491560" s="370">
        <v>0</v>
      </c>
      <c r="B491560" s="126">
        <v>34</v>
      </c>
    </row>
    <row r="491561" spans="1:2">
      <c r="A491561" s="436">
        <v>0</v>
      </c>
      <c r="B491561" s="126">
        <v>35</v>
      </c>
    </row>
    <row r="491562" spans="1:2">
      <c r="A491562" s="436">
        <v>0</v>
      </c>
      <c r="B491562" s="126">
        <v>36</v>
      </c>
    </row>
    <row r="491563" spans="1:2">
      <c r="A491563" s="370">
        <v>0</v>
      </c>
      <c r="B491563" s="126">
        <v>37</v>
      </c>
    </row>
    <row r="491564" spans="1:2" ht="15.75" thickBot="1">
      <c r="A491564" s="619">
        <v>0</v>
      </c>
      <c r="B491564" s="126">
        <v>38</v>
      </c>
    </row>
    <row r="491565" spans="1:2" ht="15.75" thickBot="1">
      <c r="A491565" s="615"/>
      <c r="B491565" s="126">
        <v>39</v>
      </c>
    </row>
    <row r="491566" spans="1:2" ht="45">
      <c r="A491566" s="620" t="s">
        <v>746</v>
      </c>
      <c r="B491566" s="127" t="s">
        <v>340</v>
      </c>
    </row>
    <row r="491567" spans="1:2" ht="45.75" thickBot="1">
      <c r="A491567" s="621"/>
      <c r="B491567" s="127" t="s">
        <v>341</v>
      </c>
    </row>
    <row r="491568" spans="1:2" ht="15.75" thickBot="1">
      <c r="A491568" s="615"/>
      <c r="B491568" s="126">
        <v>40</v>
      </c>
    </row>
    <row r="491569" spans="1:2" ht="45">
      <c r="A491569" s="541" t="s">
        <v>746</v>
      </c>
      <c r="B491569" s="127" t="s">
        <v>342</v>
      </c>
    </row>
    <row r="491570" spans="1:2" ht="45.75" thickBot="1">
      <c r="A491570" s="621"/>
      <c r="B491570" s="127" t="s">
        <v>343</v>
      </c>
    </row>
    <row r="491571" spans="1:2" ht="15.75" thickBot="1">
      <c r="A491571" s="622"/>
      <c r="B491571" s="126">
        <v>41</v>
      </c>
    </row>
    <row r="491572" spans="1:2" ht="60">
      <c r="A491572" s="541" t="s">
        <v>746</v>
      </c>
      <c r="B491572" s="127" t="s">
        <v>344</v>
      </c>
    </row>
    <row r="491573" spans="1:2" ht="15.75" thickBot="1">
      <c r="A491573" s="621"/>
      <c r="B491573" s="128">
        <v>42</v>
      </c>
    </row>
    <row r="491574" spans="1:2" ht="15.75" thickBot="1">
      <c r="A491574" s="622"/>
      <c r="B491574" s="126">
        <v>43</v>
      </c>
    </row>
    <row r="491575" spans="1:2" ht="60">
      <c r="A491575" s="541" t="s">
        <v>746</v>
      </c>
      <c r="B491575" s="127" t="s">
        <v>345</v>
      </c>
    </row>
    <row r="491576" spans="1:2" ht="15.75" thickBot="1">
      <c r="A491576" s="621"/>
      <c r="B491576" s="130">
        <v>44</v>
      </c>
    </row>
    <row r="491577" spans="1:2" ht="15.75" thickBot="1">
      <c r="A491577" s="622"/>
      <c r="B491577" s="126">
        <v>45</v>
      </c>
    </row>
    <row r="491578" spans="1:2" ht="15.75" thickBot="1">
      <c r="A491578" s="623"/>
      <c r="B491578" s="130">
        <v>46</v>
      </c>
    </row>
    <row r="491579" spans="1:2" ht="15.75" thickBot="1">
      <c r="A491579" s="625"/>
      <c r="B491579" s="126">
        <v>47</v>
      </c>
    </row>
    <row r="491580" spans="1:2" ht="15.75" thickBot="1">
      <c r="A491580" s="624"/>
      <c r="B491580" s="130">
        <v>48</v>
      </c>
    </row>
    <row r="491581" spans="1:2" ht="15.75" thickBot="1">
      <c r="A491581" s="626"/>
      <c r="B491581" s="126">
        <v>49</v>
      </c>
    </row>
    <row r="491582" spans="1:2" ht="15.75" thickBot="1">
      <c r="A491582" s="626"/>
      <c r="B491582" s="130">
        <v>50</v>
      </c>
    </row>
    <row r="491583" spans="1:2" ht="15.75" thickBot="1">
      <c r="A491583" s="627">
        <v>0</v>
      </c>
      <c r="B491583" s="126">
        <v>51</v>
      </c>
    </row>
    <row r="491584" spans="1:2" ht="15.75" thickBot="1">
      <c r="A491584" s="626"/>
      <c r="B491584" s="130">
        <v>52</v>
      </c>
    </row>
    <row r="491585" spans="1:2" ht="15.75" thickBot="1">
      <c r="A491585" s="626"/>
      <c r="B491585" s="126">
        <v>53</v>
      </c>
    </row>
    <row r="491586" spans="1:2" ht="15.75" thickBot="1">
      <c r="A491586" s="626"/>
      <c r="B491586" s="130">
        <v>54</v>
      </c>
    </row>
    <row r="491587" spans="1:2" ht="15.75" thickBot="1">
      <c r="A491587" s="615"/>
      <c r="B491587" s="126">
        <v>55</v>
      </c>
    </row>
    <row r="491588" spans="1:2" ht="15.75" thickBot="1">
      <c r="A491588" s="615"/>
      <c r="B491588" s="130">
        <v>56</v>
      </c>
    </row>
    <row r="491589" spans="1:2" ht="45.75" thickBot="1">
      <c r="A491589" s="545" t="s">
        <v>746</v>
      </c>
      <c r="B491589" s="127" t="s">
        <v>346</v>
      </c>
    </row>
    <row r="491590" spans="1:2" ht="15.75" thickBot="1">
      <c r="A491590" s="626"/>
      <c r="B491590" s="126">
        <v>57</v>
      </c>
    </row>
    <row r="491591" spans="1:2" ht="15.75" thickBot="1">
      <c r="A491591" s="626"/>
      <c r="B491591" s="126">
        <v>58</v>
      </c>
    </row>
    <row r="491592" spans="1:2" ht="15.75" thickBot="1">
      <c r="A491592" s="626"/>
      <c r="B491592" s="126">
        <v>59</v>
      </c>
    </row>
    <row r="491593" spans="1:2" ht="15.75" thickBot="1">
      <c r="A491593" s="626"/>
      <c r="B491593" s="126">
        <v>60</v>
      </c>
    </row>
    <row r="491594" spans="1:2">
      <c r="A491594" s="628">
        <v>0</v>
      </c>
      <c r="B491594" s="126">
        <v>61</v>
      </c>
    </row>
    <row r="491595" spans="1:2" ht="45">
      <c r="A491595" s="460" t="s">
        <v>746</v>
      </c>
      <c r="B491595" s="127" t="s">
        <v>347</v>
      </c>
    </row>
    <row r="491596" spans="1:2" ht="45.75" thickBot="1">
      <c r="A491596" s="630"/>
      <c r="B491596" s="127" t="s">
        <v>348</v>
      </c>
    </row>
    <row r="491597" spans="1:2" ht="15.75" thickBot="1">
      <c r="A491597" s="629"/>
      <c r="B491597" s="126">
        <v>62</v>
      </c>
    </row>
    <row r="491598" spans="1:2" ht="15.75" thickBot="1">
      <c r="A491598" s="629"/>
      <c r="B491598" s="126">
        <v>63</v>
      </c>
    </row>
    <row r="491599" spans="1:2" ht="15.75" thickBot="1">
      <c r="A491599" s="629"/>
      <c r="B491599" s="126">
        <v>64</v>
      </c>
    </row>
    <row r="491600" spans="1:2" ht="15.75" thickBot="1">
      <c r="A491600" s="627">
        <v>0</v>
      </c>
      <c r="B491600" s="126">
        <v>65</v>
      </c>
    </row>
    <row r="491601" spans="1:2" ht="15.75" thickBot="1">
      <c r="A491601" s="629"/>
      <c r="B491601" s="126">
        <v>66</v>
      </c>
    </row>
    <row r="491602" spans="1:2" ht="15.75" thickBot="1">
      <c r="A491602" s="629"/>
      <c r="B491602" s="126">
        <v>67</v>
      </c>
    </row>
    <row r="491603" spans="1:2" ht="15.75" thickBot="1">
      <c r="A491603" s="629"/>
      <c r="B491603" s="126">
        <v>68</v>
      </c>
    </row>
    <row r="491604" spans="1:2" ht="15.75" thickBot="1">
      <c r="A491604" s="629"/>
      <c r="B491604" s="126">
        <v>69</v>
      </c>
    </row>
    <row r="491605" spans="1:2" ht="15.75" thickBot="1">
      <c r="A491605" s="623"/>
      <c r="B491605" s="126">
        <v>70</v>
      </c>
    </row>
    <row r="491606" spans="1:2" ht="15.75" thickBot="1">
      <c r="A491606" s="629"/>
      <c r="B491606" s="126">
        <v>71</v>
      </c>
    </row>
    <row r="491607" spans="1:2" ht="15.75" thickBot="1">
      <c r="A491607" s="623"/>
      <c r="B491607" s="126">
        <v>72</v>
      </c>
    </row>
    <row r="491608" spans="1:2" ht="15.75" thickBot="1">
      <c r="A491608" s="629"/>
      <c r="B491608" s="126">
        <v>73</v>
      </c>
    </row>
    <row r="491609" spans="1:2">
      <c r="A491609" s="546"/>
      <c r="B491609" s="126">
        <v>74</v>
      </c>
    </row>
    <row r="491610" spans="1:2">
      <c r="A491610" s="462">
        <v>0</v>
      </c>
      <c r="B491610" s="126">
        <v>75</v>
      </c>
    </row>
    <row r="491611" spans="1:2" ht="60">
      <c r="A491611" s="462">
        <v>0</v>
      </c>
      <c r="B491611" s="125" t="s">
        <v>349</v>
      </c>
    </row>
    <row r="491612" spans="1:2" ht="60">
      <c r="A491612" s="460" t="s">
        <v>746</v>
      </c>
      <c r="B491612" s="125" t="s">
        <v>350</v>
      </c>
    </row>
    <row r="491613" spans="1:2" ht="60">
      <c r="A491613" s="441"/>
      <c r="B491613" s="125" t="s">
        <v>351</v>
      </c>
    </row>
    <row r="491614" spans="1:2">
      <c r="A491614" s="462">
        <v>0</v>
      </c>
      <c r="B491614" s="131">
        <v>76</v>
      </c>
    </row>
    <row r="491615" spans="1:2">
      <c r="A491615" s="462">
        <v>0</v>
      </c>
      <c r="B491615" s="131">
        <v>77</v>
      </c>
    </row>
    <row r="491616" spans="1:2">
      <c r="A491616" s="462">
        <v>0</v>
      </c>
      <c r="B491616" s="131">
        <v>78</v>
      </c>
    </row>
    <row r="491617" spans="1:2">
      <c r="A491617" s="462">
        <v>0</v>
      </c>
      <c r="B491617" s="131">
        <v>79</v>
      </c>
    </row>
    <row r="491618" spans="1:2">
      <c r="A491618" s="462">
        <v>0</v>
      </c>
      <c r="B491618" s="131">
        <v>80</v>
      </c>
    </row>
    <row r="491619" spans="1:2">
      <c r="A491619" s="462">
        <v>0</v>
      </c>
      <c r="B491619" s="131">
        <v>81</v>
      </c>
    </row>
    <row r="491620" spans="1:2">
      <c r="A491620" s="462">
        <v>0</v>
      </c>
      <c r="B491620" s="131">
        <v>82</v>
      </c>
    </row>
    <row r="491621" spans="1:2">
      <c r="A491621" s="462">
        <v>0</v>
      </c>
      <c r="B491621" s="131">
        <v>83</v>
      </c>
    </row>
    <row r="491622" spans="1:2">
      <c r="A491622" s="462">
        <v>0</v>
      </c>
      <c r="B491622" s="131">
        <v>84</v>
      </c>
    </row>
    <row r="491623" spans="1:2" ht="15.75" thickBot="1">
      <c r="A491623" s="631">
        <v>0</v>
      </c>
      <c r="B491623" s="131">
        <v>85</v>
      </c>
    </row>
    <row r="491624" spans="1:2" ht="15.75" thickBot="1">
      <c r="A491624" s="632"/>
      <c r="B491624" s="131">
        <v>86</v>
      </c>
    </row>
    <row r="491625" spans="1:2" ht="15.75" thickBot="1">
      <c r="A491625" s="632"/>
      <c r="B491625" s="131">
        <v>87</v>
      </c>
    </row>
    <row r="491626" spans="1:2" ht="15.75" thickBot="1">
      <c r="A491626" s="615"/>
      <c r="B491626" s="131">
        <v>88</v>
      </c>
    </row>
    <row r="491627" spans="1:2" ht="15.75" thickBot="1">
      <c r="A491627" s="622"/>
      <c r="B491627" s="131">
        <v>89</v>
      </c>
    </row>
    <row r="491628" spans="1:2" ht="45">
      <c r="A491628" s="541" t="s">
        <v>746</v>
      </c>
      <c r="B491628" s="125" t="s">
        <v>352</v>
      </c>
    </row>
    <row r="491629" spans="1:2">
      <c r="A491629" s="290"/>
      <c r="B491629" s="131">
        <v>90</v>
      </c>
    </row>
    <row r="491630" spans="1:2">
      <c r="A491630" s="290"/>
      <c r="B491630" s="131">
        <v>91</v>
      </c>
    </row>
    <row r="491631" spans="1:2">
      <c r="A491631" s="526"/>
      <c r="B491631" s="131">
        <v>92</v>
      </c>
    </row>
    <row r="491632" spans="1:2">
      <c r="A491632" s="291"/>
      <c r="B491632" s="131">
        <v>93</v>
      </c>
    </row>
    <row r="491633" spans="1:2">
      <c r="A491633" s="374"/>
      <c r="B491633" s="131">
        <v>94</v>
      </c>
    </row>
    <row r="491634" spans="1:2">
      <c r="A491634" s="374"/>
      <c r="B491634" s="131">
        <v>95</v>
      </c>
    </row>
    <row r="491635" spans="1:2">
      <c r="A491635" s="374"/>
      <c r="B491635" s="131">
        <v>96</v>
      </c>
    </row>
    <row r="491636" spans="1:2">
      <c r="A491636" s="374"/>
      <c r="B491636" s="131">
        <v>97</v>
      </c>
    </row>
    <row r="491637" spans="1:2">
      <c r="A491637" s="291"/>
      <c r="B491637" s="131">
        <v>98</v>
      </c>
    </row>
    <row r="491638" spans="1:2">
      <c r="A491638" s="441"/>
      <c r="B491638" s="131">
        <v>99</v>
      </c>
    </row>
    <row r="491639" spans="1:2">
      <c r="A491639" s="441"/>
      <c r="B491639" s="131">
        <v>100</v>
      </c>
    </row>
    <row r="491640" spans="1:2">
      <c r="A491640" s="464"/>
      <c r="B491640" s="131">
        <v>101</v>
      </c>
    </row>
    <row r="491641" spans="1:2">
      <c r="A491641" s="290"/>
      <c r="B491641" s="131">
        <v>102</v>
      </c>
    </row>
    <row r="491642" spans="1:2" ht="45">
      <c r="A491642" s="633" t="s">
        <v>746</v>
      </c>
      <c r="B491642" s="125" t="s">
        <v>353</v>
      </c>
    </row>
    <row r="491643" spans="1:2">
      <c r="A491643" s="463"/>
      <c r="B491643" s="131">
        <v>103</v>
      </c>
    </row>
    <row r="491644" spans="1:2">
      <c r="A491644" s="298"/>
      <c r="B491644" s="131">
        <v>104</v>
      </c>
    </row>
    <row r="491645" spans="1:2">
      <c r="A491645" s="298"/>
      <c r="B491645" s="131">
        <v>105</v>
      </c>
    </row>
    <row r="491646" spans="1:2">
      <c r="A491646" s="298"/>
      <c r="B491646" s="131">
        <v>106</v>
      </c>
    </row>
    <row r="491647" spans="1:2">
      <c r="A491647" s="298"/>
      <c r="B491647" s="131">
        <v>107</v>
      </c>
    </row>
    <row r="491648" spans="1:2">
      <c r="A491648" s="465"/>
      <c r="B491648" s="131">
        <v>108</v>
      </c>
    </row>
    <row r="491649" spans="1:2">
      <c r="A491649" s="441"/>
      <c r="B491649" s="131">
        <v>109</v>
      </c>
    </row>
    <row r="491650" spans="1:2">
      <c r="A491650" s="464"/>
      <c r="B491650" s="131">
        <v>110</v>
      </c>
    </row>
    <row r="491651" spans="1:2">
      <c r="A491651" s="466"/>
      <c r="B491651" s="131">
        <v>111</v>
      </c>
    </row>
    <row r="491652" spans="1:2">
      <c r="A491652" s="290"/>
      <c r="B491652" s="131">
        <v>112</v>
      </c>
    </row>
    <row r="491653" spans="1:2" ht="45">
      <c r="A491653" s="633" t="s">
        <v>746</v>
      </c>
      <c r="B491653" s="125" t="s">
        <v>354</v>
      </c>
    </row>
    <row r="491654" spans="1:2">
      <c r="A491654" s="290"/>
      <c r="B491654" s="131">
        <v>113</v>
      </c>
    </row>
    <row r="491655" spans="1:2">
      <c r="A491655" s="525" t="s">
        <v>746</v>
      </c>
      <c r="B491655" s="131">
        <v>114</v>
      </c>
    </row>
    <row r="491656" spans="1:2">
      <c r="A491656" s="525" t="s">
        <v>746</v>
      </c>
      <c r="B491656" s="131">
        <v>115</v>
      </c>
    </row>
    <row r="491657" spans="1:2">
      <c r="A491657" s="463"/>
      <c r="B491657" s="131">
        <v>116</v>
      </c>
    </row>
    <row r="491658" spans="1:2">
      <c r="A491658" s="298"/>
      <c r="B491658" s="131">
        <v>117</v>
      </c>
    </row>
    <row r="491659" spans="1:2">
      <c r="A491659" s="298"/>
      <c r="B491659" s="131">
        <v>118</v>
      </c>
    </row>
    <row r="491660" spans="1:2">
      <c r="A491660" s="298"/>
      <c r="B491660" s="131">
        <v>119</v>
      </c>
    </row>
    <row r="491661" spans="1:2">
      <c r="A491661" s="465"/>
      <c r="B491661" s="131">
        <v>120</v>
      </c>
    </row>
    <row r="491662" spans="1:2">
      <c r="A491662" s="465"/>
      <c r="B491662" s="131">
        <v>121</v>
      </c>
    </row>
    <row r="491663" spans="1:2">
      <c r="A491663" s="441"/>
      <c r="B491663" s="131">
        <v>122</v>
      </c>
    </row>
    <row r="491664" spans="1:2">
      <c r="A491664" s="464"/>
      <c r="B491664" s="131">
        <v>123</v>
      </c>
    </row>
    <row r="491665" spans="1:2">
      <c r="A491665" s="463"/>
      <c r="B491665" s="131">
        <v>124</v>
      </c>
    </row>
    <row r="491666" spans="1:2">
      <c r="A491666" s="298"/>
      <c r="B491666" s="131">
        <v>125</v>
      </c>
    </row>
    <row r="491667" spans="1:2">
      <c r="A491667" s="465"/>
      <c r="B491667" s="131">
        <v>127</v>
      </c>
    </row>
    <row r="491668" spans="1:2">
      <c r="A491668" s="441"/>
      <c r="B491668" s="131">
        <v>128</v>
      </c>
    </row>
    <row r="491669" spans="1:2">
      <c r="A491669" s="464"/>
      <c r="B491669" s="131">
        <v>129</v>
      </c>
    </row>
    <row r="491670" spans="1:2">
      <c r="A491670" s="463"/>
      <c r="B491670" s="131">
        <v>130</v>
      </c>
    </row>
    <row r="491671" spans="1:2">
      <c r="A491671" s="298"/>
      <c r="B491671" s="131">
        <v>131</v>
      </c>
    </row>
    <row r="491672" spans="1:2">
      <c r="A491672" s="465"/>
      <c r="B491672" s="131">
        <v>133</v>
      </c>
    </row>
    <row r="491673" spans="1:2" ht="60">
      <c r="A491673" s="460" t="s">
        <v>746</v>
      </c>
      <c r="B491673" s="125" t="s">
        <v>355</v>
      </c>
    </row>
    <row r="491674" spans="1:2" ht="60">
      <c r="A491674" s="439"/>
      <c r="B491674" s="129" t="s">
        <v>356</v>
      </c>
    </row>
    <row r="491675" spans="1:2">
      <c r="A491675" s="462">
        <v>0</v>
      </c>
      <c r="B491675" s="131">
        <v>134</v>
      </c>
    </row>
    <row r="491676" spans="1:2">
      <c r="A491676" s="462">
        <v>0</v>
      </c>
      <c r="B491676" s="131">
        <v>135</v>
      </c>
    </row>
    <row r="491677" spans="1:2">
      <c r="A491677" s="373">
        <v>0</v>
      </c>
      <c r="B491677" s="131">
        <v>136</v>
      </c>
    </row>
    <row r="491678" spans="1:2">
      <c r="A491678" s="439"/>
      <c r="B491678" s="131">
        <v>137</v>
      </c>
    </row>
    <row r="491679" spans="1:2">
      <c r="A491679" s="371">
        <v>0</v>
      </c>
      <c r="B491679" s="131">
        <v>138</v>
      </c>
    </row>
    <row r="491680" spans="1:2">
      <c r="A491680" s="370" t="s">
        <v>746</v>
      </c>
      <c r="B491680" s="131">
        <v>139</v>
      </c>
    </row>
    <row r="491681" spans="1:2">
      <c r="A491681" s="370" t="s">
        <v>746</v>
      </c>
      <c r="B491681" s="131">
        <v>140</v>
      </c>
    </row>
    <row r="491682" spans="1:2">
      <c r="A491682" s="370">
        <v>0</v>
      </c>
      <c r="B491682" s="131">
        <v>141</v>
      </c>
    </row>
    <row r="491683" spans="1:2">
      <c r="A491683" s="370" t="s">
        <v>117</v>
      </c>
      <c r="B491683" s="131">
        <v>142</v>
      </c>
    </row>
    <row r="491684" spans="1:2">
      <c r="A491684" s="370" t="s">
        <v>117</v>
      </c>
      <c r="B491684" s="131">
        <v>143</v>
      </c>
    </row>
    <row r="491685" spans="1:2">
      <c r="A491685" s="370" t="s">
        <v>117</v>
      </c>
      <c r="B491685" s="131">
        <v>144</v>
      </c>
    </row>
    <row r="491686" spans="1:2">
      <c r="A491686" s="370" t="s">
        <v>117</v>
      </c>
      <c r="B491686" s="131">
        <v>145</v>
      </c>
    </row>
    <row r="491687" spans="1:2">
      <c r="A491687" s="528" t="s">
        <v>117</v>
      </c>
      <c r="B491687" s="131">
        <v>146</v>
      </c>
    </row>
    <row r="491688" spans="1:2">
      <c r="A491688" s="528" t="s">
        <v>117</v>
      </c>
      <c r="B491688" s="131">
        <v>147</v>
      </c>
    </row>
    <row r="491689" spans="1:2">
      <c r="A491689" s="370" t="s">
        <v>117</v>
      </c>
      <c r="B491689" s="131">
        <v>148</v>
      </c>
    </row>
    <row r="491690" spans="1:2">
      <c r="A491690" s="515"/>
      <c r="B491690" s="533"/>
    </row>
    <row r="491691" spans="1:2">
      <c r="A491691" s="515"/>
      <c r="B491691" s="452"/>
    </row>
    <row r="491692" spans="1:2">
      <c r="A491692" s="515"/>
      <c r="B491692" s="452"/>
    </row>
    <row r="491693" spans="1:2">
      <c r="A491693" s="515"/>
      <c r="B491693" s="452"/>
    </row>
    <row r="491694" spans="1:2">
      <c r="A491694" s="515"/>
      <c r="B491694" s="452"/>
    </row>
    <row r="491695" spans="1:2">
      <c r="A491695" s="467">
        <v>0</v>
      </c>
      <c r="B491695" s="452"/>
    </row>
    <row r="491696" spans="1:2">
      <c r="A491696" s="467">
        <v>0</v>
      </c>
      <c r="B491696" s="452"/>
    </row>
    <row r="491697" spans="1:2">
      <c r="A491697" s="467">
        <v>0</v>
      </c>
      <c r="B491697" s="452"/>
    </row>
    <row r="491698" spans="1:2">
      <c r="A491698" s="467">
        <v>0</v>
      </c>
      <c r="B491698" s="452"/>
    </row>
    <row r="491699" spans="1:2">
      <c r="A491699" s="467">
        <v>0</v>
      </c>
      <c r="B491699" s="452"/>
    </row>
    <row r="491700" spans="1:2">
      <c r="A491700" s="467"/>
      <c r="B491700" s="452"/>
    </row>
    <row r="491701" spans="1:2">
      <c r="A491701" s="467"/>
      <c r="B491701" s="452"/>
    </row>
    <row r="491702" spans="1:2">
      <c r="A491702" s="467"/>
      <c r="B491702" s="452"/>
    </row>
    <row r="491703" spans="1:2">
      <c r="A491703" s="467"/>
      <c r="B491703" s="452"/>
    </row>
    <row r="491704" spans="1:2">
      <c r="A491704" s="467"/>
      <c r="B491704" s="452"/>
    </row>
    <row r="491705" spans="1:2">
      <c r="A491705" s="467"/>
      <c r="B491705" s="452"/>
    </row>
    <row r="491706" spans="1:2">
      <c r="A491706" s="467"/>
      <c r="B491706" s="452"/>
    </row>
    <row r="491707" spans="1:2">
      <c r="A491707" s="467"/>
      <c r="B491707" s="454"/>
    </row>
    <row r="491708" spans="1:2">
      <c r="A491708" s="467"/>
      <c r="B491708" s="452"/>
    </row>
    <row r="491709" spans="1:2">
      <c r="A491709" s="467"/>
      <c r="B491709" s="455"/>
    </row>
    <row r="491710" spans="1:2">
      <c r="A491710" s="467"/>
      <c r="B491710" s="456"/>
    </row>
    <row r="491711" spans="1:2">
      <c r="A491711" s="467"/>
      <c r="B491711" s="456"/>
    </row>
    <row r="491712" spans="1:2">
      <c r="A491712" s="467"/>
      <c r="B491712" s="455"/>
    </row>
    <row r="491713" spans="1:2">
      <c r="A491713" s="467"/>
      <c r="B491713" s="456"/>
    </row>
    <row r="491714" spans="1:2">
      <c r="A491714" s="467"/>
      <c r="B491714" s="455"/>
    </row>
    <row r="491715" spans="1:2">
      <c r="A491715" s="467"/>
      <c r="B491715" s="452"/>
    </row>
    <row r="491716" spans="1:2">
      <c r="A491716" s="467"/>
      <c r="B491716" s="452"/>
    </row>
    <row r="491717" spans="1:2">
      <c r="A491717" s="467"/>
      <c r="B491717" s="452"/>
    </row>
    <row r="491718" spans="1:2">
      <c r="A491718" s="467"/>
      <c r="B491718" s="452"/>
    </row>
    <row r="491719" spans="1:2">
      <c r="A491719" s="467"/>
      <c r="B491719" s="452"/>
    </row>
    <row r="491720" spans="1:2">
      <c r="A491720" s="467"/>
      <c r="B491720" s="452"/>
    </row>
    <row r="491721" spans="1:2">
      <c r="A491721" s="467"/>
      <c r="B491721" s="452"/>
    </row>
    <row r="507906" spans="1:2">
      <c r="A507906" s="523">
        <v>1</v>
      </c>
      <c r="B507906" s="124"/>
    </row>
    <row r="507907" spans="1:2" ht="60.75" thickBot="1">
      <c r="A507907" s="604"/>
      <c r="B507907" s="125" t="s">
        <v>336</v>
      </c>
    </row>
    <row r="507908" spans="1:2" ht="15.75" thickBot="1">
      <c r="A507908" s="607"/>
      <c r="B507908" s="126">
        <v>1</v>
      </c>
    </row>
    <row r="507909" spans="1:2" ht="45">
      <c r="A507909" s="605" t="s">
        <v>746</v>
      </c>
      <c r="B507909" s="127" t="s">
        <v>337</v>
      </c>
    </row>
    <row r="507910" spans="1:2" ht="15.75" thickBot="1">
      <c r="A507910" s="608"/>
      <c r="B507910" s="126">
        <v>2</v>
      </c>
    </row>
    <row r="507911" spans="1:2" ht="15.75" thickBot="1">
      <c r="A507911" s="609"/>
      <c r="B507911" s="126">
        <v>3</v>
      </c>
    </row>
    <row r="507912" spans="1:2" ht="15.75" thickBot="1">
      <c r="A507912" s="609"/>
      <c r="B507912" s="126">
        <v>4</v>
      </c>
    </row>
    <row r="507913" spans="1:2" ht="15.75" thickBot="1">
      <c r="A507913" s="609"/>
      <c r="B507913" s="126">
        <v>5</v>
      </c>
    </row>
    <row r="507914" spans="1:2" ht="60">
      <c r="A507914" s="605" t="s">
        <v>752</v>
      </c>
      <c r="B507914" s="126">
        <v>6</v>
      </c>
    </row>
    <row r="507915" spans="1:2">
      <c r="A507915" s="483" t="s">
        <v>746</v>
      </c>
      <c r="B507915" s="126">
        <v>7</v>
      </c>
    </row>
    <row r="507916" spans="1:2">
      <c r="A507916" s="483" t="s">
        <v>746</v>
      </c>
      <c r="B507916" s="126">
        <v>8</v>
      </c>
    </row>
    <row r="507917" spans="1:2">
      <c r="A507917" s="483" t="s">
        <v>746</v>
      </c>
      <c r="B507917" s="126">
        <v>9</v>
      </c>
    </row>
    <row r="507918" spans="1:2">
      <c r="A507918" s="483" t="s">
        <v>746</v>
      </c>
      <c r="B507918" s="126">
        <v>10</v>
      </c>
    </row>
    <row r="507919" spans="1:2" ht="15.75" thickBot="1">
      <c r="A507919" s="610" t="s">
        <v>746</v>
      </c>
      <c r="B507919" s="126">
        <v>11</v>
      </c>
    </row>
    <row r="507920" spans="1:2" ht="15.75" thickBot="1">
      <c r="A507920" s="607"/>
      <c r="B507920" s="126">
        <v>12</v>
      </c>
    </row>
    <row r="507921" spans="1:2" ht="15.75" thickBot="1">
      <c r="A507921" s="611"/>
      <c r="B507921" s="126">
        <v>13</v>
      </c>
    </row>
    <row r="507922" spans="1:2" ht="15.75" thickBot="1">
      <c r="A507922" s="609"/>
      <c r="B507922" s="126">
        <v>14</v>
      </c>
    </row>
    <row r="507923" spans="1:2" ht="15.75" thickBot="1">
      <c r="A507923" s="612"/>
      <c r="B507923" s="126">
        <v>15</v>
      </c>
    </row>
    <row r="507924" spans="1:2" ht="15.75" thickBot="1">
      <c r="A507924" s="611"/>
      <c r="B507924" s="126">
        <v>16</v>
      </c>
    </row>
    <row r="507925" spans="1:2" ht="15.75" thickBot="1">
      <c r="A507925" s="613"/>
      <c r="B507925" s="126">
        <v>17</v>
      </c>
    </row>
    <row r="507926" spans="1:2" ht="15.75" thickBot="1">
      <c r="A507926" s="614"/>
      <c r="B507926" s="126">
        <v>18</v>
      </c>
    </row>
    <row r="507927" spans="1:2" ht="15.75" thickBot="1">
      <c r="A507927" s="615"/>
      <c r="B507927" s="126">
        <v>19</v>
      </c>
    </row>
    <row r="507928" spans="1:2" ht="15.75" thickBot="1">
      <c r="A507928" s="615"/>
      <c r="B507928" s="126">
        <v>20</v>
      </c>
    </row>
    <row r="507929" spans="1:2" ht="15.75" thickBot="1">
      <c r="A507929" s="615"/>
      <c r="B507929" s="126">
        <v>21</v>
      </c>
    </row>
    <row r="507930" spans="1:2" ht="15.75" thickBot="1">
      <c r="A507930" s="615"/>
      <c r="B507930" s="126">
        <v>22</v>
      </c>
    </row>
    <row r="507931" spans="1:2" ht="15.75" thickBot="1">
      <c r="A507931" s="615"/>
      <c r="B507931" s="126">
        <v>23</v>
      </c>
    </row>
    <row r="507932" spans="1:2" ht="15.75" thickBot="1">
      <c r="A507932" s="615"/>
      <c r="B507932" s="126">
        <v>24</v>
      </c>
    </row>
    <row r="507933" spans="1:2">
      <c r="A507933" s="616">
        <v>0</v>
      </c>
      <c r="B507933" s="126">
        <v>25</v>
      </c>
    </row>
    <row r="507934" spans="1:2" ht="45">
      <c r="A507934" s="483" t="s">
        <v>746</v>
      </c>
      <c r="B507934" s="127" t="s">
        <v>338</v>
      </c>
    </row>
    <row r="507935" spans="1:2" ht="45.75" thickBot="1">
      <c r="A507935" s="604"/>
      <c r="B507935" s="127" t="s">
        <v>339</v>
      </c>
    </row>
    <row r="507936" spans="1:2" ht="15.75" thickBot="1">
      <c r="A507936" s="615"/>
      <c r="B507936" s="126">
        <v>26</v>
      </c>
    </row>
    <row r="507937" spans="1:2" ht="15.75" thickBot="1">
      <c r="A507937" s="615"/>
      <c r="B507937" s="126">
        <v>27</v>
      </c>
    </row>
    <row r="507938" spans="1:2" ht="15.75" thickBot="1">
      <c r="A507938" s="615"/>
      <c r="B507938" s="126">
        <v>28</v>
      </c>
    </row>
    <row r="507939" spans="1:2" ht="15.75" thickBot="1">
      <c r="A507939" s="615"/>
      <c r="B507939" s="126">
        <v>29</v>
      </c>
    </row>
    <row r="507940" spans="1:2" ht="15.75" thickBot="1">
      <c r="A507940" s="617">
        <v>0</v>
      </c>
      <c r="B507940" s="126">
        <v>30</v>
      </c>
    </row>
    <row r="507941" spans="1:2" ht="15.75" thickBot="1">
      <c r="A507941" s="615"/>
      <c r="B507941" s="126">
        <v>31</v>
      </c>
    </row>
    <row r="507942" spans="1:2" ht="15.75" thickBot="1">
      <c r="A507942" s="615"/>
      <c r="B507942" s="126">
        <v>32</v>
      </c>
    </row>
    <row r="507943" spans="1:2">
      <c r="A507943" s="618">
        <v>0</v>
      </c>
      <c r="B507943" s="126">
        <v>33</v>
      </c>
    </row>
    <row r="507944" spans="1:2">
      <c r="A507944" s="370">
        <v>0</v>
      </c>
      <c r="B507944" s="126">
        <v>34</v>
      </c>
    </row>
    <row r="507945" spans="1:2">
      <c r="A507945" s="436">
        <v>0</v>
      </c>
      <c r="B507945" s="126">
        <v>35</v>
      </c>
    </row>
    <row r="507946" spans="1:2">
      <c r="A507946" s="436">
        <v>0</v>
      </c>
      <c r="B507946" s="126">
        <v>36</v>
      </c>
    </row>
    <row r="507947" spans="1:2">
      <c r="A507947" s="370">
        <v>0</v>
      </c>
      <c r="B507947" s="126">
        <v>37</v>
      </c>
    </row>
    <row r="507948" spans="1:2" ht="15.75" thickBot="1">
      <c r="A507948" s="619">
        <v>0</v>
      </c>
      <c r="B507948" s="126">
        <v>38</v>
      </c>
    </row>
    <row r="507949" spans="1:2" ht="15.75" thickBot="1">
      <c r="A507949" s="615"/>
      <c r="B507949" s="126">
        <v>39</v>
      </c>
    </row>
    <row r="507950" spans="1:2" ht="45">
      <c r="A507950" s="620" t="s">
        <v>746</v>
      </c>
      <c r="B507950" s="127" t="s">
        <v>340</v>
      </c>
    </row>
    <row r="507951" spans="1:2" ht="45.75" thickBot="1">
      <c r="A507951" s="621"/>
      <c r="B507951" s="127" t="s">
        <v>341</v>
      </c>
    </row>
    <row r="507952" spans="1:2" ht="15.75" thickBot="1">
      <c r="A507952" s="615"/>
      <c r="B507952" s="126">
        <v>40</v>
      </c>
    </row>
    <row r="507953" spans="1:2" ht="45">
      <c r="A507953" s="541" t="s">
        <v>746</v>
      </c>
      <c r="B507953" s="127" t="s">
        <v>342</v>
      </c>
    </row>
    <row r="507954" spans="1:2" ht="45.75" thickBot="1">
      <c r="A507954" s="621"/>
      <c r="B507954" s="127" t="s">
        <v>343</v>
      </c>
    </row>
    <row r="507955" spans="1:2" ht="15.75" thickBot="1">
      <c r="A507955" s="622"/>
      <c r="B507955" s="126">
        <v>41</v>
      </c>
    </row>
    <row r="507956" spans="1:2" ht="60">
      <c r="A507956" s="541" t="s">
        <v>746</v>
      </c>
      <c r="B507956" s="127" t="s">
        <v>344</v>
      </c>
    </row>
    <row r="507957" spans="1:2" ht="15.75" thickBot="1">
      <c r="A507957" s="621"/>
      <c r="B507957" s="128">
        <v>42</v>
      </c>
    </row>
    <row r="507958" spans="1:2" ht="15.75" thickBot="1">
      <c r="A507958" s="622"/>
      <c r="B507958" s="126">
        <v>43</v>
      </c>
    </row>
    <row r="507959" spans="1:2" ht="60">
      <c r="A507959" s="541" t="s">
        <v>746</v>
      </c>
      <c r="B507959" s="127" t="s">
        <v>345</v>
      </c>
    </row>
    <row r="507960" spans="1:2" ht="15.75" thickBot="1">
      <c r="A507960" s="621"/>
      <c r="B507960" s="130">
        <v>44</v>
      </c>
    </row>
    <row r="507961" spans="1:2" ht="15.75" thickBot="1">
      <c r="A507961" s="622"/>
      <c r="B507961" s="126">
        <v>45</v>
      </c>
    </row>
    <row r="507962" spans="1:2" ht="15.75" thickBot="1">
      <c r="A507962" s="623"/>
      <c r="B507962" s="130">
        <v>46</v>
      </c>
    </row>
    <row r="507963" spans="1:2" ht="15.75" thickBot="1">
      <c r="A507963" s="625"/>
      <c r="B507963" s="126">
        <v>47</v>
      </c>
    </row>
    <row r="507964" spans="1:2" ht="15.75" thickBot="1">
      <c r="A507964" s="624"/>
      <c r="B507964" s="130">
        <v>48</v>
      </c>
    </row>
    <row r="507965" spans="1:2" ht="15.75" thickBot="1">
      <c r="A507965" s="626"/>
      <c r="B507965" s="126">
        <v>49</v>
      </c>
    </row>
    <row r="507966" spans="1:2" ht="15.75" thickBot="1">
      <c r="A507966" s="626"/>
      <c r="B507966" s="130">
        <v>50</v>
      </c>
    </row>
    <row r="507967" spans="1:2" ht="15.75" thickBot="1">
      <c r="A507967" s="627">
        <v>0</v>
      </c>
      <c r="B507967" s="126">
        <v>51</v>
      </c>
    </row>
    <row r="507968" spans="1:2" ht="15.75" thickBot="1">
      <c r="A507968" s="626"/>
      <c r="B507968" s="130">
        <v>52</v>
      </c>
    </row>
    <row r="507969" spans="1:2" ht="15.75" thickBot="1">
      <c r="A507969" s="626"/>
      <c r="B507969" s="126">
        <v>53</v>
      </c>
    </row>
    <row r="507970" spans="1:2" ht="15.75" thickBot="1">
      <c r="A507970" s="626"/>
      <c r="B507970" s="130">
        <v>54</v>
      </c>
    </row>
    <row r="507971" spans="1:2" ht="15.75" thickBot="1">
      <c r="A507971" s="615"/>
      <c r="B507971" s="126">
        <v>55</v>
      </c>
    </row>
    <row r="507972" spans="1:2" ht="15.75" thickBot="1">
      <c r="A507972" s="615"/>
      <c r="B507972" s="130">
        <v>56</v>
      </c>
    </row>
    <row r="507973" spans="1:2" ht="45.75" thickBot="1">
      <c r="A507973" s="545" t="s">
        <v>746</v>
      </c>
      <c r="B507973" s="127" t="s">
        <v>346</v>
      </c>
    </row>
    <row r="507974" spans="1:2" ht="15.75" thickBot="1">
      <c r="A507974" s="626"/>
      <c r="B507974" s="126">
        <v>57</v>
      </c>
    </row>
    <row r="507975" spans="1:2" ht="15.75" thickBot="1">
      <c r="A507975" s="626"/>
      <c r="B507975" s="126">
        <v>58</v>
      </c>
    </row>
    <row r="507976" spans="1:2" ht="15.75" thickBot="1">
      <c r="A507976" s="626"/>
      <c r="B507976" s="126">
        <v>59</v>
      </c>
    </row>
    <row r="507977" spans="1:2" ht="15.75" thickBot="1">
      <c r="A507977" s="626"/>
      <c r="B507977" s="126">
        <v>60</v>
      </c>
    </row>
    <row r="507978" spans="1:2">
      <c r="A507978" s="628">
        <v>0</v>
      </c>
      <c r="B507978" s="126">
        <v>61</v>
      </c>
    </row>
    <row r="507979" spans="1:2" ht="45">
      <c r="A507979" s="460" t="s">
        <v>746</v>
      </c>
      <c r="B507979" s="127" t="s">
        <v>347</v>
      </c>
    </row>
    <row r="507980" spans="1:2" ht="45.75" thickBot="1">
      <c r="A507980" s="630"/>
      <c r="B507980" s="127" t="s">
        <v>348</v>
      </c>
    </row>
    <row r="507981" spans="1:2" ht="15.75" thickBot="1">
      <c r="A507981" s="629"/>
      <c r="B507981" s="126">
        <v>62</v>
      </c>
    </row>
    <row r="507982" spans="1:2" ht="15.75" thickBot="1">
      <c r="A507982" s="629"/>
      <c r="B507982" s="126">
        <v>63</v>
      </c>
    </row>
    <row r="507983" spans="1:2" ht="15.75" thickBot="1">
      <c r="A507983" s="629"/>
      <c r="B507983" s="126">
        <v>64</v>
      </c>
    </row>
    <row r="507984" spans="1:2" ht="15.75" thickBot="1">
      <c r="A507984" s="627">
        <v>0</v>
      </c>
      <c r="B507984" s="126">
        <v>65</v>
      </c>
    </row>
    <row r="507985" spans="1:2" ht="15.75" thickBot="1">
      <c r="A507985" s="629"/>
      <c r="B507985" s="126">
        <v>66</v>
      </c>
    </row>
    <row r="507986" spans="1:2" ht="15.75" thickBot="1">
      <c r="A507986" s="629"/>
      <c r="B507986" s="126">
        <v>67</v>
      </c>
    </row>
    <row r="507987" spans="1:2" ht="15.75" thickBot="1">
      <c r="A507987" s="629"/>
      <c r="B507987" s="126">
        <v>68</v>
      </c>
    </row>
    <row r="507988" spans="1:2" ht="15.75" thickBot="1">
      <c r="A507988" s="629"/>
      <c r="B507988" s="126">
        <v>69</v>
      </c>
    </row>
    <row r="507989" spans="1:2" ht="15.75" thickBot="1">
      <c r="A507989" s="623"/>
      <c r="B507989" s="126">
        <v>70</v>
      </c>
    </row>
    <row r="507990" spans="1:2" ht="15.75" thickBot="1">
      <c r="A507990" s="629"/>
      <c r="B507990" s="126">
        <v>71</v>
      </c>
    </row>
    <row r="507991" spans="1:2" ht="15.75" thickBot="1">
      <c r="A507991" s="623"/>
      <c r="B507991" s="126">
        <v>72</v>
      </c>
    </row>
    <row r="507992" spans="1:2" ht="15.75" thickBot="1">
      <c r="A507992" s="629"/>
      <c r="B507992" s="126">
        <v>73</v>
      </c>
    </row>
    <row r="507993" spans="1:2">
      <c r="A507993" s="546"/>
      <c r="B507993" s="126">
        <v>74</v>
      </c>
    </row>
    <row r="507994" spans="1:2">
      <c r="A507994" s="462">
        <v>0</v>
      </c>
      <c r="B507994" s="126">
        <v>75</v>
      </c>
    </row>
    <row r="507995" spans="1:2" ht="60">
      <c r="A507995" s="462">
        <v>0</v>
      </c>
      <c r="B507995" s="125" t="s">
        <v>349</v>
      </c>
    </row>
    <row r="507996" spans="1:2" ht="60">
      <c r="A507996" s="460" t="s">
        <v>746</v>
      </c>
      <c r="B507996" s="125" t="s">
        <v>350</v>
      </c>
    </row>
    <row r="507997" spans="1:2" ht="60">
      <c r="A507997" s="441"/>
      <c r="B507997" s="125" t="s">
        <v>351</v>
      </c>
    </row>
    <row r="507998" spans="1:2">
      <c r="A507998" s="462">
        <v>0</v>
      </c>
      <c r="B507998" s="131">
        <v>76</v>
      </c>
    </row>
    <row r="507999" spans="1:2">
      <c r="A507999" s="462">
        <v>0</v>
      </c>
      <c r="B507999" s="131">
        <v>77</v>
      </c>
    </row>
    <row r="508000" spans="1:2">
      <c r="A508000" s="462">
        <v>0</v>
      </c>
      <c r="B508000" s="131">
        <v>78</v>
      </c>
    </row>
    <row r="508001" spans="1:2">
      <c r="A508001" s="462">
        <v>0</v>
      </c>
      <c r="B508001" s="131">
        <v>79</v>
      </c>
    </row>
    <row r="508002" spans="1:2">
      <c r="A508002" s="462">
        <v>0</v>
      </c>
      <c r="B508002" s="131">
        <v>80</v>
      </c>
    </row>
    <row r="508003" spans="1:2">
      <c r="A508003" s="462">
        <v>0</v>
      </c>
      <c r="B508003" s="131">
        <v>81</v>
      </c>
    </row>
    <row r="508004" spans="1:2">
      <c r="A508004" s="462">
        <v>0</v>
      </c>
      <c r="B508004" s="131">
        <v>82</v>
      </c>
    </row>
    <row r="508005" spans="1:2">
      <c r="A508005" s="462">
        <v>0</v>
      </c>
      <c r="B508005" s="131">
        <v>83</v>
      </c>
    </row>
    <row r="508006" spans="1:2">
      <c r="A508006" s="462">
        <v>0</v>
      </c>
      <c r="B508006" s="131">
        <v>84</v>
      </c>
    </row>
    <row r="508007" spans="1:2" ht="15.75" thickBot="1">
      <c r="A508007" s="631">
        <v>0</v>
      </c>
      <c r="B508007" s="131">
        <v>85</v>
      </c>
    </row>
    <row r="508008" spans="1:2" ht="15.75" thickBot="1">
      <c r="A508008" s="632"/>
      <c r="B508008" s="131">
        <v>86</v>
      </c>
    </row>
    <row r="508009" spans="1:2" ht="15.75" thickBot="1">
      <c r="A508009" s="632"/>
      <c r="B508009" s="131">
        <v>87</v>
      </c>
    </row>
    <row r="508010" spans="1:2" ht="15.75" thickBot="1">
      <c r="A508010" s="615"/>
      <c r="B508010" s="131">
        <v>88</v>
      </c>
    </row>
    <row r="508011" spans="1:2" ht="15.75" thickBot="1">
      <c r="A508011" s="622"/>
      <c r="B508011" s="131">
        <v>89</v>
      </c>
    </row>
    <row r="508012" spans="1:2" ht="45">
      <c r="A508012" s="541" t="s">
        <v>746</v>
      </c>
      <c r="B508012" s="125" t="s">
        <v>352</v>
      </c>
    </row>
    <row r="508013" spans="1:2">
      <c r="A508013" s="290"/>
      <c r="B508013" s="131">
        <v>90</v>
      </c>
    </row>
    <row r="508014" spans="1:2">
      <c r="A508014" s="290"/>
      <c r="B508014" s="131">
        <v>91</v>
      </c>
    </row>
    <row r="508015" spans="1:2">
      <c r="A508015" s="526"/>
      <c r="B508015" s="131">
        <v>92</v>
      </c>
    </row>
    <row r="508016" spans="1:2">
      <c r="A508016" s="291"/>
      <c r="B508016" s="131">
        <v>93</v>
      </c>
    </row>
    <row r="508017" spans="1:2">
      <c r="A508017" s="374"/>
      <c r="B508017" s="131">
        <v>94</v>
      </c>
    </row>
    <row r="508018" spans="1:2">
      <c r="A508018" s="374"/>
      <c r="B508018" s="131">
        <v>95</v>
      </c>
    </row>
    <row r="508019" spans="1:2">
      <c r="A508019" s="374"/>
      <c r="B508019" s="131">
        <v>96</v>
      </c>
    </row>
    <row r="508020" spans="1:2">
      <c r="A508020" s="374"/>
      <c r="B508020" s="131">
        <v>97</v>
      </c>
    </row>
    <row r="508021" spans="1:2">
      <c r="A508021" s="291"/>
      <c r="B508021" s="131">
        <v>98</v>
      </c>
    </row>
    <row r="508022" spans="1:2">
      <c r="A508022" s="441"/>
      <c r="B508022" s="131">
        <v>99</v>
      </c>
    </row>
    <row r="508023" spans="1:2">
      <c r="A508023" s="441"/>
      <c r="B508023" s="131">
        <v>100</v>
      </c>
    </row>
    <row r="508024" spans="1:2">
      <c r="A508024" s="464"/>
      <c r="B508024" s="131">
        <v>101</v>
      </c>
    </row>
    <row r="508025" spans="1:2">
      <c r="A508025" s="290"/>
      <c r="B508025" s="131">
        <v>102</v>
      </c>
    </row>
    <row r="508026" spans="1:2" ht="45">
      <c r="A508026" s="633" t="s">
        <v>746</v>
      </c>
      <c r="B508026" s="125" t="s">
        <v>353</v>
      </c>
    </row>
    <row r="508027" spans="1:2">
      <c r="A508027" s="463"/>
      <c r="B508027" s="131">
        <v>103</v>
      </c>
    </row>
    <row r="508028" spans="1:2">
      <c r="A508028" s="298"/>
      <c r="B508028" s="131">
        <v>104</v>
      </c>
    </row>
    <row r="508029" spans="1:2">
      <c r="A508029" s="298"/>
      <c r="B508029" s="131">
        <v>105</v>
      </c>
    </row>
    <row r="508030" spans="1:2">
      <c r="A508030" s="298"/>
      <c r="B508030" s="131">
        <v>106</v>
      </c>
    </row>
    <row r="508031" spans="1:2">
      <c r="A508031" s="298"/>
      <c r="B508031" s="131">
        <v>107</v>
      </c>
    </row>
    <row r="508032" spans="1:2">
      <c r="A508032" s="465"/>
      <c r="B508032" s="131">
        <v>108</v>
      </c>
    </row>
    <row r="508033" spans="1:2">
      <c r="A508033" s="441"/>
      <c r="B508033" s="131">
        <v>109</v>
      </c>
    </row>
    <row r="508034" spans="1:2">
      <c r="A508034" s="464"/>
      <c r="B508034" s="131">
        <v>110</v>
      </c>
    </row>
    <row r="508035" spans="1:2">
      <c r="A508035" s="466"/>
      <c r="B508035" s="131">
        <v>111</v>
      </c>
    </row>
    <row r="508036" spans="1:2">
      <c r="A508036" s="290"/>
      <c r="B508036" s="131">
        <v>112</v>
      </c>
    </row>
    <row r="508037" spans="1:2" ht="45">
      <c r="A508037" s="633" t="s">
        <v>746</v>
      </c>
      <c r="B508037" s="125" t="s">
        <v>354</v>
      </c>
    </row>
    <row r="508038" spans="1:2">
      <c r="A508038" s="290"/>
      <c r="B508038" s="131">
        <v>113</v>
      </c>
    </row>
    <row r="508039" spans="1:2">
      <c r="A508039" s="525" t="s">
        <v>746</v>
      </c>
      <c r="B508039" s="131">
        <v>114</v>
      </c>
    </row>
    <row r="508040" spans="1:2">
      <c r="A508040" s="525" t="s">
        <v>746</v>
      </c>
      <c r="B508040" s="131">
        <v>115</v>
      </c>
    </row>
    <row r="508041" spans="1:2">
      <c r="A508041" s="463"/>
      <c r="B508041" s="131">
        <v>116</v>
      </c>
    </row>
    <row r="508042" spans="1:2">
      <c r="A508042" s="298"/>
      <c r="B508042" s="131">
        <v>117</v>
      </c>
    </row>
    <row r="508043" spans="1:2">
      <c r="A508043" s="298"/>
      <c r="B508043" s="131">
        <v>118</v>
      </c>
    </row>
    <row r="508044" spans="1:2">
      <c r="A508044" s="298"/>
      <c r="B508044" s="131">
        <v>119</v>
      </c>
    </row>
    <row r="508045" spans="1:2">
      <c r="A508045" s="465"/>
      <c r="B508045" s="131">
        <v>120</v>
      </c>
    </row>
    <row r="508046" spans="1:2">
      <c r="A508046" s="465"/>
      <c r="B508046" s="131">
        <v>121</v>
      </c>
    </row>
    <row r="508047" spans="1:2">
      <c r="A508047" s="441"/>
      <c r="B508047" s="131">
        <v>122</v>
      </c>
    </row>
    <row r="508048" spans="1:2">
      <c r="A508048" s="464"/>
      <c r="B508048" s="131">
        <v>123</v>
      </c>
    </row>
    <row r="508049" spans="1:2">
      <c r="A508049" s="463"/>
      <c r="B508049" s="131">
        <v>124</v>
      </c>
    </row>
    <row r="508050" spans="1:2">
      <c r="A508050" s="298"/>
      <c r="B508050" s="131">
        <v>125</v>
      </c>
    </row>
    <row r="508051" spans="1:2">
      <c r="A508051" s="465"/>
      <c r="B508051" s="131">
        <v>127</v>
      </c>
    </row>
    <row r="508052" spans="1:2">
      <c r="A508052" s="441"/>
      <c r="B508052" s="131">
        <v>128</v>
      </c>
    </row>
    <row r="508053" spans="1:2">
      <c r="A508053" s="464"/>
      <c r="B508053" s="131">
        <v>129</v>
      </c>
    </row>
    <row r="508054" spans="1:2">
      <c r="A508054" s="463"/>
      <c r="B508054" s="131">
        <v>130</v>
      </c>
    </row>
    <row r="508055" spans="1:2">
      <c r="A508055" s="298"/>
      <c r="B508055" s="131">
        <v>131</v>
      </c>
    </row>
    <row r="508056" spans="1:2">
      <c r="A508056" s="465"/>
      <c r="B508056" s="131">
        <v>133</v>
      </c>
    </row>
    <row r="508057" spans="1:2" ht="60">
      <c r="A508057" s="460" t="s">
        <v>746</v>
      </c>
      <c r="B508057" s="125" t="s">
        <v>355</v>
      </c>
    </row>
    <row r="508058" spans="1:2" ht="60">
      <c r="A508058" s="439"/>
      <c r="B508058" s="129" t="s">
        <v>356</v>
      </c>
    </row>
    <row r="508059" spans="1:2">
      <c r="A508059" s="462">
        <v>0</v>
      </c>
      <c r="B508059" s="131">
        <v>134</v>
      </c>
    </row>
    <row r="508060" spans="1:2">
      <c r="A508060" s="462">
        <v>0</v>
      </c>
      <c r="B508060" s="131">
        <v>135</v>
      </c>
    </row>
    <row r="508061" spans="1:2">
      <c r="A508061" s="373">
        <v>0</v>
      </c>
      <c r="B508061" s="131">
        <v>136</v>
      </c>
    </row>
    <row r="508062" spans="1:2">
      <c r="A508062" s="439"/>
      <c r="B508062" s="131">
        <v>137</v>
      </c>
    </row>
    <row r="508063" spans="1:2">
      <c r="A508063" s="371">
        <v>0</v>
      </c>
      <c r="B508063" s="131">
        <v>138</v>
      </c>
    </row>
    <row r="508064" spans="1:2">
      <c r="A508064" s="370" t="s">
        <v>746</v>
      </c>
      <c r="B508064" s="131">
        <v>139</v>
      </c>
    </row>
    <row r="508065" spans="1:2">
      <c r="A508065" s="370" t="s">
        <v>746</v>
      </c>
      <c r="B508065" s="131">
        <v>140</v>
      </c>
    </row>
    <row r="508066" spans="1:2">
      <c r="A508066" s="370">
        <v>0</v>
      </c>
      <c r="B508066" s="131">
        <v>141</v>
      </c>
    </row>
    <row r="508067" spans="1:2">
      <c r="A508067" s="370" t="s">
        <v>117</v>
      </c>
      <c r="B508067" s="131">
        <v>142</v>
      </c>
    </row>
    <row r="508068" spans="1:2">
      <c r="A508068" s="370" t="s">
        <v>117</v>
      </c>
      <c r="B508068" s="131">
        <v>143</v>
      </c>
    </row>
    <row r="508069" spans="1:2">
      <c r="A508069" s="370" t="s">
        <v>117</v>
      </c>
      <c r="B508069" s="131">
        <v>144</v>
      </c>
    </row>
    <row r="508070" spans="1:2">
      <c r="A508070" s="370" t="s">
        <v>117</v>
      </c>
      <c r="B508070" s="131">
        <v>145</v>
      </c>
    </row>
    <row r="508071" spans="1:2">
      <c r="A508071" s="528" t="s">
        <v>117</v>
      </c>
      <c r="B508071" s="131">
        <v>146</v>
      </c>
    </row>
    <row r="508072" spans="1:2">
      <c r="A508072" s="528" t="s">
        <v>117</v>
      </c>
      <c r="B508072" s="131">
        <v>147</v>
      </c>
    </row>
    <row r="508073" spans="1:2">
      <c r="A508073" s="370" t="s">
        <v>117</v>
      </c>
      <c r="B508073" s="131">
        <v>148</v>
      </c>
    </row>
    <row r="508074" spans="1:2">
      <c r="A508074" s="515"/>
      <c r="B508074" s="533"/>
    </row>
    <row r="508075" spans="1:2">
      <c r="A508075" s="515"/>
      <c r="B508075" s="452"/>
    </row>
    <row r="508076" spans="1:2">
      <c r="A508076" s="515"/>
      <c r="B508076" s="452"/>
    </row>
    <row r="508077" spans="1:2">
      <c r="A508077" s="515"/>
      <c r="B508077" s="452"/>
    </row>
    <row r="508078" spans="1:2">
      <c r="A508078" s="515"/>
      <c r="B508078" s="452"/>
    </row>
    <row r="508079" spans="1:2">
      <c r="A508079" s="467">
        <v>0</v>
      </c>
      <c r="B508079" s="452"/>
    </row>
    <row r="508080" spans="1:2">
      <c r="A508080" s="467">
        <v>0</v>
      </c>
      <c r="B508080" s="452"/>
    </row>
    <row r="508081" spans="1:2">
      <c r="A508081" s="467">
        <v>0</v>
      </c>
      <c r="B508081" s="452"/>
    </row>
    <row r="508082" spans="1:2">
      <c r="A508082" s="467">
        <v>0</v>
      </c>
      <c r="B508082" s="452"/>
    </row>
    <row r="508083" spans="1:2">
      <c r="A508083" s="467">
        <v>0</v>
      </c>
      <c r="B508083" s="452"/>
    </row>
    <row r="508084" spans="1:2">
      <c r="A508084" s="467"/>
      <c r="B508084" s="452"/>
    </row>
    <row r="508085" spans="1:2">
      <c r="A508085" s="467"/>
      <c r="B508085" s="452"/>
    </row>
    <row r="508086" spans="1:2">
      <c r="A508086" s="467"/>
      <c r="B508086" s="452"/>
    </row>
    <row r="508087" spans="1:2">
      <c r="A508087" s="467"/>
      <c r="B508087" s="452"/>
    </row>
    <row r="508088" spans="1:2">
      <c r="A508088" s="467"/>
      <c r="B508088" s="452"/>
    </row>
    <row r="508089" spans="1:2">
      <c r="A508089" s="467"/>
      <c r="B508089" s="452"/>
    </row>
    <row r="508090" spans="1:2">
      <c r="A508090" s="467"/>
      <c r="B508090" s="452"/>
    </row>
    <row r="508091" spans="1:2">
      <c r="A508091" s="467"/>
      <c r="B508091" s="454"/>
    </row>
    <row r="508092" spans="1:2">
      <c r="A508092" s="467"/>
      <c r="B508092" s="452"/>
    </row>
    <row r="508093" spans="1:2">
      <c r="A508093" s="467"/>
      <c r="B508093" s="455"/>
    </row>
    <row r="508094" spans="1:2">
      <c r="A508094" s="467"/>
      <c r="B508094" s="456"/>
    </row>
    <row r="508095" spans="1:2">
      <c r="A508095" s="467"/>
      <c r="B508095" s="456"/>
    </row>
    <row r="508096" spans="1:2">
      <c r="A508096" s="467"/>
      <c r="B508096" s="455"/>
    </row>
    <row r="508097" spans="1:2">
      <c r="A508097" s="467"/>
      <c r="B508097" s="456"/>
    </row>
    <row r="508098" spans="1:2">
      <c r="A508098" s="467"/>
      <c r="B508098" s="455"/>
    </row>
    <row r="508099" spans="1:2">
      <c r="A508099" s="467"/>
      <c r="B508099" s="452"/>
    </row>
    <row r="508100" spans="1:2">
      <c r="A508100" s="467"/>
      <c r="B508100" s="452"/>
    </row>
    <row r="508101" spans="1:2">
      <c r="A508101" s="467"/>
      <c r="B508101" s="452"/>
    </row>
    <row r="508102" spans="1:2">
      <c r="A508102" s="467"/>
      <c r="B508102" s="452"/>
    </row>
    <row r="508103" spans="1:2">
      <c r="A508103" s="467"/>
      <c r="B508103" s="452"/>
    </row>
    <row r="508104" spans="1:2">
      <c r="A508104" s="467"/>
      <c r="B508104" s="452"/>
    </row>
    <row r="508105" spans="1:2">
      <c r="A508105" s="467"/>
      <c r="B508105" s="452"/>
    </row>
    <row r="524290" spans="1:2">
      <c r="A524290" s="523">
        <v>1</v>
      </c>
      <c r="B524290" s="124"/>
    </row>
    <row r="524291" spans="1:2" ht="60.75" thickBot="1">
      <c r="A524291" s="604"/>
      <c r="B524291" s="125" t="s">
        <v>336</v>
      </c>
    </row>
    <row r="524292" spans="1:2" ht="15.75" thickBot="1">
      <c r="A524292" s="607"/>
      <c r="B524292" s="126">
        <v>1</v>
      </c>
    </row>
    <row r="524293" spans="1:2" ht="45">
      <c r="A524293" s="605" t="s">
        <v>746</v>
      </c>
      <c r="B524293" s="127" t="s">
        <v>337</v>
      </c>
    </row>
    <row r="524294" spans="1:2" ht="15.75" thickBot="1">
      <c r="A524294" s="608"/>
      <c r="B524294" s="126">
        <v>2</v>
      </c>
    </row>
    <row r="524295" spans="1:2" ht="15.75" thickBot="1">
      <c r="A524295" s="609"/>
      <c r="B524295" s="126">
        <v>3</v>
      </c>
    </row>
    <row r="524296" spans="1:2" ht="15.75" thickBot="1">
      <c r="A524296" s="609"/>
      <c r="B524296" s="126">
        <v>4</v>
      </c>
    </row>
    <row r="524297" spans="1:2" ht="15.75" thickBot="1">
      <c r="A524297" s="609"/>
      <c r="B524297" s="126">
        <v>5</v>
      </c>
    </row>
    <row r="524298" spans="1:2" ht="60">
      <c r="A524298" s="605" t="s">
        <v>752</v>
      </c>
      <c r="B524298" s="126">
        <v>6</v>
      </c>
    </row>
    <row r="524299" spans="1:2">
      <c r="A524299" s="483" t="s">
        <v>746</v>
      </c>
      <c r="B524299" s="126">
        <v>7</v>
      </c>
    </row>
    <row r="524300" spans="1:2">
      <c r="A524300" s="483" t="s">
        <v>746</v>
      </c>
      <c r="B524300" s="126">
        <v>8</v>
      </c>
    </row>
    <row r="524301" spans="1:2">
      <c r="A524301" s="483" t="s">
        <v>746</v>
      </c>
      <c r="B524301" s="126">
        <v>9</v>
      </c>
    </row>
    <row r="524302" spans="1:2">
      <c r="A524302" s="483" t="s">
        <v>746</v>
      </c>
      <c r="B524302" s="126">
        <v>10</v>
      </c>
    </row>
    <row r="524303" spans="1:2" ht="15.75" thickBot="1">
      <c r="A524303" s="610" t="s">
        <v>746</v>
      </c>
      <c r="B524303" s="126">
        <v>11</v>
      </c>
    </row>
    <row r="524304" spans="1:2" ht="15.75" thickBot="1">
      <c r="A524304" s="607"/>
      <c r="B524304" s="126">
        <v>12</v>
      </c>
    </row>
    <row r="524305" spans="1:2" ht="15.75" thickBot="1">
      <c r="A524305" s="611"/>
      <c r="B524305" s="126">
        <v>13</v>
      </c>
    </row>
    <row r="524306" spans="1:2" ht="15.75" thickBot="1">
      <c r="A524306" s="609"/>
      <c r="B524306" s="126">
        <v>14</v>
      </c>
    </row>
    <row r="524307" spans="1:2" ht="15.75" thickBot="1">
      <c r="A524307" s="612"/>
      <c r="B524307" s="126">
        <v>15</v>
      </c>
    </row>
    <row r="524308" spans="1:2" ht="15.75" thickBot="1">
      <c r="A524308" s="611"/>
      <c r="B524308" s="126">
        <v>16</v>
      </c>
    </row>
    <row r="524309" spans="1:2" ht="15.75" thickBot="1">
      <c r="A524309" s="613"/>
      <c r="B524309" s="126">
        <v>17</v>
      </c>
    </row>
    <row r="524310" spans="1:2" ht="15.75" thickBot="1">
      <c r="A524310" s="614"/>
      <c r="B524310" s="126">
        <v>18</v>
      </c>
    </row>
    <row r="524311" spans="1:2" ht="15.75" thickBot="1">
      <c r="A524311" s="615"/>
      <c r="B524311" s="126">
        <v>19</v>
      </c>
    </row>
    <row r="524312" spans="1:2" ht="15.75" thickBot="1">
      <c r="A524312" s="615"/>
      <c r="B524312" s="126">
        <v>20</v>
      </c>
    </row>
    <row r="524313" spans="1:2" ht="15.75" thickBot="1">
      <c r="A524313" s="615"/>
      <c r="B524313" s="126">
        <v>21</v>
      </c>
    </row>
    <row r="524314" spans="1:2" ht="15.75" thickBot="1">
      <c r="A524314" s="615"/>
      <c r="B524314" s="126">
        <v>22</v>
      </c>
    </row>
    <row r="524315" spans="1:2" ht="15.75" thickBot="1">
      <c r="A524315" s="615"/>
      <c r="B524315" s="126">
        <v>23</v>
      </c>
    </row>
    <row r="524316" spans="1:2" ht="15.75" thickBot="1">
      <c r="A524316" s="615"/>
      <c r="B524316" s="126">
        <v>24</v>
      </c>
    </row>
    <row r="524317" spans="1:2">
      <c r="A524317" s="616">
        <v>0</v>
      </c>
      <c r="B524317" s="126">
        <v>25</v>
      </c>
    </row>
    <row r="524318" spans="1:2" ht="45">
      <c r="A524318" s="483" t="s">
        <v>746</v>
      </c>
      <c r="B524318" s="127" t="s">
        <v>338</v>
      </c>
    </row>
    <row r="524319" spans="1:2" ht="45.75" thickBot="1">
      <c r="A524319" s="604"/>
      <c r="B524319" s="127" t="s">
        <v>339</v>
      </c>
    </row>
    <row r="524320" spans="1:2" ht="15.75" thickBot="1">
      <c r="A524320" s="615"/>
      <c r="B524320" s="126">
        <v>26</v>
      </c>
    </row>
    <row r="524321" spans="1:2" ht="15.75" thickBot="1">
      <c r="A524321" s="615"/>
      <c r="B524321" s="126">
        <v>27</v>
      </c>
    </row>
    <row r="524322" spans="1:2" ht="15.75" thickBot="1">
      <c r="A524322" s="615"/>
      <c r="B524322" s="126">
        <v>28</v>
      </c>
    </row>
    <row r="524323" spans="1:2" ht="15.75" thickBot="1">
      <c r="A524323" s="615"/>
      <c r="B524323" s="126">
        <v>29</v>
      </c>
    </row>
    <row r="524324" spans="1:2" ht="15.75" thickBot="1">
      <c r="A524324" s="617">
        <v>0</v>
      </c>
      <c r="B524324" s="126">
        <v>30</v>
      </c>
    </row>
    <row r="524325" spans="1:2" ht="15.75" thickBot="1">
      <c r="A524325" s="615"/>
      <c r="B524325" s="126">
        <v>31</v>
      </c>
    </row>
    <row r="524326" spans="1:2" ht="15.75" thickBot="1">
      <c r="A524326" s="615"/>
      <c r="B524326" s="126">
        <v>32</v>
      </c>
    </row>
    <row r="524327" spans="1:2">
      <c r="A524327" s="618">
        <v>0</v>
      </c>
      <c r="B524327" s="126">
        <v>33</v>
      </c>
    </row>
    <row r="524328" spans="1:2">
      <c r="A524328" s="370">
        <v>0</v>
      </c>
      <c r="B524328" s="126">
        <v>34</v>
      </c>
    </row>
    <row r="524329" spans="1:2">
      <c r="A524329" s="436">
        <v>0</v>
      </c>
      <c r="B524329" s="126">
        <v>35</v>
      </c>
    </row>
    <row r="524330" spans="1:2">
      <c r="A524330" s="436">
        <v>0</v>
      </c>
      <c r="B524330" s="126">
        <v>36</v>
      </c>
    </row>
    <row r="524331" spans="1:2">
      <c r="A524331" s="370">
        <v>0</v>
      </c>
      <c r="B524331" s="126">
        <v>37</v>
      </c>
    </row>
    <row r="524332" spans="1:2" ht="15.75" thickBot="1">
      <c r="A524332" s="619">
        <v>0</v>
      </c>
      <c r="B524332" s="126">
        <v>38</v>
      </c>
    </row>
    <row r="524333" spans="1:2" ht="15.75" thickBot="1">
      <c r="A524333" s="615"/>
      <c r="B524333" s="126">
        <v>39</v>
      </c>
    </row>
    <row r="524334" spans="1:2" ht="45">
      <c r="A524334" s="620" t="s">
        <v>746</v>
      </c>
      <c r="B524334" s="127" t="s">
        <v>340</v>
      </c>
    </row>
    <row r="524335" spans="1:2" ht="45.75" thickBot="1">
      <c r="A524335" s="621"/>
      <c r="B524335" s="127" t="s">
        <v>341</v>
      </c>
    </row>
    <row r="524336" spans="1:2" ht="15.75" thickBot="1">
      <c r="A524336" s="615"/>
      <c r="B524336" s="126">
        <v>40</v>
      </c>
    </row>
    <row r="524337" spans="1:2" ht="45">
      <c r="A524337" s="541" t="s">
        <v>746</v>
      </c>
      <c r="B524337" s="127" t="s">
        <v>342</v>
      </c>
    </row>
    <row r="524338" spans="1:2" ht="45.75" thickBot="1">
      <c r="A524338" s="621"/>
      <c r="B524338" s="127" t="s">
        <v>343</v>
      </c>
    </row>
    <row r="524339" spans="1:2" ht="15.75" thickBot="1">
      <c r="A524339" s="622"/>
      <c r="B524339" s="126">
        <v>41</v>
      </c>
    </row>
    <row r="524340" spans="1:2" ht="60">
      <c r="A524340" s="541" t="s">
        <v>746</v>
      </c>
      <c r="B524340" s="127" t="s">
        <v>344</v>
      </c>
    </row>
    <row r="524341" spans="1:2" ht="15.75" thickBot="1">
      <c r="A524341" s="621"/>
      <c r="B524341" s="128">
        <v>42</v>
      </c>
    </row>
    <row r="524342" spans="1:2" ht="15.75" thickBot="1">
      <c r="A524342" s="622"/>
      <c r="B524342" s="126">
        <v>43</v>
      </c>
    </row>
    <row r="524343" spans="1:2" ht="60">
      <c r="A524343" s="541" t="s">
        <v>746</v>
      </c>
      <c r="B524343" s="127" t="s">
        <v>345</v>
      </c>
    </row>
    <row r="524344" spans="1:2" ht="15.75" thickBot="1">
      <c r="A524344" s="621"/>
      <c r="B524344" s="130">
        <v>44</v>
      </c>
    </row>
    <row r="524345" spans="1:2" ht="15.75" thickBot="1">
      <c r="A524345" s="622"/>
      <c r="B524345" s="126">
        <v>45</v>
      </c>
    </row>
    <row r="524346" spans="1:2" ht="15.75" thickBot="1">
      <c r="A524346" s="623"/>
      <c r="B524346" s="130">
        <v>46</v>
      </c>
    </row>
    <row r="524347" spans="1:2" ht="15.75" thickBot="1">
      <c r="A524347" s="625"/>
      <c r="B524347" s="126">
        <v>47</v>
      </c>
    </row>
    <row r="524348" spans="1:2" ht="15.75" thickBot="1">
      <c r="A524348" s="624"/>
      <c r="B524348" s="130">
        <v>48</v>
      </c>
    </row>
    <row r="524349" spans="1:2" ht="15.75" thickBot="1">
      <c r="A524349" s="626"/>
      <c r="B524349" s="126">
        <v>49</v>
      </c>
    </row>
    <row r="524350" spans="1:2" ht="15.75" thickBot="1">
      <c r="A524350" s="626"/>
      <c r="B524350" s="130">
        <v>50</v>
      </c>
    </row>
    <row r="524351" spans="1:2" ht="15.75" thickBot="1">
      <c r="A524351" s="627">
        <v>0</v>
      </c>
      <c r="B524351" s="126">
        <v>51</v>
      </c>
    </row>
    <row r="524352" spans="1:2" ht="15.75" thickBot="1">
      <c r="A524352" s="626"/>
      <c r="B524352" s="130">
        <v>52</v>
      </c>
    </row>
    <row r="524353" spans="1:2" ht="15.75" thickBot="1">
      <c r="A524353" s="626"/>
      <c r="B524353" s="126">
        <v>53</v>
      </c>
    </row>
    <row r="524354" spans="1:2" ht="15.75" thickBot="1">
      <c r="A524354" s="626"/>
      <c r="B524354" s="130">
        <v>54</v>
      </c>
    </row>
    <row r="524355" spans="1:2" ht="15.75" thickBot="1">
      <c r="A524355" s="615"/>
      <c r="B524355" s="126">
        <v>55</v>
      </c>
    </row>
    <row r="524356" spans="1:2" ht="15.75" thickBot="1">
      <c r="A524356" s="615"/>
      <c r="B524356" s="130">
        <v>56</v>
      </c>
    </row>
    <row r="524357" spans="1:2" ht="45.75" thickBot="1">
      <c r="A524357" s="545" t="s">
        <v>746</v>
      </c>
      <c r="B524357" s="127" t="s">
        <v>346</v>
      </c>
    </row>
    <row r="524358" spans="1:2" ht="15.75" thickBot="1">
      <c r="A524358" s="626"/>
      <c r="B524358" s="126">
        <v>57</v>
      </c>
    </row>
    <row r="524359" spans="1:2" ht="15.75" thickBot="1">
      <c r="A524359" s="626"/>
      <c r="B524359" s="126">
        <v>58</v>
      </c>
    </row>
    <row r="524360" spans="1:2" ht="15.75" thickBot="1">
      <c r="A524360" s="626"/>
      <c r="B524360" s="126">
        <v>59</v>
      </c>
    </row>
    <row r="524361" spans="1:2" ht="15.75" thickBot="1">
      <c r="A524361" s="626"/>
      <c r="B524361" s="126">
        <v>60</v>
      </c>
    </row>
    <row r="524362" spans="1:2">
      <c r="A524362" s="628">
        <v>0</v>
      </c>
      <c r="B524362" s="126">
        <v>61</v>
      </c>
    </row>
    <row r="524363" spans="1:2" ht="45">
      <c r="A524363" s="460" t="s">
        <v>746</v>
      </c>
      <c r="B524363" s="127" t="s">
        <v>347</v>
      </c>
    </row>
    <row r="524364" spans="1:2" ht="45.75" thickBot="1">
      <c r="A524364" s="630"/>
      <c r="B524364" s="127" t="s">
        <v>348</v>
      </c>
    </row>
    <row r="524365" spans="1:2" ht="15.75" thickBot="1">
      <c r="A524365" s="629"/>
      <c r="B524365" s="126">
        <v>62</v>
      </c>
    </row>
    <row r="524366" spans="1:2" ht="15.75" thickBot="1">
      <c r="A524366" s="629"/>
      <c r="B524366" s="126">
        <v>63</v>
      </c>
    </row>
    <row r="524367" spans="1:2" ht="15.75" thickBot="1">
      <c r="A524367" s="629"/>
      <c r="B524367" s="126">
        <v>64</v>
      </c>
    </row>
    <row r="524368" spans="1:2" ht="15.75" thickBot="1">
      <c r="A524368" s="627">
        <v>0</v>
      </c>
      <c r="B524368" s="126">
        <v>65</v>
      </c>
    </row>
    <row r="524369" spans="1:2" ht="15.75" thickBot="1">
      <c r="A524369" s="629"/>
      <c r="B524369" s="126">
        <v>66</v>
      </c>
    </row>
    <row r="524370" spans="1:2" ht="15.75" thickBot="1">
      <c r="A524370" s="629"/>
      <c r="B524370" s="126">
        <v>67</v>
      </c>
    </row>
    <row r="524371" spans="1:2" ht="15.75" thickBot="1">
      <c r="A524371" s="629"/>
      <c r="B524371" s="126">
        <v>68</v>
      </c>
    </row>
    <row r="524372" spans="1:2" ht="15.75" thickBot="1">
      <c r="A524372" s="629"/>
      <c r="B524372" s="126">
        <v>69</v>
      </c>
    </row>
    <row r="524373" spans="1:2" ht="15.75" thickBot="1">
      <c r="A524373" s="623"/>
      <c r="B524373" s="126">
        <v>70</v>
      </c>
    </row>
    <row r="524374" spans="1:2" ht="15.75" thickBot="1">
      <c r="A524374" s="629"/>
      <c r="B524374" s="126">
        <v>71</v>
      </c>
    </row>
    <row r="524375" spans="1:2" ht="15.75" thickBot="1">
      <c r="A524375" s="623"/>
      <c r="B524375" s="126">
        <v>72</v>
      </c>
    </row>
    <row r="524376" spans="1:2" ht="15.75" thickBot="1">
      <c r="A524376" s="629"/>
      <c r="B524376" s="126">
        <v>73</v>
      </c>
    </row>
    <row r="524377" spans="1:2">
      <c r="A524377" s="546"/>
      <c r="B524377" s="126">
        <v>74</v>
      </c>
    </row>
    <row r="524378" spans="1:2">
      <c r="A524378" s="462">
        <v>0</v>
      </c>
      <c r="B524378" s="126">
        <v>75</v>
      </c>
    </row>
    <row r="524379" spans="1:2" ht="60">
      <c r="A524379" s="462">
        <v>0</v>
      </c>
      <c r="B524379" s="125" t="s">
        <v>349</v>
      </c>
    </row>
    <row r="524380" spans="1:2" ht="60">
      <c r="A524380" s="460" t="s">
        <v>746</v>
      </c>
      <c r="B524380" s="125" t="s">
        <v>350</v>
      </c>
    </row>
    <row r="524381" spans="1:2" ht="60">
      <c r="A524381" s="441"/>
      <c r="B524381" s="125" t="s">
        <v>351</v>
      </c>
    </row>
    <row r="524382" spans="1:2">
      <c r="A524382" s="462">
        <v>0</v>
      </c>
      <c r="B524382" s="131">
        <v>76</v>
      </c>
    </row>
    <row r="524383" spans="1:2">
      <c r="A524383" s="462">
        <v>0</v>
      </c>
      <c r="B524383" s="131">
        <v>77</v>
      </c>
    </row>
    <row r="524384" spans="1:2">
      <c r="A524384" s="462">
        <v>0</v>
      </c>
      <c r="B524384" s="131">
        <v>78</v>
      </c>
    </row>
    <row r="524385" spans="1:2">
      <c r="A524385" s="462">
        <v>0</v>
      </c>
      <c r="B524385" s="131">
        <v>79</v>
      </c>
    </row>
    <row r="524386" spans="1:2">
      <c r="A524386" s="462">
        <v>0</v>
      </c>
      <c r="B524386" s="131">
        <v>80</v>
      </c>
    </row>
    <row r="524387" spans="1:2">
      <c r="A524387" s="462">
        <v>0</v>
      </c>
      <c r="B524387" s="131">
        <v>81</v>
      </c>
    </row>
    <row r="524388" spans="1:2">
      <c r="A524388" s="462">
        <v>0</v>
      </c>
      <c r="B524388" s="131">
        <v>82</v>
      </c>
    </row>
    <row r="524389" spans="1:2">
      <c r="A524389" s="462">
        <v>0</v>
      </c>
      <c r="B524389" s="131">
        <v>83</v>
      </c>
    </row>
    <row r="524390" spans="1:2">
      <c r="A524390" s="462">
        <v>0</v>
      </c>
      <c r="B524390" s="131">
        <v>84</v>
      </c>
    </row>
    <row r="524391" spans="1:2" ht="15.75" thickBot="1">
      <c r="A524391" s="631">
        <v>0</v>
      </c>
      <c r="B524391" s="131">
        <v>85</v>
      </c>
    </row>
    <row r="524392" spans="1:2" ht="15.75" thickBot="1">
      <c r="A524392" s="632"/>
      <c r="B524392" s="131">
        <v>86</v>
      </c>
    </row>
    <row r="524393" spans="1:2" ht="15.75" thickBot="1">
      <c r="A524393" s="632"/>
      <c r="B524393" s="131">
        <v>87</v>
      </c>
    </row>
    <row r="524394" spans="1:2" ht="15.75" thickBot="1">
      <c r="A524394" s="615"/>
      <c r="B524394" s="131">
        <v>88</v>
      </c>
    </row>
    <row r="524395" spans="1:2" ht="15.75" thickBot="1">
      <c r="A524395" s="622"/>
      <c r="B524395" s="131">
        <v>89</v>
      </c>
    </row>
    <row r="524396" spans="1:2" ht="45">
      <c r="A524396" s="541" t="s">
        <v>746</v>
      </c>
      <c r="B524396" s="125" t="s">
        <v>352</v>
      </c>
    </row>
    <row r="524397" spans="1:2">
      <c r="A524397" s="290"/>
      <c r="B524397" s="131">
        <v>90</v>
      </c>
    </row>
    <row r="524398" spans="1:2">
      <c r="A524398" s="290"/>
      <c r="B524398" s="131">
        <v>91</v>
      </c>
    </row>
    <row r="524399" spans="1:2">
      <c r="A524399" s="526"/>
      <c r="B524399" s="131">
        <v>92</v>
      </c>
    </row>
    <row r="524400" spans="1:2">
      <c r="A524400" s="291"/>
      <c r="B524400" s="131">
        <v>93</v>
      </c>
    </row>
    <row r="524401" spans="1:2">
      <c r="A524401" s="374"/>
      <c r="B524401" s="131">
        <v>94</v>
      </c>
    </row>
    <row r="524402" spans="1:2">
      <c r="A524402" s="374"/>
      <c r="B524402" s="131">
        <v>95</v>
      </c>
    </row>
    <row r="524403" spans="1:2">
      <c r="A524403" s="374"/>
      <c r="B524403" s="131">
        <v>96</v>
      </c>
    </row>
    <row r="524404" spans="1:2">
      <c r="A524404" s="374"/>
      <c r="B524404" s="131">
        <v>97</v>
      </c>
    </row>
    <row r="524405" spans="1:2">
      <c r="A524405" s="291"/>
      <c r="B524405" s="131">
        <v>98</v>
      </c>
    </row>
    <row r="524406" spans="1:2">
      <c r="A524406" s="441"/>
      <c r="B524406" s="131">
        <v>99</v>
      </c>
    </row>
    <row r="524407" spans="1:2">
      <c r="A524407" s="441"/>
      <c r="B524407" s="131">
        <v>100</v>
      </c>
    </row>
    <row r="524408" spans="1:2">
      <c r="A524408" s="464"/>
      <c r="B524408" s="131">
        <v>101</v>
      </c>
    </row>
    <row r="524409" spans="1:2">
      <c r="A524409" s="290"/>
      <c r="B524409" s="131">
        <v>102</v>
      </c>
    </row>
    <row r="524410" spans="1:2" ht="45">
      <c r="A524410" s="633" t="s">
        <v>746</v>
      </c>
      <c r="B524410" s="125" t="s">
        <v>353</v>
      </c>
    </row>
    <row r="524411" spans="1:2">
      <c r="A524411" s="463"/>
      <c r="B524411" s="131">
        <v>103</v>
      </c>
    </row>
    <row r="524412" spans="1:2">
      <c r="A524412" s="298"/>
      <c r="B524412" s="131">
        <v>104</v>
      </c>
    </row>
    <row r="524413" spans="1:2">
      <c r="A524413" s="298"/>
      <c r="B524413" s="131">
        <v>105</v>
      </c>
    </row>
    <row r="524414" spans="1:2">
      <c r="A524414" s="298"/>
      <c r="B524414" s="131">
        <v>106</v>
      </c>
    </row>
    <row r="524415" spans="1:2">
      <c r="A524415" s="298"/>
      <c r="B524415" s="131">
        <v>107</v>
      </c>
    </row>
    <row r="524416" spans="1:2">
      <c r="A524416" s="465"/>
      <c r="B524416" s="131">
        <v>108</v>
      </c>
    </row>
    <row r="524417" spans="1:2">
      <c r="A524417" s="441"/>
      <c r="B524417" s="131">
        <v>109</v>
      </c>
    </row>
    <row r="524418" spans="1:2">
      <c r="A524418" s="464"/>
      <c r="B524418" s="131">
        <v>110</v>
      </c>
    </row>
    <row r="524419" spans="1:2">
      <c r="A524419" s="466"/>
      <c r="B524419" s="131">
        <v>111</v>
      </c>
    </row>
    <row r="524420" spans="1:2">
      <c r="A524420" s="290"/>
      <c r="B524420" s="131">
        <v>112</v>
      </c>
    </row>
    <row r="524421" spans="1:2" ht="45">
      <c r="A524421" s="633" t="s">
        <v>746</v>
      </c>
      <c r="B524421" s="125" t="s">
        <v>354</v>
      </c>
    </row>
    <row r="524422" spans="1:2">
      <c r="A524422" s="290"/>
      <c r="B524422" s="131">
        <v>113</v>
      </c>
    </row>
    <row r="524423" spans="1:2">
      <c r="A524423" s="525" t="s">
        <v>746</v>
      </c>
      <c r="B524423" s="131">
        <v>114</v>
      </c>
    </row>
    <row r="524424" spans="1:2">
      <c r="A524424" s="525" t="s">
        <v>746</v>
      </c>
      <c r="B524424" s="131">
        <v>115</v>
      </c>
    </row>
    <row r="524425" spans="1:2">
      <c r="A524425" s="463"/>
      <c r="B524425" s="131">
        <v>116</v>
      </c>
    </row>
    <row r="524426" spans="1:2">
      <c r="A524426" s="298"/>
      <c r="B524426" s="131">
        <v>117</v>
      </c>
    </row>
    <row r="524427" spans="1:2">
      <c r="A524427" s="298"/>
      <c r="B524427" s="131">
        <v>118</v>
      </c>
    </row>
    <row r="524428" spans="1:2">
      <c r="A524428" s="298"/>
      <c r="B524428" s="131">
        <v>119</v>
      </c>
    </row>
    <row r="524429" spans="1:2">
      <c r="A524429" s="465"/>
      <c r="B524429" s="131">
        <v>120</v>
      </c>
    </row>
    <row r="524430" spans="1:2">
      <c r="A524430" s="465"/>
      <c r="B524430" s="131">
        <v>121</v>
      </c>
    </row>
    <row r="524431" spans="1:2">
      <c r="A524431" s="441"/>
      <c r="B524431" s="131">
        <v>122</v>
      </c>
    </row>
    <row r="524432" spans="1:2">
      <c r="A524432" s="464"/>
      <c r="B524432" s="131">
        <v>123</v>
      </c>
    </row>
    <row r="524433" spans="1:2">
      <c r="A524433" s="463"/>
      <c r="B524433" s="131">
        <v>124</v>
      </c>
    </row>
    <row r="524434" spans="1:2">
      <c r="A524434" s="298"/>
      <c r="B524434" s="131">
        <v>125</v>
      </c>
    </row>
    <row r="524435" spans="1:2">
      <c r="A524435" s="465"/>
      <c r="B524435" s="131">
        <v>127</v>
      </c>
    </row>
    <row r="524436" spans="1:2">
      <c r="A524436" s="441"/>
      <c r="B524436" s="131">
        <v>128</v>
      </c>
    </row>
    <row r="524437" spans="1:2">
      <c r="A524437" s="464"/>
      <c r="B524437" s="131">
        <v>129</v>
      </c>
    </row>
    <row r="524438" spans="1:2">
      <c r="A524438" s="463"/>
      <c r="B524438" s="131">
        <v>130</v>
      </c>
    </row>
    <row r="524439" spans="1:2">
      <c r="A524439" s="298"/>
      <c r="B524439" s="131">
        <v>131</v>
      </c>
    </row>
    <row r="524440" spans="1:2">
      <c r="A524440" s="465"/>
      <c r="B524440" s="131">
        <v>133</v>
      </c>
    </row>
    <row r="524441" spans="1:2" ht="60">
      <c r="A524441" s="460" t="s">
        <v>746</v>
      </c>
      <c r="B524441" s="125" t="s">
        <v>355</v>
      </c>
    </row>
    <row r="524442" spans="1:2" ht="60">
      <c r="A524442" s="439"/>
      <c r="B524442" s="129" t="s">
        <v>356</v>
      </c>
    </row>
    <row r="524443" spans="1:2">
      <c r="A524443" s="462">
        <v>0</v>
      </c>
      <c r="B524443" s="131">
        <v>134</v>
      </c>
    </row>
    <row r="524444" spans="1:2">
      <c r="A524444" s="462">
        <v>0</v>
      </c>
      <c r="B524444" s="131">
        <v>135</v>
      </c>
    </row>
    <row r="524445" spans="1:2">
      <c r="A524445" s="373">
        <v>0</v>
      </c>
      <c r="B524445" s="131">
        <v>136</v>
      </c>
    </row>
    <row r="524446" spans="1:2">
      <c r="A524446" s="439"/>
      <c r="B524446" s="131">
        <v>137</v>
      </c>
    </row>
    <row r="524447" spans="1:2">
      <c r="A524447" s="371">
        <v>0</v>
      </c>
      <c r="B524447" s="131">
        <v>138</v>
      </c>
    </row>
    <row r="524448" spans="1:2">
      <c r="A524448" s="370" t="s">
        <v>746</v>
      </c>
      <c r="B524448" s="131">
        <v>139</v>
      </c>
    </row>
    <row r="524449" spans="1:2">
      <c r="A524449" s="370" t="s">
        <v>746</v>
      </c>
      <c r="B524449" s="131">
        <v>140</v>
      </c>
    </row>
    <row r="524450" spans="1:2">
      <c r="A524450" s="370">
        <v>0</v>
      </c>
      <c r="B524450" s="131">
        <v>141</v>
      </c>
    </row>
    <row r="524451" spans="1:2">
      <c r="A524451" s="370" t="s">
        <v>117</v>
      </c>
      <c r="B524451" s="131">
        <v>142</v>
      </c>
    </row>
    <row r="524452" spans="1:2">
      <c r="A524452" s="370" t="s">
        <v>117</v>
      </c>
      <c r="B524452" s="131">
        <v>143</v>
      </c>
    </row>
    <row r="524453" spans="1:2">
      <c r="A524453" s="370" t="s">
        <v>117</v>
      </c>
      <c r="B524453" s="131">
        <v>144</v>
      </c>
    </row>
    <row r="524454" spans="1:2">
      <c r="A524454" s="370" t="s">
        <v>117</v>
      </c>
      <c r="B524454" s="131">
        <v>145</v>
      </c>
    </row>
    <row r="524455" spans="1:2">
      <c r="A524455" s="528" t="s">
        <v>117</v>
      </c>
      <c r="B524455" s="131">
        <v>146</v>
      </c>
    </row>
    <row r="524456" spans="1:2">
      <c r="A524456" s="528" t="s">
        <v>117</v>
      </c>
      <c r="B524456" s="131">
        <v>147</v>
      </c>
    </row>
    <row r="524457" spans="1:2">
      <c r="A524457" s="370" t="s">
        <v>117</v>
      </c>
      <c r="B524457" s="131">
        <v>148</v>
      </c>
    </row>
    <row r="524458" spans="1:2">
      <c r="A524458" s="515"/>
      <c r="B524458" s="533"/>
    </row>
    <row r="524459" spans="1:2">
      <c r="A524459" s="515"/>
      <c r="B524459" s="452"/>
    </row>
    <row r="524460" spans="1:2">
      <c r="A524460" s="515"/>
      <c r="B524460" s="452"/>
    </row>
    <row r="524461" spans="1:2">
      <c r="A524461" s="515"/>
      <c r="B524461" s="452"/>
    </row>
    <row r="524462" spans="1:2">
      <c r="A524462" s="515"/>
      <c r="B524462" s="452"/>
    </row>
    <row r="524463" spans="1:2">
      <c r="A524463" s="467">
        <v>0</v>
      </c>
      <c r="B524463" s="452"/>
    </row>
    <row r="524464" spans="1:2">
      <c r="A524464" s="467">
        <v>0</v>
      </c>
      <c r="B524464" s="452"/>
    </row>
    <row r="524465" spans="1:2">
      <c r="A524465" s="467">
        <v>0</v>
      </c>
      <c r="B524465" s="452"/>
    </row>
    <row r="524466" spans="1:2">
      <c r="A524466" s="467">
        <v>0</v>
      </c>
      <c r="B524466" s="452"/>
    </row>
    <row r="524467" spans="1:2">
      <c r="A524467" s="467">
        <v>0</v>
      </c>
      <c r="B524467" s="452"/>
    </row>
    <row r="524468" spans="1:2">
      <c r="A524468" s="467"/>
      <c r="B524468" s="452"/>
    </row>
    <row r="524469" spans="1:2">
      <c r="A524469" s="467"/>
      <c r="B524469" s="452"/>
    </row>
    <row r="524470" spans="1:2">
      <c r="A524470" s="467"/>
      <c r="B524470" s="452"/>
    </row>
    <row r="524471" spans="1:2">
      <c r="A524471" s="467"/>
      <c r="B524471" s="452"/>
    </row>
    <row r="524472" spans="1:2">
      <c r="A524472" s="467"/>
      <c r="B524472" s="452"/>
    </row>
    <row r="524473" spans="1:2">
      <c r="A524473" s="467"/>
      <c r="B524473" s="452"/>
    </row>
    <row r="524474" spans="1:2">
      <c r="A524474" s="467"/>
      <c r="B524474" s="452"/>
    </row>
    <row r="524475" spans="1:2">
      <c r="A524475" s="467"/>
      <c r="B524475" s="454"/>
    </row>
    <row r="524476" spans="1:2">
      <c r="A524476" s="467"/>
      <c r="B524476" s="452"/>
    </row>
    <row r="524477" spans="1:2">
      <c r="A524477" s="467"/>
      <c r="B524477" s="455"/>
    </row>
    <row r="524478" spans="1:2">
      <c r="A524478" s="467"/>
      <c r="B524478" s="456"/>
    </row>
    <row r="524479" spans="1:2">
      <c r="A524479" s="467"/>
      <c r="B524479" s="456"/>
    </row>
    <row r="524480" spans="1:2">
      <c r="A524480" s="467"/>
      <c r="B524480" s="455"/>
    </row>
    <row r="524481" spans="1:2">
      <c r="A524481" s="467"/>
      <c r="B524481" s="456"/>
    </row>
    <row r="524482" spans="1:2">
      <c r="A524482" s="467"/>
      <c r="B524482" s="455"/>
    </row>
    <row r="524483" spans="1:2">
      <c r="A524483" s="467"/>
      <c r="B524483" s="452"/>
    </row>
    <row r="524484" spans="1:2">
      <c r="A524484" s="467"/>
      <c r="B524484" s="452"/>
    </row>
    <row r="524485" spans="1:2">
      <c r="A524485" s="467"/>
      <c r="B524485" s="452"/>
    </row>
    <row r="524486" spans="1:2">
      <c r="A524486" s="467"/>
      <c r="B524486" s="452"/>
    </row>
    <row r="524487" spans="1:2">
      <c r="A524487" s="467"/>
      <c r="B524487" s="452"/>
    </row>
    <row r="524488" spans="1:2">
      <c r="A524488" s="467"/>
      <c r="B524488" s="452"/>
    </row>
    <row r="524489" spans="1:2">
      <c r="A524489" s="467"/>
      <c r="B524489" s="452"/>
    </row>
    <row r="540674" spans="1:2">
      <c r="A540674" s="523">
        <v>1</v>
      </c>
      <c r="B540674" s="124"/>
    </row>
    <row r="540675" spans="1:2" ht="60.75" thickBot="1">
      <c r="A540675" s="604"/>
      <c r="B540675" s="125" t="s">
        <v>336</v>
      </c>
    </row>
    <row r="540676" spans="1:2" ht="15.75" thickBot="1">
      <c r="A540676" s="607"/>
      <c r="B540676" s="126">
        <v>1</v>
      </c>
    </row>
    <row r="540677" spans="1:2" ht="45">
      <c r="A540677" s="605" t="s">
        <v>746</v>
      </c>
      <c r="B540677" s="127" t="s">
        <v>337</v>
      </c>
    </row>
    <row r="540678" spans="1:2" ht="15.75" thickBot="1">
      <c r="A540678" s="608"/>
      <c r="B540678" s="126">
        <v>2</v>
      </c>
    </row>
    <row r="540679" spans="1:2" ht="15.75" thickBot="1">
      <c r="A540679" s="609"/>
      <c r="B540679" s="126">
        <v>3</v>
      </c>
    </row>
    <row r="540680" spans="1:2" ht="15.75" thickBot="1">
      <c r="A540680" s="609"/>
      <c r="B540680" s="126">
        <v>4</v>
      </c>
    </row>
    <row r="540681" spans="1:2" ht="15.75" thickBot="1">
      <c r="A540681" s="609"/>
      <c r="B540681" s="126">
        <v>5</v>
      </c>
    </row>
    <row r="540682" spans="1:2" ht="60">
      <c r="A540682" s="605" t="s">
        <v>752</v>
      </c>
      <c r="B540682" s="126">
        <v>6</v>
      </c>
    </row>
    <row r="540683" spans="1:2">
      <c r="A540683" s="483" t="s">
        <v>746</v>
      </c>
      <c r="B540683" s="126">
        <v>7</v>
      </c>
    </row>
    <row r="540684" spans="1:2">
      <c r="A540684" s="483" t="s">
        <v>746</v>
      </c>
      <c r="B540684" s="126">
        <v>8</v>
      </c>
    </row>
    <row r="540685" spans="1:2">
      <c r="A540685" s="483" t="s">
        <v>746</v>
      </c>
      <c r="B540685" s="126">
        <v>9</v>
      </c>
    </row>
    <row r="540686" spans="1:2">
      <c r="A540686" s="483" t="s">
        <v>746</v>
      </c>
      <c r="B540686" s="126">
        <v>10</v>
      </c>
    </row>
    <row r="540687" spans="1:2" ht="15.75" thickBot="1">
      <c r="A540687" s="610" t="s">
        <v>746</v>
      </c>
      <c r="B540687" s="126">
        <v>11</v>
      </c>
    </row>
    <row r="540688" spans="1:2" ht="15.75" thickBot="1">
      <c r="A540688" s="607"/>
      <c r="B540688" s="126">
        <v>12</v>
      </c>
    </row>
    <row r="540689" spans="1:2" ht="15.75" thickBot="1">
      <c r="A540689" s="611"/>
      <c r="B540689" s="126">
        <v>13</v>
      </c>
    </row>
    <row r="540690" spans="1:2" ht="15.75" thickBot="1">
      <c r="A540690" s="609"/>
      <c r="B540690" s="126">
        <v>14</v>
      </c>
    </row>
    <row r="540691" spans="1:2" ht="15.75" thickBot="1">
      <c r="A540691" s="612"/>
      <c r="B540691" s="126">
        <v>15</v>
      </c>
    </row>
    <row r="540692" spans="1:2" ht="15.75" thickBot="1">
      <c r="A540692" s="611"/>
      <c r="B540692" s="126">
        <v>16</v>
      </c>
    </row>
    <row r="540693" spans="1:2" ht="15.75" thickBot="1">
      <c r="A540693" s="613"/>
      <c r="B540693" s="126">
        <v>17</v>
      </c>
    </row>
    <row r="540694" spans="1:2" ht="15.75" thickBot="1">
      <c r="A540694" s="614"/>
      <c r="B540694" s="126">
        <v>18</v>
      </c>
    </row>
    <row r="540695" spans="1:2" ht="15.75" thickBot="1">
      <c r="A540695" s="615"/>
      <c r="B540695" s="126">
        <v>19</v>
      </c>
    </row>
    <row r="540696" spans="1:2" ht="15.75" thickBot="1">
      <c r="A540696" s="615"/>
      <c r="B540696" s="126">
        <v>20</v>
      </c>
    </row>
    <row r="540697" spans="1:2" ht="15.75" thickBot="1">
      <c r="A540697" s="615"/>
      <c r="B540697" s="126">
        <v>21</v>
      </c>
    </row>
    <row r="540698" spans="1:2" ht="15.75" thickBot="1">
      <c r="A540698" s="615"/>
      <c r="B540698" s="126">
        <v>22</v>
      </c>
    </row>
    <row r="540699" spans="1:2" ht="15.75" thickBot="1">
      <c r="A540699" s="615"/>
      <c r="B540699" s="126">
        <v>23</v>
      </c>
    </row>
    <row r="540700" spans="1:2" ht="15.75" thickBot="1">
      <c r="A540700" s="615"/>
      <c r="B540700" s="126">
        <v>24</v>
      </c>
    </row>
    <row r="540701" spans="1:2">
      <c r="A540701" s="616">
        <v>0</v>
      </c>
      <c r="B540701" s="126">
        <v>25</v>
      </c>
    </row>
    <row r="540702" spans="1:2" ht="45">
      <c r="A540702" s="483" t="s">
        <v>746</v>
      </c>
      <c r="B540702" s="127" t="s">
        <v>338</v>
      </c>
    </row>
    <row r="540703" spans="1:2" ht="45.75" thickBot="1">
      <c r="A540703" s="604"/>
      <c r="B540703" s="127" t="s">
        <v>339</v>
      </c>
    </row>
    <row r="540704" spans="1:2" ht="15.75" thickBot="1">
      <c r="A540704" s="615"/>
      <c r="B540704" s="126">
        <v>26</v>
      </c>
    </row>
    <row r="540705" spans="1:2" ht="15.75" thickBot="1">
      <c r="A540705" s="615"/>
      <c r="B540705" s="126">
        <v>27</v>
      </c>
    </row>
    <row r="540706" spans="1:2" ht="15.75" thickBot="1">
      <c r="A540706" s="615"/>
      <c r="B540706" s="126">
        <v>28</v>
      </c>
    </row>
    <row r="540707" spans="1:2" ht="15.75" thickBot="1">
      <c r="A540707" s="615"/>
      <c r="B540707" s="126">
        <v>29</v>
      </c>
    </row>
    <row r="540708" spans="1:2" ht="15.75" thickBot="1">
      <c r="A540708" s="617">
        <v>0</v>
      </c>
      <c r="B540708" s="126">
        <v>30</v>
      </c>
    </row>
    <row r="540709" spans="1:2" ht="15.75" thickBot="1">
      <c r="A540709" s="615"/>
      <c r="B540709" s="126">
        <v>31</v>
      </c>
    </row>
    <row r="540710" spans="1:2" ht="15.75" thickBot="1">
      <c r="A540710" s="615"/>
      <c r="B540710" s="126">
        <v>32</v>
      </c>
    </row>
    <row r="540711" spans="1:2">
      <c r="A540711" s="618">
        <v>0</v>
      </c>
      <c r="B540711" s="126">
        <v>33</v>
      </c>
    </row>
    <row r="540712" spans="1:2">
      <c r="A540712" s="370">
        <v>0</v>
      </c>
      <c r="B540712" s="126">
        <v>34</v>
      </c>
    </row>
    <row r="540713" spans="1:2">
      <c r="A540713" s="436">
        <v>0</v>
      </c>
      <c r="B540713" s="126">
        <v>35</v>
      </c>
    </row>
    <row r="540714" spans="1:2">
      <c r="A540714" s="436">
        <v>0</v>
      </c>
      <c r="B540714" s="126">
        <v>36</v>
      </c>
    </row>
    <row r="540715" spans="1:2">
      <c r="A540715" s="370">
        <v>0</v>
      </c>
      <c r="B540715" s="126">
        <v>37</v>
      </c>
    </row>
    <row r="540716" spans="1:2" ht="15.75" thickBot="1">
      <c r="A540716" s="619">
        <v>0</v>
      </c>
      <c r="B540716" s="126">
        <v>38</v>
      </c>
    </row>
    <row r="540717" spans="1:2" ht="15.75" thickBot="1">
      <c r="A540717" s="615"/>
      <c r="B540717" s="126">
        <v>39</v>
      </c>
    </row>
    <row r="540718" spans="1:2" ht="45">
      <c r="A540718" s="620" t="s">
        <v>746</v>
      </c>
      <c r="B540718" s="127" t="s">
        <v>340</v>
      </c>
    </row>
    <row r="540719" spans="1:2" ht="45.75" thickBot="1">
      <c r="A540719" s="621"/>
      <c r="B540719" s="127" t="s">
        <v>341</v>
      </c>
    </row>
    <row r="540720" spans="1:2" ht="15.75" thickBot="1">
      <c r="A540720" s="615"/>
      <c r="B540720" s="126">
        <v>40</v>
      </c>
    </row>
    <row r="540721" spans="1:2" ht="45">
      <c r="A540721" s="541" t="s">
        <v>746</v>
      </c>
      <c r="B540721" s="127" t="s">
        <v>342</v>
      </c>
    </row>
    <row r="540722" spans="1:2" ht="45.75" thickBot="1">
      <c r="A540722" s="621"/>
      <c r="B540722" s="127" t="s">
        <v>343</v>
      </c>
    </row>
    <row r="540723" spans="1:2" ht="15.75" thickBot="1">
      <c r="A540723" s="622"/>
      <c r="B540723" s="126">
        <v>41</v>
      </c>
    </row>
    <row r="540724" spans="1:2" ht="60">
      <c r="A540724" s="541" t="s">
        <v>746</v>
      </c>
      <c r="B540724" s="127" t="s">
        <v>344</v>
      </c>
    </row>
    <row r="540725" spans="1:2" ht="15.75" thickBot="1">
      <c r="A540725" s="621"/>
      <c r="B540725" s="128">
        <v>42</v>
      </c>
    </row>
    <row r="540726" spans="1:2" ht="15.75" thickBot="1">
      <c r="A540726" s="622"/>
      <c r="B540726" s="126">
        <v>43</v>
      </c>
    </row>
    <row r="540727" spans="1:2" ht="60">
      <c r="A540727" s="541" t="s">
        <v>746</v>
      </c>
      <c r="B540727" s="127" t="s">
        <v>345</v>
      </c>
    </row>
    <row r="540728" spans="1:2" ht="15.75" thickBot="1">
      <c r="A540728" s="621"/>
      <c r="B540728" s="130">
        <v>44</v>
      </c>
    </row>
    <row r="540729" spans="1:2" ht="15.75" thickBot="1">
      <c r="A540729" s="622"/>
      <c r="B540729" s="126">
        <v>45</v>
      </c>
    </row>
    <row r="540730" spans="1:2" ht="15.75" thickBot="1">
      <c r="A540730" s="623"/>
      <c r="B540730" s="130">
        <v>46</v>
      </c>
    </row>
    <row r="540731" spans="1:2" ht="15.75" thickBot="1">
      <c r="A540731" s="625"/>
      <c r="B540731" s="126">
        <v>47</v>
      </c>
    </row>
    <row r="540732" spans="1:2" ht="15.75" thickBot="1">
      <c r="A540732" s="624"/>
      <c r="B540732" s="130">
        <v>48</v>
      </c>
    </row>
    <row r="540733" spans="1:2" ht="15.75" thickBot="1">
      <c r="A540733" s="626"/>
      <c r="B540733" s="126">
        <v>49</v>
      </c>
    </row>
    <row r="540734" spans="1:2" ht="15.75" thickBot="1">
      <c r="A540734" s="626"/>
      <c r="B540734" s="130">
        <v>50</v>
      </c>
    </row>
    <row r="540735" spans="1:2" ht="15.75" thickBot="1">
      <c r="A540735" s="627">
        <v>0</v>
      </c>
      <c r="B540735" s="126">
        <v>51</v>
      </c>
    </row>
    <row r="540736" spans="1:2" ht="15.75" thickBot="1">
      <c r="A540736" s="626"/>
      <c r="B540736" s="130">
        <v>52</v>
      </c>
    </row>
    <row r="540737" spans="1:2" ht="15.75" thickBot="1">
      <c r="A540737" s="626"/>
      <c r="B540737" s="126">
        <v>53</v>
      </c>
    </row>
    <row r="540738" spans="1:2" ht="15.75" thickBot="1">
      <c r="A540738" s="626"/>
      <c r="B540738" s="130">
        <v>54</v>
      </c>
    </row>
    <row r="540739" spans="1:2" ht="15.75" thickBot="1">
      <c r="A540739" s="615"/>
      <c r="B540739" s="126">
        <v>55</v>
      </c>
    </row>
    <row r="540740" spans="1:2" ht="15.75" thickBot="1">
      <c r="A540740" s="615"/>
      <c r="B540740" s="130">
        <v>56</v>
      </c>
    </row>
    <row r="540741" spans="1:2" ht="45.75" thickBot="1">
      <c r="A540741" s="545" t="s">
        <v>746</v>
      </c>
      <c r="B540741" s="127" t="s">
        <v>346</v>
      </c>
    </row>
    <row r="540742" spans="1:2" ht="15.75" thickBot="1">
      <c r="A540742" s="626"/>
      <c r="B540742" s="126">
        <v>57</v>
      </c>
    </row>
    <row r="540743" spans="1:2" ht="15.75" thickBot="1">
      <c r="A540743" s="626"/>
      <c r="B540743" s="126">
        <v>58</v>
      </c>
    </row>
    <row r="540744" spans="1:2" ht="15.75" thickBot="1">
      <c r="A540744" s="626"/>
      <c r="B540744" s="126">
        <v>59</v>
      </c>
    </row>
    <row r="540745" spans="1:2" ht="15.75" thickBot="1">
      <c r="A540745" s="626"/>
      <c r="B540745" s="126">
        <v>60</v>
      </c>
    </row>
    <row r="540746" spans="1:2">
      <c r="A540746" s="628">
        <v>0</v>
      </c>
      <c r="B540746" s="126">
        <v>61</v>
      </c>
    </row>
    <row r="540747" spans="1:2" ht="45">
      <c r="A540747" s="460" t="s">
        <v>746</v>
      </c>
      <c r="B540747" s="127" t="s">
        <v>347</v>
      </c>
    </row>
    <row r="540748" spans="1:2" ht="45.75" thickBot="1">
      <c r="A540748" s="630"/>
      <c r="B540748" s="127" t="s">
        <v>348</v>
      </c>
    </row>
    <row r="540749" spans="1:2" ht="15.75" thickBot="1">
      <c r="A540749" s="629"/>
      <c r="B540749" s="126">
        <v>62</v>
      </c>
    </row>
    <row r="540750" spans="1:2" ht="15.75" thickBot="1">
      <c r="A540750" s="629"/>
      <c r="B540750" s="126">
        <v>63</v>
      </c>
    </row>
    <row r="540751" spans="1:2" ht="15.75" thickBot="1">
      <c r="A540751" s="629"/>
      <c r="B540751" s="126">
        <v>64</v>
      </c>
    </row>
    <row r="540752" spans="1:2" ht="15.75" thickBot="1">
      <c r="A540752" s="627">
        <v>0</v>
      </c>
      <c r="B540752" s="126">
        <v>65</v>
      </c>
    </row>
    <row r="540753" spans="1:2" ht="15.75" thickBot="1">
      <c r="A540753" s="629"/>
      <c r="B540753" s="126">
        <v>66</v>
      </c>
    </row>
    <row r="540754" spans="1:2" ht="15.75" thickBot="1">
      <c r="A540754" s="629"/>
      <c r="B540754" s="126">
        <v>67</v>
      </c>
    </row>
    <row r="540755" spans="1:2" ht="15.75" thickBot="1">
      <c r="A540755" s="629"/>
      <c r="B540755" s="126">
        <v>68</v>
      </c>
    </row>
    <row r="540756" spans="1:2" ht="15.75" thickBot="1">
      <c r="A540756" s="629"/>
      <c r="B540756" s="126">
        <v>69</v>
      </c>
    </row>
    <row r="540757" spans="1:2" ht="15.75" thickBot="1">
      <c r="A540757" s="623"/>
      <c r="B540757" s="126">
        <v>70</v>
      </c>
    </row>
    <row r="540758" spans="1:2" ht="15.75" thickBot="1">
      <c r="A540758" s="629"/>
      <c r="B540758" s="126">
        <v>71</v>
      </c>
    </row>
    <row r="540759" spans="1:2" ht="15.75" thickBot="1">
      <c r="A540759" s="623"/>
      <c r="B540759" s="126">
        <v>72</v>
      </c>
    </row>
    <row r="540760" spans="1:2" ht="15.75" thickBot="1">
      <c r="A540760" s="629"/>
      <c r="B540760" s="126">
        <v>73</v>
      </c>
    </row>
    <row r="540761" spans="1:2">
      <c r="A540761" s="546"/>
      <c r="B540761" s="126">
        <v>74</v>
      </c>
    </row>
    <row r="540762" spans="1:2">
      <c r="A540762" s="462">
        <v>0</v>
      </c>
      <c r="B540762" s="126">
        <v>75</v>
      </c>
    </row>
    <row r="540763" spans="1:2" ht="60">
      <c r="A540763" s="462">
        <v>0</v>
      </c>
      <c r="B540763" s="125" t="s">
        <v>349</v>
      </c>
    </row>
    <row r="540764" spans="1:2" ht="60">
      <c r="A540764" s="460" t="s">
        <v>746</v>
      </c>
      <c r="B540764" s="125" t="s">
        <v>350</v>
      </c>
    </row>
    <row r="540765" spans="1:2" ht="60">
      <c r="A540765" s="441"/>
      <c r="B540765" s="125" t="s">
        <v>351</v>
      </c>
    </row>
    <row r="540766" spans="1:2">
      <c r="A540766" s="462">
        <v>0</v>
      </c>
      <c r="B540766" s="131">
        <v>76</v>
      </c>
    </row>
    <row r="540767" spans="1:2">
      <c r="A540767" s="462">
        <v>0</v>
      </c>
      <c r="B540767" s="131">
        <v>77</v>
      </c>
    </row>
    <row r="540768" spans="1:2">
      <c r="A540768" s="462">
        <v>0</v>
      </c>
      <c r="B540768" s="131">
        <v>78</v>
      </c>
    </row>
    <row r="540769" spans="1:2">
      <c r="A540769" s="462">
        <v>0</v>
      </c>
      <c r="B540769" s="131">
        <v>79</v>
      </c>
    </row>
    <row r="540770" spans="1:2">
      <c r="A540770" s="462">
        <v>0</v>
      </c>
      <c r="B540770" s="131">
        <v>80</v>
      </c>
    </row>
    <row r="540771" spans="1:2">
      <c r="A540771" s="462">
        <v>0</v>
      </c>
      <c r="B540771" s="131">
        <v>81</v>
      </c>
    </row>
    <row r="540772" spans="1:2">
      <c r="A540772" s="462">
        <v>0</v>
      </c>
      <c r="B540772" s="131">
        <v>82</v>
      </c>
    </row>
    <row r="540773" spans="1:2">
      <c r="A540773" s="462">
        <v>0</v>
      </c>
      <c r="B540773" s="131">
        <v>83</v>
      </c>
    </row>
    <row r="540774" spans="1:2">
      <c r="A540774" s="462">
        <v>0</v>
      </c>
      <c r="B540774" s="131">
        <v>84</v>
      </c>
    </row>
    <row r="540775" spans="1:2" ht="15.75" thickBot="1">
      <c r="A540775" s="631">
        <v>0</v>
      </c>
      <c r="B540775" s="131">
        <v>85</v>
      </c>
    </row>
    <row r="540776" spans="1:2" ht="15.75" thickBot="1">
      <c r="A540776" s="632"/>
      <c r="B540776" s="131">
        <v>86</v>
      </c>
    </row>
    <row r="540777" spans="1:2" ht="15.75" thickBot="1">
      <c r="A540777" s="632"/>
      <c r="B540777" s="131">
        <v>87</v>
      </c>
    </row>
    <row r="540778" spans="1:2" ht="15.75" thickBot="1">
      <c r="A540778" s="615"/>
      <c r="B540778" s="131">
        <v>88</v>
      </c>
    </row>
    <row r="540779" spans="1:2" ht="15.75" thickBot="1">
      <c r="A540779" s="622"/>
      <c r="B540779" s="131">
        <v>89</v>
      </c>
    </row>
    <row r="540780" spans="1:2" ht="45">
      <c r="A540780" s="541" t="s">
        <v>746</v>
      </c>
      <c r="B540780" s="125" t="s">
        <v>352</v>
      </c>
    </row>
    <row r="540781" spans="1:2">
      <c r="A540781" s="290"/>
      <c r="B540781" s="131">
        <v>90</v>
      </c>
    </row>
    <row r="540782" spans="1:2">
      <c r="A540782" s="290"/>
      <c r="B540782" s="131">
        <v>91</v>
      </c>
    </row>
    <row r="540783" spans="1:2">
      <c r="A540783" s="526"/>
      <c r="B540783" s="131">
        <v>92</v>
      </c>
    </row>
    <row r="540784" spans="1:2">
      <c r="A540784" s="291"/>
      <c r="B540784" s="131">
        <v>93</v>
      </c>
    </row>
    <row r="540785" spans="1:2">
      <c r="A540785" s="374"/>
      <c r="B540785" s="131">
        <v>94</v>
      </c>
    </row>
    <row r="540786" spans="1:2">
      <c r="A540786" s="374"/>
      <c r="B540786" s="131">
        <v>95</v>
      </c>
    </row>
    <row r="540787" spans="1:2">
      <c r="A540787" s="374"/>
      <c r="B540787" s="131">
        <v>96</v>
      </c>
    </row>
    <row r="540788" spans="1:2">
      <c r="A540788" s="374"/>
      <c r="B540788" s="131">
        <v>97</v>
      </c>
    </row>
    <row r="540789" spans="1:2">
      <c r="A540789" s="291"/>
      <c r="B540789" s="131">
        <v>98</v>
      </c>
    </row>
    <row r="540790" spans="1:2">
      <c r="A540790" s="441"/>
      <c r="B540790" s="131">
        <v>99</v>
      </c>
    </row>
    <row r="540791" spans="1:2">
      <c r="A540791" s="441"/>
      <c r="B540791" s="131">
        <v>100</v>
      </c>
    </row>
    <row r="540792" spans="1:2">
      <c r="A540792" s="464"/>
      <c r="B540792" s="131">
        <v>101</v>
      </c>
    </row>
    <row r="540793" spans="1:2">
      <c r="A540793" s="290"/>
      <c r="B540793" s="131">
        <v>102</v>
      </c>
    </row>
    <row r="540794" spans="1:2" ht="45">
      <c r="A540794" s="633" t="s">
        <v>746</v>
      </c>
      <c r="B540794" s="125" t="s">
        <v>353</v>
      </c>
    </row>
    <row r="540795" spans="1:2">
      <c r="A540795" s="463"/>
      <c r="B540795" s="131">
        <v>103</v>
      </c>
    </row>
    <row r="540796" spans="1:2">
      <c r="A540796" s="298"/>
      <c r="B540796" s="131">
        <v>104</v>
      </c>
    </row>
    <row r="540797" spans="1:2">
      <c r="A540797" s="298"/>
      <c r="B540797" s="131">
        <v>105</v>
      </c>
    </row>
    <row r="540798" spans="1:2">
      <c r="A540798" s="298"/>
      <c r="B540798" s="131">
        <v>106</v>
      </c>
    </row>
    <row r="540799" spans="1:2">
      <c r="A540799" s="298"/>
      <c r="B540799" s="131">
        <v>107</v>
      </c>
    </row>
    <row r="540800" spans="1:2">
      <c r="A540800" s="465"/>
      <c r="B540800" s="131">
        <v>108</v>
      </c>
    </row>
    <row r="540801" spans="1:2">
      <c r="A540801" s="441"/>
      <c r="B540801" s="131">
        <v>109</v>
      </c>
    </row>
    <row r="540802" spans="1:2">
      <c r="A540802" s="464"/>
      <c r="B540802" s="131">
        <v>110</v>
      </c>
    </row>
    <row r="540803" spans="1:2">
      <c r="A540803" s="466"/>
      <c r="B540803" s="131">
        <v>111</v>
      </c>
    </row>
    <row r="540804" spans="1:2">
      <c r="A540804" s="290"/>
      <c r="B540804" s="131">
        <v>112</v>
      </c>
    </row>
    <row r="540805" spans="1:2" ht="45">
      <c r="A540805" s="633" t="s">
        <v>746</v>
      </c>
      <c r="B540805" s="125" t="s">
        <v>354</v>
      </c>
    </row>
    <row r="540806" spans="1:2">
      <c r="A540806" s="290"/>
      <c r="B540806" s="131">
        <v>113</v>
      </c>
    </row>
    <row r="540807" spans="1:2">
      <c r="A540807" s="525" t="s">
        <v>746</v>
      </c>
      <c r="B540807" s="131">
        <v>114</v>
      </c>
    </row>
    <row r="540808" spans="1:2">
      <c r="A540808" s="525" t="s">
        <v>746</v>
      </c>
      <c r="B540808" s="131">
        <v>115</v>
      </c>
    </row>
    <row r="540809" spans="1:2">
      <c r="A540809" s="463"/>
      <c r="B540809" s="131">
        <v>116</v>
      </c>
    </row>
    <row r="540810" spans="1:2">
      <c r="A540810" s="298"/>
      <c r="B540810" s="131">
        <v>117</v>
      </c>
    </row>
    <row r="540811" spans="1:2">
      <c r="A540811" s="298"/>
      <c r="B540811" s="131">
        <v>118</v>
      </c>
    </row>
    <row r="540812" spans="1:2">
      <c r="A540812" s="298"/>
      <c r="B540812" s="131">
        <v>119</v>
      </c>
    </row>
    <row r="540813" spans="1:2">
      <c r="A540813" s="465"/>
      <c r="B540813" s="131">
        <v>120</v>
      </c>
    </row>
    <row r="540814" spans="1:2">
      <c r="A540814" s="465"/>
      <c r="B540814" s="131">
        <v>121</v>
      </c>
    </row>
    <row r="540815" spans="1:2">
      <c r="A540815" s="441"/>
      <c r="B540815" s="131">
        <v>122</v>
      </c>
    </row>
    <row r="540816" spans="1:2">
      <c r="A540816" s="464"/>
      <c r="B540816" s="131">
        <v>123</v>
      </c>
    </row>
    <row r="540817" spans="1:2">
      <c r="A540817" s="463"/>
      <c r="B540817" s="131">
        <v>124</v>
      </c>
    </row>
    <row r="540818" spans="1:2">
      <c r="A540818" s="298"/>
      <c r="B540818" s="131">
        <v>125</v>
      </c>
    </row>
    <row r="540819" spans="1:2">
      <c r="A540819" s="465"/>
      <c r="B540819" s="131">
        <v>127</v>
      </c>
    </row>
    <row r="540820" spans="1:2">
      <c r="A540820" s="441"/>
      <c r="B540820" s="131">
        <v>128</v>
      </c>
    </row>
    <row r="540821" spans="1:2">
      <c r="A540821" s="464"/>
      <c r="B540821" s="131">
        <v>129</v>
      </c>
    </row>
    <row r="540822" spans="1:2">
      <c r="A540822" s="463"/>
      <c r="B540822" s="131">
        <v>130</v>
      </c>
    </row>
    <row r="540823" spans="1:2">
      <c r="A540823" s="298"/>
      <c r="B540823" s="131">
        <v>131</v>
      </c>
    </row>
    <row r="540824" spans="1:2">
      <c r="A540824" s="465"/>
      <c r="B540824" s="131">
        <v>133</v>
      </c>
    </row>
    <row r="540825" spans="1:2" ht="60">
      <c r="A540825" s="460" t="s">
        <v>746</v>
      </c>
      <c r="B540825" s="125" t="s">
        <v>355</v>
      </c>
    </row>
    <row r="540826" spans="1:2" ht="60">
      <c r="A540826" s="439"/>
      <c r="B540826" s="129" t="s">
        <v>356</v>
      </c>
    </row>
    <row r="540827" spans="1:2">
      <c r="A540827" s="462">
        <v>0</v>
      </c>
      <c r="B540827" s="131">
        <v>134</v>
      </c>
    </row>
    <row r="540828" spans="1:2">
      <c r="A540828" s="462">
        <v>0</v>
      </c>
      <c r="B540828" s="131">
        <v>135</v>
      </c>
    </row>
    <row r="540829" spans="1:2">
      <c r="A540829" s="373">
        <v>0</v>
      </c>
      <c r="B540829" s="131">
        <v>136</v>
      </c>
    </row>
    <row r="540830" spans="1:2">
      <c r="A540830" s="439"/>
      <c r="B540830" s="131">
        <v>137</v>
      </c>
    </row>
    <row r="540831" spans="1:2">
      <c r="A540831" s="371">
        <v>0</v>
      </c>
      <c r="B540831" s="131">
        <v>138</v>
      </c>
    </row>
    <row r="540832" spans="1:2">
      <c r="A540832" s="370" t="s">
        <v>746</v>
      </c>
      <c r="B540832" s="131">
        <v>139</v>
      </c>
    </row>
    <row r="540833" spans="1:2">
      <c r="A540833" s="370" t="s">
        <v>746</v>
      </c>
      <c r="B540833" s="131">
        <v>140</v>
      </c>
    </row>
    <row r="540834" spans="1:2">
      <c r="A540834" s="370">
        <v>0</v>
      </c>
      <c r="B540834" s="131">
        <v>141</v>
      </c>
    </row>
    <row r="540835" spans="1:2">
      <c r="A540835" s="370" t="s">
        <v>117</v>
      </c>
      <c r="B540835" s="131">
        <v>142</v>
      </c>
    </row>
    <row r="540836" spans="1:2">
      <c r="A540836" s="370" t="s">
        <v>117</v>
      </c>
      <c r="B540836" s="131">
        <v>143</v>
      </c>
    </row>
    <row r="540837" spans="1:2">
      <c r="A540837" s="370" t="s">
        <v>117</v>
      </c>
      <c r="B540837" s="131">
        <v>144</v>
      </c>
    </row>
    <row r="540838" spans="1:2">
      <c r="A540838" s="370" t="s">
        <v>117</v>
      </c>
      <c r="B540838" s="131">
        <v>145</v>
      </c>
    </row>
    <row r="540839" spans="1:2">
      <c r="A540839" s="528" t="s">
        <v>117</v>
      </c>
      <c r="B540839" s="131">
        <v>146</v>
      </c>
    </row>
    <row r="540840" spans="1:2">
      <c r="A540840" s="528" t="s">
        <v>117</v>
      </c>
      <c r="B540840" s="131">
        <v>147</v>
      </c>
    </row>
    <row r="540841" spans="1:2">
      <c r="A540841" s="370" t="s">
        <v>117</v>
      </c>
      <c r="B540841" s="131">
        <v>148</v>
      </c>
    </row>
    <row r="540842" spans="1:2">
      <c r="A540842" s="515"/>
      <c r="B540842" s="533"/>
    </row>
    <row r="540843" spans="1:2">
      <c r="A540843" s="515"/>
      <c r="B540843" s="452"/>
    </row>
    <row r="540844" spans="1:2">
      <c r="A540844" s="515"/>
      <c r="B540844" s="452"/>
    </row>
    <row r="540845" spans="1:2">
      <c r="A540845" s="515"/>
      <c r="B540845" s="452"/>
    </row>
    <row r="540846" spans="1:2">
      <c r="A540846" s="515"/>
      <c r="B540846" s="452"/>
    </row>
    <row r="540847" spans="1:2">
      <c r="A540847" s="467">
        <v>0</v>
      </c>
      <c r="B540847" s="452"/>
    </row>
    <row r="540848" spans="1:2">
      <c r="A540848" s="467">
        <v>0</v>
      </c>
      <c r="B540848" s="452"/>
    </row>
    <row r="540849" spans="1:2">
      <c r="A540849" s="467">
        <v>0</v>
      </c>
      <c r="B540849" s="452"/>
    </row>
    <row r="540850" spans="1:2">
      <c r="A540850" s="467">
        <v>0</v>
      </c>
      <c r="B540850" s="452"/>
    </row>
    <row r="540851" spans="1:2">
      <c r="A540851" s="467">
        <v>0</v>
      </c>
      <c r="B540851" s="452"/>
    </row>
    <row r="540852" spans="1:2">
      <c r="A540852" s="467"/>
      <c r="B540852" s="452"/>
    </row>
    <row r="540853" spans="1:2">
      <c r="A540853" s="467"/>
      <c r="B540853" s="452"/>
    </row>
    <row r="540854" spans="1:2">
      <c r="A540854" s="467"/>
      <c r="B540854" s="452"/>
    </row>
    <row r="540855" spans="1:2">
      <c r="A540855" s="467"/>
      <c r="B540855" s="452"/>
    </row>
    <row r="540856" spans="1:2">
      <c r="A540856" s="467"/>
      <c r="B540856" s="452"/>
    </row>
    <row r="540857" spans="1:2">
      <c r="A540857" s="467"/>
      <c r="B540857" s="452"/>
    </row>
    <row r="540858" spans="1:2">
      <c r="A540858" s="467"/>
      <c r="B540858" s="452"/>
    </row>
    <row r="540859" spans="1:2">
      <c r="A540859" s="467"/>
      <c r="B540859" s="454"/>
    </row>
    <row r="540860" spans="1:2">
      <c r="A540860" s="467"/>
      <c r="B540860" s="452"/>
    </row>
    <row r="540861" spans="1:2">
      <c r="A540861" s="467"/>
      <c r="B540861" s="455"/>
    </row>
    <row r="540862" spans="1:2">
      <c r="A540862" s="467"/>
      <c r="B540862" s="456"/>
    </row>
    <row r="540863" spans="1:2">
      <c r="A540863" s="467"/>
      <c r="B540863" s="456"/>
    </row>
    <row r="540864" spans="1:2">
      <c r="A540864" s="467"/>
      <c r="B540864" s="455"/>
    </row>
    <row r="540865" spans="1:2">
      <c r="A540865" s="467"/>
      <c r="B540865" s="456"/>
    </row>
    <row r="540866" spans="1:2">
      <c r="A540866" s="467"/>
      <c r="B540866" s="455"/>
    </row>
    <row r="540867" spans="1:2">
      <c r="A540867" s="467"/>
      <c r="B540867" s="452"/>
    </row>
    <row r="540868" spans="1:2">
      <c r="A540868" s="467"/>
      <c r="B540868" s="452"/>
    </row>
    <row r="540869" spans="1:2">
      <c r="A540869" s="467"/>
      <c r="B540869" s="452"/>
    </row>
    <row r="540870" spans="1:2">
      <c r="A540870" s="467"/>
      <c r="B540870" s="452"/>
    </row>
    <row r="540871" spans="1:2">
      <c r="A540871" s="467"/>
      <c r="B540871" s="452"/>
    </row>
    <row r="540872" spans="1:2">
      <c r="A540872" s="467"/>
      <c r="B540872" s="452"/>
    </row>
    <row r="540873" spans="1:2">
      <c r="A540873" s="467"/>
      <c r="B540873" s="452"/>
    </row>
    <row r="557058" spans="1:2">
      <c r="A557058" s="523">
        <v>1</v>
      </c>
      <c r="B557058" s="124"/>
    </row>
    <row r="557059" spans="1:2" ht="60.75" thickBot="1">
      <c r="A557059" s="604"/>
      <c r="B557059" s="125" t="s">
        <v>336</v>
      </c>
    </row>
    <row r="557060" spans="1:2" ht="15.75" thickBot="1">
      <c r="A557060" s="607"/>
      <c r="B557060" s="126">
        <v>1</v>
      </c>
    </row>
    <row r="557061" spans="1:2" ht="45">
      <c r="A557061" s="605" t="s">
        <v>746</v>
      </c>
      <c r="B557061" s="127" t="s">
        <v>337</v>
      </c>
    </row>
    <row r="557062" spans="1:2" ht="15.75" thickBot="1">
      <c r="A557062" s="608"/>
      <c r="B557062" s="126">
        <v>2</v>
      </c>
    </row>
    <row r="557063" spans="1:2" ht="15.75" thickBot="1">
      <c r="A557063" s="609"/>
      <c r="B557063" s="126">
        <v>3</v>
      </c>
    </row>
    <row r="557064" spans="1:2" ht="15.75" thickBot="1">
      <c r="A557064" s="609"/>
      <c r="B557064" s="126">
        <v>4</v>
      </c>
    </row>
    <row r="557065" spans="1:2" ht="15.75" thickBot="1">
      <c r="A557065" s="609"/>
      <c r="B557065" s="126">
        <v>5</v>
      </c>
    </row>
    <row r="557066" spans="1:2" ht="60">
      <c r="A557066" s="605" t="s">
        <v>752</v>
      </c>
      <c r="B557066" s="126">
        <v>6</v>
      </c>
    </row>
    <row r="557067" spans="1:2">
      <c r="A557067" s="483" t="s">
        <v>746</v>
      </c>
      <c r="B557067" s="126">
        <v>7</v>
      </c>
    </row>
    <row r="557068" spans="1:2">
      <c r="A557068" s="483" t="s">
        <v>746</v>
      </c>
      <c r="B557068" s="126">
        <v>8</v>
      </c>
    </row>
    <row r="557069" spans="1:2">
      <c r="A557069" s="483" t="s">
        <v>746</v>
      </c>
      <c r="B557069" s="126">
        <v>9</v>
      </c>
    </row>
    <row r="557070" spans="1:2">
      <c r="A557070" s="483" t="s">
        <v>746</v>
      </c>
      <c r="B557070" s="126">
        <v>10</v>
      </c>
    </row>
    <row r="557071" spans="1:2" ht="15.75" thickBot="1">
      <c r="A557071" s="610" t="s">
        <v>746</v>
      </c>
      <c r="B557071" s="126">
        <v>11</v>
      </c>
    </row>
    <row r="557072" spans="1:2" ht="15.75" thickBot="1">
      <c r="A557072" s="607"/>
      <c r="B557072" s="126">
        <v>12</v>
      </c>
    </row>
    <row r="557073" spans="1:2" ht="15.75" thickBot="1">
      <c r="A557073" s="611"/>
      <c r="B557073" s="126">
        <v>13</v>
      </c>
    </row>
    <row r="557074" spans="1:2" ht="15.75" thickBot="1">
      <c r="A557074" s="609"/>
      <c r="B557074" s="126">
        <v>14</v>
      </c>
    </row>
    <row r="557075" spans="1:2" ht="15.75" thickBot="1">
      <c r="A557075" s="612"/>
      <c r="B557075" s="126">
        <v>15</v>
      </c>
    </row>
    <row r="557076" spans="1:2" ht="15.75" thickBot="1">
      <c r="A557076" s="611"/>
      <c r="B557076" s="126">
        <v>16</v>
      </c>
    </row>
    <row r="557077" spans="1:2" ht="15.75" thickBot="1">
      <c r="A557077" s="613"/>
      <c r="B557077" s="126">
        <v>17</v>
      </c>
    </row>
    <row r="557078" spans="1:2" ht="15.75" thickBot="1">
      <c r="A557078" s="614"/>
      <c r="B557078" s="126">
        <v>18</v>
      </c>
    </row>
    <row r="557079" spans="1:2" ht="15.75" thickBot="1">
      <c r="A557079" s="615"/>
      <c r="B557079" s="126">
        <v>19</v>
      </c>
    </row>
    <row r="557080" spans="1:2" ht="15.75" thickBot="1">
      <c r="A557080" s="615"/>
      <c r="B557080" s="126">
        <v>20</v>
      </c>
    </row>
    <row r="557081" spans="1:2" ht="15.75" thickBot="1">
      <c r="A557081" s="615"/>
      <c r="B557081" s="126">
        <v>21</v>
      </c>
    </row>
    <row r="557082" spans="1:2" ht="15.75" thickBot="1">
      <c r="A557082" s="615"/>
      <c r="B557082" s="126">
        <v>22</v>
      </c>
    </row>
    <row r="557083" spans="1:2" ht="15.75" thickBot="1">
      <c r="A557083" s="615"/>
      <c r="B557083" s="126">
        <v>23</v>
      </c>
    </row>
    <row r="557084" spans="1:2" ht="15.75" thickBot="1">
      <c r="A557084" s="615"/>
      <c r="B557084" s="126">
        <v>24</v>
      </c>
    </row>
    <row r="557085" spans="1:2">
      <c r="A557085" s="616">
        <v>0</v>
      </c>
      <c r="B557085" s="126">
        <v>25</v>
      </c>
    </row>
    <row r="557086" spans="1:2" ht="45">
      <c r="A557086" s="483" t="s">
        <v>746</v>
      </c>
      <c r="B557086" s="127" t="s">
        <v>338</v>
      </c>
    </row>
    <row r="557087" spans="1:2" ht="45.75" thickBot="1">
      <c r="A557087" s="604"/>
      <c r="B557087" s="127" t="s">
        <v>339</v>
      </c>
    </row>
    <row r="557088" spans="1:2" ht="15.75" thickBot="1">
      <c r="A557088" s="615"/>
      <c r="B557088" s="126">
        <v>26</v>
      </c>
    </row>
    <row r="557089" spans="1:2" ht="15.75" thickBot="1">
      <c r="A557089" s="615"/>
      <c r="B557089" s="126">
        <v>27</v>
      </c>
    </row>
    <row r="557090" spans="1:2" ht="15.75" thickBot="1">
      <c r="A557090" s="615"/>
      <c r="B557090" s="126">
        <v>28</v>
      </c>
    </row>
    <row r="557091" spans="1:2" ht="15.75" thickBot="1">
      <c r="A557091" s="615"/>
      <c r="B557091" s="126">
        <v>29</v>
      </c>
    </row>
    <row r="557092" spans="1:2" ht="15.75" thickBot="1">
      <c r="A557092" s="617">
        <v>0</v>
      </c>
      <c r="B557092" s="126">
        <v>30</v>
      </c>
    </row>
    <row r="557093" spans="1:2" ht="15.75" thickBot="1">
      <c r="A557093" s="615"/>
      <c r="B557093" s="126">
        <v>31</v>
      </c>
    </row>
    <row r="557094" spans="1:2" ht="15.75" thickBot="1">
      <c r="A557094" s="615"/>
      <c r="B557094" s="126">
        <v>32</v>
      </c>
    </row>
    <row r="557095" spans="1:2">
      <c r="A557095" s="618">
        <v>0</v>
      </c>
      <c r="B557095" s="126">
        <v>33</v>
      </c>
    </row>
    <row r="557096" spans="1:2">
      <c r="A557096" s="370">
        <v>0</v>
      </c>
      <c r="B557096" s="126">
        <v>34</v>
      </c>
    </row>
    <row r="557097" spans="1:2">
      <c r="A557097" s="436">
        <v>0</v>
      </c>
      <c r="B557097" s="126">
        <v>35</v>
      </c>
    </row>
    <row r="557098" spans="1:2">
      <c r="A557098" s="436">
        <v>0</v>
      </c>
      <c r="B557098" s="126">
        <v>36</v>
      </c>
    </row>
    <row r="557099" spans="1:2">
      <c r="A557099" s="370">
        <v>0</v>
      </c>
      <c r="B557099" s="126">
        <v>37</v>
      </c>
    </row>
    <row r="557100" spans="1:2" ht="15.75" thickBot="1">
      <c r="A557100" s="619">
        <v>0</v>
      </c>
      <c r="B557100" s="126">
        <v>38</v>
      </c>
    </row>
    <row r="557101" spans="1:2" ht="15.75" thickBot="1">
      <c r="A557101" s="615"/>
      <c r="B557101" s="126">
        <v>39</v>
      </c>
    </row>
    <row r="557102" spans="1:2" ht="45">
      <c r="A557102" s="620" t="s">
        <v>746</v>
      </c>
      <c r="B557102" s="127" t="s">
        <v>340</v>
      </c>
    </row>
    <row r="557103" spans="1:2" ht="45.75" thickBot="1">
      <c r="A557103" s="621"/>
      <c r="B557103" s="127" t="s">
        <v>341</v>
      </c>
    </row>
    <row r="557104" spans="1:2" ht="15.75" thickBot="1">
      <c r="A557104" s="615"/>
      <c r="B557104" s="126">
        <v>40</v>
      </c>
    </row>
    <row r="557105" spans="1:2" ht="45">
      <c r="A557105" s="541" t="s">
        <v>746</v>
      </c>
      <c r="B557105" s="127" t="s">
        <v>342</v>
      </c>
    </row>
    <row r="557106" spans="1:2" ht="45.75" thickBot="1">
      <c r="A557106" s="621"/>
      <c r="B557106" s="127" t="s">
        <v>343</v>
      </c>
    </row>
    <row r="557107" spans="1:2" ht="15.75" thickBot="1">
      <c r="A557107" s="622"/>
      <c r="B557107" s="126">
        <v>41</v>
      </c>
    </row>
    <row r="557108" spans="1:2" ht="60">
      <c r="A557108" s="541" t="s">
        <v>746</v>
      </c>
      <c r="B557108" s="127" t="s">
        <v>344</v>
      </c>
    </row>
    <row r="557109" spans="1:2" ht="15.75" thickBot="1">
      <c r="A557109" s="621"/>
      <c r="B557109" s="128">
        <v>42</v>
      </c>
    </row>
    <row r="557110" spans="1:2" ht="15.75" thickBot="1">
      <c r="A557110" s="622"/>
      <c r="B557110" s="126">
        <v>43</v>
      </c>
    </row>
    <row r="557111" spans="1:2" ht="60">
      <c r="A557111" s="541" t="s">
        <v>746</v>
      </c>
      <c r="B557111" s="127" t="s">
        <v>345</v>
      </c>
    </row>
    <row r="557112" spans="1:2" ht="15.75" thickBot="1">
      <c r="A557112" s="621"/>
      <c r="B557112" s="130">
        <v>44</v>
      </c>
    </row>
    <row r="557113" spans="1:2" ht="15.75" thickBot="1">
      <c r="A557113" s="622"/>
      <c r="B557113" s="126">
        <v>45</v>
      </c>
    </row>
    <row r="557114" spans="1:2" ht="15.75" thickBot="1">
      <c r="A557114" s="623"/>
      <c r="B557114" s="130">
        <v>46</v>
      </c>
    </row>
    <row r="557115" spans="1:2" ht="15.75" thickBot="1">
      <c r="A557115" s="625"/>
      <c r="B557115" s="126">
        <v>47</v>
      </c>
    </row>
    <row r="557116" spans="1:2" ht="15.75" thickBot="1">
      <c r="A557116" s="624"/>
      <c r="B557116" s="130">
        <v>48</v>
      </c>
    </row>
    <row r="557117" spans="1:2" ht="15.75" thickBot="1">
      <c r="A557117" s="626"/>
      <c r="B557117" s="126">
        <v>49</v>
      </c>
    </row>
    <row r="557118" spans="1:2" ht="15.75" thickBot="1">
      <c r="A557118" s="626"/>
      <c r="B557118" s="130">
        <v>50</v>
      </c>
    </row>
    <row r="557119" spans="1:2" ht="15.75" thickBot="1">
      <c r="A557119" s="627">
        <v>0</v>
      </c>
      <c r="B557119" s="126">
        <v>51</v>
      </c>
    </row>
    <row r="557120" spans="1:2" ht="15.75" thickBot="1">
      <c r="A557120" s="626"/>
      <c r="B557120" s="130">
        <v>52</v>
      </c>
    </row>
    <row r="557121" spans="1:2" ht="15.75" thickBot="1">
      <c r="A557121" s="626"/>
      <c r="B557121" s="126">
        <v>53</v>
      </c>
    </row>
    <row r="557122" spans="1:2" ht="15.75" thickBot="1">
      <c r="A557122" s="626"/>
      <c r="B557122" s="130">
        <v>54</v>
      </c>
    </row>
    <row r="557123" spans="1:2" ht="15.75" thickBot="1">
      <c r="A557123" s="615"/>
      <c r="B557123" s="126">
        <v>55</v>
      </c>
    </row>
    <row r="557124" spans="1:2" ht="15.75" thickBot="1">
      <c r="A557124" s="615"/>
      <c r="B557124" s="130">
        <v>56</v>
      </c>
    </row>
    <row r="557125" spans="1:2" ht="45.75" thickBot="1">
      <c r="A557125" s="545" t="s">
        <v>746</v>
      </c>
      <c r="B557125" s="127" t="s">
        <v>346</v>
      </c>
    </row>
    <row r="557126" spans="1:2" ht="15.75" thickBot="1">
      <c r="A557126" s="626"/>
      <c r="B557126" s="126">
        <v>57</v>
      </c>
    </row>
    <row r="557127" spans="1:2" ht="15.75" thickBot="1">
      <c r="A557127" s="626"/>
      <c r="B557127" s="126">
        <v>58</v>
      </c>
    </row>
    <row r="557128" spans="1:2" ht="15.75" thickBot="1">
      <c r="A557128" s="626"/>
      <c r="B557128" s="126">
        <v>59</v>
      </c>
    </row>
    <row r="557129" spans="1:2" ht="15.75" thickBot="1">
      <c r="A557129" s="626"/>
      <c r="B557129" s="126">
        <v>60</v>
      </c>
    </row>
    <row r="557130" spans="1:2">
      <c r="A557130" s="628">
        <v>0</v>
      </c>
      <c r="B557130" s="126">
        <v>61</v>
      </c>
    </row>
    <row r="557131" spans="1:2" ht="45">
      <c r="A557131" s="460" t="s">
        <v>746</v>
      </c>
      <c r="B557131" s="127" t="s">
        <v>347</v>
      </c>
    </row>
    <row r="557132" spans="1:2" ht="45.75" thickBot="1">
      <c r="A557132" s="630"/>
      <c r="B557132" s="127" t="s">
        <v>348</v>
      </c>
    </row>
    <row r="557133" spans="1:2" ht="15.75" thickBot="1">
      <c r="A557133" s="629"/>
      <c r="B557133" s="126">
        <v>62</v>
      </c>
    </row>
    <row r="557134" spans="1:2" ht="15.75" thickBot="1">
      <c r="A557134" s="629"/>
      <c r="B557134" s="126">
        <v>63</v>
      </c>
    </row>
    <row r="557135" spans="1:2" ht="15.75" thickBot="1">
      <c r="A557135" s="629"/>
      <c r="B557135" s="126">
        <v>64</v>
      </c>
    </row>
    <row r="557136" spans="1:2" ht="15.75" thickBot="1">
      <c r="A557136" s="627">
        <v>0</v>
      </c>
      <c r="B557136" s="126">
        <v>65</v>
      </c>
    </row>
    <row r="557137" spans="1:2" ht="15.75" thickBot="1">
      <c r="A557137" s="629"/>
      <c r="B557137" s="126">
        <v>66</v>
      </c>
    </row>
    <row r="557138" spans="1:2" ht="15.75" thickBot="1">
      <c r="A557138" s="629"/>
      <c r="B557138" s="126">
        <v>67</v>
      </c>
    </row>
    <row r="557139" spans="1:2" ht="15.75" thickBot="1">
      <c r="A557139" s="629"/>
      <c r="B557139" s="126">
        <v>68</v>
      </c>
    </row>
    <row r="557140" spans="1:2" ht="15.75" thickBot="1">
      <c r="A557140" s="629"/>
      <c r="B557140" s="126">
        <v>69</v>
      </c>
    </row>
    <row r="557141" spans="1:2" ht="15.75" thickBot="1">
      <c r="A557141" s="623"/>
      <c r="B557141" s="126">
        <v>70</v>
      </c>
    </row>
    <row r="557142" spans="1:2" ht="15.75" thickBot="1">
      <c r="A557142" s="629"/>
      <c r="B557142" s="126">
        <v>71</v>
      </c>
    </row>
    <row r="557143" spans="1:2" ht="15.75" thickBot="1">
      <c r="A557143" s="623"/>
      <c r="B557143" s="126">
        <v>72</v>
      </c>
    </row>
    <row r="557144" spans="1:2" ht="15.75" thickBot="1">
      <c r="A557144" s="629"/>
      <c r="B557144" s="126">
        <v>73</v>
      </c>
    </row>
    <row r="557145" spans="1:2">
      <c r="A557145" s="546"/>
      <c r="B557145" s="126">
        <v>74</v>
      </c>
    </row>
    <row r="557146" spans="1:2">
      <c r="A557146" s="462">
        <v>0</v>
      </c>
      <c r="B557146" s="126">
        <v>75</v>
      </c>
    </row>
    <row r="557147" spans="1:2" ht="60">
      <c r="A557147" s="462">
        <v>0</v>
      </c>
      <c r="B557147" s="125" t="s">
        <v>349</v>
      </c>
    </row>
    <row r="557148" spans="1:2" ht="60">
      <c r="A557148" s="460" t="s">
        <v>746</v>
      </c>
      <c r="B557148" s="125" t="s">
        <v>350</v>
      </c>
    </row>
    <row r="557149" spans="1:2" ht="60">
      <c r="A557149" s="441"/>
      <c r="B557149" s="125" t="s">
        <v>351</v>
      </c>
    </row>
    <row r="557150" spans="1:2">
      <c r="A557150" s="462">
        <v>0</v>
      </c>
      <c r="B557150" s="131">
        <v>76</v>
      </c>
    </row>
    <row r="557151" spans="1:2">
      <c r="A557151" s="462">
        <v>0</v>
      </c>
      <c r="B557151" s="131">
        <v>77</v>
      </c>
    </row>
    <row r="557152" spans="1:2">
      <c r="A557152" s="462">
        <v>0</v>
      </c>
      <c r="B557152" s="131">
        <v>78</v>
      </c>
    </row>
    <row r="557153" spans="1:2">
      <c r="A557153" s="462">
        <v>0</v>
      </c>
      <c r="B557153" s="131">
        <v>79</v>
      </c>
    </row>
    <row r="557154" spans="1:2">
      <c r="A557154" s="462">
        <v>0</v>
      </c>
      <c r="B557154" s="131">
        <v>80</v>
      </c>
    </row>
    <row r="557155" spans="1:2">
      <c r="A557155" s="462">
        <v>0</v>
      </c>
      <c r="B557155" s="131">
        <v>81</v>
      </c>
    </row>
    <row r="557156" spans="1:2">
      <c r="A557156" s="462">
        <v>0</v>
      </c>
      <c r="B557156" s="131">
        <v>82</v>
      </c>
    </row>
    <row r="557157" spans="1:2">
      <c r="A557157" s="462">
        <v>0</v>
      </c>
      <c r="B557157" s="131">
        <v>83</v>
      </c>
    </row>
    <row r="557158" spans="1:2">
      <c r="A557158" s="462">
        <v>0</v>
      </c>
      <c r="B557158" s="131">
        <v>84</v>
      </c>
    </row>
    <row r="557159" spans="1:2" ht="15.75" thickBot="1">
      <c r="A557159" s="631">
        <v>0</v>
      </c>
      <c r="B557159" s="131">
        <v>85</v>
      </c>
    </row>
    <row r="557160" spans="1:2" ht="15.75" thickBot="1">
      <c r="A557160" s="632"/>
      <c r="B557160" s="131">
        <v>86</v>
      </c>
    </row>
    <row r="557161" spans="1:2" ht="15.75" thickBot="1">
      <c r="A557161" s="632"/>
      <c r="B557161" s="131">
        <v>87</v>
      </c>
    </row>
    <row r="557162" spans="1:2" ht="15.75" thickBot="1">
      <c r="A557162" s="615"/>
      <c r="B557162" s="131">
        <v>88</v>
      </c>
    </row>
    <row r="557163" spans="1:2" ht="15.75" thickBot="1">
      <c r="A557163" s="622"/>
      <c r="B557163" s="131">
        <v>89</v>
      </c>
    </row>
    <row r="557164" spans="1:2" ht="45">
      <c r="A557164" s="541" t="s">
        <v>746</v>
      </c>
      <c r="B557164" s="125" t="s">
        <v>352</v>
      </c>
    </row>
    <row r="557165" spans="1:2">
      <c r="A557165" s="290"/>
      <c r="B557165" s="131">
        <v>90</v>
      </c>
    </row>
    <row r="557166" spans="1:2">
      <c r="A557166" s="290"/>
      <c r="B557166" s="131">
        <v>91</v>
      </c>
    </row>
    <row r="557167" spans="1:2">
      <c r="A557167" s="526"/>
      <c r="B557167" s="131">
        <v>92</v>
      </c>
    </row>
    <row r="557168" spans="1:2">
      <c r="A557168" s="291"/>
      <c r="B557168" s="131">
        <v>93</v>
      </c>
    </row>
    <row r="557169" spans="1:2">
      <c r="A557169" s="374"/>
      <c r="B557169" s="131">
        <v>94</v>
      </c>
    </row>
    <row r="557170" spans="1:2">
      <c r="A557170" s="374"/>
      <c r="B557170" s="131">
        <v>95</v>
      </c>
    </row>
    <row r="557171" spans="1:2">
      <c r="A557171" s="374"/>
      <c r="B557171" s="131">
        <v>96</v>
      </c>
    </row>
    <row r="557172" spans="1:2">
      <c r="A557172" s="374"/>
      <c r="B557172" s="131">
        <v>97</v>
      </c>
    </row>
    <row r="557173" spans="1:2">
      <c r="A557173" s="291"/>
      <c r="B557173" s="131">
        <v>98</v>
      </c>
    </row>
    <row r="557174" spans="1:2">
      <c r="A557174" s="441"/>
      <c r="B557174" s="131">
        <v>99</v>
      </c>
    </row>
    <row r="557175" spans="1:2">
      <c r="A557175" s="441"/>
      <c r="B557175" s="131">
        <v>100</v>
      </c>
    </row>
    <row r="557176" spans="1:2">
      <c r="A557176" s="464"/>
      <c r="B557176" s="131">
        <v>101</v>
      </c>
    </row>
    <row r="557177" spans="1:2">
      <c r="A557177" s="290"/>
      <c r="B557177" s="131">
        <v>102</v>
      </c>
    </row>
    <row r="557178" spans="1:2" ht="45">
      <c r="A557178" s="633" t="s">
        <v>746</v>
      </c>
      <c r="B557178" s="125" t="s">
        <v>353</v>
      </c>
    </row>
    <row r="557179" spans="1:2">
      <c r="A557179" s="463"/>
      <c r="B557179" s="131">
        <v>103</v>
      </c>
    </row>
    <row r="557180" spans="1:2">
      <c r="A557180" s="298"/>
      <c r="B557180" s="131">
        <v>104</v>
      </c>
    </row>
    <row r="557181" spans="1:2">
      <c r="A557181" s="298"/>
      <c r="B557181" s="131">
        <v>105</v>
      </c>
    </row>
    <row r="557182" spans="1:2">
      <c r="A557182" s="298"/>
      <c r="B557182" s="131">
        <v>106</v>
      </c>
    </row>
    <row r="557183" spans="1:2">
      <c r="A557183" s="298"/>
      <c r="B557183" s="131">
        <v>107</v>
      </c>
    </row>
    <row r="557184" spans="1:2">
      <c r="A557184" s="465"/>
      <c r="B557184" s="131">
        <v>108</v>
      </c>
    </row>
    <row r="557185" spans="1:2">
      <c r="A557185" s="441"/>
      <c r="B557185" s="131">
        <v>109</v>
      </c>
    </row>
    <row r="557186" spans="1:2">
      <c r="A557186" s="464"/>
      <c r="B557186" s="131">
        <v>110</v>
      </c>
    </row>
    <row r="557187" spans="1:2">
      <c r="A557187" s="466"/>
      <c r="B557187" s="131">
        <v>111</v>
      </c>
    </row>
    <row r="557188" spans="1:2">
      <c r="A557188" s="290"/>
      <c r="B557188" s="131">
        <v>112</v>
      </c>
    </row>
    <row r="557189" spans="1:2" ht="45">
      <c r="A557189" s="633" t="s">
        <v>746</v>
      </c>
      <c r="B557189" s="125" t="s">
        <v>354</v>
      </c>
    </row>
    <row r="557190" spans="1:2">
      <c r="A557190" s="290"/>
      <c r="B557190" s="131">
        <v>113</v>
      </c>
    </row>
    <row r="557191" spans="1:2">
      <c r="A557191" s="525" t="s">
        <v>746</v>
      </c>
      <c r="B557191" s="131">
        <v>114</v>
      </c>
    </row>
    <row r="557192" spans="1:2">
      <c r="A557192" s="525" t="s">
        <v>746</v>
      </c>
      <c r="B557192" s="131">
        <v>115</v>
      </c>
    </row>
    <row r="557193" spans="1:2">
      <c r="A557193" s="463"/>
      <c r="B557193" s="131">
        <v>116</v>
      </c>
    </row>
    <row r="557194" spans="1:2">
      <c r="A557194" s="298"/>
      <c r="B557194" s="131">
        <v>117</v>
      </c>
    </row>
    <row r="557195" spans="1:2">
      <c r="A557195" s="298"/>
      <c r="B557195" s="131">
        <v>118</v>
      </c>
    </row>
    <row r="557196" spans="1:2">
      <c r="A557196" s="298"/>
      <c r="B557196" s="131">
        <v>119</v>
      </c>
    </row>
    <row r="557197" spans="1:2">
      <c r="A557197" s="465"/>
      <c r="B557197" s="131">
        <v>120</v>
      </c>
    </row>
    <row r="557198" spans="1:2">
      <c r="A557198" s="465"/>
      <c r="B557198" s="131">
        <v>121</v>
      </c>
    </row>
    <row r="557199" spans="1:2">
      <c r="A557199" s="441"/>
      <c r="B557199" s="131">
        <v>122</v>
      </c>
    </row>
    <row r="557200" spans="1:2">
      <c r="A557200" s="464"/>
      <c r="B557200" s="131">
        <v>123</v>
      </c>
    </row>
    <row r="557201" spans="1:2">
      <c r="A557201" s="463"/>
      <c r="B557201" s="131">
        <v>124</v>
      </c>
    </row>
    <row r="557202" spans="1:2">
      <c r="A557202" s="298"/>
      <c r="B557202" s="131">
        <v>125</v>
      </c>
    </row>
    <row r="557203" spans="1:2">
      <c r="A557203" s="465"/>
      <c r="B557203" s="131">
        <v>127</v>
      </c>
    </row>
    <row r="557204" spans="1:2">
      <c r="A557204" s="441"/>
      <c r="B557204" s="131">
        <v>128</v>
      </c>
    </row>
    <row r="557205" spans="1:2">
      <c r="A557205" s="464"/>
      <c r="B557205" s="131">
        <v>129</v>
      </c>
    </row>
    <row r="557206" spans="1:2">
      <c r="A557206" s="463"/>
      <c r="B557206" s="131">
        <v>130</v>
      </c>
    </row>
    <row r="557207" spans="1:2">
      <c r="A557207" s="298"/>
      <c r="B557207" s="131">
        <v>131</v>
      </c>
    </row>
    <row r="557208" spans="1:2">
      <c r="A557208" s="465"/>
      <c r="B557208" s="131">
        <v>133</v>
      </c>
    </row>
    <row r="557209" spans="1:2" ht="60">
      <c r="A557209" s="460" t="s">
        <v>746</v>
      </c>
      <c r="B557209" s="125" t="s">
        <v>355</v>
      </c>
    </row>
    <row r="557210" spans="1:2" ht="60">
      <c r="A557210" s="439"/>
      <c r="B557210" s="129" t="s">
        <v>356</v>
      </c>
    </row>
    <row r="557211" spans="1:2">
      <c r="A557211" s="462">
        <v>0</v>
      </c>
      <c r="B557211" s="131">
        <v>134</v>
      </c>
    </row>
    <row r="557212" spans="1:2">
      <c r="A557212" s="462">
        <v>0</v>
      </c>
      <c r="B557212" s="131">
        <v>135</v>
      </c>
    </row>
    <row r="557213" spans="1:2">
      <c r="A557213" s="373">
        <v>0</v>
      </c>
      <c r="B557213" s="131">
        <v>136</v>
      </c>
    </row>
    <row r="557214" spans="1:2">
      <c r="A557214" s="439"/>
      <c r="B557214" s="131">
        <v>137</v>
      </c>
    </row>
    <row r="557215" spans="1:2">
      <c r="A557215" s="371">
        <v>0</v>
      </c>
      <c r="B557215" s="131">
        <v>138</v>
      </c>
    </row>
    <row r="557216" spans="1:2">
      <c r="A557216" s="370" t="s">
        <v>746</v>
      </c>
      <c r="B557216" s="131">
        <v>139</v>
      </c>
    </row>
    <row r="557217" spans="1:2">
      <c r="A557217" s="370" t="s">
        <v>746</v>
      </c>
      <c r="B557217" s="131">
        <v>140</v>
      </c>
    </row>
    <row r="557218" spans="1:2">
      <c r="A557218" s="370">
        <v>0</v>
      </c>
      <c r="B557218" s="131">
        <v>141</v>
      </c>
    </row>
    <row r="557219" spans="1:2">
      <c r="A557219" s="370" t="s">
        <v>117</v>
      </c>
      <c r="B557219" s="131">
        <v>142</v>
      </c>
    </row>
    <row r="557220" spans="1:2">
      <c r="A557220" s="370" t="s">
        <v>117</v>
      </c>
      <c r="B557220" s="131">
        <v>143</v>
      </c>
    </row>
    <row r="557221" spans="1:2">
      <c r="A557221" s="370" t="s">
        <v>117</v>
      </c>
      <c r="B557221" s="131">
        <v>144</v>
      </c>
    </row>
    <row r="557222" spans="1:2">
      <c r="A557222" s="370" t="s">
        <v>117</v>
      </c>
      <c r="B557222" s="131">
        <v>145</v>
      </c>
    </row>
    <row r="557223" spans="1:2">
      <c r="A557223" s="528" t="s">
        <v>117</v>
      </c>
      <c r="B557223" s="131">
        <v>146</v>
      </c>
    </row>
    <row r="557224" spans="1:2">
      <c r="A557224" s="528" t="s">
        <v>117</v>
      </c>
      <c r="B557224" s="131">
        <v>147</v>
      </c>
    </row>
    <row r="557225" spans="1:2">
      <c r="A557225" s="370" t="s">
        <v>117</v>
      </c>
      <c r="B557225" s="131">
        <v>148</v>
      </c>
    </row>
    <row r="557226" spans="1:2">
      <c r="A557226" s="515"/>
      <c r="B557226" s="533"/>
    </row>
    <row r="557227" spans="1:2">
      <c r="A557227" s="515"/>
      <c r="B557227" s="452"/>
    </row>
    <row r="557228" spans="1:2">
      <c r="A557228" s="515"/>
      <c r="B557228" s="452"/>
    </row>
    <row r="557229" spans="1:2">
      <c r="A557229" s="515"/>
      <c r="B557229" s="452"/>
    </row>
    <row r="557230" spans="1:2">
      <c r="A557230" s="515"/>
      <c r="B557230" s="452"/>
    </row>
    <row r="557231" spans="1:2">
      <c r="A557231" s="467">
        <v>0</v>
      </c>
      <c r="B557231" s="452"/>
    </row>
    <row r="557232" spans="1:2">
      <c r="A557232" s="467">
        <v>0</v>
      </c>
      <c r="B557232" s="452"/>
    </row>
    <row r="557233" spans="1:2">
      <c r="A557233" s="467">
        <v>0</v>
      </c>
      <c r="B557233" s="452"/>
    </row>
    <row r="557234" spans="1:2">
      <c r="A557234" s="467">
        <v>0</v>
      </c>
      <c r="B557234" s="452"/>
    </row>
    <row r="557235" spans="1:2">
      <c r="A557235" s="467">
        <v>0</v>
      </c>
      <c r="B557235" s="452"/>
    </row>
    <row r="557236" spans="1:2">
      <c r="A557236" s="467"/>
      <c r="B557236" s="452"/>
    </row>
    <row r="557237" spans="1:2">
      <c r="A557237" s="467"/>
      <c r="B557237" s="452"/>
    </row>
    <row r="557238" spans="1:2">
      <c r="A557238" s="467"/>
      <c r="B557238" s="452"/>
    </row>
    <row r="557239" spans="1:2">
      <c r="A557239" s="467"/>
      <c r="B557239" s="452"/>
    </row>
    <row r="557240" spans="1:2">
      <c r="A557240" s="467"/>
      <c r="B557240" s="452"/>
    </row>
    <row r="557241" spans="1:2">
      <c r="A557241" s="467"/>
      <c r="B557241" s="452"/>
    </row>
    <row r="557242" spans="1:2">
      <c r="A557242" s="467"/>
      <c r="B557242" s="452"/>
    </row>
    <row r="557243" spans="1:2">
      <c r="A557243" s="467"/>
      <c r="B557243" s="454"/>
    </row>
    <row r="557244" spans="1:2">
      <c r="A557244" s="467"/>
      <c r="B557244" s="452"/>
    </row>
    <row r="557245" spans="1:2">
      <c r="A557245" s="467"/>
      <c r="B557245" s="455"/>
    </row>
    <row r="557246" spans="1:2">
      <c r="A557246" s="467"/>
      <c r="B557246" s="456"/>
    </row>
    <row r="557247" spans="1:2">
      <c r="A557247" s="467"/>
      <c r="B557247" s="456"/>
    </row>
    <row r="557248" spans="1:2">
      <c r="A557248" s="467"/>
      <c r="B557248" s="455"/>
    </row>
    <row r="557249" spans="1:2">
      <c r="A557249" s="467"/>
      <c r="B557249" s="456"/>
    </row>
    <row r="557250" spans="1:2">
      <c r="A557250" s="467"/>
      <c r="B557250" s="455"/>
    </row>
    <row r="557251" spans="1:2">
      <c r="A557251" s="467"/>
      <c r="B557251" s="452"/>
    </row>
    <row r="557252" spans="1:2">
      <c r="A557252" s="467"/>
      <c r="B557252" s="452"/>
    </row>
    <row r="557253" spans="1:2">
      <c r="A557253" s="467"/>
      <c r="B557253" s="452"/>
    </row>
    <row r="557254" spans="1:2">
      <c r="A557254" s="467"/>
      <c r="B557254" s="452"/>
    </row>
    <row r="557255" spans="1:2">
      <c r="A557255" s="467"/>
      <c r="B557255" s="452"/>
    </row>
    <row r="557256" spans="1:2">
      <c r="A557256" s="467"/>
      <c r="B557256" s="452"/>
    </row>
    <row r="557257" spans="1:2">
      <c r="A557257" s="467"/>
      <c r="B557257" s="452"/>
    </row>
    <row r="573442" spans="1:2">
      <c r="A573442" s="523">
        <v>1</v>
      </c>
      <c r="B573442" s="124"/>
    </row>
    <row r="573443" spans="1:2" ht="60.75" thickBot="1">
      <c r="A573443" s="604"/>
      <c r="B573443" s="125" t="s">
        <v>336</v>
      </c>
    </row>
    <row r="573444" spans="1:2" ht="15.75" thickBot="1">
      <c r="A573444" s="607"/>
      <c r="B573444" s="126">
        <v>1</v>
      </c>
    </row>
    <row r="573445" spans="1:2" ht="45">
      <c r="A573445" s="605" t="s">
        <v>746</v>
      </c>
      <c r="B573445" s="127" t="s">
        <v>337</v>
      </c>
    </row>
    <row r="573446" spans="1:2" ht="15.75" thickBot="1">
      <c r="A573446" s="608"/>
      <c r="B573446" s="126">
        <v>2</v>
      </c>
    </row>
    <row r="573447" spans="1:2" ht="15.75" thickBot="1">
      <c r="A573447" s="609"/>
      <c r="B573447" s="126">
        <v>3</v>
      </c>
    </row>
    <row r="573448" spans="1:2" ht="15.75" thickBot="1">
      <c r="A573448" s="609"/>
      <c r="B573448" s="126">
        <v>4</v>
      </c>
    </row>
    <row r="573449" spans="1:2" ht="15.75" thickBot="1">
      <c r="A573449" s="609"/>
      <c r="B573449" s="126">
        <v>5</v>
      </c>
    </row>
    <row r="573450" spans="1:2" ht="60">
      <c r="A573450" s="605" t="s">
        <v>752</v>
      </c>
      <c r="B573450" s="126">
        <v>6</v>
      </c>
    </row>
    <row r="573451" spans="1:2">
      <c r="A573451" s="483" t="s">
        <v>746</v>
      </c>
      <c r="B573451" s="126">
        <v>7</v>
      </c>
    </row>
    <row r="573452" spans="1:2">
      <c r="A573452" s="483" t="s">
        <v>746</v>
      </c>
      <c r="B573452" s="126">
        <v>8</v>
      </c>
    </row>
    <row r="573453" spans="1:2">
      <c r="A573453" s="483" t="s">
        <v>746</v>
      </c>
      <c r="B573453" s="126">
        <v>9</v>
      </c>
    </row>
    <row r="573454" spans="1:2">
      <c r="A573454" s="483" t="s">
        <v>746</v>
      </c>
      <c r="B573454" s="126">
        <v>10</v>
      </c>
    </row>
    <row r="573455" spans="1:2" ht="15.75" thickBot="1">
      <c r="A573455" s="610" t="s">
        <v>746</v>
      </c>
      <c r="B573455" s="126">
        <v>11</v>
      </c>
    </row>
    <row r="573456" spans="1:2" ht="15.75" thickBot="1">
      <c r="A573456" s="607"/>
      <c r="B573456" s="126">
        <v>12</v>
      </c>
    </row>
    <row r="573457" spans="1:2" ht="15.75" thickBot="1">
      <c r="A573457" s="611"/>
      <c r="B573457" s="126">
        <v>13</v>
      </c>
    </row>
    <row r="573458" spans="1:2" ht="15.75" thickBot="1">
      <c r="A573458" s="609"/>
      <c r="B573458" s="126">
        <v>14</v>
      </c>
    </row>
    <row r="573459" spans="1:2" ht="15.75" thickBot="1">
      <c r="A573459" s="612"/>
      <c r="B573459" s="126">
        <v>15</v>
      </c>
    </row>
    <row r="573460" spans="1:2" ht="15.75" thickBot="1">
      <c r="A573460" s="611"/>
      <c r="B573460" s="126">
        <v>16</v>
      </c>
    </row>
    <row r="573461" spans="1:2" ht="15.75" thickBot="1">
      <c r="A573461" s="613"/>
      <c r="B573461" s="126">
        <v>17</v>
      </c>
    </row>
    <row r="573462" spans="1:2" ht="15.75" thickBot="1">
      <c r="A573462" s="614"/>
      <c r="B573462" s="126">
        <v>18</v>
      </c>
    </row>
    <row r="573463" spans="1:2" ht="15.75" thickBot="1">
      <c r="A573463" s="615"/>
      <c r="B573463" s="126">
        <v>19</v>
      </c>
    </row>
    <row r="573464" spans="1:2" ht="15.75" thickBot="1">
      <c r="A573464" s="615"/>
      <c r="B573464" s="126">
        <v>20</v>
      </c>
    </row>
    <row r="573465" spans="1:2" ht="15.75" thickBot="1">
      <c r="A573465" s="615"/>
      <c r="B573465" s="126">
        <v>21</v>
      </c>
    </row>
    <row r="573466" spans="1:2" ht="15.75" thickBot="1">
      <c r="A573466" s="615"/>
      <c r="B573466" s="126">
        <v>22</v>
      </c>
    </row>
    <row r="573467" spans="1:2" ht="15.75" thickBot="1">
      <c r="A573467" s="615"/>
      <c r="B573467" s="126">
        <v>23</v>
      </c>
    </row>
    <row r="573468" spans="1:2" ht="15.75" thickBot="1">
      <c r="A573468" s="615"/>
      <c r="B573468" s="126">
        <v>24</v>
      </c>
    </row>
    <row r="573469" spans="1:2">
      <c r="A573469" s="616">
        <v>0</v>
      </c>
      <c r="B573469" s="126">
        <v>25</v>
      </c>
    </row>
    <row r="573470" spans="1:2" ht="45">
      <c r="A573470" s="483" t="s">
        <v>746</v>
      </c>
      <c r="B573470" s="127" t="s">
        <v>338</v>
      </c>
    </row>
    <row r="573471" spans="1:2" ht="45.75" thickBot="1">
      <c r="A573471" s="604"/>
      <c r="B573471" s="127" t="s">
        <v>339</v>
      </c>
    </row>
    <row r="573472" spans="1:2" ht="15.75" thickBot="1">
      <c r="A573472" s="615"/>
      <c r="B573472" s="126">
        <v>26</v>
      </c>
    </row>
    <row r="573473" spans="1:2" ht="15.75" thickBot="1">
      <c r="A573473" s="615"/>
      <c r="B573473" s="126">
        <v>27</v>
      </c>
    </row>
    <row r="573474" spans="1:2" ht="15.75" thickBot="1">
      <c r="A573474" s="615"/>
      <c r="B573474" s="126">
        <v>28</v>
      </c>
    </row>
    <row r="573475" spans="1:2" ht="15.75" thickBot="1">
      <c r="A573475" s="615"/>
      <c r="B573475" s="126">
        <v>29</v>
      </c>
    </row>
    <row r="573476" spans="1:2" ht="15.75" thickBot="1">
      <c r="A573476" s="617">
        <v>0</v>
      </c>
      <c r="B573476" s="126">
        <v>30</v>
      </c>
    </row>
    <row r="573477" spans="1:2" ht="15.75" thickBot="1">
      <c r="A573477" s="615"/>
      <c r="B573477" s="126">
        <v>31</v>
      </c>
    </row>
    <row r="573478" spans="1:2" ht="15.75" thickBot="1">
      <c r="A573478" s="615"/>
      <c r="B573478" s="126">
        <v>32</v>
      </c>
    </row>
    <row r="573479" spans="1:2">
      <c r="A573479" s="618">
        <v>0</v>
      </c>
      <c r="B573479" s="126">
        <v>33</v>
      </c>
    </row>
    <row r="573480" spans="1:2">
      <c r="A573480" s="370">
        <v>0</v>
      </c>
      <c r="B573480" s="126">
        <v>34</v>
      </c>
    </row>
    <row r="573481" spans="1:2">
      <c r="A573481" s="436">
        <v>0</v>
      </c>
      <c r="B573481" s="126">
        <v>35</v>
      </c>
    </row>
    <row r="573482" spans="1:2">
      <c r="A573482" s="436">
        <v>0</v>
      </c>
      <c r="B573482" s="126">
        <v>36</v>
      </c>
    </row>
    <row r="573483" spans="1:2">
      <c r="A573483" s="370">
        <v>0</v>
      </c>
      <c r="B573483" s="126">
        <v>37</v>
      </c>
    </row>
    <row r="573484" spans="1:2" ht="15.75" thickBot="1">
      <c r="A573484" s="619">
        <v>0</v>
      </c>
      <c r="B573484" s="126">
        <v>38</v>
      </c>
    </row>
    <row r="573485" spans="1:2" ht="15.75" thickBot="1">
      <c r="A573485" s="615"/>
      <c r="B573485" s="126">
        <v>39</v>
      </c>
    </row>
    <row r="573486" spans="1:2" ht="45">
      <c r="A573486" s="620" t="s">
        <v>746</v>
      </c>
      <c r="B573486" s="127" t="s">
        <v>340</v>
      </c>
    </row>
    <row r="573487" spans="1:2" ht="45.75" thickBot="1">
      <c r="A573487" s="621"/>
      <c r="B573487" s="127" t="s">
        <v>341</v>
      </c>
    </row>
    <row r="573488" spans="1:2" ht="15.75" thickBot="1">
      <c r="A573488" s="615"/>
      <c r="B573488" s="126">
        <v>40</v>
      </c>
    </row>
    <row r="573489" spans="1:2" ht="45">
      <c r="A573489" s="541" t="s">
        <v>746</v>
      </c>
      <c r="B573489" s="127" t="s">
        <v>342</v>
      </c>
    </row>
    <row r="573490" spans="1:2" ht="45.75" thickBot="1">
      <c r="A573490" s="621"/>
      <c r="B573490" s="127" t="s">
        <v>343</v>
      </c>
    </row>
    <row r="573491" spans="1:2" ht="15.75" thickBot="1">
      <c r="A573491" s="622"/>
      <c r="B573491" s="126">
        <v>41</v>
      </c>
    </row>
    <row r="573492" spans="1:2" ht="60">
      <c r="A573492" s="541" t="s">
        <v>746</v>
      </c>
      <c r="B573492" s="127" t="s">
        <v>344</v>
      </c>
    </row>
    <row r="573493" spans="1:2" ht="15.75" thickBot="1">
      <c r="A573493" s="621"/>
      <c r="B573493" s="128">
        <v>42</v>
      </c>
    </row>
    <row r="573494" spans="1:2" ht="15.75" thickBot="1">
      <c r="A573494" s="622"/>
      <c r="B573494" s="126">
        <v>43</v>
      </c>
    </row>
    <row r="573495" spans="1:2" ht="60">
      <c r="A573495" s="541" t="s">
        <v>746</v>
      </c>
      <c r="B573495" s="127" t="s">
        <v>345</v>
      </c>
    </row>
    <row r="573496" spans="1:2" ht="15.75" thickBot="1">
      <c r="A573496" s="621"/>
      <c r="B573496" s="130">
        <v>44</v>
      </c>
    </row>
    <row r="573497" spans="1:2" ht="15.75" thickBot="1">
      <c r="A573497" s="622"/>
      <c r="B573497" s="126">
        <v>45</v>
      </c>
    </row>
    <row r="573498" spans="1:2" ht="15.75" thickBot="1">
      <c r="A573498" s="623"/>
      <c r="B573498" s="130">
        <v>46</v>
      </c>
    </row>
    <row r="573499" spans="1:2" ht="15.75" thickBot="1">
      <c r="A573499" s="625"/>
      <c r="B573499" s="126">
        <v>47</v>
      </c>
    </row>
    <row r="573500" spans="1:2" ht="15.75" thickBot="1">
      <c r="A573500" s="624"/>
      <c r="B573500" s="130">
        <v>48</v>
      </c>
    </row>
    <row r="573501" spans="1:2" ht="15.75" thickBot="1">
      <c r="A573501" s="626"/>
      <c r="B573501" s="126">
        <v>49</v>
      </c>
    </row>
    <row r="573502" spans="1:2" ht="15.75" thickBot="1">
      <c r="A573502" s="626"/>
      <c r="B573502" s="130">
        <v>50</v>
      </c>
    </row>
    <row r="573503" spans="1:2" ht="15.75" thickBot="1">
      <c r="A573503" s="627">
        <v>0</v>
      </c>
      <c r="B573503" s="126">
        <v>51</v>
      </c>
    </row>
    <row r="573504" spans="1:2" ht="15.75" thickBot="1">
      <c r="A573504" s="626"/>
      <c r="B573504" s="130">
        <v>52</v>
      </c>
    </row>
    <row r="573505" spans="1:2" ht="15.75" thickBot="1">
      <c r="A573505" s="626"/>
      <c r="B573505" s="126">
        <v>53</v>
      </c>
    </row>
    <row r="573506" spans="1:2" ht="15.75" thickBot="1">
      <c r="A573506" s="626"/>
      <c r="B573506" s="130">
        <v>54</v>
      </c>
    </row>
    <row r="573507" spans="1:2" ht="15.75" thickBot="1">
      <c r="A573507" s="615"/>
      <c r="B573507" s="126">
        <v>55</v>
      </c>
    </row>
    <row r="573508" spans="1:2" ht="15.75" thickBot="1">
      <c r="A573508" s="615"/>
      <c r="B573508" s="130">
        <v>56</v>
      </c>
    </row>
    <row r="573509" spans="1:2" ht="45.75" thickBot="1">
      <c r="A573509" s="545" t="s">
        <v>746</v>
      </c>
      <c r="B573509" s="127" t="s">
        <v>346</v>
      </c>
    </row>
    <row r="573510" spans="1:2" ht="15.75" thickBot="1">
      <c r="A573510" s="626"/>
      <c r="B573510" s="126">
        <v>57</v>
      </c>
    </row>
    <row r="573511" spans="1:2" ht="15.75" thickBot="1">
      <c r="A573511" s="626"/>
      <c r="B573511" s="126">
        <v>58</v>
      </c>
    </row>
    <row r="573512" spans="1:2" ht="15.75" thickBot="1">
      <c r="A573512" s="626"/>
      <c r="B573512" s="126">
        <v>59</v>
      </c>
    </row>
    <row r="573513" spans="1:2" ht="15.75" thickBot="1">
      <c r="A573513" s="626"/>
      <c r="B573513" s="126">
        <v>60</v>
      </c>
    </row>
    <row r="573514" spans="1:2">
      <c r="A573514" s="628">
        <v>0</v>
      </c>
      <c r="B573514" s="126">
        <v>61</v>
      </c>
    </row>
    <row r="573515" spans="1:2" ht="45">
      <c r="A573515" s="460" t="s">
        <v>746</v>
      </c>
      <c r="B573515" s="127" t="s">
        <v>347</v>
      </c>
    </row>
    <row r="573516" spans="1:2" ht="45.75" thickBot="1">
      <c r="A573516" s="630"/>
      <c r="B573516" s="127" t="s">
        <v>348</v>
      </c>
    </row>
    <row r="573517" spans="1:2" ht="15.75" thickBot="1">
      <c r="A573517" s="629"/>
      <c r="B573517" s="126">
        <v>62</v>
      </c>
    </row>
    <row r="573518" spans="1:2" ht="15.75" thickBot="1">
      <c r="A573518" s="629"/>
      <c r="B573518" s="126">
        <v>63</v>
      </c>
    </row>
    <row r="573519" spans="1:2" ht="15.75" thickBot="1">
      <c r="A573519" s="629"/>
      <c r="B573519" s="126">
        <v>64</v>
      </c>
    </row>
    <row r="573520" spans="1:2" ht="15.75" thickBot="1">
      <c r="A573520" s="627">
        <v>0</v>
      </c>
      <c r="B573520" s="126">
        <v>65</v>
      </c>
    </row>
    <row r="573521" spans="1:2" ht="15.75" thickBot="1">
      <c r="A573521" s="629"/>
      <c r="B573521" s="126">
        <v>66</v>
      </c>
    </row>
    <row r="573522" spans="1:2" ht="15.75" thickBot="1">
      <c r="A573522" s="629"/>
      <c r="B573522" s="126">
        <v>67</v>
      </c>
    </row>
    <row r="573523" spans="1:2" ht="15.75" thickBot="1">
      <c r="A573523" s="629"/>
      <c r="B573523" s="126">
        <v>68</v>
      </c>
    </row>
    <row r="573524" spans="1:2" ht="15.75" thickBot="1">
      <c r="A573524" s="629"/>
      <c r="B573524" s="126">
        <v>69</v>
      </c>
    </row>
    <row r="573525" spans="1:2" ht="15.75" thickBot="1">
      <c r="A573525" s="623"/>
      <c r="B573525" s="126">
        <v>70</v>
      </c>
    </row>
    <row r="573526" spans="1:2" ht="15.75" thickBot="1">
      <c r="A573526" s="629"/>
      <c r="B573526" s="126">
        <v>71</v>
      </c>
    </row>
    <row r="573527" spans="1:2" ht="15.75" thickBot="1">
      <c r="A573527" s="623"/>
      <c r="B573527" s="126">
        <v>72</v>
      </c>
    </row>
    <row r="573528" spans="1:2" ht="15.75" thickBot="1">
      <c r="A573528" s="629"/>
      <c r="B573528" s="126">
        <v>73</v>
      </c>
    </row>
    <row r="573529" spans="1:2">
      <c r="A573529" s="546"/>
      <c r="B573529" s="126">
        <v>74</v>
      </c>
    </row>
    <row r="573530" spans="1:2">
      <c r="A573530" s="462">
        <v>0</v>
      </c>
      <c r="B573530" s="126">
        <v>75</v>
      </c>
    </row>
    <row r="573531" spans="1:2" ht="60">
      <c r="A573531" s="462">
        <v>0</v>
      </c>
      <c r="B573531" s="125" t="s">
        <v>349</v>
      </c>
    </row>
    <row r="573532" spans="1:2" ht="60">
      <c r="A573532" s="460" t="s">
        <v>746</v>
      </c>
      <c r="B573532" s="125" t="s">
        <v>350</v>
      </c>
    </row>
    <row r="573533" spans="1:2" ht="60">
      <c r="A573533" s="441"/>
      <c r="B573533" s="125" t="s">
        <v>351</v>
      </c>
    </row>
    <row r="573534" spans="1:2">
      <c r="A573534" s="462">
        <v>0</v>
      </c>
      <c r="B573534" s="131">
        <v>76</v>
      </c>
    </row>
    <row r="573535" spans="1:2">
      <c r="A573535" s="462">
        <v>0</v>
      </c>
      <c r="B573535" s="131">
        <v>77</v>
      </c>
    </row>
    <row r="573536" spans="1:2">
      <c r="A573536" s="462">
        <v>0</v>
      </c>
      <c r="B573536" s="131">
        <v>78</v>
      </c>
    </row>
    <row r="573537" spans="1:2">
      <c r="A573537" s="462">
        <v>0</v>
      </c>
      <c r="B573537" s="131">
        <v>79</v>
      </c>
    </row>
    <row r="573538" spans="1:2">
      <c r="A573538" s="462">
        <v>0</v>
      </c>
      <c r="B573538" s="131">
        <v>80</v>
      </c>
    </row>
    <row r="573539" spans="1:2">
      <c r="A573539" s="462">
        <v>0</v>
      </c>
      <c r="B573539" s="131">
        <v>81</v>
      </c>
    </row>
    <row r="573540" spans="1:2">
      <c r="A573540" s="462">
        <v>0</v>
      </c>
      <c r="B573540" s="131">
        <v>82</v>
      </c>
    </row>
    <row r="573541" spans="1:2">
      <c r="A573541" s="462">
        <v>0</v>
      </c>
      <c r="B573541" s="131">
        <v>83</v>
      </c>
    </row>
    <row r="573542" spans="1:2">
      <c r="A573542" s="462">
        <v>0</v>
      </c>
      <c r="B573542" s="131">
        <v>84</v>
      </c>
    </row>
    <row r="573543" spans="1:2" ht="15.75" thickBot="1">
      <c r="A573543" s="631">
        <v>0</v>
      </c>
      <c r="B573543" s="131">
        <v>85</v>
      </c>
    </row>
    <row r="573544" spans="1:2" ht="15.75" thickBot="1">
      <c r="A573544" s="632"/>
      <c r="B573544" s="131">
        <v>86</v>
      </c>
    </row>
    <row r="573545" spans="1:2" ht="15.75" thickBot="1">
      <c r="A573545" s="632"/>
      <c r="B573545" s="131">
        <v>87</v>
      </c>
    </row>
    <row r="573546" spans="1:2" ht="15.75" thickBot="1">
      <c r="A573546" s="615"/>
      <c r="B573546" s="131">
        <v>88</v>
      </c>
    </row>
    <row r="573547" spans="1:2" ht="15.75" thickBot="1">
      <c r="A573547" s="622"/>
      <c r="B573547" s="131">
        <v>89</v>
      </c>
    </row>
    <row r="573548" spans="1:2" ht="45">
      <c r="A573548" s="541" t="s">
        <v>746</v>
      </c>
      <c r="B573548" s="125" t="s">
        <v>352</v>
      </c>
    </row>
    <row r="573549" spans="1:2">
      <c r="A573549" s="290"/>
      <c r="B573549" s="131">
        <v>90</v>
      </c>
    </row>
    <row r="573550" spans="1:2">
      <c r="A573550" s="290"/>
      <c r="B573550" s="131">
        <v>91</v>
      </c>
    </row>
    <row r="573551" spans="1:2">
      <c r="A573551" s="526"/>
      <c r="B573551" s="131">
        <v>92</v>
      </c>
    </row>
    <row r="573552" spans="1:2">
      <c r="A573552" s="291"/>
      <c r="B573552" s="131">
        <v>93</v>
      </c>
    </row>
    <row r="573553" spans="1:2">
      <c r="A573553" s="374"/>
      <c r="B573553" s="131">
        <v>94</v>
      </c>
    </row>
    <row r="573554" spans="1:2">
      <c r="A573554" s="374"/>
      <c r="B573554" s="131">
        <v>95</v>
      </c>
    </row>
    <row r="573555" spans="1:2">
      <c r="A573555" s="374"/>
      <c r="B573555" s="131">
        <v>96</v>
      </c>
    </row>
    <row r="573556" spans="1:2">
      <c r="A573556" s="374"/>
      <c r="B573556" s="131">
        <v>97</v>
      </c>
    </row>
    <row r="573557" spans="1:2">
      <c r="A573557" s="291"/>
      <c r="B573557" s="131">
        <v>98</v>
      </c>
    </row>
    <row r="573558" spans="1:2">
      <c r="A573558" s="441"/>
      <c r="B573558" s="131">
        <v>99</v>
      </c>
    </row>
    <row r="573559" spans="1:2">
      <c r="A573559" s="441"/>
      <c r="B573559" s="131">
        <v>100</v>
      </c>
    </row>
    <row r="573560" spans="1:2">
      <c r="A573560" s="464"/>
      <c r="B573560" s="131">
        <v>101</v>
      </c>
    </row>
    <row r="573561" spans="1:2">
      <c r="A573561" s="290"/>
      <c r="B573561" s="131">
        <v>102</v>
      </c>
    </row>
    <row r="573562" spans="1:2" ht="45">
      <c r="A573562" s="633" t="s">
        <v>746</v>
      </c>
      <c r="B573562" s="125" t="s">
        <v>353</v>
      </c>
    </row>
    <row r="573563" spans="1:2">
      <c r="A573563" s="463"/>
      <c r="B573563" s="131">
        <v>103</v>
      </c>
    </row>
    <row r="573564" spans="1:2">
      <c r="A573564" s="298"/>
      <c r="B573564" s="131">
        <v>104</v>
      </c>
    </row>
    <row r="573565" spans="1:2">
      <c r="A573565" s="298"/>
      <c r="B573565" s="131">
        <v>105</v>
      </c>
    </row>
    <row r="573566" spans="1:2">
      <c r="A573566" s="298"/>
      <c r="B573566" s="131">
        <v>106</v>
      </c>
    </row>
    <row r="573567" spans="1:2">
      <c r="A573567" s="298"/>
      <c r="B573567" s="131">
        <v>107</v>
      </c>
    </row>
    <row r="573568" spans="1:2">
      <c r="A573568" s="465"/>
      <c r="B573568" s="131">
        <v>108</v>
      </c>
    </row>
    <row r="573569" spans="1:2">
      <c r="A573569" s="441"/>
      <c r="B573569" s="131">
        <v>109</v>
      </c>
    </row>
    <row r="573570" spans="1:2">
      <c r="A573570" s="464"/>
      <c r="B573570" s="131">
        <v>110</v>
      </c>
    </row>
    <row r="573571" spans="1:2">
      <c r="A573571" s="466"/>
      <c r="B573571" s="131">
        <v>111</v>
      </c>
    </row>
    <row r="573572" spans="1:2">
      <c r="A573572" s="290"/>
      <c r="B573572" s="131">
        <v>112</v>
      </c>
    </row>
    <row r="573573" spans="1:2" ht="45">
      <c r="A573573" s="633" t="s">
        <v>746</v>
      </c>
      <c r="B573573" s="125" t="s">
        <v>354</v>
      </c>
    </row>
    <row r="573574" spans="1:2">
      <c r="A573574" s="290"/>
      <c r="B573574" s="131">
        <v>113</v>
      </c>
    </row>
    <row r="573575" spans="1:2">
      <c r="A573575" s="525" t="s">
        <v>746</v>
      </c>
      <c r="B573575" s="131">
        <v>114</v>
      </c>
    </row>
    <row r="573576" spans="1:2">
      <c r="A573576" s="525" t="s">
        <v>746</v>
      </c>
      <c r="B573576" s="131">
        <v>115</v>
      </c>
    </row>
    <row r="573577" spans="1:2">
      <c r="A573577" s="463"/>
      <c r="B573577" s="131">
        <v>116</v>
      </c>
    </row>
    <row r="573578" spans="1:2">
      <c r="A573578" s="298"/>
      <c r="B573578" s="131">
        <v>117</v>
      </c>
    </row>
    <row r="573579" spans="1:2">
      <c r="A573579" s="298"/>
      <c r="B573579" s="131">
        <v>118</v>
      </c>
    </row>
    <row r="573580" spans="1:2">
      <c r="A573580" s="298"/>
      <c r="B573580" s="131">
        <v>119</v>
      </c>
    </row>
    <row r="573581" spans="1:2">
      <c r="A573581" s="465"/>
      <c r="B573581" s="131">
        <v>120</v>
      </c>
    </row>
    <row r="573582" spans="1:2">
      <c r="A573582" s="465"/>
      <c r="B573582" s="131">
        <v>121</v>
      </c>
    </row>
    <row r="573583" spans="1:2">
      <c r="A573583" s="441"/>
      <c r="B573583" s="131">
        <v>122</v>
      </c>
    </row>
    <row r="573584" spans="1:2">
      <c r="A573584" s="464"/>
      <c r="B573584" s="131">
        <v>123</v>
      </c>
    </row>
    <row r="573585" spans="1:2">
      <c r="A573585" s="463"/>
      <c r="B573585" s="131">
        <v>124</v>
      </c>
    </row>
    <row r="573586" spans="1:2">
      <c r="A573586" s="298"/>
      <c r="B573586" s="131">
        <v>125</v>
      </c>
    </row>
    <row r="573587" spans="1:2">
      <c r="A573587" s="465"/>
      <c r="B573587" s="131">
        <v>127</v>
      </c>
    </row>
    <row r="573588" spans="1:2">
      <c r="A573588" s="441"/>
      <c r="B573588" s="131">
        <v>128</v>
      </c>
    </row>
    <row r="573589" spans="1:2">
      <c r="A573589" s="464"/>
      <c r="B573589" s="131">
        <v>129</v>
      </c>
    </row>
    <row r="573590" spans="1:2">
      <c r="A573590" s="463"/>
      <c r="B573590" s="131">
        <v>130</v>
      </c>
    </row>
    <row r="573591" spans="1:2">
      <c r="A573591" s="298"/>
      <c r="B573591" s="131">
        <v>131</v>
      </c>
    </row>
    <row r="573592" spans="1:2">
      <c r="A573592" s="465"/>
      <c r="B573592" s="131">
        <v>133</v>
      </c>
    </row>
    <row r="573593" spans="1:2" ht="60">
      <c r="A573593" s="460" t="s">
        <v>746</v>
      </c>
      <c r="B573593" s="125" t="s">
        <v>355</v>
      </c>
    </row>
    <row r="573594" spans="1:2" ht="60">
      <c r="A573594" s="439"/>
      <c r="B573594" s="129" t="s">
        <v>356</v>
      </c>
    </row>
    <row r="573595" spans="1:2">
      <c r="A573595" s="462">
        <v>0</v>
      </c>
      <c r="B573595" s="131">
        <v>134</v>
      </c>
    </row>
    <row r="573596" spans="1:2">
      <c r="A573596" s="462">
        <v>0</v>
      </c>
      <c r="B573596" s="131">
        <v>135</v>
      </c>
    </row>
    <row r="573597" spans="1:2">
      <c r="A573597" s="373">
        <v>0</v>
      </c>
      <c r="B573597" s="131">
        <v>136</v>
      </c>
    </row>
    <row r="573598" spans="1:2">
      <c r="A573598" s="439"/>
      <c r="B573598" s="131">
        <v>137</v>
      </c>
    </row>
    <row r="573599" spans="1:2">
      <c r="A573599" s="371">
        <v>0</v>
      </c>
      <c r="B573599" s="131">
        <v>138</v>
      </c>
    </row>
    <row r="573600" spans="1:2">
      <c r="A573600" s="370" t="s">
        <v>746</v>
      </c>
      <c r="B573600" s="131">
        <v>139</v>
      </c>
    </row>
    <row r="573601" spans="1:2">
      <c r="A573601" s="370" t="s">
        <v>746</v>
      </c>
      <c r="B573601" s="131">
        <v>140</v>
      </c>
    </row>
    <row r="573602" spans="1:2">
      <c r="A573602" s="370">
        <v>0</v>
      </c>
      <c r="B573602" s="131">
        <v>141</v>
      </c>
    </row>
    <row r="573603" spans="1:2">
      <c r="A573603" s="370" t="s">
        <v>117</v>
      </c>
      <c r="B573603" s="131">
        <v>142</v>
      </c>
    </row>
    <row r="573604" spans="1:2">
      <c r="A573604" s="370" t="s">
        <v>117</v>
      </c>
      <c r="B573604" s="131">
        <v>143</v>
      </c>
    </row>
    <row r="573605" spans="1:2">
      <c r="A573605" s="370" t="s">
        <v>117</v>
      </c>
      <c r="B573605" s="131">
        <v>144</v>
      </c>
    </row>
    <row r="573606" spans="1:2">
      <c r="A573606" s="370" t="s">
        <v>117</v>
      </c>
      <c r="B573606" s="131">
        <v>145</v>
      </c>
    </row>
    <row r="573607" spans="1:2">
      <c r="A573607" s="528" t="s">
        <v>117</v>
      </c>
      <c r="B573607" s="131">
        <v>146</v>
      </c>
    </row>
    <row r="573608" spans="1:2">
      <c r="A573608" s="528" t="s">
        <v>117</v>
      </c>
      <c r="B573608" s="131">
        <v>147</v>
      </c>
    </row>
    <row r="573609" spans="1:2">
      <c r="A573609" s="370" t="s">
        <v>117</v>
      </c>
      <c r="B573609" s="131">
        <v>148</v>
      </c>
    </row>
    <row r="573610" spans="1:2">
      <c r="A573610" s="515"/>
      <c r="B573610" s="533"/>
    </row>
    <row r="573611" spans="1:2">
      <c r="A573611" s="515"/>
      <c r="B573611" s="452"/>
    </row>
    <row r="573612" spans="1:2">
      <c r="A573612" s="515"/>
      <c r="B573612" s="452"/>
    </row>
    <row r="573613" spans="1:2">
      <c r="A573613" s="515"/>
      <c r="B573613" s="452"/>
    </row>
    <row r="573614" spans="1:2">
      <c r="A573614" s="515"/>
      <c r="B573614" s="452"/>
    </row>
    <row r="573615" spans="1:2">
      <c r="A573615" s="467">
        <v>0</v>
      </c>
      <c r="B573615" s="452"/>
    </row>
    <row r="573616" spans="1:2">
      <c r="A573616" s="467">
        <v>0</v>
      </c>
      <c r="B573616" s="452"/>
    </row>
    <row r="573617" spans="1:2">
      <c r="A573617" s="467">
        <v>0</v>
      </c>
      <c r="B573617" s="452"/>
    </row>
    <row r="573618" spans="1:2">
      <c r="A573618" s="467">
        <v>0</v>
      </c>
      <c r="B573618" s="452"/>
    </row>
    <row r="573619" spans="1:2">
      <c r="A573619" s="467">
        <v>0</v>
      </c>
      <c r="B573619" s="452"/>
    </row>
    <row r="573620" spans="1:2">
      <c r="A573620" s="467"/>
      <c r="B573620" s="452"/>
    </row>
    <row r="573621" spans="1:2">
      <c r="A573621" s="467"/>
      <c r="B573621" s="452"/>
    </row>
    <row r="573622" spans="1:2">
      <c r="A573622" s="467"/>
      <c r="B573622" s="452"/>
    </row>
    <row r="573623" spans="1:2">
      <c r="A573623" s="467"/>
      <c r="B573623" s="452"/>
    </row>
    <row r="573624" spans="1:2">
      <c r="A573624" s="467"/>
      <c r="B573624" s="452"/>
    </row>
    <row r="573625" spans="1:2">
      <c r="A573625" s="467"/>
      <c r="B573625" s="452"/>
    </row>
    <row r="573626" spans="1:2">
      <c r="A573626" s="467"/>
      <c r="B573626" s="452"/>
    </row>
    <row r="573627" spans="1:2">
      <c r="A573627" s="467"/>
      <c r="B573627" s="454"/>
    </row>
    <row r="573628" spans="1:2">
      <c r="A573628" s="467"/>
      <c r="B573628" s="452"/>
    </row>
    <row r="573629" spans="1:2">
      <c r="A573629" s="467"/>
      <c r="B573629" s="455"/>
    </row>
    <row r="573630" spans="1:2">
      <c r="A573630" s="467"/>
      <c r="B573630" s="456"/>
    </row>
    <row r="573631" spans="1:2">
      <c r="A573631" s="467"/>
      <c r="B573631" s="456"/>
    </row>
    <row r="573632" spans="1:2">
      <c r="A573632" s="467"/>
      <c r="B573632" s="455"/>
    </row>
    <row r="573633" spans="1:2">
      <c r="A573633" s="467"/>
      <c r="B573633" s="456"/>
    </row>
    <row r="573634" spans="1:2">
      <c r="A573634" s="467"/>
      <c r="B573634" s="455"/>
    </row>
    <row r="573635" spans="1:2">
      <c r="A573635" s="467"/>
      <c r="B573635" s="452"/>
    </row>
    <row r="573636" spans="1:2">
      <c r="A573636" s="467"/>
      <c r="B573636" s="452"/>
    </row>
    <row r="573637" spans="1:2">
      <c r="A573637" s="467"/>
      <c r="B573637" s="452"/>
    </row>
    <row r="573638" spans="1:2">
      <c r="A573638" s="467"/>
      <c r="B573638" s="452"/>
    </row>
    <row r="573639" spans="1:2">
      <c r="A573639" s="467"/>
      <c r="B573639" s="452"/>
    </row>
    <row r="573640" spans="1:2">
      <c r="A573640" s="467"/>
      <c r="B573640" s="452"/>
    </row>
    <row r="573641" spans="1:2">
      <c r="A573641" s="467"/>
      <c r="B573641" s="452"/>
    </row>
    <row r="589826" spans="1:2">
      <c r="A589826" s="523">
        <v>1</v>
      </c>
      <c r="B589826" s="124"/>
    </row>
    <row r="589827" spans="1:2" ht="60.75" thickBot="1">
      <c r="A589827" s="604"/>
      <c r="B589827" s="125" t="s">
        <v>336</v>
      </c>
    </row>
    <row r="589828" spans="1:2" ht="15.75" thickBot="1">
      <c r="A589828" s="607"/>
      <c r="B589828" s="126">
        <v>1</v>
      </c>
    </row>
    <row r="589829" spans="1:2" ht="45">
      <c r="A589829" s="605" t="s">
        <v>746</v>
      </c>
      <c r="B589829" s="127" t="s">
        <v>337</v>
      </c>
    </row>
    <row r="589830" spans="1:2" ht="15.75" thickBot="1">
      <c r="A589830" s="608"/>
      <c r="B589830" s="126">
        <v>2</v>
      </c>
    </row>
    <row r="589831" spans="1:2" ht="15.75" thickBot="1">
      <c r="A589831" s="609"/>
      <c r="B589831" s="126">
        <v>3</v>
      </c>
    </row>
    <row r="589832" spans="1:2" ht="15.75" thickBot="1">
      <c r="A589832" s="609"/>
      <c r="B589832" s="126">
        <v>4</v>
      </c>
    </row>
    <row r="589833" spans="1:2" ht="15.75" thickBot="1">
      <c r="A589833" s="609"/>
      <c r="B589833" s="126">
        <v>5</v>
      </c>
    </row>
    <row r="589834" spans="1:2" ht="60">
      <c r="A589834" s="605" t="s">
        <v>752</v>
      </c>
      <c r="B589834" s="126">
        <v>6</v>
      </c>
    </row>
    <row r="589835" spans="1:2">
      <c r="A589835" s="483" t="s">
        <v>746</v>
      </c>
      <c r="B589835" s="126">
        <v>7</v>
      </c>
    </row>
    <row r="589836" spans="1:2">
      <c r="A589836" s="483" t="s">
        <v>746</v>
      </c>
      <c r="B589836" s="126">
        <v>8</v>
      </c>
    </row>
    <row r="589837" spans="1:2">
      <c r="A589837" s="483" t="s">
        <v>746</v>
      </c>
      <c r="B589837" s="126">
        <v>9</v>
      </c>
    </row>
    <row r="589838" spans="1:2">
      <c r="A589838" s="483" t="s">
        <v>746</v>
      </c>
      <c r="B589838" s="126">
        <v>10</v>
      </c>
    </row>
    <row r="589839" spans="1:2" ht="15.75" thickBot="1">
      <c r="A589839" s="610" t="s">
        <v>746</v>
      </c>
      <c r="B589839" s="126">
        <v>11</v>
      </c>
    </row>
    <row r="589840" spans="1:2" ht="15.75" thickBot="1">
      <c r="A589840" s="607"/>
      <c r="B589840" s="126">
        <v>12</v>
      </c>
    </row>
    <row r="589841" spans="1:2" ht="15.75" thickBot="1">
      <c r="A589841" s="611"/>
      <c r="B589841" s="126">
        <v>13</v>
      </c>
    </row>
    <row r="589842" spans="1:2" ht="15.75" thickBot="1">
      <c r="A589842" s="609"/>
      <c r="B589842" s="126">
        <v>14</v>
      </c>
    </row>
    <row r="589843" spans="1:2" ht="15.75" thickBot="1">
      <c r="A589843" s="612"/>
      <c r="B589843" s="126">
        <v>15</v>
      </c>
    </row>
    <row r="589844" spans="1:2" ht="15.75" thickBot="1">
      <c r="A589844" s="611"/>
      <c r="B589844" s="126">
        <v>16</v>
      </c>
    </row>
    <row r="589845" spans="1:2" ht="15.75" thickBot="1">
      <c r="A589845" s="613"/>
      <c r="B589845" s="126">
        <v>17</v>
      </c>
    </row>
    <row r="589846" spans="1:2" ht="15.75" thickBot="1">
      <c r="A589846" s="614"/>
      <c r="B589846" s="126">
        <v>18</v>
      </c>
    </row>
    <row r="589847" spans="1:2" ht="15.75" thickBot="1">
      <c r="A589847" s="615"/>
      <c r="B589847" s="126">
        <v>19</v>
      </c>
    </row>
    <row r="589848" spans="1:2" ht="15.75" thickBot="1">
      <c r="A589848" s="615"/>
      <c r="B589848" s="126">
        <v>20</v>
      </c>
    </row>
    <row r="589849" spans="1:2" ht="15.75" thickBot="1">
      <c r="A589849" s="615"/>
      <c r="B589849" s="126">
        <v>21</v>
      </c>
    </row>
    <row r="589850" spans="1:2" ht="15.75" thickBot="1">
      <c r="A589850" s="615"/>
      <c r="B589850" s="126">
        <v>22</v>
      </c>
    </row>
    <row r="589851" spans="1:2" ht="15.75" thickBot="1">
      <c r="A589851" s="615"/>
      <c r="B589851" s="126">
        <v>23</v>
      </c>
    </row>
    <row r="589852" spans="1:2" ht="15.75" thickBot="1">
      <c r="A589852" s="615"/>
      <c r="B589852" s="126">
        <v>24</v>
      </c>
    </row>
    <row r="589853" spans="1:2">
      <c r="A589853" s="616">
        <v>0</v>
      </c>
      <c r="B589853" s="126">
        <v>25</v>
      </c>
    </row>
    <row r="589854" spans="1:2" ht="45">
      <c r="A589854" s="483" t="s">
        <v>746</v>
      </c>
      <c r="B589854" s="127" t="s">
        <v>338</v>
      </c>
    </row>
    <row r="589855" spans="1:2" ht="45.75" thickBot="1">
      <c r="A589855" s="604"/>
      <c r="B589855" s="127" t="s">
        <v>339</v>
      </c>
    </row>
    <row r="589856" spans="1:2" ht="15.75" thickBot="1">
      <c r="A589856" s="615"/>
      <c r="B589856" s="126">
        <v>26</v>
      </c>
    </row>
    <row r="589857" spans="1:2" ht="15.75" thickBot="1">
      <c r="A589857" s="615"/>
      <c r="B589857" s="126">
        <v>27</v>
      </c>
    </row>
    <row r="589858" spans="1:2" ht="15.75" thickBot="1">
      <c r="A589858" s="615"/>
      <c r="B589858" s="126">
        <v>28</v>
      </c>
    </row>
    <row r="589859" spans="1:2" ht="15.75" thickBot="1">
      <c r="A589859" s="615"/>
      <c r="B589859" s="126">
        <v>29</v>
      </c>
    </row>
    <row r="589860" spans="1:2" ht="15.75" thickBot="1">
      <c r="A589860" s="617">
        <v>0</v>
      </c>
      <c r="B589860" s="126">
        <v>30</v>
      </c>
    </row>
    <row r="589861" spans="1:2" ht="15.75" thickBot="1">
      <c r="A589861" s="615"/>
      <c r="B589861" s="126">
        <v>31</v>
      </c>
    </row>
    <row r="589862" spans="1:2" ht="15.75" thickBot="1">
      <c r="A589862" s="615"/>
      <c r="B589862" s="126">
        <v>32</v>
      </c>
    </row>
    <row r="589863" spans="1:2">
      <c r="A589863" s="618">
        <v>0</v>
      </c>
      <c r="B589863" s="126">
        <v>33</v>
      </c>
    </row>
    <row r="589864" spans="1:2">
      <c r="A589864" s="370">
        <v>0</v>
      </c>
      <c r="B589864" s="126">
        <v>34</v>
      </c>
    </row>
    <row r="589865" spans="1:2">
      <c r="A589865" s="436">
        <v>0</v>
      </c>
      <c r="B589865" s="126">
        <v>35</v>
      </c>
    </row>
    <row r="589866" spans="1:2">
      <c r="A589866" s="436">
        <v>0</v>
      </c>
      <c r="B589866" s="126">
        <v>36</v>
      </c>
    </row>
    <row r="589867" spans="1:2">
      <c r="A589867" s="370">
        <v>0</v>
      </c>
      <c r="B589867" s="126">
        <v>37</v>
      </c>
    </row>
    <row r="589868" spans="1:2" ht="15.75" thickBot="1">
      <c r="A589868" s="619">
        <v>0</v>
      </c>
      <c r="B589868" s="126">
        <v>38</v>
      </c>
    </row>
    <row r="589869" spans="1:2" ht="15.75" thickBot="1">
      <c r="A589869" s="615"/>
      <c r="B589869" s="126">
        <v>39</v>
      </c>
    </row>
    <row r="589870" spans="1:2" ht="45">
      <c r="A589870" s="620" t="s">
        <v>746</v>
      </c>
      <c r="B589870" s="127" t="s">
        <v>340</v>
      </c>
    </row>
    <row r="589871" spans="1:2" ht="45.75" thickBot="1">
      <c r="A589871" s="621"/>
      <c r="B589871" s="127" t="s">
        <v>341</v>
      </c>
    </row>
    <row r="589872" spans="1:2" ht="15.75" thickBot="1">
      <c r="A589872" s="615"/>
      <c r="B589872" s="126">
        <v>40</v>
      </c>
    </row>
    <row r="589873" spans="1:2" ht="45">
      <c r="A589873" s="541" t="s">
        <v>746</v>
      </c>
      <c r="B589873" s="127" t="s">
        <v>342</v>
      </c>
    </row>
    <row r="589874" spans="1:2" ht="45.75" thickBot="1">
      <c r="A589874" s="621"/>
      <c r="B589874" s="127" t="s">
        <v>343</v>
      </c>
    </row>
    <row r="589875" spans="1:2" ht="15.75" thickBot="1">
      <c r="A589875" s="622"/>
      <c r="B589875" s="126">
        <v>41</v>
      </c>
    </row>
    <row r="589876" spans="1:2" ht="60">
      <c r="A589876" s="541" t="s">
        <v>746</v>
      </c>
      <c r="B589876" s="127" t="s">
        <v>344</v>
      </c>
    </row>
    <row r="589877" spans="1:2" ht="15.75" thickBot="1">
      <c r="A589877" s="621"/>
      <c r="B589877" s="128">
        <v>42</v>
      </c>
    </row>
    <row r="589878" spans="1:2" ht="15.75" thickBot="1">
      <c r="A589878" s="622"/>
      <c r="B589878" s="126">
        <v>43</v>
      </c>
    </row>
    <row r="589879" spans="1:2" ht="60">
      <c r="A589879" s="541" t="s">
        <v>746</v>
      </c>
      <c r="B589879" s="127" t="s">
        <v>345</v>
      </c>
    </row>
    <row r="589880" spans="1:2" ht="15.75" thickBot="1">
      <c r="A589880" s="621"/>
      <c r="B589880" s="130">
        <v>44</v>
      </c>
    </row>
    <row r="589881" spans="1:2" ht="15.75" thickBot="1">
      <c r="A589881" s="622"/>
      <c r="B589881" s="126">
        <v>45</v>
      </c>
    </row>
    <row r="589882" spans="1:2" ht="15.75" thickBot="1">
      <c r="A589882" s="623"/>
      <c r="B589882" s="130">
        <v>46</v>
      </c>
    </row>
    <row r="589883" spans="1:2" ht="15.75" thickBot="1">
      <c r="A589883" s="625"/>
      <c r="B589883" s="126">
        <v>47</v>
      </c>
    </row>
    <row r="589884" spans="1:2" ht="15.75" thickBot="1">
      <c r="A589884" s="624"/>
      <c r="B589884" s="130">
        <v>48</v>
      </c>
    </row>
    <row r="589885" spans="1:2" ht="15.75" thickBot="1">
      <c r="A589885" s="626"/>
      <c r="B589885" s="126">
        <v>49</v>
      </c>
    </row>
    <row r="589886" spans="1:2" ht="15.75" thickBot="1">
      <c r="A589886" s="626"/>
      <c r="B589886" s="130">
        <v>50</v>
      </c>
    </row>
    <row r="589887" spans="1:2" ht="15.75" thickBot="1">
      <c r="A589887" s="627">
        <v>0</v>
      </c>
      <c r="B589887" s="126">
        <v>51</v>
      </c>
    </row>
    <row r="589888" spans="1:2" ht="15.75" thickBot="1">
      <c r="A589888" s="626"/>
      <c r="B589888" s="130">
        <v>52</v>
      </c>
    </row>
    <row r="589889" spans="1:2" ht="15.75" thickBot="1">
      <c r="A589889" s="626"/>
      <c r="B589889" s="126">
        <v>53</v>
      </c>
    </row>
    <row r="589890" spans="1:2" ht="15.75" thickBot="1">
      <c r="A589890" s="626"/>
      <c r="B589890" s="130">
        <v>54</v>
      </c>
    </row>
    <row r="589891" spans="1:2" ht="15.75" thickBot="1">
      <c r="A589891" s="615"/>
      <c r="B589891" s="126">
        <v>55</v>
      </c>
    </row>
    <row r="589892" spans="1:2" ht="15.75" thickBot="1">
      <c r="A589892" s="615"/>
      <c r="B589892" s="130">
        <v>56</v>
      </c>
    </row>
    <row r="589893" spans="1:2" ht="45.75" thickBot="1">
      <c r="A589893" s="545" t="s">
        <v>746</v>
      </c>
      <c r="B589893" s="127" t="s">
        <v>346</v>
      </c>
    </row>
    <row r="589894" spans="1:2" ht="15.75" thickBot="1">
      <c r="A589894" s="626"/>
      <c r="B589894" s="126">
        <v>57</v>
      </c>
    </row>
    <row r="589895" spans="1:2" ht="15.75" thickBot="1">
      <c r="A589895" s="626"/>
      <c r="B589895" s="126">
        <v>58</v>
      </c>
    </row>
    <row r="589896" spans="1:2" ht="15.75" thickBot="1">
      <c r="A589896" s="626"/>
      <c r="B589896" s="126">
        <v>59</v>
      </c>
    </row>
    <row r="589897" spans="1:2" ht="15.75" thickBot="1">
      <c r="A589897" s="626"/>
      <c r="B589897" s="126">
        <v>60</v>
      </c>
    </row>
    <row r="589898" spans="1:2">
      <c r="A589898" s="628">
        <v>0</v>
      </c>
      <c r="B589898" s="126">
        <v>61</v>
      </c>
    </row>
    <row r="589899" spans="1:2" ht="45">
      <c r="A589899" s="460" t="s">
        <v>746</v>
      </c>
      <c r="B589899" s="127" t="s">
        <v>347</v>
      </c>
    </row>
    <row r="589900" spans="1:2" ht="45.75" thickBot="1">
      <c r="A589900" s="630"/>
      <c r="B589900" s="127" t="s">
        <v>348</v>
      </c>
    </row>
    <row r="589901" spans="1:2" ht="15.75" thickBot="1">
      <c r="A589901" s="629"/>
      <c r="B589901" s="126">
        <v>62</v>
      </c>
    </row>
    <row r="589902" spans="1:2" ht="15.75" thickBot="1">
      <c r="A589902" s="629"/>
      <c r="B589902" s="126">
        <v>63</v>
      </c>
    </row>
    <row r="589903" spans="1:2" ht="15.75" thickBot="1">
      <c r="A589903" s="629"/>
      <c r="B589903" s="126">
        <v>64</v>
      </c>
    </row>
    <row r="589904" spans="1:2" ht="15.75" thickBot="1">
      <c r="A589904" s="627">
        <v>0</v>
      </c>
      <c r="B589904" s="126">
        <v>65</v>
      </c>
    </row>
    <row r="589905" spans="1:2" ht="15.75" thickBot="1">
      <c r="A589905" s="629"/>
      <c r="B589905" s="126">
        <v>66</v>
      </c>
    </row>
    <row r="589906" spans="1:2" ht="15.75" thickBot="1">
      <c r="A589906" s="629"/>
      <c r="B589906" s="126">
        <v>67</v>
      </c>
    </row>
    <row r="589907" spans="1:2" ht="15.75" thickBot="1">
      <c r="A589907" s="629"/>
      <c r="B589907" s="126">
        <v>68</v>
      </c>
    </row>
    <row r="589908" spans="1:2" ht="15.75" thickBot="1">
      <c r="A589908" s="629"/>
      <c r="B589908" s="126">
        <v>69</v>
      </c>
    </row>
    <row r="589909" spans="1:2" ht="15.75" thickBot="1">
      <c r="A589909" s="623"/>
      <c r="B589909" s="126">
        <v>70</v>
      </c>
    </row>
    <row r="589910" spans="1:2" ht="15.75" thickBot="1">
      <c r="A589910" s="629"/>
      <c r="B589910" s="126">
        <v>71</v>
      </c>
    </row>
    <row r="589911" spans="1:2" ht="15.75" thickBot="1">
      <c r="A589911" s="623"/>
      <c r="B589911" s="126">
        <v>72</v>
      </c>
    </row>
    <row r="589912" spans="1:2" ht="15.75" thickBot="1">
      <c r="A589912" s="629"/>
      <c r="B589912" s="126">
        <v>73</v>
      </c>
    </row>
    <row r="589913" spans="1:2">
      <c r="A589913" s="546"/>
      <c r="B589913" s="126">
        <v>74</v>
      </c>
    </row>
    <row r="589914" spans="1:2">
      <c r="A589914" s="462">
        <v>0</v>
      </c>
      <c r="B589914" s="126">
        <v>75</v>
      </c>
    </row>
    <row r="589915" spans="1:2" ht="60">
      <c r="A589915" s="462">
        <v>0</v>
      </c>
      <c r="B589915" s="125" t="s">
        <v>349</v>
      </c>
    </row>
    <row r="589916" spans="1:2" ht="60">
      <c r="A589916" s="460" t="s">
        <v>746</v>
      </c>
      <c r="B589916" s="125" t="s">
        <v>350</v>
      </c>
    </row>
    <row r="589917" spans="1:2" ht="60">
      <c r="A589917" s="441"/>
      <c r="B589917" s="125" t="s">
        <v>351</v>
      </c>
    </row>
    <row r="589918" spans="1:2">
      <c r="A589918" s="462">
        <v>0</v>
      </c>
      <c r="B589918" s="131">
        <v>76</v>
      </c>
    </row>
    <row r="589919" spans="1:2">
      <c r="A589919" s="462">
        <v>0</v>
      </c>
      <c r="B589919" s="131">
        <v>77</v>
      </c>
    </row>
    <row r="589920" spans="1:2">
      <c r="A589920" s="462">
        <v>0</v>
      </c>
      <c r="B589920" s="131">
        <v>78</v>
      </c>
    </row>
    <row r="589921" spans="1:2">
      <c r="A589921" s="462">
        <v>0</v>
      </c>
      <c r="B589921" s="131">
        <v>79</v>
      </c>
    </row>
    <row r="589922" spans="1:2">
      <c r="A589922" s="462">
        <v>0</v>
      </c>
      <c r="B589922" s="131">
        <v>80</v>
      </c>
    </row>
    <row r="589923" spans="1:2">
      <c r="A589923" s="462">
        <v>0</v>
      </c>
      <c r="B589923" s="131">
        <v>81</v>
      </c>
    </row>
    <row r="589924" spans="1:2">
      <c r="A589924" s="462">
        <v>0</v>
      </c>
      <c r="B589924" s="131">
        <v>82</v>
      </c>
    </row>
    <row r="589925" spans="1:2">
      <c r="A589925" s="462">
        <v>0</v>
      </c>
      <c r="B589925" s="131">
        <v>83</v>
      </c>
    </row>
    <row r="589926" spans="1:2">
      <c r="A589926" s="462">
        <v>0</v>
      </c>
      <c r="B589926" s="131">
        <v>84</v>
      </c>
    </row>
    <row r="589927" spans="1:2" ht="15.75" thickBot="1">
      <c r="A589927" s="631">
        <v>0</v>
      </c>
      <c r="B589927" s="131">
        <v>85</v>
      </c>
    </row>
    <row r="589928" spans="1:2" ht="15.75" thickBot="1">
      <c r="A589928" s="632"/>
      <c r="B589928" s="131">
        <v>86</v>
      </c>
    </row>
    <row r="589929" spans="1:2" ht="15.75" thickBot="1">
      <c r="A589929" s="632"/>
      <c r="B589929" s="131">
        <v>87</v>
      </c>
    </row>
    <row r="589930" spans="1:2" ht="15.75" thickBot="1">
      <c r="A589930" s="615"/>
      <c r="B589930" s="131">
        <v>88</v>
      </c>
    </row>
    <row r="589931" spans="1:2" ht="15.75" thickBot="1">
      <c r="A589931" s="622"/>
      <c r="B589931" s="131">
        <v>89</v>
      </c>
    </row>
    <row r="589932" spans="1:2" ht="45">
      <c r="A589932" s="541" t="s">
        <v>746</v>
      </c>
      <c r="B589932" s="125" t="s">
        <v>352</v>
      </c>
    </row>
    <row r="589933" spans="1:2">
      <c r="A589933" s="290"/>
      <c r="B589933" s="131">
        <v>90</v>
      </c>
    </row>
    <row r="589934" spans="1:2">
      <c r="A589934" s="290"/>
      <c r="B589934" s="131">
        <v>91</v>
      </c>
    </row>
    <row r="589935" spans="1:2">
      <c r="A589935" s="526"/>
      <c r="B589935" s="131">
        <v>92</v>
      </c>
    </row>
    <row r="589936" spans="1:2">
      <c r="A589936" s="291"/>
      <c r="B589936" s="131">
        <v>93</v>
      </c>
    </row>
    <row r="589937" spans="1:2">
      <c r="A589937" s="374"/>
      <c r="B589937" s="131">
        <v>94</v>
      </c>
    </row>
    <row r="589938" spans="1:2">
      <c r="A589938" s="374"/>
      <c r="B589938" s="131">
        <v>95</v>
      </c>
    </row>
    <row r="589939" spans="1:2">
      <c r="A589939" s="374"/>
      <c r="B589939" s="131">
        <v>96</v>
      </c>
    </row>
    <row r="589940" spans="1:2">
      <c r="A589940" s="374"/>
      <c r="B589940" s="131">
        <v>97</v>
      </c>
    </row>
    <row r="589941" spans="1:2">
      <c r="A589941" s="291"/>
      <c r="B589941" s="131">
        <v>98</v>
      </c>
    </row>
    <row r="589942" spans="1:2">
      <c r="A589942" s="441"/>
      <c r="B589942" s="131">
        <v>99</v>
      </c>
    </row>
    <row r="589943" spans="1:2">
      <c r="A589943" s="441"/>
      <c r="B589943" s="131">
        <v>100</v>
      </c>
    </row>
    <row r="589944" spans="1:2">
      <c r="A589944" s="464"/>
      <c r="B589944" s="131">
        <v>101</v>
      </c>
    </row>
    <row r="589945" spans="1:2">
      <c r="A589945" s="290"/>
      <c r="B589945" s="131">
        <v>102</v>
      </c>
    </row>
    <row r="589946" spans="1:2" ht="45">
      <c r="A589946" s="633" t="s">
        <v>746</v>
      </c>
      <c r="B589946" s="125" t="s">
        <v>353</v>
      </c>
    </row>
    <row r="589947" spans="1:2">
      <c r="A589947" s="463"/>
      <c r="B589947" s="131">
        <v>103</v>
      </c>
    </row>
    <row r="589948" spans="1:2">
      <c r="A589948" s="298"/>
      <c r="B589948" s="131">
        <v>104</v>
      </c>
    </row>
    <row r="589949" spans="1:2">
      <c r="A589949" s="298"/>
      <c r="B589949" s="131">
        <v>105</v>
      </c>
    </row>
    <row r="589950" spans="1:2">
      <c r="A589950" s="298"/>
      <c r="B589950" s="131">
        <v>106</v>
      </c>
    </row>
    <row r="589951" spans="1:2">
      <c r="A589951" s="298"/>
      <c r="B589951" s="131">
        <v>107</v>
      </c>
    </row>
    <row r="589952" spans="1:2">
      <c r="A589952" s="465"/>
      <c r="B589952" s="131">
        <v>108</v>
      </c>
    </row>
    <row r="589953" spans="1:2">
      <c r="A589953" s="441"/>
      <c r="B589953" s="131">
        <v>109</v>
      </c>
    </row>
    <row r="589954" spans="1:2">
      <c r="A589954" s="464"/>
      <c r="B589954" s="131">
        <v>110</v>
      </c>
    </row>
    <row r="589955" spans="1:2">
      <c r="A589955" s="466"/>
      <c r="B589955" s="131">
        <v>111</v>
      </c>
    </row>
    <row r="589956" spans="1:2">
      <c r="A589956" s="290"/>
      <c r="B589956" s="131">
        <v>112</v>
      </c>
    </row>
    <row r="589957" spans="1:2" ht="45">
      <c r="A589957" s="633" t="s">
        <v>746</v>
      </c>
      <c r="B589957" s="125" t="s">
        <v>354</v>
      </c>
    </row>
    <row r="589958" spans="1:2">
      <c r="A589958" s="290"/>
      <c r="B589958" s="131">
        <v>113</v>
      </c>
    </row>
    <row r="589959" spans="1:2">
      <c r="A589959" s="525" t="s">
        <v>746</v>
      </c>
      <c r="B589959" s="131">
        <v>114</v>
      </c>
    </row>
    <row r="589960" spans="1:2">
      <c r="A589960" s="525" t="s">
        <v>746</v>
      </c>
      <c r="B589960" s="131">
        <v>115</v>
      </c>
    </row>
    <row r="589961" spans="1:2">
      <c r="A589961" s="463"/>
      <c r="B589961" s="131">
        <v>116</v>
      </c>
    </row>
    <row r="589962" spans="1:2">
      <c r="A589962" s="298"/>
      <c r="B589962" s="131">
        <v>117</v>
      </c>
    </row>
    <row r="589963" spans="1:2">
      <c r="A589963" s="298"/>
      <c r="B589963" s="131">
        <v>118</v>
      </c>
    </row>
    <row r="589964" spans="1:2">
      <c r="A589964" s="298"/>
      <c r="B589964" s="131">
        <v>119</v>
      </c>
    </row>
    <row r="589965" spans="1:2">
      <c r="A589965" s="465"/>
      <c r="B589965" s="131">
        <v>120</v>
      </c>
    </row>
    <row r="589966" spans="1:2">
      <c r="A589966" s="465"/>
      <c r="B589966" s="131">
        <v>121</v>
      </c>
    </row>
    <row r="589967" spans="1:2">
      <c r="A589967" s="441"/>
      <c r="B589967" s="131">
        <v>122</v>
      </c>
    </row>
    <row r="589968" spans="1:2">
      <c r="A589968" s="464"/>
      <c r="B589968" s="131">
        <v>123</v>
      </c>
    </row>
    <row r="589969" spans="1:2">
      <c r="A589969" s="463"/>
      <c r="B589969" s="131">
        <v>124</v>
      </c>
    </row>
    <row r="589970" spans="1:2">
      <c r="A589970" s="298"/>
      <c r="B589970" s="131">
        <v>125</v>
      </c>
    </row>
    <row r="589971" spans="1:2">
      <c r="A589971" s="465"/>
      <c r="B589971" s="131">
        <v>127</v>
      </c>
    </row>
    <row r="589972" spans="1:2">
      <c r="A589972" s="441"/>
      <c r="B589972" s="131">
        <v>128</v>
      </c>
    </row>
    <row r="589973" spans="1:2">
      <c r="A589973" s="464"/>
      <c r="B589973" s="131">
        <v>129</v>
      </c>
    </row>
    <row r="589974" spans="1:2">
      <c r="A589974" s="463"/>
      <c r="B589974" s="131">
        <v>130</v>
      </c>
    </row>
    <row r="589975" spans="1:2">
      <c r="A589975" s="298"/>
      <c r="B589975" s="131">
        <v>131</v>
      </c>
    </row>
    <row r="589976" spans="1:2">
      <c r="A589976" s="465"/>
      <c r="B589976" s="131">
        <v>133</v>
      </c>
    </row>
    <row r="589977" spans="1:2" ht="60">
      <c r="A589977" s="460" t="s">
        <v>746</v>
      </c>
      <c r="B589977" s="125" t="s">
        <v>355</v>
      </c>
    </row>
    <row r="589978" spans="1:2" ht="60">
      <c r="A589978" s="439"/>
      <c r="B589978" s="129" t="s">
        <v>356</v>
      </c>
    </row>
    <row r="589979" spans="1:2">
      <c r="A589979" s="462">
        <v>0</v>
      </c>
      <c r="B589979" s="131">
        <v>134</v>
      </c>
    </row>
    <row r="589980" spans="1:2">
      <c r="A589980" s="462">
        <v>0</v>
      </c>
      <c r="B589980" s="131">
        <v>135</v>
      </c>
    </row>
    <row r="589981" spans="1:2">
      <c r="A589981" s="373">
        <v>0</v>
      </c>
      <c r="B589981" s="131">
        <v>136</v>
      </c>
    </row>
    <row r="589982" spans="1:2">
      <c r="A589982" s="439"/>
      <c r="B589982" s="131">
        <v>137</v>
      </c>
    </row>
    <row r="589983" spans="1:2">
      <c r="A589983" s="371">
        <v>0</v>
      </c>
      <c r="B589983" s="131">
        <v>138</v>
      </c>
    </row>
    <row r="589984" spans="1:2">
      <c r="A589984" s="370" t="s">
        <v>746</v>
      </c>
      <c r="B589984" s="131">
        <v>139</v>
      </c>
    </row>
    <row r="589985" spans="1:2">
      <c r="A589985" s="370" t="s">
        <v>746</v>
      </c>
      <c r="B589985" s="131">
        <v>140</v>
      </c>
    </row>
    <row r="589986" spans="1:2">
      <c r="A589986" s="370">
        <v>0</v>
      </c>
      <c r="B589986" s="131">
        <v>141</v>
      </c>
    </row>
    <row r="589987" spans="1:2">
      <c r="A589987" s="370" t="s">
        <v>117</v>
      </c>
      <c r="B589987" s="131">
        <v>142</v>
      </c>
    </row>
    <row r="589988" spans="1:2">
      <c r="A589988" s="370" t="s">
        <v>117</v>
      </c>
      <c r="B589988" s="131">
        <v>143</v>
      </c>
    </row>
    <row r="589989" spans="1:2">
      <c r="A589989" s="370" t="s">
        <v>117</v>
      </c>
      <c r="B589989" s="131">
        <v>144</v>
      </c>
    </row>
    <row r="589990" spans="1:2">
      <c r="A589990" s="370" t="s">
        <v>117</v>
      </c>
      <c r="B589990" s="131">
        <v>145</v>
      </c>
    </row>
    <row r="589991" spans="1:2">
      <c r="A589991" s="528" t="s">
        <v>117</v>
      </c>
      <c r="B589991" s="131">
        <v>146</v>
      </c>
    </row>
    <row r="589992" spans="1:2">
      <c r="A589992" s="528" t="s">
        <v>117</v>
      </c>
      <c r="B589992" s="131">
        <v>147</v>
      </c>
    </row>
    <row r="589993" spans="1:2">
      <c r="A589993" s="370" t="s">
        <v>117</v>
      </c>
      <c r="B589993" s="131">
        <v>148</v>
      </c>
    </row>
    <row r="589994" spans="1:2">
      <c r="A589994" s="515"/>
      <c r="B589994" s="533"/>
    </row>
    <row r="589995" spans="1:2">
      <c r="A589995" s="515"/>
      <c r="B589995" s="452"/>
    </row>
    <row r="589996" spans="1:2">
      <c r="A589996" s="515"/>
      <c r="B589996" s="452"/>
    </row>
    <row r="589997" spans="1:2">
      <c r="A589997" s="515"/>
      <c r="B589997" s="452"/>
    </row>
    <row r="589998" spans="1:2">
      <c r="A589998" s="515"/>
      <c r="B589998" s="452"/>
    </row>
    <row r="589999" spans="1:2">
      <c r="A589999" s="467">
        <v>0</v>
      </c>
      <c r="B589999" s="452"/>
    </row>
    <row r="590000" spans="1:2">
      <c r="A590000" s="467">
        <v>0</v>
      </c>
      <c r="B590000" s="452"/>
    </row>
    <row r="590001" spans="1:2">
      <c r="A590001" s="467">
        <v>0</v>
      </c>
      <c r="B590001" s="452"/>
    </row>
    <row r="590002" spans="1:2">
      <c r="A590002" s="467">
        <v>0</v>
      </c>
      <c r="B590002" s="452"/>
    </row>
    <row r="590003" spans="1:2">
      <c r="A590003" s="467">
        <v>0</v>
      </c>
      <c r="B590003" s="452"/>
    </row>
    <row r="590004" spans="1:2">
      <c r="A590004" s="467"/>
      <c r="B590004" s="452"/>
    </row>
    <row r="590005" spans="1:2">
      <c r="A590005" s="467"/>
      <c r="B590005" s="452"/>
    </row>
    <row r="590006" spans="1:2">
      <c r="A590006" s="467"/>
      <c r="B590006" s="452"/>
    </row>
    <row r="590007" spans="1:2">
      <c r="A590007" s="467"/>
      <c r="B590007" s="452"/>
    </row>
    <row r="590008" spans="1:2">
      <c r="A590008" s="467"/>
      <c r="B590008" s="452"/>
    </row>
    <row r="590009" spans="1:2">
      <c r="A590009" s="467"/>
      <c r="B590009" s="452"/>
    </row>
    <row r="590010" spans="1:2">
      <c r="A590010" s="467"/>
      <c r="B590010" s="452"/>
    </row>
    <row r="590011" spans="1:2">
      <c r="A590011" s="467"/>
      <c r="B590011" s="454"/>
    </row>
    <row r="590012" spans="1:2">
      <c r="A590012" s="467"/>
      <c r="B590012" s="452"/>
    </row>
    <row r="590013" spans="1:2">
      <c r="A590013" s="467"/>
      <c r="B590013" s="455"/>
    </row>
    <row r="590014" spans="1:2">
      <c r="A590014" s="467"/>
      <c r="B590014" s="456"/>
    </row>
    <row r="590015" spans="1:2">
      <c r="A590015" s="467"/>
      <c r="B590015" s="456"/>
    </row>
    <row r="590016" spans="1:2">
      <c r="A590016" s="467"/>
      <c r="B590016" s="455"/>
    </row>
    <row r="590017" spans="1:2">
      <c r="A590017" s="467"/>
      <c r="B590017" s="456"/>
    </row>
    <row r="590018" spans="1:2">
      <c r="A590018" s="467"/>
      <c r="B590018" s="455"/>
    </row>
    <row r="590019" spans="1:2">
      <c r="A590019" s="467"/>
      <c r="B590019" s="452"/>
    </row>
    <row r="590020" spans="1:2">
      <c r="A590020" s="467"/>
      <c r="B590020" s="452"/>
    </row>
    <row r="590021" spans="1:2">
      <c r="A590021" s="467"/>
      <c r="B590021" s="452"/>
    </row>
    <row r="590022" spans="1:2">
      <c r="A590022" s="467"/>
      <c r="B590022" s="452"/>
    </row>
    <row r="590023" spans="1:2">
      <c r="A590023" s="467"/>
      <c r="B590023" s="452"/>
    </row>
    <row r="590024" spans="1:2">
      <c r="A590024" s="467"/>
      <c r="B590024" s="452"/>
    </row>
    <row r="590025" spans="1:2">
      <c r="A590025" s="467"/>
      <c r="B590025" s="452"/>
    </row>
    <row r="606210" spans="1:2">
      <c r="A606210" s="523">
        <v>1</v>
      </c>
      <c r="B606210" s="124"/>
    </row>
    <row r="606211" spans="1:2" ht="60.75" thickBot="1">
      <c r="A606211" s="604"/>
      <c r="B606211" s="125" t="s">
        <v>336</v>
      </c>
    </row>
    <row r="606212" spans="1:2" ht="15.75" thickBot="1">
      <c r="A606212" s="607"/>
      <c r="B606212" s="126">
        <v>1</v>
      </c>
    </row>
    <row r="606213" spans="1:2" ht="45">
      <c r="A606213" s="605" t="s">
        <v>746</v>
      </c>
      <c r="B606213" s="127" t="s">
        <v>337</v>
      </c>
    </row>
    <row r="606214" spans="1:2" ht="15.75" thickBot="1">
      <c r="A606214" s="608"/>
      <c r="B606214" s="126">
        <v>2</v>
      </c>
    </row>
    <row r="606215" spans="1:2" ht="15.75" thickBot="1">
      <c r="A606215" s="609"/>
      <c r="B606215" s="126">
        <v>3</v>
      </c>
    </row>
    <row r="606216" spans="1:2" ht="15.75" thickBot="1">
      <c r="A606216" s="609"/>
      <c r="B606216" s="126">
        <v>4</v>
      </c>
    </row>
    <row r="606217" spans="1:2" ht="15.75" thickBot="1">
      <c r="A606217" s="609"/>
      <c r="B606217" s="126">
        <v>5</v>
      </c>
    </row>
    <row r="606218" spans="1:2" ht="60">
      <c r="A606218" s="605" t="s">
        <v>752</v>
      </c>
      <c r="B606218" s="126">
        <v>6</v>
      </c>
    </row>
    <row r="606219" spans="1:2">
      <c r="A606219" s="483" t="s">
        <v>746</v>
      </c>
      <c r="B606219" s="126">
        <v>7</v>
      </c>
    </row>
    <row r="606220" spans="1:2">
      <c r="A606220" s="483" t="s">
        <v>746</v>
      </c>
      <c r="B606220" s="126">
        <v>8</v>
      </c>
    </row>
    <row r="606221" spans="1:2">
      <c r="A606221" s="483" t="s">
        <v>746</v>
      </c>
      <c r="B606221" s="126">
        <v>9</v>
      </c>
    </row>
    <row r="606222" spans="1:2">
      <c r="A606222" s="483" t="s">
        <v>746</v>
      </c>
      <c r="B606222" s="126">
        <v>10</v>
      </c>
    </row>
    <row r="606223" spans="1:2" ht="15.75" thickBot="1">
      <c r="A606223" s="610" t="s">
        <v>746</v>
      </c>
      <c r="B606223" s="126">
        <v>11</v>
      </c>
    </row>
    <row r="606224" spans="1:2" ht="15.75" thickBot="1">
      <c r="A606224" s="607"/>
      <c r="B606224" s="126">
        <v>12</v>
      </c>
    </row>
    <row r="606225" spans="1:2" ht="15.75" thickBot="1">
      <c r="A606225" s="611"/>
      <c r="B606225" s="126">
        <v>13</v>
      </c>
    </row>
    <row r="606226" spans="1:2" ht="15.75" thickBot="1">
      <c r="A606226" s="609"/>
      <c r="B606226" s="126">
        <v>14</v>
      </c>
    </row>
    <row r="606227" spans="1:2" ht="15.75" thickBot="1">
      <c r="A606227" s="612"/>
      <c r="B606227" s="126">
        <v>15</v>
      </c>
    </row>
    <row r="606228" spans="1:2" ht="15.75" thickBot="1">
      <c r="A606228" s="611"/>
      <c r="B606228" s="126">
        <v>16</v>
      </c>
    </row>
    <row r="606229" spans="1:2" ht="15.75" thickBot="1">
      <c r="A606229" s="613"/>
      <c r="B606229" s="126">
        <v>17</v>
      </c>
    </row>
    <row r="606230" spans="1:2" ht="15.75" thickBot="1">
      <c r="A606230" s="614"/>
      <c r="B606230" s="126">
        <v>18</v>
      </c>
    </row>
    <row r="606231" spans="1:2" ht="15.75" thickBot="1">
      <c r="A606231" s="615"/>
      <c r="B606231" s="126">
        <v>19</v>
      </c>
    </row>
    <row r="606232" spans="1:2" ht="15.75" thickBot="1">
      <c r="A606232" s="615"/>
      <c r="B606232" s="126">
        <v>20</v>
      </c>
    </row>
    <row r="606233" spans="1:2" ht="15.75" thickBot="1">
      <c r="A606233" s="615"/>
      <c r="B606233" s="126">
        <v>21</v>
      </c>
    </row>
    <row r="606234" spans="1:2" ht="15.75" thickBot="1">
      <c r="A606234" s="615"/>
      <c r="B606234" s="126">
        <v>22</v>
      </c>
    </row>
    <row r="606235" spans="1:2" ht="15.75" thickBot="1">
      <c r="A606235" s="615"/>
      <c r="B606235" s="126">
        <v>23</v>
      </c>
    </row>
    <row r="606236" spans="1:2" ht="15.75" thickBot="1">
      <c r="A606236" s="615"/>
      <c r="B606236" s="126">
        <v>24</v>
      </c>
    </row>
    <row r="606237" spans="1:2">
      <c r="A606237" s="616">
        <v>0</v>
      </c>
      <c r="B606237" s="126">
        <v>25</v>
      </c>
    </row>
    <row r="606238" spans="1:2" ht="45">
      <c r="A606238" s="483" t="s">
        <v>746</v>
      </c>
      <c r="B606238" s="127" t="s">
        <v>338</v>
      </c>
    </row>
    <row r="606239" spans="1:2" ht="45.75" thickBot="1">
      <c r="A606239" s="604"/>
      <c r="B606239" s="127" t="s">
        <v>339</v>
      </c>
    </row>
    <row r="606240" spans="1:2" ht="15.75" thickBot="1">
      <c r="A606240" s="615"/>
      <c r="B606240" s="126">
        <v>26</v>
      </c>
    </row>
    <row r="606241" spans="1:2" ht="15.75" thickBot="1">
      <c r="A606241" s="615"/>
      <c r="B606241" s="126">
        <v>27</v>
      </c>
    </row>
    <row r="606242" spans="1:2" ht="15.75" thickBot="1">
      <c r="A606242" s="615"/>
      <c r="B606242" s="126">
        <v>28</v>
      </c>
    </row>
    <row r="606243" spans="1:2" ht="15.75" thickBot="1">
      <c r="A606243" s="615"/>
      <c r="B606243" s="126">
        <v>29</v>
      </c>
    </row>
    <row r="606244" spans="1:2" ht="15.75" thickBot="1">
      <c r="A606244" s="617">
        <v>0</v>
      </c>
      <c r="B606244" s="126">
        <v>30</v>
      </c>
    </row>
    <row r="606245" spans="1:2" ht="15.75" thickBot="1">
      <c r="A606245" s="615"/>
      <c r="B606245" s="126">
        <v>31</v>
      </c>
    </row>
    <row r="606246" spans="1:2" ht="15.75" thickBot="1">
      <c r="A606246" s="615"/>
      <c r="B606246" s="126">
        <v>32</v>
      </c>
    </row>
    <row r="606247" spans="1:2">
      <c r="A606247" s="618">
        <v>0</v>
      </c>
      <c r="B606247" s="126">
        <v>33</v>
      </c>
    </row>
    <row r="606248" spans="1:2">
      <c r="A606248" s="370">
        <v>0</v>
      </c>
      <c r="B606248" s="126">
        <v>34</v>
      </c>
    </row>
    <row r="606249" spans="1:2">
      <c r="A606249" s="436">
        <v>0</v>
      </c>
      <c r="B606249" s="126">
        <v>35</v>
      </c>
    </row>
    <row r="606250" spans="1:2">
      <c r="A606250" s="436">
        <v>0</v>
      </c>
      <c r="B606250" s="126">
        <v>36</v>
      </c>
    </row>
    <row r="606251" spans="1:2">
      <c r="A606251" s="370">
        <v>0</v>
      </c>
      <c r="B606251" s="126">
        <v>37</v>
      </c>
    </row>
    <row r="606252" spans="1:2" ht="15.75" thickBot="1">
      <c r="A606252" s="619">
        <v>0</v>
      </c>
      <c r="B606252" s="126">
        <v>38</v>
      </c>
    </row>
    <row r="606253" spans="1:2" ht="15.75" thickBot="1">
      <c r="A606253" s="615"/>
      <c r="B606253" s="126">
        <v>39</v>
      </c>
    </row>
    <row r="606254" spans="1:2" ht="45">
      <c r="A606254" s="620" t="s">
        <v>746</v>
      </c>
      <c r="B606254" s="127" t="s">
        <v>340</v>
      </c>
    </row>
    <row r="606255" spans="1:2" ht="45.75" thickBot="1">
      <c r="A606255" s="621"/>
      <c r="B606255" s="127" t="s">
        <v>341</v>
      </c>
    </row>
    <row r="606256" spans="1:2" ht="15.75" thickBot="1">
      <c r="A606256" s="615"/>
      <c r="B606256" s="126">
        <v>40</v>
      </c>
    </row>
    <row r="606257" spans="1:2" ht="45">
      <c r="A606257" s="541" t="s">
        <v>746</v>
      </c>
      <c r="B606257" s="127" t="s">
        <v>342</v>
      </c>
    </row>
    <row r="606258" spans="1:2" ht="45.75" thickBot="1">
      <c r="A606258" s="621"/>
      <c r="B606258" s="127" t="s">
        <v>343</v>
      </c>
    </row>
    <row r="606259" spans="1:2" ht="15.75" thickBot="1">
      <c r="A606259" s="622"/>
      <c r="B606259" s="126">
        <v>41</v>
      </c>
    </row>
    <row r="606260" spans="1:2" ht="60">
      <c r="A606260" s="541" t="s">
        <v>746</v>
      </c>
      <c r="B606260" s="127" t="s">
        <v>344</v>
      </c>
    </row>
    <row r="606261" spans="1:2" ht="15.75" thickBot="1">
      <c r="A606261" s="621"/>
      <c r="B606261" s="128">
        <v>42</v>
      </c>
    </row>
    <row r="606262" spans="1:2" ht="15.75" thickBot="1">
      <c r="A606262" s="622"/>
      <c r="B606262" s="126">
        <v>43</v>
      </c>
    </row>
    <row r="606263" spans="1:2" ht="60">
      <c r="A606263" s="541" t="s">
        <v>746</v>
      </c>
      <c r="B606263" s="127" t="s">
        <v>345</v>
      </c>
    </row>
    <row r="606264" spans="1:2" ht="15.75" thickBot="1">
      <c r="A606264" s="621"/>
      <c r="B606264" s="130">
        <v>44</v>
      </c>
    </row>
    <row r="606265" spans="1:2" ht="15.75" thickBot="1">
      <c r="A606265" s="622"/>
      <c r="B606265" s="126">
        <v>45</v>
      </c>
    </row>
    <row r="606266" spans="1:2" ht="15.75" thickBot="1">
      <c r="A606266" s="623"/>
      <c r="B606266" s="130">
        <v>46</v>
      </c>
    </row>
    <row r="606267" spans="1:2" ht="15.75" thickBot="1">
      <c r="A606267" s="625"/>
      <c r="B606267" s="126">
        <v>47</v>
      </c>
    </row>
    <row r="606268" spans="1:2" ht="15.75" thickBot="1">
      <c r="A606268" s="624"/>
      <c r="B606268" s="130">
        <v>48</v>
      </c>
    </row>
    <row r="606269" spans="1:2" ht="15.75" thickBot="1">
      <c r="A606269" s="626"/>
      <c r="B606269" s="126">
        <v>49</v>
      </c>
    </row>
    <row r="606270" spans="1:2" ht="15.75" thickBot="1">
      <c r="A606270" s="626"/>
      <c r="B606270" s="130">
        <v>50</v>
      </c>
    </row>
    <row r="606271" spans="1:2" ht="15.75" thickBot="1">
      <c r="A606271" s="627">
        <v>0</v>
      </c>
      <c r="B606271" s="126">
        <v>51</v>
      </c>
    </row>
    <row r="606272" spans="1:2" ht="15.75" thickBot="1">
      <c r="A606272" s="626"/>
      <c r="B606272" s="130">
        <v>52</v>
      </c>
    </row>
    <row r="606273" spans="1:2" ht="15.75" thickBot="1">
      <c r="A606273" s="626"/>
      <c r="B606273" s="126">
        <v>53</v>
      </c>
    </row>
    <row r="606274" spans="1:2" ht="15.75" thickBot="1">
      <c r="A606274" s="626"/>
      <c r="B606274" s="130">
        <v>54</v>
      </c>
    </row>
    <row r="606275" spans="1:2" ht="15.75" thickBot="1">
      <c r="A606275" s="615"/>
      <c r="B606275" s="126">
        <v>55</v>
      </c>
    </row>
    <row r="606276" spans="1:2" ht="15.75" thickBot="1">
      <c r="A606276" s="615"/>
      <c r="B606276" s="130">
        <v>56</v>
      </c>
    </row>
    <row r="606277" spans="1:2" ht="45.75" thickBot="1">
      <c r="A606277" s="545" t="s">
        <v>746</v>
      </c>
      <c r="B606277" s="127" t="s">
        <v>346</v>
      </c>
    </row>
    <row r="606278" spans="1:2" ht="15.75" thickBot="1">
      <c r="A606278" s="626"/>
      <c r="B606278" s="126">
        <v>57</v>
      </c>
    </row>
    <row r="606279" spans="1:2" ht="15.75" thickBot="1">
      <c r="A606279" s="626"/>
      <c r="B606279" s="126">
        <v>58</v>
      </c>
    </row>
    <row r="606280" spans="1:2" ht="15.75" thickBot="1">
      <c r="A606280" s="626"/>
      <c r="B606280" s="126">
        <v>59</v>
      </c>
    </row>
    <row r="606281" spans="1:2" ht="15.75" thickBot="1">
      <c r="A606281" s="626"/>
      <c r="B606281" s="126">
        <v>60</v>
      </c>
    </row>
    <row r="606282" spans="1:2">
      <c r="A606282" s="628">
        <v>0</v>
      </c>
      <c r="B606282" s="126">
        <v>61</v>
      </c>
    </row>
    <row r="606283" spans="1:2" ht="45">
      <c r="A606283" s="460" t="s">
        <v>746</v>
      </c>
      <c r="B606283" s="127" t="s">
        <v>347</v>
      </c>
    </row>
    <row r="606284" spans="1:2" ht="45.75" thickBot="1">
      <c r="A606284" s="630"/>
      <c r="B606284" s="127" t="s">
        <v>348</v>
      </c>
    </row>
    <row r="606285" spans="1:2" ht="15.75" thickBot="1">
      <c r="A606285" s="629"/>
      <c r="B606285" s="126">
        <v>62</v>
      </c>
    </row>
    <row r="606286" spans="1:2" ht="15.75" thickBot="1">
      <c r="A606286" s="629"/>
      <c r="B606286" s="126">
        <v>63</v>
      </c>
    </row>
    <row r="606287" spans="1:2" ht="15.75" thickBot="1">
      <c r="A606287" s="629"/>
      <c r="B606287" s="126">
        <v>64</v>
      </c>
    </row>
    <row r="606288" spans="1:2" ht="15.75" thickBot="1">
      <c r="A606288" s="627">
        <v>0</v>
      </c>
      <c r="B606288" s="126">
        <v>65</v>
      </c>
    </row>
    <row r="606289" spans="1:2" ht="15.75" thickBot="1">
      <c r="A606289" s="629"/>
      <c r="B606289" s="126">
        <v>66</v>
      </c>
    </row>
    <row r="606290" spans="1:2" ht="15.75" thickBot="1">
      <c r="A606290" s="629"/>
      <c r="B606290" s="126">
        <v>67</v>
      </c>
    </row>
    <row r="606291" spans="1:2" ht="15.75" thickBot="1">
      <c r="A606291" s="629"/>
      <c r="B606291" s="126">
        <v>68</v>
      </c>
    </row>
    <row r="606292" spans="1:2" ht="15.75" thickBot="1">
      <c r="A606292" s="629"/>
      <c r="B606292" s="126">
        <v>69</v>
      </c>
    </row>
    <row r="606293" spans="1:2" ht="15.75" thickBot="1">
      <c r="A606293" s="623"/>
      <c r="B606293" s="126">
        <v>70</v>
      </c>
    </row>
    <row r="606294" spans="1:2" ht="15.75" thickBot="1">
      <c r="A606294" s="629"/>
      <c r="B606294" s="126">
        <v>71</v>
      </c>
    </row>
    <row r="606295" spans="1:2" ht="15.75" thickBot="1">
      <c r="A606295" s="623"/>
      <c r="B606295" s="126">
        <v>72</v>
      </c>
    </row>
    <row r="606296" spans="1:2" ht="15.75" thickBot="1">
      <c r="A606296" s="629"/>
      <c r="B606296" s="126">
        <v>73</v>
      </c>
    </row>
    <row r="606297" spans="1:2">
      <c r="A606297" s="546"/>
      <c r="B606297" s="126">
        <v>74</v>
      </c>
    </row>
    <row r="606298" spans="1:2">
      <c r="A606298" s="462">
        <v>0</v>
      </c>
      <c r="B606298" s="126">
        <v>75</v>
      </c>
    </row>
    <row r="606299" spans="1:2" ht="60">
      <c r="A606299" s="462">
        <v>0</v>
      </c>
      <c r="B606299" s="125" t="s">
        <v>349</v>
      </c>
    </row>
    <row r="606300" spans="1:2" ht="60">
      <c r="A606300" s="460" t="s">
        <v>746</v>
      </c>
      <c r="B606300" s="125" t="s">
        <v>350</v>
      </c>
    </row>
    <row r="606301" spans="1:2" ht="60">
      <c r="A606301" s="441"/>
      <c r="B606301" s="125" t="s">
        <v>351</v>
      </c>
    </row>
    <row r="606302" spans="1:2">
      <c r="A606302" s="462">
        <v>0</v>
      </c>
      <c r="B606302" s="131">
        <v>76</v>
      </c>
    </row>
    <row r="606303" spans="1:2">
      <c r="A606303" s="462">
        <v>0</v>
      </c>
      <c r="B606303" s="131">
        <v>77</v>
      </c>
    </row>
    <row r="606304" spans="1:2">
      <c r="A606304" s="462">
        <v>0</v>
      </c>
      <c r="B606304" s="131">
        <v>78</v>
      </c>
    </row>
    <row r="606305" spans="1:2">
      <c r="A606305" s="462">
        <v>0</v>
      </c>
      <c r="B606305" s="131">
        <v>79</v>
      </c>
    </row>
    <row r="606306" spans="1:2">
      <c r="A606306" s="462">
        <v>0</v>
      </c>
      <c r="B606306" s="131">
        <v>80</v>
      </c>
    </row>
    <row r="606307" spans="1:2">
      <c r="A606307" s="462">
        <v>0</v>
      </c>
      <c r="B606307" s="131">
        <v>81</v>
      </c>
    </row>
    <row r="606308" spans="1:2">
      <c r="A606308" s="462">
        <v>0</v>
      </c>
      <c r="B606308" s="131">
        <v>82</v>
      </c>
    </row>
    <row r="606309" spans="1:2">
      <c r="A606309" s="462">
        <v>0</v>
      </c>
      <c r="B606309" s="131">
        <v>83</v>
      </c>
    </row>
    <row r="606310" spans="1:2">
      <c r="A606310" s="462">
        <v>0</v>
      </c>
      <c r="B606310" s="131">
        <v>84</v>
      </c>
    </row>
    <row r="606311" spans="1:2" ht="15.75" thickBot="1">
      <c r="A606311" s="631">
        <v>0</v>
      </c>
      <c r="B606311" s="131">
        <v>85</v>
      </c>
    </row>
    <row r="606312" spans="1:2" ht="15.75" thickBot="1">
      <c r="A606312" s="632"/>
      <c r="B606312" s="131">
        <v>86</v>
      </c>
    </row>
    <row r="606313" spans="1:2" ht="15.75" thickBot="1">
      <c r="A606313" s="632"/>
      <c r="B606313" s="131">
        <v>87</v>
      </c>
    </row>
    <row r="606314" spans="1:2" ht="15.75" thickBot="1">
      <c r="A606314" s="615"/>
      <c r="B606314" s="131">
        <v>88</v>
      </c>
    </row>
    <row r="606315" spans="1:2" ht="15.75" thickBot="1">
      <c r="A606315" s="622"/>
      <c r="B606315" s="131">
        <v>89</v>
      </c>
    </row>
    <row r="606316" spans="1:2" ht="45">
      <c r="A606316" s="541" t="s">
        <v>746</v>
      </c>
      <c r="B606316" s="125" t="s">
        <v>352</v>
      </c>
    </row>
    <row r="606317" spans="1:2">
      <c r="A606317" s="290"/>
      <c r="B606317" s="131">
        <v>90</v>
      </c>
    </row>
    <row r="606318" spans="1:2">
      <c r="A606318" s="290"/>
      <c r="B606318" s="131">
        <v>91</v>
      </c>
    </row>
    <row r="606319" spans="1:2">
      <c r="A606319" s="526"/>
      <c r="B606319" s="131">
        <v>92</v>
      </c>
    </row>
    <row r="606320" spans="1:2">
      <c r="A606320" s="291"/>
      <c r="B606320" s="131">
        <v>93</v>
      </c>
    </row>
    <row r="606321" spans="1:2">
      <c r="A606321" s="374"/>
      <c r="B606321" s="131">
        <v>94</v>
      </c>
    </row>
    <row r="606322" spans="1:2">
      <c r="A606322" s="374"/>
      <c r="B606322" s="131">
        <v>95</v>
      </c>
    </row>
    <row r="606323" spans="1:2">
      <c r="A606323" s="374"/>
      <c r="B606323" s="131">
        <v>96</v>
      </c>
    </row>
    <row r="606324" spans="1:2">
      <c r="A606324" s="374"/>
      <c r="B606324" s="131">
        <v>97</v>
      </c>
    </row>
    <row r="606325" spans="1:2">
      <c r="A606325" s="291"/>
      <c r="B606325" s="131">
        <v>98</v>
      </c>
    </row>
    <row r="606326" spans="1:2">
      <c r="A606326" s="441"/>
      <c r="B606326" s="131">
        <v>99</v>
      </c>
    </row>
    <row r="606327" spans="1:2">
      <c r="A606327" s="441"/>
      <c r="B606327" s="131">
        <v>100</v>
      </c>
    </row>
    <row r="606328" spans="1:2">
      <c r="A606328" s="464"/>
      <c r="B606328" s="131">
        <v>101</v>
      </c>
    </row>
    <row r="606329" spans="1:2">
      <c r="A606329" s="290"/>
      <c r="B606329" s="131">
        <v>102</v>
      </c>
    </row>
    <row r="606330" spans="1:2" ht="45">
      <c r="A606330" s="633" t="s">
        <v>746</v>
      </c>
      <c r="B606330" s="125" t="s">
        <v>353</v>
      </c>
    </row>
    <row r="606331" spans="1:2">
      <c r="A606331" s="463"/>
      <c r="B606331" s="131">
        <v>103</v>
      </c>
    </row>
    <row r="606332" spans="1:2">
      <c r="A606332" s="298"/>
      <c r="B606332" s="131">
        <v>104</v>
      </c>
    </row>
    <row r="606333" spans="1:2">
      <c r="A606333" s="298"/>
      <c r="B606333" s="131">
        <v>105</v>
      </c>
    </row>
    <row r="606334" spans="1:2">
      <c r="A606334" s="298"/>
      <c r="B606334" s="131">
        <v>106</v>
      </c>
    </row>
    <row r="606335" spans="1:2">
      <c r="A606335" s="298"/>
      <c r="B606335" s="131">
        <v>107</v>
      </c>
    </row>
    <row r="606336" spans="1:2">
      <c r="A606336" s="465"/>
      <c r="B606336" s="131">
        <v>108</v>
      </c>
    </row>
    <row r="606337" spans="1:2">
      <c r="A606337" s="441"/>
      <c r="B606337" s="131">
        <v>109</v>
      </c>
    </row>
    <row r="606338" spans="1:2">
      <c r="A606338" s="464"/>
      <c r="B606338" s="131">
        <v>110</v>
      </c>
    </row>
    <row r="606339" spans="1:2">
      <c r="A606339" s="466"/>
      <c r="B606339" s="131">
        <v>111</v>
      </c>
    </row>
    <row r="606340" spans="1:2">
      <c r="A606340" s="290"/>
      <c r="B606340" s="131">
        <v>112</v>
      </c>
    </row>
    <row r="606341" spans="1:2" ht="45">
      <c r="A606341" s="633" t="s">
        <v>746</v>
      </c>
      <c r="B606341" s="125" t="s">
        <v>354</v>
      </c>
    </row>
    <row r="606342" spans="1:2">
      <c r="A606342" s="290"/>
      <c r="B606342" s="131">
        <v>113</v>
      </c>
    </row>
    <row r="606343" spans="1:2">
      <c r="A606343" s="525" t="s">
        <v>746</v>
      </c>
      <c r="B606343" s="131">
        <v>114</v>
      </c>
    </row>
    <row r="606344" spans="1:2">
      <c r="A606344" s="525" t="s">
        <v>746</v>
      </c>
      <c r="B606344" s="131">
        <v>115</v>
      </c>
    </row>
    <row r="606345" spans="1:2">
      <c r="A606345" s="463"/>
      <c r="B606345" s="131">
        <v>116</v>
      </c>
    </row>
    <row r="606346" spans="1:2">
      <c r="A606346" s="298"/>
      <c r="B606346" s="131">
        <v>117</v>
      </c>
    </row>
    <row r="606347" spans="1:2">
      <c r="A606347" s="298"/>
      <c r="B606347" s="131">
        <v>118</v>
      </c>
    </row>
    <row r="606348" spans="1:2">
      <c r="A606348" s="298"/>
      <c r="B606348" s="131">
        <v>119</v>
      </c>
    </row>
    <row r="606349" spans="1:2">
      <c r="A606349" s="465"/>
      <c r="B606349" s="131">
        <v>120</v>
      </c>
    </row>
    <row r="606350" spans="1:2">
      <c r="A606350" s="465"/>
      <c r="B606350" s="131">
        <v>121</v>
      </c>
    </row>
    <row r="606351" spans="1:2">
      <c r="A606351" s="441"/>
      <c r="B606351" s="131">
        <v>122</v>
      </c>
    </row>
    <row r="606352" spans="1:2">
      <c r="A606352" s="464"/>
      <c r="B606352" s="131">
        <v>123</v>
      </c>
    </row>
    <row r="606353" spans="1:2">
      <c r="A606353" s="463"/>
      <c r="B606353" s="131">
        <v>124</v>
      </c>
    </row>
    <row r="606354" spans="1:2">
      <c r="A606354" s="298"/>
      <c r="B606354" s="131">
        <v>125</v>
      </c>
    </row>
    <row r="606355" spans="1:2">
      <c r="A606355" s="465"/>
      <c r="B606355" s="131">
        <v>127</v>
      </c>
    </row>
    <row r="606356" spans="1:2">
      <c r="A606356" s="441"/>
      <c r="B606356" s="131">
        <v>128</v>
      </c>
    </row>
    <row r="606357" spans="1:2">
      <c r="A606357" s="464"/>
      <c r="B606357" s="131">
        <v>129</v>
      </c>
    </row>
    <row r="606358" spans="1:2">
      <c r="A606358" s="463"/>
      <c r="B606358" s="131">
        <v>130</v>
      </c>
    </row>
    <row r="606359" spans="1:2">
      <c r="A606359" s="298"/>
      <c r="B606359" s="131">
        <v>131</v>
      </c>
    </row>
    <row r="606360" spans="1:2">
      <c r="A606360" s="465"/>
      <c r="B606360" s="131">
        <v>133</v>
      </c>
    </row>
    <row r="606361" spans="1:2" ht="60">
      <c r="A606361" s="460" t="s">
        <v>746</v>
      </c>
      <c r="B606361" s="125" t="s">
        <v>355</v>
      </c>
    </row>
    <row r="606362" spans="1:2" ht="60">
      <c r="A606362" s="439"/>
      <c r="B606362" s="129" t="s">
        <v>356</v>
      </c>
    </row>
    <row r="606363" spans="1:2">
      <c r="A606363" s="462">
        <v>0</v>
      </c>
      <c r="B606363" s="131">
        <v>134</v>
      </c>
    </row>
    <row r="606364" spans="1:2">
      <c r="A606364" s="462">
        <v>0</v>
      </c>
      <c r="B606364" s="131">
        <v>135</v>
      </c>
    </row>
    <row r="606365" spans="1:2">
      <c r="A606365" s="373">
        <v>0</v>
      </c>
      <c r="B606365" s="131">
        <v>136</v>
      </c>
    </row>
    <row r="606366" spans="1:2">
      <c r="A606366" s="439"/>
      <c r="B606366" s="131">
        <v>137</v>
      </c>
    </row>
    <row r="606367" spans="1:2">
      <c r="A606367" s="371">
        <v>0</v>
      </c>
      <c r="B606367" s="131">
        <v>138</v>
      </c>
    </row>
    <row r="606368" spans="1:2">
      <c r="A606368" s="370" t="s">
        <v>746</v>
      </c>
      <c r="B606368" s="131">
        <v>139</v>
      </c>
    </row>
    <row r="606369" spans="1:2">
      <c r="A606369" s="370" t="s">
        <v>746</v>
      </c>
      <c r="B606369" s="131">
        <v>140</v>
      </c>
    </row>
    <row r="606370" spans="1:2">
      <c r="A606370" s="370">
        <v>0</v>
      </c>
      <c r="B606370" s="131">
        <v>141</v>
      </c>
    </row>
    <row r="606371" spans="1:2">
      <c r="A606371" s="370" t="s">
        <v>117</v>
      </c>
      <c r="B606371" s="131">
        <v>142</v>
      </c>
    </row>
    <row r="606372" spans="1:2">
      <c r="A606372" s="370" t="s">
        <v>117</v>
      </c>
      <c r="B606372" s="131">
        <v>143</v>
      </c>
    </row>
    <row r="606373" spans="1:2">
      <c r="A606373" s="370" t="s">
        <v>117</v>
      </c>
      <c r="B606373" s="131">
        <v>144</v>
      </c>
    </row>
    <row r="606374" spans="1:2">
      <c r="A606374" s="370" t="s">
        <v>117</v>
      </c>
      <c r="B606374" s="131">
        <v>145</v>
      </c>
    </row>
    <row r="606375" spans="1:2">
      <c r="A606375" s="528" t="s">
        <v>117</v>
      </c>
      <c r="B606375" s="131">
        <v>146</v>
      </c>
    </row>
    <row r="606376" spans="1:2">
      <c r="A606376" s="528" t="s">
        <v>117</v>
      </c>
      <c r="B606376" s="131">
        <v>147</v>
      </c>
    </row>
    <row r="606377" spans="1:2">
      <c r="A606377" s="370" t="s">
        <v>117</v>
      </c>
      <c r="B606377" s="131">
        <v>148</v>
      </c>
    </row>
    <row r="606378" spans="1:2">
      <c r="A606378" s="515"/>
      <c r="B606378" s="533"/>
    </row>
    <row r="606379" spans="1:2">
      <c r="A606379" s="515"/>
      <c r="B606379" s="452"/>
    </row>
    <row r="606380" spans="1:2">
      <c r="A606380" s="515"/>
      <c r="B606380" s="452"/>
    </row>
    <row r="606381" spans="1:2">
      <c r="A606381" s="515"/>
      <c r="B606381" s="452"/>
    </row>
    <row r="606382" spans="1:2">
      <c r="A606382" s="515"/>
      <c r="B606382" s="452"/>
    </row>
    <row r="606383" spans="1:2">
      <c r="A606383" s="467">
        <v>0</v>
      </c>
      <c r="B606383" s="452"/>
    </row>
    <row r="606384" spans="1:2">
      <c r="A606384" s="467">
        <v>0</v>
      </c>
      <c r="B606384" s="452"/>
    </row>
    <row r="606385" spans="1:2">
      <c r="A606385" s="467">
        <v>0</v>
      </c>
      <c r="B606385" s="452"/>
    </row>
    <row r="606386" spans="1:2">
      <c r="A606386" s="467">
        <v>0</v>
      </c>
      <c r="B606386" s="452"/>
    </row>
    <row r="606387" spans="1:2">
      <c r="A606387" s="467">
        <v>0</v>
      </c>
      <c r="B606387" s="452"/>
    </row>
    <row r="606388" spans="1:2">
      <c r="A606388" s="467"/>
      <c r="B606388" s="452"/>
    </row>
    <row r="606389" spans="1:2">
      <c r="A606389" s="467"/>
      <c r="B606389" s="452"/>
    </row>
    <row r="606390" spans="1:2">
      <c r="A606390" s="467"/>
      <c r="B606390" s="452"/>
    </row>
    <row r="606391" spans="1:2">
      <c r="A606391" s="467"/>
      <c r="B606391" s="452"/>
    </row>
    <row r="606392" spans="1:2">
      <c r="A606392" s="467"/>
      <c r="B606392" s="452"/>
    </row>
    <row r="606393" spans="1:2">
      <c r="A606393" s="467"/>
      <c r="B606393" s="452"/>
    </row>
    <row r="606394" spans="1:2">
      <c r="A606394" s="467"/>
      <c r="B606394" s="452"/>
    </row>
    <row r="606395" spans="1:2">
      <c r="A606395" s="467"/>
      <c r="B606395" s="454"/>
    </row>
    <row r="606396" spans="1:2">
      <c r="A606396" s="467"/>
      <c r="B606396" s="452"/>
    </row>
    <row r="606397" spans="1:2">
      <c r="A606397" s="467"/>
      <c r="B606397" s="455"/>
    </row>
    <row r="606398" spans="1:2">
      <c r="A606398" s="467"/>
      <c r="B606398" s="456"/>
    </row>
    <row r="606399" spans="1:2">
      <c r="A606399" s="467"/>
      <c r="B606399" s="456"/>
    </row>
    <row r="606400" spans="1:2">
      <c r="A606400" s="467"/>
      <c r="B606400" s="455"/>
    </row>
    <row r="606401" spans="1:2">
      <c r="A606401" s="467"/>
      <c r="B606401" s="456"/>
    </row>
    <row r="606402" spans="1:2">
      <c r="A606402" s="467"/>
      <c r="B606402" s="455"/>
    </row>
    <row r="606403" spans="1:2">
      <c r="A606403" s="467"/>
      <c r="B606403" s="452"/>
    </row>
    <row r="606404" spans="1:2">
      <c r="A606404" s="467"/>
      <c r="B606404" s="452"/>
    </row>
    <row r="606405" spans="1:2">
      <c r="A606405" s="467"/>
      <c r="B606405" s="452"/>
    </row>
    <row r="606406" spans="1:2">
      <c r="A606406" s="467"/>
      <c r="B606406" s="452"/>
    </row>
    <row r="606407" spans="1:2">
      <c r="A606407" s="467"/>
      <c r="B606407" s="452"/>
    </row>
    <row r="606408" spans="1:2">
      <c r="A606408" s="467"/>
      <c r="B606408" s="452"/>
    </row>
    <row r="606409" spans="1:2">
      <c r="A606409" s="467"/>
      <c r="B606409" s="452"/>
    </row>
    <row r="622594" spans="1:2">
      <c r="A622594" s="523">
        <v>1</v>
      </c>
      <c r="B622594" s="124"/>
    </row>
    <row r="622595" spans="1:2" ht="60.75" thickBot="1">
      <c r="A622595" s="604"/>
      <c r="B622595" s="125" t="s">
        <v>336</v>
      </c>
    </row>
    <row r="622596" spans="1:2" ht="15.75" thickBot="1">
      <c r="A622596" s="607"/>
      <c r="B622596" s="126">
        <v>1</v>
      </c>
    </row>
    <row r="622597" spans="1:2" ht="45">
      <c r="A622597" s="605" t="s">
        <v>746</v>
      </c>
      <c r="B622597" s="127" t="s">
        <v>337</v>
      </c>
    </row>
    <row r="622598" spans="1:2" ht="15.75" thickBot="1">
      <c r="A622598" s="608"/>
      <c r="B622598" s="126">
        <v>2</v>
      </c>
    </row>
    <row r="622599" spans="1:2" ht="15.75" thickBot="1">
      <c r="A622599" s="609"/>
      <c r="B622599" s="126">
        <v>3</v>
      </c>
    </row>
    <row r="622600" spans="1:2" ht="15.75" thickBot="1">
      <c r="A622600" s="609"/>
      <c r="B622600" s="126">
        <v>4</v>
      </c>
    </row>
    <row r="622601" spans="1:2" ht="15.75" thickBot="1">
      <c r="A622601" s="609"/>
      <c r="B622601" s="126">
        <v>5</v>
      </c>
    </row>
    <row r="622602" spans="1:2" ht="60">
      <c r="A622602" s="605" t="s">
        <v>752</v>
      </c>
      <c r="B622602" s="126">
        <v>6</v>
      </c>
    </row>
    <row r="622603" spans="1:2">
      <c r="A622603" s="483" t="s">
        <v>746</v>
      </c>
      <c r="B622603" s="126">
        <v>7</v>
      </c>
    </row>
    <row r="622604" spans="1:2">
      <c r="A622604" s="483" t="s">
        <v>746</v>
      </c>
      <c r="B622604" s="126">
        <v>8</v>
      </c>
    </row>
    <row r="622605" spans="1:2">
      <c r="A622605" s="483" t="s">
        <v>746</v>
      </c>
      <c r="B622605" s="126">
        <v>9</v>
      </c>
    </row>
    <row r="622606" spans="1:2">
      <c r="A622606" s="483" t="s">
        <v>746</v>
      </c>
      <c r="B622606" s="126">
        <v>10</v>
      </c>
    </row>
    <row r="622607" spans="1:2" ht="15.75" thickBot="1">
      <c r="A622607" s="610" t="s">
        <v>746</v>
      </c>
      <c r="B622607" s="126">
        <v>11</v>
      </c>
    </row>
    <row r="622608" spans="1:2" ht="15.75" thickBot="1">
      <c r="A622608" s="607"/>
      <c r="B622608" s="126">
        <v>12</v>
      </c>
    </row>
    <row r="622609" spans="1:2" ht="15.75" thickBot="1">
      <c r="A622609" s="611"/>
      <c r="B622609" s="126">
        <v>13</v>
      </c>
    </row>
    <row r="622610" spans="1:2" ht="15.75" thickBot="1">
      <c r="A622610" s="609"/>
      <c r="B622610" s="126">
        <v>14</v>
      </c>
    </row>
    <row r="622611" spans="1:2" ht="15.75" thickBot="1">
      <c r="A622611" s="612"/>
      <c r="B622611" s="126">
        <v>15</v>
      </c>
    </row>
    <row r="622612" spans="1:2" ht="15.75" thickBot="1">
      <c r="A622612" s="611"/>
      <c r="B622612" s="126">
        <v>16</v>
      </c>
    </row>
    <row r="622613" spans="1:2" ht="15.75" thickBot="1">
      <c r="A622613" s="613"/>
      <c r="B622613" s="126">
        <v>17</v>
      </c>
    </row>
    <row r="622614" spans="1:2" ht="15.75" thickBot="1">
      <c r="A622614" s="614"/>
      <c r="B622614" s="126">
        <v>18</v>
      </c>
    </row>
    <row r="622615" spans="1:2" ht="15.75" thickBot="1">
      <c r="A622615" s="615"/>
      <c r="B622615" s="126">
        <v>19</v>
      </c>
    </row>
    <row r="622616" spans="1:2" ht="15.75" thickBot="1">
      <c r="A622616" s="615"/>
      <c r="B622616" s="126">
        <v>20</v>
      </c>
    </row>
    <row r="622617" spans="1:2" ht="15.75" thickBot="1">
      <c r="A622617" s="615"/>
      <c r="B622617" s="126">
        <v>21</v>
      </c>
    </row>
    <row r="622618" spans="1:2" ht="15.75" thickBot="1">
      <c r="A622618" s="615"/>
      <c r="B622618" s="126">
        <v>22</v>
      </c>
    </row>
    <row r="622619" spans="1:2" ht="15.75" thickBot="1">
      <c r="A622619" s="615"/>
      <c r="B622619" s="126">
        <v>23</v>
      </c>
    </row>
    <row r="622620" spans="1:2" ht="15.75" thickBot="1">
      <c r="A622620" s="615"/>
      <c r="B622620" s="126">
        <v>24</v>
      </c>
    </row>
    <row r="622621" spans="1:2">
      <c r="A622621" s="616">
        <v>0</v>
      </c>
      <c r="B622621" s="126">
        <v>25</v>
      </c>
    </row>
    <row r="622622" spans="1:2" ht="45">
      <c r="A622622" s="483" t="s">
        <v>746</v>
      </c>
      <c r="B622622" s="127" t="s">
        <v>338</v>
      </c>
    </row>
    <row r="622623" spans="1:2" ht="45.75" thickBot="1">
      <c r="A622623" s="604"/>
      <c r="B622623" s="127" t="s">
        <v>339</v>
      </c>
    </row>
    <row r="622624" spans="1:2" ht="15.75" thickBot="1">
      <c r="A622624" s="615"/>
      <c r="B622624" s="126">
        <v>26</v>
      </c>
    </row>
    <row r="622625" spans="1:2" ht="15.75" thickBot="1">
      <c r="A622625" s="615"/>
      <c r="B622625" s="126">
        <v>27</v>
      </c>
    </row>
    <row r="622626" spans="1:2" ht="15.75" thickBot="1">
      <c r="A622626" s="615"/>
      <c r="B622626" s="126">
        <v>28</v>
      </c>
    </row>
    <row r="622627" spans="1:2" ht="15.75" thickBot="1">
      <c r="A622627" s="615"/>
      <c r="B622627" s="126">
        <v>29</v>
      </c>
    </row>
    <row r="622628" spans="1:2" ht="15.75" thickBot="1">
      <c r="A622628" s="617">
        <v>0</v>
      </c>
      <c r="B622628" s="126">
        <v>30</v>
      </c>
    </row>
    <row r="622629" spans="1:2" ht="15.75" thickBot="1">
      <c r="A622629" s="615"/>
      <c r="B622629" s="126">
        <v>31</v>
      </c>
    </row>
    <row r="622630" spans="1:2" ht="15.75" thickBot="1">
      <c r="A622630" s="615"/>
      <c r="B622630" s="126">
        <v>32</v>
      </c>
    </row>
    <row r="622631" spans="1:2">
      <c r="A622631" s="618">
        <v>0</v>
      </c>
      <c r="B622631" s="126">
        <v>33</v>
      </c>
    </row>
    <row r="622632" spans="1:2">
      <c r="A622632" s="370">
        <v>0</v>
      </c>
      <c r="B622632" s="126">
        <v>34</v>
      </c>
    </row>
    <row r="622633" spans="1:2">
      <c r="A622633" s="436">
        <v>0</v>
      </c>
      <c r="B622633" s="126">
        <v>35</v>
      </c>
    </row>
    <row r="622634" spans="1:2">
      <c r="A622634" s="436">
        <v>0</v>
      </c>
      <c r="B622634" s="126">
        <v>36</v>
      </c>
    </row>
    <row r="622635" spans="1:2">
      <c r="A622635" s="370">
        <v>0</v>
      </c>
      <c r="B622635" s="126">
        <v>37</v>
      </c>
    </row>
    <row r="622636" spans="1:2" ht="15.75" thickBot="1">
      <c r="A622636" s="619">
        <v>0</v>
      </c>
      <c r="B622636" s="126">
        <v>38</v>
      </c>
    </row>
    <row r="622637" spans="1:2" ht="15.75" thickBot="1">
      <c r="A622637" s="615"/>
      <c r="B622637" s="126">
        <v>39</v>
      </c>
    </row>
    <row r="622638" spans="1:2" ht="45">
      <c r="A622638" s="620" t="s">
        <v>746</v>
      </c>
      <c r="B622638" s="127" t="s">
        <v>340</v>
      </c>
    </row>
    <row r="622639" spans="1:2" ht="45.75" thickBot="1">
      <c r="A622639" s="621"/>
      <c r="B622639" s="127" t="s">
        <v>341</v>
      </c>
    </row>
    <row r="622640" spans="1:2" ht="15.75" thickBot="1">
      <c r="A622640" s="615"/>
      <c r="B622640" s="126">
        <v>40</v>
      </c>
    </row>
    <row r="622641" spans="1:2" ht="45">
      <c r="A622641" s="541" t="s">
        <v>746</v>
      </c>
      <c r="B622641" s="127" t="s">
        <v>342</v>
      </c>
    </row>
    <row r="622642" spans="1:2" ht="45.75" thickBot="1">
      <c r="A622642" s="621"/>
      <c r="B622642" s="127" t="s">
        <v>343</v>
      </c>
    </row>
    <row r="622643" spans="1:2" ht="15.75" thickBot="1">
      <c r="A622643" s="622"/>
      <c r="B622643" s="126">
        <v>41</v>
      </c>
    </row>
    <row r="622644" spans="1:2" ht="60">
      <c r="A622644" s="541" t="s">
        <v>746</v>
      </c>
      <c r="B622644" s="127" t="s">
        <v>344</v>
      </c>
    </row>
    <row r="622645" spans="1:2" ht="15.75" thickBot="1">
      <c r="A622645" s="621"/>
      <c r="B622645" s="128">
        <v>42</v>
      </c>
    </row>
    <row r="622646" spans="1:2" ht="15.75" thickBot="1">
      <c r="A622646" s="622"/>
      <c r="B622646" s="126">
        <v>43</v>
      </c>
    </row>
    <row r="622647" spans="1:2" ht="60">
      <c r="A622647" s="541" t="s">
        <v>746</v>
      </c>
      <c r="B622647" s="127" t="s">
        <v>345</v>
      </c>
    </row>
    <row r="622648" spans="1:2" ht="15.75" thickBot="1">
      <c r="A622648" s="621"/>
      <c r="B622648" s="130">
        <v>44</v>
      </c>
    </row>
    <row r="622649" spans="1:2" ht="15.75" thickBot="1">
      <c r="A622649" s="622"/>
      <c r="B622649" s="126">
        <v>45</v>
      </c>
    </row>
    <row r="622650" spans="1:2" ht="15.75" thickBot="1">
      <c r="A622650" s="623"/>
      <c r="B622650" s="130">
        <v>46</v>
      </c>
    </row>
    <row r="622651" spans="1:2" ht="15.75" thickBot="1">
      <c r="A622651" s="625"/>
      <c r="B622651" s="126">
        <v>47</v>
      </c>
    </row>
    <row r="622652" spans="1:2" ht="15.75" thickBot="1">
      <c r="A622652" s="624"/>
      <c r="B622652" s="130">
        <v>48</v>
      </c>
    </row>
    <row r="622653" spans="1:2" ht="15.75" thickBot="1">
      <c r="A622653" s="626"/>
      <c r="B622653" s="126">
        <v>49</v>
      </c>
    </row>
    <row r="622654" spans="1:2" ht="15.75" thickBot="1">
      <c r="A622654" s="626"/>
      <c r="B622654" s="130">
        <v>50</v>
      </c>
    </row>
    <row r="622655" spans="1:2" ht="15.75" thickBot="1">
      <c r="A622655" s="627">
        <v>0</v>
      </c>
      <c r="B622655" s="126">
        <v>51</v>
      </c>
    </row>
    <row r="622656" spans="1:2" ht="15.75" thickBot="1">
      <c r="A622656" s="626"/>
      <c r="B622656" s="130">
        <v>52</v>
      </c>
    </row>
    <row r="622657" spans="1:2" ht="15.75" thickBot="1">
      <c r="A622657" s="626"/>
      <c r="B622657" s="126">
        <v>53</v>
      </c>
    </row>
    <row r="622658" spans="1:2" ht="15.75" thickBot="1">
      <c r="A622658" s="626"/>
      <c r="B622658" s="130">
        <v>54</v>
      </c>
    </row>
    <row r="622659" spans="1:2" ht="15.75" thickBot="1">
      <c r="A622659" s="615"/>
      <c r="B622659" s="126">
        <v>55</v>
      </c>
    </row>
    <row r="622660" spans="1:2" ht="15.75" thickBot="1">
      <c r="A622660" s="615"/>
      <c r="B622660" s="130">
        <v>56</v>
      </c>
    </row>
    <row r="622661" spans="1:2" ht="45.75" thickBot="1">
      <c r="A622661" s="545" t="s">
        <v>746</v>
      </c>
      <c r="B622661" s="127" t="s">
        <v>346</v>
      </c>
    </row>
    <row r="622662" spans="1:2" ht="15.75" thickBot="1">
      <c r="A622662" s="626"/>
      <c r="B622662" s="126">
        <v>57</v>
      </c>
    </row>
    <row r="622663" spans="1:2" ht="15.75" thickBot="1">
      <c r="A622663" s="626"/>
      <c r="B622663" s="126">
        <v>58</v>
      </c>
    </row>
    <row r="622664" spans="1:2" ht="15.75" thickBot="1">
      <c r="A622664" s="626"/>
      <c r="B622664" s="126">
        <v>59</v>
      </c>
    </row>
    <row r="622665" spans="1:2" ht="15.75" thickBot="1">
      <c r="A622665" s="626"/>
      <c r="B622665" s="126">
        <v>60</v>
      </c>
    </row>
    <row r="622666" spans="1:2">
      <c r="A622666" s="628">
        <v>0</v>
      </c>
      <c r="B622666" s="126">
        <v>61</v>
      </c>
    </row>
    <row r="622667" spans="1:2" ht="45">
      <c r="A622667" s="460" t="s">
        <v>746</v>
      </c>
      <c r="B622667" s="127" t="s">
        <v>347</v>
      </c>
    </row>
    <row r="622668" spans="1:2" ht="45.75" thickBot="1">
      <c r="A622668" s="630"/>
      <c r="B622668" s="127" t="s">
        <v>348</v>
      </c>
    </row>
    <row r="622669" spans="1:2" ht="15.75" thickBot="1">
      <c r="A622669" s="629"/>
      <c r="B622669" s="126">
        <v>62</v>
      </c>
    </row>
    <row r="622670" spans="1:2" ht="15.75" thickBot="1">
      <c r="A622670" s="629"/>
      <c r="B622670" s="126">
        <v>63</v>
      </c>
    </row>
    <row r="622671" spans="1:2" ht="15.75" thickBot="1">
      <c r="A622671" s="629"/>
      <c r="B622671" s="126">
        <v>64</v>
      </c>
    </row>
    <row r="622672" spans="1:2" ht="15.75" thickBot="1">
      <c r="A622672" s="627">
        <v>0</v>
      </c>
      <c r="B622672" s="126">
        <v>65</v>
      </c>
    </row>
    <row r="622673" spans="1:2" ht="15.75" thickBot="1">
      <c r="A622673" s="629"/>
      <c r="B622673" s="126">
        <v>66</v>
      </c>
    </row>
    <row r="622674" spans="1:2" ht="15.75" thickBot="1">
      <c r="A622674" s="629"/>
      <c r="B622674" s="126">
        <v>67</v>
      </c>
    </row>
    <row r="622675" spans="1:2" ht="15.75" thickBot="1">
      <c r="A622675" s="629"/>
      <c r="B622675" s="126">
        <v>68</v>
      </c>
    </row>
    <row r="622676" spans="1:2" ht="15.75" thickBot="1">
      <c r="A622676" s="629"/>
      <c r="B622676" s="126">
        <v>69</v>
      </c>
    </row>
    <row r="622677" spans="1:2" ht="15.75" thickBot="1">
      <c r="A622677" s="623"/>
      <c r="B622677" s="126">
        <v>70</v>
      </c>
    </row>
    <row r="622678" spans="1:2" ht="15.75" thickBot="1">
      <c r="A622678" s="629"/>
      <c r="B622678" s="126">
        <v>71</v>
      </c>
    </row>
    <row r="622679" spans="1:2" ht="15.75" thickBot="1">
      <c r="A622679" s="623"/>
      <c r="B622679" s="126">
        <v>72</v>
      </c>
    </row>
    <row r="622680" spans="1:2" ht="15.75" thickBot="1">
      <c r="A622680" s="629"/>
      <c r="B622680" s="126">
        <v>73</v>
      </c>
    </row>
    <row r="622681" spans="1:2">
      <c r="A622681" s="546"/>
      <c r="B622681" s="126">
        <v>74</v>
      </c>
    </row>
    <row r="622682" spans="1:2">
      <c r="A622682" s="462">
        <v>0</v>
      </c>
      <c r="B622682" s="126">
        <v>75</v>
      </c>
    </row>
    <row r="622683" spans="1:2" ht="60">
      <c r="A622683" s="462">
        <v>0</v>
      </c>
      <c r="B622683" s="125" t="s">
        <v>349</v>
      </c>
    </row>
    <row r="622684" spans="1:2" ht="60">
      <c r="A622684" s="460" t="s">
        <v>746</v>
      </c>
      <c r="B622684" s="125" t="s">
        <v>350</v>
      </c>
    </row>
    <row r="622685" spans="1:2" ht="60">
      <c r="A622685" s="441"/>
      <c r="B622685" s="125" t="s">
        <v>351</v>
      </c>
    </row>
    <row r="622686" spans="1:2">
      <c r="A622686" s="462">
        <v>0</v>
      </c>
      <c r="B622686" s="131">
        <v>76</v>
      </c>
    </row>
    <row r="622687" spans="1:2">
      <c r="A622687" s="462">
        <v>0</v>
      </c>
      <c r="B622687" s="131">
        <v>77</v>
      </c>
    </row>
    <row r="622688" spans="1:2">
      <c r="A622688" s="462">
        <v>0</v>
      </c>
      <c r="B622688" s="131">
        <v>78</v>
      </c>
    </row>
    <row r="622689" spans="1:2">
      <c r="A622689" s="462">
        <v>0</v>
      </c>
      <c r="B622689" s="131">
        <v>79</v>
      </c>
    </row>
    <row r="622690" spans="1:2">
      <c r="A622690" s="462">
        <v>0</v>
      </c>
      <c r="B622690" s="131">
        <v>80</v>
      </c>
    </row>
    <row r="622691" spans="1:2">
      <c r="A622691" s="462">
        <v>0</v>
      </c>
      <c r="B622691" s="131">
        <v>81</v>
      </c>
    </row>
    <row r="622692" spans="1:2">
      <c r="A622692" s="462">
        <v>0</v>
      </c>
      <c r="B622692" s="131">
        <v>82</v>
      </c>
    </row>
    <row r="622693" spans="1:2">
      <c r="A622693" s="462">
        <v>0</v>
      </c>
      <c r="B622693" s="131">
        <v>83</v>
      </c>
    </row>
    <row r="622694" spans="1:2">
      <c r="A622694" s="462">
        <v>0</v>
      </c>
      <c r="B622694" s="131">
        <v>84</v>
      </c>
    </row>
    <row r="622695" spans="1:2" ht="15.75" thickBot="1">
      <c r="A622695" s="631">
        <v>0</v>
      </c>
      <c r="B622695" s="131">
        <v>85</v>
      </c>
    </row>
    <row r="622696" spans="1:2" ht="15.75" thickBot="1">
      <c r="A622696" s="632"/>
      <c r="B622696" s="131">
        <v>86</v>
      </c>
    </row>
    <row r="622697" spans="1:2" ht="15.75" thickBot="1">
      <c r="A622697" s="632"/>
      <c r="B622697" s="131">
        <v>87</v>
      </c>
    </row>
    <row r="622698" spans="1:2" ht="15.75" thickBot="1">
      <c r="A622698" s="615"/>
      <c r="B622698" s="131">
        <v>88</v>
      </c>
    </row>
    <row r="622699" spans="1:2" ht="15.75" thickBot="1">
      <c r="A622699" s="622"/>
      <c r="B622699" s="131">
        <v>89</v>
      </c>
    </row>
    <row r="622700" spans="1:2" ht="45">
      <c r="A622700" s="541" t="s">
        <v>746</v>
      </c>
      <c r="B622700" s="125" t="s">
        <v>352</v>
      </c>
    </row>
    <row r="622701" spans="1:2">
      <c r="A622701" s="290"/>
      <c r="B622701" s="131">
        <v>90</v>
      </c>
    </row>
    <row r="622702" spans="1:2">
      <c r="A622702" s="290"/>
      <c r="B622702" s="131">
        <v>91</v>
      </c>
    </row>
    <row r="622703" spans="1:2">
      <c r="A622703" s="526"/>
      <c r="B622703" s="131">
        <v>92</v>
      </c>
    </row>
    <row r="622704" spans="1:2">
      <c r="A622704" s="291"/>
      <c r="B622704" s="131">
        <v>93</v>
      </c>
    </row>
    <row r="622705" spans="1:2">
      <c r="A622705" s="374"/>
      <c r="B622705" s="131">
        <v>94</v>
      </c>
    </row>
    <row r="622706" spans="1:2">
      <c r="A622706" s="374"/>
      <c r="B622706" s="131">
        <v>95</v>
      </c>
    </row>
    <row r="622707" spans="1:2">
      <c r="A622707" s="374"/>
      <c r="B622707" s="131">
        <v>96</v>
      </c>
    </row>
    <row r="622708" spans="1:2">
      <c r="A622708" s="374"/>
      <c r="B622708" s="131">
        <v>97</v>
      </c>
    </row>
    <row r="622709" spans="1:2">
      <c r="A622709" s="291"/>
      <c r="B622709" s="131">
        <v>98</v>
      </c>
    </row>
    <row r="622710" spans="1:2">
      <c r="A622710" s="441"/>
      <c r="B622710" s="131">
        <v>99</v>
      </c>
    </row>
    <row r="622711" spans="1:2">
      <c r="A622711" s="441"/>
      <c r="B622711" s="131">
        <v>100</v>
      </c>
    </row>
    <row r="622712" spans="1:2">
      <c r="A622712" s="464"/>
      <c r="B622712" s="131">
        <v>101</v>
      </c>
    </row>
    <row r="622713" spans="1:2">
      <c r="A622713" s="290"/>
      <c r="B622713" s="131">
        <v>102</v>
      </c>
    </row>
    <row r="622714" spans="1:2" ht="45">
      <c r="A622714" s="633" t="s">
        <v>746</v>
      </c>
      <c r="B622714" s="125" t="s">
        <v>353</v>
      </c>
    </row>
    <row r="622715" spans="1:2">
      <c r="A622715" s="463"/>
      <c r="B622715" s="131">
        <v>103</v>
      </c>
    </row>
    <row r="622716" spans="1:2">
      <c r="A622716" s="298"/>
      <c r="B622716" s="131">
        <v>104</v>
      </c>
    </row>
    <row r="622717" spans="1:2">
      <c r="A622717" s="298"/>
      <c r="B622717" s="131">
        <v>105</v>
      </c>
    </row>
    <row r="622718" spans="1:2">
      <c r="A622718" s="298"/>
      <c r="B622718" s="131">
        <v>106</v>
      </c>
    </row>
    <row r="622719" spans="1:2">
      <c r="A622719" s="298"/>
      <c r="B622719" s="131">
        <v>107</v>
      </c>
    </row>
    <row r="622720" spans="1:2">
      <c r="A622720" s="465"/>
      <c r="B622720" s="131">
        <v>108</v>
      </c>
    </row>
    <row r="622721" spans="1:2">
      <c r="A622721" s="441"/>
      <c r="B622721" s="131">
        <v>109</v>
      </c>
    </row>
    <row r="622722" spans="1:2">
      <c r="A622722" s="464"/>
      <c r="B622722" s="131">
        <v>110</v>
      </c>
    </row>
    <row r="622723" spans="1:2">
      <c r="A622723" s="466"/>
      <c r="B622723" s="131">
        <v>111</v>
      </c>
    </row>
    <row r="622724" spans="1:2">
      <c r="A622724" s="290"/>
      <c r="B622724" s="131">
        <v>112</v>
      </c>
    </row>
    <row r="622725" spans="1:2" ht="45">
      <c r="A622725" s="633" t="s">
        <v>746</v>
      </c>
      <c r="B622725" s="125" t="s">
        <v>354</v>
      </c>
    </row>
    <row r="622726" spans="1:2">
      <c r="A622726" s="290"/>
      <c r="B622726" s="131">
        <v>113</v>
      </c>
    </row>
    <row r="622727" spans="1:2">
      <c r="A622727" s="525" t="s">
        <v>746</v>
      </c>
      <c r="B622727" s="131">
        <v>114</v>
      </c>
    </row>
    <row r="622728" spans="1:2">
      <c r="A622728" s="525" t="s">
        <v>746</v>
      </c>
      <c r="B622728" s="131">
        <v>115</v>
      </c>
    </row>
    <row r="622729" spans="1:2">
      <c r="A622729" s="463"/>
      <c r="B622729" s="131">
        <v>116</v>
      </c>
    </row>
    <row r="622730" spans="1:2">
      <c r="A622730" s="298"/>
      <c r="B622730" s="131">
        <v>117</v>
      </c>
    </row>
    <row r="622731" spans="1:2">
      <c r="A622731" s="298"/>
      <c r="B622731" s="131">
        <v>118</v>
      </c>
    </row>
    <row r="622732" spans="1:2">
      <c r="A622732" s="298"/>
      <c r="B622732" s="131">
        <v>119</v>
      </c>
    </row>
    <row r="622733" spans="1:2">
      <c r="A622733" s="465"/>
      <c r="B622733" s="131">
        <v>120</v>
      </c>
    </row>
    <row r="622734" spans="1:2">
      <c r="A622734" s="465"/>
      <c r="B622734" s="131">
        <v>121</v>
      </c>
    </row>
    <row r="622735" spans="1:2">
      <c r="A622735" s="441"/>
      <c r="B622735" s="131">
        <v>122</v>
      </c>
    </row>
    <row r="622736" spans="1:2">
      <c r="A622736" s="464"/>
      <c r="B622736" s="131">
        <v>123</v>
      </c>
    </row>
    <row r="622737" spans="1:2">
      <c r="A622737" s="463"/>
      <c r="B622737" s="131">
        <v>124</v>
      </c>
    </row>
    <row r="622738" spans="1:2">
      <c r="A622738" s="298"/>
      <c r="B622738" s="131">
        <v>125</v>
      </c>
    </row>
    <row r="622739" spans="1:2">
      <c r="A622739" s="465"/>
      <c r="B622739" s="131">
        <v>127</v>
      </c>
    </row>
    <row r="622740" spans="1:2">
      <c r="A622740" s="441"/>
      <c r="B622740" s="131">
        <v>128</v>
      </c>
    </row>
    <row r="622741" spans="1:2">
      <c r="A622741" s="464"/>
      <c r="B622741" s="131">
        <v>129</v>
      </c>
    </row>
    <row r="622742" spans="1:2">
      <c r="A622742" s="463"/>
      <c r="B622742" s="131">
        <v>130</v>
      </c>
    </row>
    <row r="622743" spans="1:2">
      <c r="A622743" s="298"/>
      <c r="B622743" s="131">
        <v>131</v>
      </c>
    </row>
    <row r="622744" spans="1:2">
      <c r="A622744" s="465"/>
      <c r="B622744" s="131">
        <v>133</v>
      </c>
    </row>
    <row r="622745" spans="1:2" ht="60">
      <c r="A622745" s="460" t="s">
        <v>746</v>
      </c>
      <c r="B622745" s="125" t="s">
        <v>355</v>
      </c>
    </row>
    <row r="622746" spans="1:2" ht="60">
      <c r="A622746" s="439"/>
      <c r="B622746" s="129" t="s">
        <v>356</v>
      </c>
    </row>
    <row r="622747" spans="1:2">
      <c r="A622747" s="462">
        <v>0</v>
      </c>
      <c r="B622747" s="131">
        <v>134</v>
      </c>
    </row>
    <row r="622748" spans="1:2">
      <c r="A622748" s="462">
        <v>0</v>
      </c>
      <c r="B622748" s="131">
        <v>135</v>
      </c>
    </row>
    <row r="622749" spans="1:2">
      <c r="A622749" s="373">
        <v>0</v>
      </c>
      <c r="B622749" s="131">
        <v>136</v>
      </c>
    </row>
    <row r="622750" spans="1:2">
      <c r="A622750" s="439"/>
      <c r="B622750" s="131">
        <v>137</v>
      </c>
    </row>
    <row r="622751" spans="1:2">
      <c r="A622751" s="371">
        <v>0</v>
      </c>
      <c r="B622751" s="131">
        <v>138</v>
      </c>
    </row>
    <row r="622752" spans="1:2">
      <c r="A622752" s="370" t="s">
        <v>746</v>
      </c>
      <c r="B622752" s="131">
        <v>139</v>
      </c>
    </row>
    <row r="622753" spans="1:2">
      <c r="A622753" s="370" t="s">
        <v>746</v>
      </c>
      <c r="B622753" s="131">
        <v>140</v>
      </c>
    </row>
    <row r="622754" spans="1:2">
      <c r="A622754" s="370">
        <v>0</v>
      </c>
      <c r="B622754" s="131">
        <v>141</v>
      </c>
    </row>
    <row r="622755" spans="1:2">
      <c r="A622755" s="370" t="s">
        <v>117</v>
      </c>
      <c r="B622755" s="131">
        <v>142</v>
      </c>
    </row>
    <row r="622756" spans="1:2">
      <c r="A622756" s="370" t="s">
        <v>117</v>
      </c>
      <c r="B622756" s="131">
        <v>143</v>
      </c>
    </row>
    <row r="622757" spans="1:2">
      <c r="A622757" s="370" t="s">
        <v>117</v>
      </c>
      <c r="B622757" s="131">
        <v>144</v>
      </c>
    </row>
    <row r="622758" spans="1:2">
      <c r="A622758" s="370" t="s">
        <v>117</v>
      </c>
      <c r="B622758" s="131">
        <v>145</v>
      </c>
    </row>
    <row r="622759" spans="1:2">
      <c r="A622759" s="528" t="s">
        <v>117</v>
      </c>
      <c r="B622759" s="131">
        <v>146</v>
      </c>
    </row>
    <row r="622760" spans="1:2">
      <c r="A622760" s="528" t="s">
        <v>117</v>
      </c>
      <c r="B622760" s="131">
        <v>147</v>
      </c>
    </row>
    <row r="622761" spans="1:2">
      <c r="A622761" s="370" t="s">
        <v>117</v>
      </c>
      <c r="B622761" s="131">
        <v>148</v>
      </c>
    </row>
    <row r="622762" spans="1:2">
      <c r="A622762" s="515"/>
      <c r="B622762" s="533"/>
    </row>
    <row r="622763" spans="1:2">
      <c r="A622763" s="515"/>
      <c r="B622763" s="452"/>
    </row>
    <row r="622764" spans="1:2">
      <c r="A622764" s="515"/>
      <c r="B622764" s="452"/>
    </row>
    <row r="622765" spans="1:2">
      <c r="A622765" s="515"/>
      <c r="B622765" s="452"/>
    </row>
    <row r="622766" spans="1:2">
      <c r="A622766" s="515"/>
      <c r="B622766" s="452"/>
    </row>
    <row r="622767" spans="1:2">
      <c r="A622767" s="467">
        <v>0</v>
      </c>
      <c r="B622767" s="452"/>
    </row>
    <row r="622768" spans="1:2">
      <c r="A622768" s="467">
        <v>0</v>
      </c>
      <c r="B622768" s="452"/>
    </row>
    <row r="622769" spans="1:2">
      <c r="A622769" s="467">
        <v>0</v>
      </c>
      <c r="B622769" s="452"/>
    </row>
    <row r="622770" spans="1:2">
      <c r="A622770" s="467">
        <v>0</v>
      </c>
      <c r="B622770" s="452"/>
    </row>
    <row r="622771" spans="1:2">
      <c r="A622771" s="467">
        <v>0</v>
      </c>
      <c r="B622771" s="452"/>
    </row>
    <row r="622772" spans="1:2">
      <c r="A622772" s="467"/>
      <c r="B622772" s="452"/>
    </row>
    <row r="622773" spans="1:2">
      <c r="A622773" s="467"/>
      <c r="B622773" s="452"/>
    </row>
    <row r="622774" spans="1:2">
      <c r="A622774" s="467"/>
      <c r="B622774" s="452"/>
    </row>
    <row r="622775" spans="1:2">
      <c r="A622775" s="467"/>
      <c r="B622775" s="452"/>
    </row>
    <row r="622776" spans="1:2">
      <c r="A622776" s="467"/>
      <c r="B622776" s="452"/>
    </row>
    <row r="622777" spans="1:2">
      <c r="A622777" s="467"/>
      <c r="B622777" s="452"/>
    </row>
    <row r="622778" spans="1:2">
      <c r="A622778" s="467"/>
      <c r="B622778" s="452"/>
    </row>
    <row r="622779" spans="1:2">
      <c r="A622779" s="467"/>
      <c r="B622779" s="454"/>
    </row>
    <row r="622780" spans="1:2">
      <c r="A622780" s="467"/>
      <c r="B622780" s="452"/>
    </row>
    <row r="622781" spans="1:2">
      <c r="A622781" s="467"/>
      <c r="B622781" s="455"/>
    </row>
    <row r="622782" spans="1:2">
      <c r="A622782" s="467"/>
      <c r="B622782" s="456"/>
    </row>
    <row r="622783" spans="1:2">
      <c r="A622783" s="467"/>
      <c r="B622783" s="456"/>
    </row>
    <row r="622784" spans="1:2">
      <c r="A622784" s="467"/>
      <c r="B622784" s="455"/>
    </row>
    <row r="622785" spans="1:2">
      <c r="A622785" s="467"/>
      <c r="B622785" s="456"/>
    </row>
    <row r="622786" spans="1:2">
      <c r="A622786" s="467"/>
      <c r="B622786" s="455"/>
    </row>
    <row r="622787" spans="1:2">
      <c r="A622787" s="467"/>
      <c r="B622787" s="452"/>
    </row>
    <row r="622788" spans="1:2">
      <c r="A622788" s="467"/>
      <c r="B622788" s="452"/>
    </row>
    <row r="622789" spans="1:2">
      <c r="A622789" s="467"/>
      <c r="B622789" s="452"/>
    </row>
    <row r="622790" spans="1:2">
      <c r="A622790" s="467"/>
      <c r="B622790" s="452"/>
    </row>
    <row r="622791" spans="1:2">
      <c r="A622791" s="467"/>
      <c r="B622791" s="452"/>
    </row>
    <row r="622792" spans="1:2">
      <c r="A622792" s="467"/>
      <c r="B622792" s="452"/>
    </row>
    <row r="622793" spans="1:2">
      <c r="A622793" s="467"/>
      <c r="B622793" s="452"/>
    </row>
    <row r="638978" spans="1:2">
      <c r="A638978" s="523">
        <v>1</v>
      </c>
      <c r="B638978" s="124"/>
    </row>
    <row r="638979" spans="1:2" ht="60.75" thickBot="1">
      <c r="A638979" s="604"/>
      <c r="B638979" s="125" t="s">
        <v>336</v>
      </c>
    </row>
    <row r="638980" spans="1:2" ht="15.75" thickBot="1">
      <c r="A638980" s="607"/>
      <c r="B638980" s="126">
        <v>1</v>
      </c>
    </row>
    <row r="638981" spans="1:2" ht="45">
      <c r="A638981" s="605" t="s">
        <v>746</v>
      </c>
      <c r="B638981" s="127" t="s">
        <v>337</v>
      </c>
    </row>
    <row r="638982" spans="1:2" ht="15.75" thickBot="1">
      <c r="A638982" s="608"/>
      <c r="B638982" s="126">
        <v>2</v>
      </c>
    </row>
    <row r="638983" spans="1:2" ht="15.75" thickBot="1">
      <c r="A638983" s="609"/>
      <c r="B638983" s="126">
        <v>3</v>
      </c>
    </row>
    <row r="638984" spans="1:2" ht="15.75" thickBot="1">
      <c r="A638984" s="609"/>
      <c r="B638984" s="126">
        <v>4</v>
      </c>
    </row>
    <row r="638985" spans="1:2" ht="15.75" thickBot="1">
      <c r="A638985" s="609"/>
      <c r="B638985" s="126">
        <v>5</v>
      </c>
    </row>
    <row r="638986" spans="1:2" ht="60">
      <c r="A638986" s="605" t="s">
        <v>752</v>
      </c>
      <c r="B638986" s="126">
        <v>6</v>
      </c>
    </row>
    <row r="638987" spans="1:2">
      <c r="A638987" s="483" t="s">
        <v>746</v>
      </c>
      <c r="B638987" s="126">
        <v>7</v>
      </c>
    </row>
    <row r="638988" spans="1:2">
      <c r="A638988" s="483" t="s">
        <v>746</v>
      </c>
      <c r="B638988" s="126">
        <v>8</v>
      </c>
    </row>
    <row r="638989" spans="1:2">
      <c r="A638989" s="483" t="s">
        <v>746</v>
      </c>
      <c r="B638989" s="126">
        <v>9</v>
      </c>
    </row>
    <row r="638990" spans="1:2">
      <c r="A638990" s="483" t="s">
        <v>746</v>
      </c>
      <c r="B638990" s="126">
        <v>10</v>
      </c>
    </row>
    <row r="638991" spans="1:2" ht="15.75" thickBot="1">
      <c r="A638991" s="610" t="s">
        <v>746</v>
      </c>
      <c r="B638991" s="126">
        <v>11</v>
      </c>
    </row>
    <row r="638992" spans="1:2" ht="15.75" thickBot="1">
      <c r="A638992" s="607"/>
      <c r="B638992" s="126">
        <v>12</v>
      </c>
    </row>
    <row r="638993" spans="1:2" ht="15.75" thickBot="1">
      <c r="A638993" s="611"/>
      <c r="B638993" s="126">
        <v>13</v>
      </c>
    </row>
    <row r="638994" spans="1:2" ht="15.75" thickBot="1">
      <c r="A638994" s="609"/>
      <c r="B638994" s="126">
        <v>14</v>
      </c>
    </row>
    <row r="638995" spans="1:2" ht="15.75" thickBot="1">
      <c r="A638995" s="612"/>
      <c r="B638995" s="126">
        <v>15</v>
      </c>
    </row>
    <row r="638996" spans="1:2" ht="15.75" thickBot="1">
      <c r="A638996" s="611"/>
      <c r="B638996" s="126">
        <v>16</v>
      </c>
    </row>
    <row r="638997" spans="1:2" ht="15.75" thickBot="1">
      <c r="A638997" s="613"/>
      <c r="B638997" s="126">
        <v>17</v>
      </c>
    </row>
    <row r="638998" spans="1:2" ht="15.75" thickBot="1">
      <c r="A638998" s="614"/>
      <c r="B638998" s="126">
        <v>18</v>
      </c>
    </row>
    <row r="638999" spans="1:2" ht="15.75" thickBot="1">
      <c r="A638999" s="615"/>
      <c r="B638999" s="126">
        <v>19</v>
      </c>
    </row>
    <row r="639000" spans="1:2" ht="15.75" thickBot="1">
      <c r="A639000" s="615"/>
      <c r="B639000" s="126">
        <v>20</v>
      </c>
    </row>
    <row r="639001" spans="1:2" ht="15.75" thickBot="1">
      <c r="A639001" s="615"/>
      <c r="B639001" s="126">
        <v>21</v>
      </c>
    </row>
    <row r="639002" spans="1:2" ht="15.75" thickBot="1">
      <c r="A639002" s="615"/>
      <c r="B639002" s="126">
        <v>22</v>
      </c>
    </row>
    <row r="639003" spans="1:2" ht="15.75" thickBot="1">
      <c r="A639003" s="615"/>
      <c r="B639003" s="126">
        <v>23</v>
      </c>
    </row>
    <row r="639004" spans="1:2" ht="15.75" thickBot="1">
      <c r="A639004" s="615"/>
      <c r="B639004" s="126">
        <v>24</v>
      </c>
    </row>
    <row r="639005" spans="1:2">
      <c r="A639005" s="616">
        <v>0</v>
      </c>
      <c r="B639005" s="126">
        <v>25</v>
      </c>
    </row>
    <row r="639006" spans="1:2" ht="45">
      <c r="A639006" s="483" t="s">
        <v>746</v>
      </c>
      <c r="B639006" s="127" t="s">
        <v>338</v>
      </c>
    </row>
    <row r="639007" spans="1:2" ht="45.75" thickBot="1">
      <c r="A639007" s="604"/>
      <c r="B639007" s="127" t="s">
        <v>339</v>
      </c>
    </row>
    <row r="639008" spans="1:2" ht="15.75" thickBot="1">
      <c r="A639008" s="615"/>
      <c r="B639008" s="126">
        <v>26</v>
      </c>
    </row>
    <row r="639009" spans="1:2" ht="15.75" thickBot="1">
      <c r="A639009" s="615"/>
      <c r="B639009" s="126">
        <v>27</v>
      </c>
    </row>
    <row r="639010" spans="1:2" ht="15.75" thickBot="1">
      <c r="A639010" s="615"/>
      <c r="B639010" s="126">
        <v>28</v>
      </c>
    </row>
    <row r="639011" spans="1:2" ht="15.75" thickBot="1">
      <c r="A639011" s="615"/>
      <c r="B639011" s="126">
        <v>29</v>
      </c>
    </row>
    <row r="639012" spans="1:2" ht="15.75" thickBot="1">
      <c r="A639012" s="617">
        <v>0</v>
      </c>
      <c r="B639012" s="126">
        <v>30</v>
      </c>
    </row>
    <row r="639013" spans="1:2" ht="15.75" thickBot="1">
      <c r="A639013" s="615"/>
      <c r="B639013" s="126">
        <v>31</v>
      </c>
    </row>
    <row r="639014" spans="1:2" ht="15.75" thickBot="1">
      <c r="A639014" s="615"/>
      <c r="B639014" s="126">
        <v>32</v>
      </c>
    </row>
    <row r="639015" spans="1:2">
      <c r="A639015" s="618">
        <v>0</v>
      </c>
      <c r="B639015" s="126">
        <v>33</v>
      </c>
    </row>
    <row r="639016" spans="1:2">
      <c r="A639016" s="370">
        <v>0</v>
      </c>
      <c r="B639016" s="126">
        <v>34</v>
      </c>
    </row>
    <row r="639017" spans="1:2">
      <c r="A639017" s="436">
        <v>0</v>
      </c>
      <c r="B639017" s="126">
        <v>35</v>
      </c>
    </row>
    <row r="639018" spans="1:2">
      <c r="A639018" s="436">
        <v>0</v>
      </c>
      <c r="B639018" s="126">
        <v>36</v>
      </c>
    </row>
    <row r="639019" spans="1:2">
      <c r="A639019" s="370">
        <v>0</v>
      </c>
      <c r="B639019" s="126">
        <v>37</v>
      </c>
    </row>
    <row r="639020" spans="1:2" ht="15.75" thickBot="1">
      <c r="A639020" s="619">
        <v>0</v>
      </c>
      <c r="B639020" s="126">
        <v>38</v>
      </c>
    </row>
    <row r="639021" spans="1:2" ht="15.75" thickBot="1">
      <c r="A639021" s="615"/>
      <c r="B639021" s="126">
        <v>39</v>
      </c>
    </row>
    <row r="639022" spans="1:2" ht="45">
      <c r="A639022" s="620" t="s">
        <v>746</v>
      </c>
      <c r="B639022" s="127" t="s">
        <v>340</v>
      </c>
    </row>
    <row r="639023" spans="1:2" ht="45.75" thickBot="1">
      <c r="A639023" s="621"/>
      <c r="B639023" s="127" t="s">
        <v>341</v>
      </c>
    </row>
    <row r="639024" spans="1:2" ht="15.75" thickBot="1">
      <c r="A639024" s="615"/>
      <c r="B639024" s="126">
        <v>40</v>
      </c>
    </row>
    <row r="639025" spans="1:2" ht="45">
      <c r="A639025" s="541" t="s">
        <v>746</v>
      </c>
      <c r="B639025" s="127" t="s">
        <v>342</v>
      </c>
    </row>
    <row r="639026" spans="1:2" ht="45.75" thickBot="1">
      <c r="A639026" s="621"/>
      <c r="B639026" s="127" t="s">
        <v>343</v>
      </c>
    </row>
    <row r="639027" spans="1:2" ht="15.75" thickBot="1">
      <c r="A639027" s="622"/>
      <c r="B639027" s="126">
        <v>41</v>
      </c>
    </row>
    <row r="639028" spans="1:2" ht="60">
      <c r="A639028" s="541" t="s">
        <v>746</v>
      </c>
      <c r="B639028" s="127" t="s">
        <v>344</v>
      </c>
    </row>
    <row r="639029" spans="1:2" ht="15.75" thickBot="1">
      <c r="A639029" s="621"/>
      <c r="B639029" s="128">
        <v>42</v>
      </c>
    </row>
    <row r="639030" spans="1:2" ht="15.75" thickBot="1">
      <c r="A639030" s="622"/>
      <c r="B639030" s="126">
        <v>43</v>
      </c>
    </row>
    <row r="639031" spans="1:2" ht="60">
      <c r="A639031" s="541" t="s">
        <v>746</v>
      </c>
      <c r="B639031" s="127" t="s">
        <v>345</v>
      </c>
    </row>
    <row r="639032" spans="1:2" ht="15.75" thickBot="1">
      <c r="A639032" s="621"/>
      <c r="B639032" s="130">
        <v>44</v>
      </c>
    </row>
    <row r="639033" spans="1:2" ht="15.75" thickBot="1">
      <c r="A639033" s="622"/>
      <c r="B639033" s="126">
        <v>45</v>
      </c>
    </row>
    <row r="639034" spans="1:2" ht="15.75" thickBot="1">
      <c r="A639034" s="623"/>
      <c r="B639034" s="130">
        <v>46</v>
      </c>
    </row>
    <row r="639035" spans="1:2" ht="15.75" thickBot="1">
      <c r="A639035" s="625"/>
      <c r="B639035" s="126">
        <v>47</v>
      </c>
    </row>
    <row r="639036" spans="1:2" ht="15.75" thickBot="1">
      <c r="A639036" s="624"/>
      <c r="B639036" s="130">
        <v>48</v>
      </c>
    </row>
    <row r="639037" spans="1:2" ht="15.75" thickBot="1">
      <c r="A639037" s="626"/>
      <c r="B639037" s="126">
        <v>49</v>
      </c>
    </row>
    <row r="639038" spans="1:2" ht="15.75" thickBot="1">
      <c r="A639038" s="626"/>
      <c r="B639038" s="130">
        <v>50</v>
      </c>
    </row>
    <row r="639039" spans="1:2" ht="15.75" thickBot="1">
      <c r="A639039" s="627">
        <v>0</v>
      </c>
      <c r="B639039" s="126">
        <v>51</v>
      </c>
    </row>
    <row r="639040" spans="1:2" ht="15.75" thickBot="1">
      <c r="A639040" s="626"/>
      <c r="B639040" s="130">
        <v>52</v>
      </c>
    </row>
    <row r="639041" spans="1:2" ht="15.75" thickBot="1">
      <c r="A639041" s="626"/>
      <c r="B639041" s="126">
        <v>53</v>
      </c>
    </row>
    <row r="639042" spans="1:2" ht="15.75" thickBot="1">
      <c r="A639042" s="626"/>
      <c r="B639042" s="130">
        <v>54</v>
      </c>
    </row>
    <row r="639043" spans="1:2" ht="15.75" thickBot="1">
      <c r="A639043" s="615"/>
      <c r="B639043" s="126">
        <v>55</v>
      </c>
    </row>
    <row r="639044" spans="1:2" ht="15.75" thickBot="1">
      <c r="A639044" s="615"/>
      <c r="B639044" s="130">
        <v>56</v>
      </c>
    </row>
    <row r="639045" spans="1:2" ht="45.75" thickBot="1">
      <c r="A639045" s="545" t="s">
        <v>746</v>
      </c>
      <c r="B639045" s="127" t="s">
        <v>346</v>
      </c>
    </row>
    <row r="639046" spans="1:2" ht="15.75" thickBot="1">
      <c r="A639046" s="626"/>
      <c r="B639046" s="126">
        <v>57</v>
      </c>
    </row>
    <row r="639047" spans="1:2" ht="15.75" thickBot="1">
      <c r="A639047" s="626"/>
      <c r="B639047" s="126">
        <v>58</v>
      </c>
    </row>
    <row r="639048" spans="1:2" ht="15.75" thickBot="1">
      <c r="A639048" s="626"/>
      <c r="B639048" s="126">
        <v>59</v>
      </c>
    </row>
    <row r="639049" spans="1:2" ht="15.75" thickBot="1">
      <c r="A639049" s="626"/>
      <c r="B639049" s="126">
        <v>60</v>
      </c>
    </row>
    <row r="639050" spans="1:2">
      <c r="A639050" s="628">
        <v>0</v>
      </c>
      <c r="B639050" s="126">
        <v>61</v>
      </c>
    </row>
    <row r="639051" spans="1:2" ht="45">
      <c r="A639051" s="460" t="s">
        <v>746</v>
      </c>
      <c r="B639051" s="127" t="s">
        <v>347</v>
      </c>
    </row>
    <row r="639052" spans="1:2" ht="45.75" thickBot="1">
      <c r="A639052" s="630"/>
      <c r="B639052" s="127" t="s">
        <v>348</v>
      </c>
    </row>
    <row r="639053" spans="1:2" ht="15.75" thickBot="1">
      <c r="A639053" s="629"/>
      <c r="B639053" s="126">
        <v>62</v>
      </c>
    </row>
    <row r="639054" spans="1:2" ht="15.75" thickBot="1">
      <c r="A639054" s="629"/>
      <c r="B639054" s="126">
        <v>63</v>
      </c>
    </row>
    <row r="639055" spans="1:2" ht="15.75" thickBot="1">
      <c r="A639055" s="629"/>
      <c r="B639055" s="126">
        <v>64</v>
      </c>
    </row>
    <row r="639056" spans="1:2" ht="15.75" thickBot="1">
      <c r="A639056" s="627">
        <v>0</v>
      </c>
      <c r="B639056" s="126">
        <v>65</v>
      </c>
    </row>
    <row r="639057" spans="1:2" ht="15.75" thickBot="1">
      <c r="A639057" s="629"/>
      <c r="B639057" s="126">
        <v>66</v>
      </c>
    </row>
    <row r="639058" spans="1:2" ht="15.75" thickBot="1">
      <c r="A639058" s="629"/>
      <c r="B639058" s="126">
        <v>67</v>
      </c>
    </row>
    <row r="639059" spans="1:2" ht="15.75" thickBot="1">
      <c r="A639059" s="629"/>
      <c r="B639059" s="126">
        <v>68</v>
      </c>
    </row>
    <row r="639060" spans="1:2" ht="15.75" thickBot="1">
      <c r="A639060" s="629"/>
      <c r="B639060" s="126">
        <v>69</v>
      </c>
    </row>
    <row r="639061" spans="1:2" ht="15.75" thickBot="1">
      <c r="A639061" s="623"/>
      <c r="B639061" s="126">
        <v>70</v>
      </c>
    </row>
    <row r="639062" spans="1:2" ht="15.75" thickBot="1">
      <c r="A639062" s="629"/>
      <c r="B639062" s="126">
        <v>71</v>
      </c>
    </row>
    <row r="639063" spans="1:2" ht="15.75" thickBot="1">
      <c r="A639063" s="623"/>
      <c r="B639063" s="126">
        <v>72</v>
      </c>
    </row>
    <row r="639064" spans="1:2" ht="15.75" thickBot="1">
      <c r="A639064" s="629"/>
      <c r="B639064" s="126">
        <v>73</v>
      </c>
    </row>
    <row r="639065" spans="1:2">
      <c r="A639065" s="546"/>
      <c r="B639065" s="126">
        <v>74</v>
      </c>
    </row>
    <row r="639066" spans="1:2">
      <c r="A639066" s="462">
        <v>0</v>
      </c>
      <c r="B639066" s="126">
        <v>75</v>
      </c>
    </row>
    <row r="639067" spans="1:2" ht="60">
      <c r="A639067" s="462">
        <v>0</v>
      </c>
      <c r="B639067" s="125" t="s">
        <v>349</v>
      </c>
    </row>
    <row r="639068" spans="1:2" ht="60">
      <c r="A639068" s="460" t="s">
        <v>746</v>
      </c>
      <c r="B639068" s="125" t="s">
        <v>350</v>
      </c>
    </row>
    <row r="639069" spans="1:2" ht="60">
      <c r="A639069" s="441"/>
      <c r="B639069" s="125" t="s">
        <v>351</v>
      </c>
    </row>
    <row r="639070" spans="1:2">
      <c r="A639070" s="462">
        <v>0</v>
      </c>
      <c r="B639070" s="131">
        <v>76</v>
      </c>
    </row>
    <row r="639071" spans="1:2">
      <c r="A639071" s="462">
        <v>0</v>
      </c>
      <c r="B639071" s="131">
        <v>77</v>
      </c>
    </row>
    <row r="639072" spans="1:2">
      <c r="A639072" s="462">
        <v>0</v>
      </c>
      <c r="B639072" s="131">
        <v>78</v>
      </c>
    </row>
    <row r="639073" spans="1:2">
      <c r="A639073" s="462">
        <v>0</v>
      </c>
      <c r="B639073" s="131">
        <v>79</v>
      </c>
    </row>
    <row r="639074" spans="1:2">
      <c r="A639074" s="462">
        <v>0</v>
      </c>
      <c r="B639074" s="131">
        <v>80</v>
      </c>
    </row>
    <row r="639075" spans="1:2">
      <c r="A639075" s="462">
        <v>0</v>
      </c>
      <c r="B639075" s="131">
        <v>81</v>
      </c>
    </row>
    <row r="639076" spans="1:2">
      <c r="A639076" s="462">
        <v>0</v>
      </c>
      <c r="B639076" s="131">
        <v>82</v>
      </c>
    </row>
    <row r="639077" spans="1:2">
      <c r="A639077" s="462">
        <v>0</v>
      </c>
      <c r="B639077" s="131">
        <v>83</v>
      </c>
    </row>
    <row r="639078" spans="1:2">
      <c r="A639078" s="462">
        <v>0</v>
      </c>
      <c r="B639078" s="131">
        <v>84</v>
      </c>
    </row>
    <row r="639079" spans="1:2" ht="15.75" thickBot="1">
      <c r="A639079" s="631">
        <v>0</v>
      </c>
      <c r="B639079" s="131">
        <v>85</v>
      </c>
    </row>
    <row r="639080" spans="1:2" ht="15.75" thickBot="1">
      <c r="A639080" s="632"/>
      <c r="B639080" s="131">
        <v>86</v>
      </c>
    </row>
    <row r="639081" spans="1:2" ht="15.75" thickBot="1">
      <c r="A639081" s="632"/>
      <c r="B639081" s="131">
        <v>87</v>
      </c>
    </row>
    <row r="639082" spans="1:2" ht="15.75" thickBot="1">
      <c r="A639082" s="615"/>
      <c r="B639082" s="131">
        <v>88</v>
      </c>
    </row>
    <row r="639083" spans="1:2" ht="15.75" thickBot="1">
      <c r="A639083" s="622"/>
      <c r="B639083" s="131">
        <v>89</v>
      </c>
    </row>
    <row r="639084" spans="1:2" ht="45">
      <c r="A639084" s="541" t="s">
        <v>746</v>
      </c>
      <c r="B639084" s="125" t="s">
        <v>352</v>
      </c>
    </row>
    <row r="639085" spans="1:2">
      <c r="A639085" s="290"/>
      <c r="B639085" s="131">
        <v>90</v>
      </c>
    </row>
    <row r="639086" spans="1:2">
      <c r="A639086" s="290"/>
      <c r="B639086" s="131">
        <v>91</v>
      </c>
    </row>
    <row r="639087" spans="1:2">
      <c r="A639087" s="526"/>
      <c r="B639087" s="131">
        <v>92</v>
      </c>
    </row>
    <row r="639088" spans="1:2">
      <c r="A639088" s="291"/>
      <c r="B639088" s="131">
        <v>93</v>
      </c>
    </row>
    <row r="639089" spans="1:2">
      <c r="A639089" s="374"/>
      <c r="B639089" s="131">
        <v>94</v>
      </c>
    </row>
    <row r="639090" spans="1:2">
      <c r="A639090" s="374"/>
      <c r="B639090" s="131">
        <v>95</v>
      </c>
    </row>
    <row r="639091" spans="1:2">
      <c r="A639091" s="374"/>
      <c r="B639091" s="131">
        <v>96</v>
      </c>
    </row>
    <row r="639092" spans="1:2">
      <c r="A639092" s="374"/>
      <c r="B639092" s="131">
        <v>97</v>
      </c>
    </row>
    <row r="639093" spans="1:2">
      <c r="A639093" s="291"/>
      <c r="B639093" s="131">
        <v>98</v>
      </c>
    </row>
    <row r="639094" spans="1:2">
      <c r="A639094" s="441"/>
      <c r="B639094" s="131">
        <v>99</v>
      </c>
    </row>
    <row r="639095" spans="1:2">
      <c r="A639095" s="441"/>
      <c r="B639095" s="131">
        <v>100</v>
      </c>
    </row>
    <row r="639096" spans="1:2">
      <c r="A639096" s="464"/>
      <c r="B639096" s="131">
        <v>101</v>
      </c>
    </row>
    <row r="639097" spans="1:2">
      <c r="A639097" s="290"/>
      <c r="B639097" s="131">
        <v>102</v>
      </c>
    </row>
    <row r="639098" spans="1:2" ht="45">
      <c r="A639098" s="633" t="s">
        <v>746</v>
      </c>
      <c r="B639098" s="125" t="s">
        <v>353</v>
      </c>
    </row>
    <row r="639099" spans="1:2">
      <c r="A639099" s="463"/>
      <c r="B639099" s="131">
        <v>103</v>
      </c>
    </row>
    <row r="639100" spans="1:2">
      <c r="A639100" s="298"/>
      <c r="B639100" s="131">
        <v>104</v>
      </c>
    </row>
    <row r="639101" spans="1:2">
      <c r="A639101" s="298"/>
      <c r="B639101" s="131">
        <v>105</v>
      </c>
    </row>
    <row r="639102" spans="1:2">
      <c r="A639102" s="298"/>
      <c r="B639102" s="131">
        <v>106</v>
      </c>
    </row>
    <row r="639103" spans="1:2">
      <c r="A639103" s="298"/>
      <c r="B639103" s="131">
        <v>107</v>
      </c>
    </row>
    <row r="639104" spans="1:2">
      <c r="A639104" s="465"/>
      <c r="B639104" s="131">
        <v>108</v>
      </c>
    </row>
    <row r="639105" spans="1:2">
      <c r="A639105" s="441"/>
      <c r="B639105" s="131">
        <v>109</v>
      </c>
    </row>
    <row r="639106" spans="1:2">
      <c r="A639106" s="464"/>
      <c r="B639106" s="131">
        <v>110</v>
      </c>
    </row>
    <row r="639107" spans="1:2">
      <c r="A639107" s="466"/>
      <c r="B639107" s="131">
        <v>111</v>
      </c>
    </row>
    <row r="639108" spans="1:2">
      <c r="A639108" s="290"/>
      <c r="B639108" s="131">
        <v>112</v>
      </c>
    </row>
    <row r="639109" spans="1:2" ht="45">
      <c r="A639109" s="633" t="s">
        <v>746</v>
      </c>
      <c r="B639109" s="125" t="s">
        <v>354</v>
      </c>
    </row>
    <row r="639110" spans="1:2">
      <c r="A639110" s="290"/>
      <c r="B639110" s="131">
        <v>113</v>
      </c>
    </row>
    <row r="639111" spans="1:2">
      <c r="A639111" s="525" t="s">
        <v>746</v>
      </c>
      <c r="B639111" s="131">
        <v>114</v>
      </c>
    </row>
    <row r="639112" spans="1:2">
      <c r="A639112" s="525" t="s">
        <v>746</v>
      </c>
      <c r="B639112" s="131">
        <v>115</v>
      </c>
    </row>
    <row r="639113" spans="1:2">
      <c r="A639113" s="463"/>
      <c r="B639113" s="131">
        <v>116</v>
      </c>
    </row>
    <row r="639114" spans="1:2">
      <c r="A639114" s="298"/>
      <c r="B639114" s="131">
        <v>117</v>
      </c>
    </row>
    <row r="639115" spans="1:2">
      <c r="A639115" s="298"/>
      <c r="B639115" s="131">
        <v>118</v>
      </c>
    </row>
    <row r="639116" spans="1:2">
      <c r="A639116" s="298"/>
      <c r="B639116" s="131">
        <v>119</v>
      </c>
    </row>
    <row r="639117" spans="1:2">
      <c r="A639117" s="465"/>
      <c r="B639117" s="131">
        <v>120</v>
      </c>
    </row>
    <row r="639118" spans="1:2">
      <c r="A639118" s="465"/>
      <c r="B639118" s="131">
        <v>121</v>
      </c>
    </row>
    <row r="639119" spans="1:2">
      <c r="A639119" s="441"/>
      <c r="B639119" s="131">
        <v>122</v>
      </c>
    </row>
    <row r="639120" spans="1:2">
      <c r="A639120" s="464"/>
      <c r="B639120" s="131">
        <v>123</v>
      </c>
    </row>
    <row r="639121" spans="1:2">
      <c r="A639121" s="463"/>
      <c r="B639121" s="131">
        <v>124</v>
      </c>
    </row>
    <row r="639122" spans="1:2">
      <c r="A639122" s="298"/>
      <c r="B639122" s="131">
        <v>125</v>
      </c>
    </row>
    <row r="639123" spans="1:2">
      <c r="A639123" s="465"/>
      <c r="B639123" s="131">
        <v>127</v>
      </c>
    </row>
    <row r="639124" spans="1:2">
      <c r="A639124" s="441"/>
      <c r="B639124" s="131">
        <v>128</v>
      </c>
    </row>
    <row r="639125" spans="1:2">
      <c r="A639125" s="464"/>
      <c r="B639125" s="131">
        <v>129</v>
      </c>
    </row>
    <row r="639126" spans="1:2">
      <c r="A639126" s="463"/>
      <c r="B639126" s="131">
        <v>130</v>
      </c>
    </row>
    <row r="639127" spans="1:2">
      <c r="A639127" s="298"/>
      <c r="B639127" s="131">
        <v>131</v>
      </c>
    </row>
    <row r="639128" spans="1:2">
      <c r="A639128" s="465"/>
      <c r="B639128" s="131">
        <v>133</v>
      </c>
    </row>
    <row r="639129" spans="1:2" ht="60">
      <c r="A639129" s="460" t="s">
        <v>746</v>
      </c>
      <c r="B639129" s="125" t="s">
        <v>355</v>
      </c>
    </row>
    <row r="639130" spans="1:2" ht="60">
      <c r="A639130" s="439"/>
      <c r="B639130" s="129" t="s">
        <v>356</v>
      </c>
    </row>
    <row r="639131" spans="1:2">
      <c r="A639131" s="462">
        <v>0</v>
      </c>
      <c r="B639131" s="131">
        <v>134</v>
      </c>
    </row>
    <row r="639132" spans="1:2">
      <c r="A639132" s="462">
        <v>0</v>
      </c>
      <c r="B639132" s="131">
        <v>135</v>
      </c>
    </row>
    <row r="639133" spans="1:2">
      <c r="A639133" s="373">
        <v>0</v>
      </c>
      <c r="B639133" s="131">
        <v>136</v>
      </c>
    </row>
    <row r="639134" spans="1:2">
      <c r="A639134" s="439"/>
      <c r="B639134" s="131">
        <v>137</v>
      </c>
    </row>
    <row r="639135" spans="1:2">
      <c r="A639135" s="371">
        <v>0</v>
      </c>
      <c r="B639135" s="131">
        <v>138</v>
      </c>
    </row>
    <row r="639136" spans="1:2">
      <c r="A639136" s="370" t="s">
        <v>746</v>
      </c>
      <c r="B639136" s="131">
        <v>139</v>
      </c>
    </row>
    <row r="639137" spans="1:2">
      <c r="A639137" s="370" t="s">
        <v>746</v>
      </c>
      <c r="B639137" s="131">
        <v>140</v>
      </c>
    </row>
    <row r="639138" spans="1:2">
      <c r="A639138" s="370">
        <v>0</v>
      </c>
      <c r="B639138" s="131">
        <v>141</v>
      </c>
    </row>
    <row r="639139" spans="1:2">
      <c r="A639139" s="370" t="s">
        <v>117</v>
      </c>
      <c r="B639139" s="131">
        <v>142</v>
      </c>
    </row>
    <row r="639140" spans="1:2">
      <c r="A639140" s="370" t="s">
        <v>117</v>
      </c>
      <c r="B639140" s="131">
        <v>143</v>
      </c>
    </row>
    <row r="639141" spans="1:2">
      <c r="A639141" s="370" t="s">
        <v>117</v>
      </c>
      <c r="B639141" s="131">
        <v>144</v>
      </c>
    </row>
    <row r="639142" spans="1:2">
      <c r="A639142" s="370" t="s">
        <v>117</v>
      </c>
      <c r="B639142" s="131">
        <v>145</v>
      </c>
    </row>
    <row r="639143" spans="1:2">
      <c r="A639143" s="528" t="s">
        <v>117</v>
      </c>
      <c r="B639143" s="131">
        <v>146</v>
      </c>
    </row>
    <row r="639144" spans="1:2">
      <c r="A639144" s="528" t="s">
        <v>117</v>
      </c>
      <c r="B639144" s="131">
        <v>147</v>
      </c>
    </row>
    <row r="639145" spans="1:2">
      <c r="A639145" s="370" t="s">
        <v>117</v>
      </c>
      <c r="B639145" s="131">
        <v>148</v>
      </c>
    </row>
    <row r="639146" spans="1:2">
      <c r="A639146" s="515"/>
      <c r="B639146" s="533"/>
    </row>
    <row r="639147" spans="1:2">
      <c r="A639147" s="515"/>
      <c r="B639147" s="452"/>
    </row>
    <row r="639148" spans="1:2">
      <c r="A639148" s="515"/>
      <c r="B639148" s="452"/>
    </row>
    <row r="639149" spans="1:2">
      <c r="A639149" s="515"/>
      <c r="B639149" s="452"/>
    </row>
    <row r="639150" spans="1:2">
      <c r="A639150" s="515"/>
      <c r="B639150" s="452"/>
    </row>
    <row r="639151" spans="1:2">
      <c r="A639151" s="467">
        <v>0</v>
      </c>
      <c r="B639151" s="452"/>
    </row>
    <row r="639152" spans="1:2">
      <c r="A639152" s="467">
        <v>0</v>
      </c>
      <c r="B639152" s="452"/>
    </row>
    <row r="639153" spans="1:2">
      <c r="A639153" s="467">
        <v>0</v>
      </c>
      <c r="B639153" s="452"/>
    </row>
    <row r="639154" spans="1:2">
      <c r="A639154" s="467">
        <v>0</v>
      </c>
      <c r="B639154" s="452"/>
    </row>
    <row r="639155" spans="1:2">
      <c r="A639155" s="467">
        <v>0</v>
      </c>
      <c r="B639155" s="452"/>
    </row>
    <row r="639156" spans="1:2">
      <c r="A639156" s="467"/>
      <c r="B639156" s="452"/>
    </row>
    <row r="639157" spans="1:2">
      <c r="A639157" s="467"/>
      <c r="B639157" s="452"/>
    </row>
    <row r="639158" spans="1:2">
      <c r="A639158" s="467"/>
      <c r="B639158" s="452"/>
    </row>
    <row r="639159" spans="1:2">
      <c r="A639159" s="467"/>
      <c r="B639159" s="452"/>
    </row>
    <row r="639160" spans="1:2">
      <c r="A639160" s="467"/>
      <c r="B639160" s="452"/>
    </row>
    <row r="639161" spans="1:2">
      <c r="A639161" s="467"/>
      <c r="B639161" s="452"/>
    </row>
    <row r="639162" spans="1:2">
      <c r="A639162" s="467"/>
      <c r="B639162" s="452"/>
    </row>
    <row r="639163" spans="1:2">
      <c r="A639163" s="467"/>
      <c r="B639163" s="454"/>
    </row>
    <row r="639164" spans="1:2">
      <c r="A639164" s="467"/>
      <c r="B639164" s="452"/>
    </row>
    <row r="639165" spans="1:2">
      <c r="A639165" s="467"/>
      <c r="B639165" s="455"/>
    </row>
    <row r="639166" spans="1:2">
      <c r="A639166" s="467"/>
      <c r="B639166" s="456"/>
    </row>
    <row r="639167" spans="1:2">
      <c r="A639167" s="467"/>
      <c r="B639167" s="456"/>
    </row>
    <row r="639168" spans="1:2">
      <c r="A639168" s="467"/>
      <c r="B639168" s="455"/>
    </row>
    <row r="639169" spans="1:2">
      <c r="A639169" s="467"/>
      <c r="B639169" s="456"/>
    </row>
    <row r="639170" spans="1:2">
      <c r="A639170" s="467"/>
      <c r="B639170" s="455"/>
    </row>
    <row r="639171" spans="1:2">
      <c r="A639171" s="467"/>
      <c r="B639171" s="452"/>
    </row>
    <row r="639172" spans="1:2">
      <c r="A639172" s="467"/>
      <c r="B639172" s="452"/>
    </row>
    <row r="639173" spans="1:2">
      <c r="A639173" s="467"/>
      <c r="B639173" s="452"/>
    </row>
    <row r="639174" spans="1:2">
      <c r="A639174" s="467"/>
      <c r="B639174" s="452"/>
    </row>
    <row r="639175" spans="1:2">
      <c r="A639175" s="467"/>
      <c r="B639175" s="452"/>
    </row>
    <row r="639176" spans="1:2">
      <c r="A639176" s="467"/>
      <c r="B639176" s="452"/>
    </row>
    <row r="639177" spans="1:2">
      <c r="A639177" s="467"/>
      <c r="B639177" s="452"/>
    </row>
    <row r="655362" spans="1:2">
      <c r="A655362" s="523">
        <v>1</v>
      </c>
      <c r="B655362" s="124"/>
    </row>
    <row r="655363" spans="1:2" ht="60.75" thickBot="1">
      <c r="A655363" s="604"/>
      <c r="B655363" s="125" t="s">
        <v>336</v>
      </c>
    </row>
    <row r="655364" spans="1:2" ht="15.75" thickBot="1">
      <c r="A655364" s="607"/>
      <c r="B655364" s="126">
        <v>1</v>
      </c>
    </row>
    <row r="655365" spans="1:2" ht="45">
      <c r="A655365" s="605" t="s">
        <v>746</v>
      </c>
      <c r="B655365" s="127" t="s">
        <v>337</v>
      </c>
    </row>
    <row r="655366" spans="1:2" ht="15.75" thickBot="1">
      <c r="A655366" s="608"/>
      <c r="B655366" s="126">
        <v>2</v>
      </c>
    </row>
    <row r="655367" spans="1:2" ht="15.75" thickBot="1">
      <c r="A655367" s="609"/>
      <c r="B655367" s="126">
        <v>3</v>
      </c>
    </row>
    <row r="655368" spans="1:2" ht="15.75" thickBot="1">
      <c r="A655368" s="609"/>
      <c r="B655368" s="126">
        <v>4</v>
      </c>
    </row>
    <row r="655369" spans="1:2" ht="15.75" thickBot="1">
      <c r="A655369" s="609"/>
      <c r="B655369" s="126">
        <v>5</v>
      </c>
    </row>
    <row r="655370" spans="1:2" ht="60">
      <c r="A655370" s="605" t="s">
        <v>752</v>
      </c>
      <c r="B655370" s="126">
        <v>6</v>
      </c>
    </row>
    <row r="655371" spans="1:2">
      <c r="A655371" s="483" t="s">
        <v>746</v>
      </c>
      <c r="B655371" s="126">
        <v>7</v>
      </c>
    </row>
    <row r="655372" spans="1:2">
      <c r="A655372" s="483" t="s">
        <v>746</v>
      </c>
      <c r="B655372" s="126">
        <v>8</v>
      </c>
    </row>
    <row r="655373" spans="1:2">
      <c r="A655373" s="483" t="s">
        <v>746</v>
      </c>
      <c r="B655373" s="126">
        <v>9</v>
      </c>
    </row>
    <row r="655374" spans="1:2">
      <c r="A655374" s="483" t="s">
        <v>746</v>
      </c>
      <c r="B655374" s="126">
        <v>10</v>
      </c>
    </row>
    <row r="655375" spans="1:2" ht="15.75" thickBot="1">
      <c r="A655375" s="610" t="s">
        <v>746</v>
      </c>
      <c r="B655375" s="126">
        <v>11</v>
      </c>
    </row>
    <row r="655376" spans="1:2" ht="15.75" thickBot="1">
      <c r="A655376" s="607"/>
      <c r="B655376" s="126">
        <v>12</v>
      </c>
    </row>
    <row r="655377" spans="1:2" ht="15.75" thickBot="1">
      <c r="A655377" s="611"/>
      <c r="B655377" s="126">
        <v>13</v>
      </c>
    </row>
    <row r="655378" spans="1:2" ht="15.75" thickBot="1">
      <c r="A655378" s="609"/>
      <c r="B655378" s="126">
        <v>14</v>
      </c>
    </row>
    <row r="655379" spans="1:2" ht="15.75" thickBot="1">
      <c r="A655379" s="612"/>
      <c r="B655379" s="126">
        <v>15</v>
      </c>
    </row>
    <row r="655380" spans="1:2" ht="15.75" thickBot="1">
      <c r="A655380" s="611"/>
      <c r="B655380" s="126">
        <v>16</v>
      </c>
    </row>
    <row r="655381" spans="1:2" ht="15.75" thickBot="1">
      <c r="A655381" s="613"/>
      <c r="B655381" s="126">
        <v>17</v>
      </c>
    </row>
    <row r="655382" spans="1:2" ht="15.75" thickBot="1">
      <c r="A655382" s="614"/>
      <c r="B655382" s="126">
        <v>18</v>
      </c>
    </row>
    <row r="655383" spans="1:2" ht="15.75" thickBot="1">
      <c r="A655383" s="615"/>
      <c r="B655383" s="126">
        <v>19</v>
      </c>
    </row>
    <row r="655384" spans="1:2" ht="15.75" thickBot="1">
      <c r="A655384" s="615"/>
      <c r="B655384" s="126">
        <v>20</v>
      </c>
    </row>
    <row r="655385" spans="1:2" ht="15.75" thickBot="1">
      <c r="A655385" s="615"/>
      <c r="B655385" s="126">
        <v>21</v>
      </c>
    </row>
    <row r="655386" spans="1:2" ht="15.75" thickBot="1">
      <c r="A655386" s="615"/>
      <c r="B655386" s="126">
        <v>22</v>
      </c>
    </row>
    <row r="655387" spans="1:2" ht="15.75" thickBot="1">
      <c r="A655387" s="615"/>
      <c r="B655387" s="126">
        <v>23</v>
      </c>
    </row>
    <row r="655388" spans="1:2" ht="15.75" thickBot="1">
      <c r="A655388" s="615"/>
      <c r="B655388" s="126">
        <v>24</v>
      </c>
    </row>
    <row r="655389" spans="1:2">
      <c r="A655389" s="616">
        <v>0</v>
      </c>
      <c r="B655389" s="126">
        <v>25</v>
      </c>
    </row>
    <row r="655390" spans="1:2" ht="45">
      <c r="A655390" s="483" t="s">
        <v>746</v>
      </c>
      <c r="B655390" s="127" t="s">
        <v>338</v>
      </c>
    </row>
    <row r="655391" spans="1:2" ht="45.75" thickBot="1">
      <c r="A655391" s="604"/>
      <c r="B655391" s="127" t="s">
        <v>339</v>
      </c>
    </row>
    <row r="655392" spans="1:2" ht="15.75" thickBot="1">
      <c r="A655392" s="615"/>
      <c r="B655392" s="126">
        <v>26</v>
      </c>
    </row>
    <row r="655393" spans="1:2" ht="15.75" thickBot="1">
      <c r="A655393" s="615"/>
      <c r="B655393" s="126">
        <v>27</v>
      </c>
    </row>
    <row r="655394" spans="1:2" ht="15.75" thickBot="1">
      <c r="A655394" s="615"/>
      <c r="B655394" s="126">
        <v>28</v>
      </c>
    </row>
    <row r="655395" spans="1:2" ht="15.75" thickBot="1">
      <c r="A655395" s="615"/>
      <c r="B655395" s="126">
        <v>29</v>
      </c>
    </row>
    <row r="655396" spans="1:2" ht="15.75" thickBot="1">
      <c r="A655396" s="617">
        <v>0</v>
      </c>
      <c r="B655396" s="126">
        <v>30</v>
      </c>
    </row>
    <row r="655397" spans="1:2" ht="15.75" thickBot="1">
      <c r="A655397" s="615"/>
      <c r="B655397" s="126">
        <v>31</v>
      </c>
    </row>
    <row r="655398" spans="1:2" ht="15.75" thickBot="1">
      <c r="A655398" s="615"/>
      <c r="B655398" s="126">
        <v>32</v>
      </c>
    </row>
    <row r="655399" spans="1:2">
      <c r="A655399" s="618">
        <v>0</v>
      </c>
      <c r="B655399" s="126">
        <v>33</v>
      </c>
    </row>
    <row r="655400" spans="1:2">
      <c r="A655400" s="370">
        <v>0</v>
      </c>
      <c r="B655400" s="126">
        <v>34</v>
      </c>
    </row>
    <row r="655401" spans="1:2">
      <c r="A655401" s="436">
        <v>0</v>
      </c>
      <c r="B655401" s="126">
        <v>35</v>
      </c>
    </row>
    <row r="655402" spans="1:2">
      <c r="A655402" s="436">
        <v>0</v>
      </c>
      <c r="B655402" s="126">
        <v>36</v>
      </c>
    </row>
    <row r="655403" spans="1:2">
      <c r="A655403" s="370">
        <v>0</v>
      </c>
      <c r="B655403" s="126">
        <v>37</v>
      </c>
    </row>
    <row r="655404" spans="1:2" ht="15.75" thickBot="1">
      <c r="A655404" s="619">
        <v>0</v>
      </c>
      <c r="B655404" s="126">
        <v>38</v>
      </c>
    </row>
    <row r="655405" spans="1:2" ht="15.75" thickBot="1">
      <c r="A655405" s="615"/>
      <c r="B655405" s="126">
        <v>39</v>
      </c>
    </row>
    <row r="655406" spans="1:2" ht="45">
      <c r="A655406" s="620" t="s">
        <v>746</v>
      </c>
      <c r="B655406" s="127" t="s">
        <v>340</v>
      </c>
    </row>
    <row r="655407" spans="1:2" ht="45.75" thickBot="1">
      <c r="A655407" s="621"/>
      <c r="B655407" s="127" t="s">
        <v>341</v>
      </c>
    </row>
    <row r="655408" spans="1:2" ht="15.75" thickBot="1">
      <c r="A655408" s="615"/>
      <c r="B655408" s="126">
        <v>40</v>
      </c>
    </row>
    <row r="655409" spans="1:2" ht="45">
      <c r="A655409" s="541" t="s">
        <v>746</v>
      </c>
      <c r="B655409" s="127" t="s">
        <v>342</v>
      </c>
    </row>
    <row r="655410" spans="1:2" ht="45.75" thickBot="1">
      <c r="A655410" s="621"/>
      <c r="B655410" s="127" t="s">
        <v>343</v>
      </c>
    </row>
    <row r="655411" spans="1:2" ht="15.75" thickBot="1">
      <c r="A655411" s="622"/>
      <c r="B655411" s="126">
        <v>41</v>
      </c>
    </row>
    <row r="655412" spans="1:2" ht="60">
      <c r="A655412" s="541" t="s">
        <v>746</v>
      </c>
      <c r="B655412" s="127" t="s">
        <v>344</v>
      </c>
    </row>
    <row r="655413" spans="1:2" ht="15.75" thickBot="1">
      <c r="A655413" s="621"/>
      <c r="B655413" s="128">
        <v>42</v>
      </c>
    </row>
    <row r="655414" spans="1:2" ht="15.75" thickBot="1">
      <c r="A655414" s="622"/>
      <c r="B655414" s="126">
        <v>43</v>
      </c>
    </row>
    <row r="655415" spans="1:2" ht="60">
      <c r="A655415" s="541" t="s">
        <v>746</v>
      </c>
      <c r="B655415" s="127" t="s">
        <v>345</v>
      </c>
    </row>
    <row r="655416" spans="1:2" ht="15.75" thickBot="1">
      <c r="A655416" s="621"/>
      <c r="B655416" s="130">
        <v>44</v>
      </c>
    </row>
    <row r="655417" spans="1:2" ht="15.75" thickBot="1">
      <c r="A655417" s="622"/>
      <c r="B655417" s="126">
        <v>45</v>
      </c>
    </row>
    <row r="655418" spans="1:2" ht="15.75" thickBot="1">
      <c r="A655418" s="623"/>
      <c r="B655418" s="130">
        <v>46</v>
      </c>
    </row>
    <row r="655419" spans="1:2" ht="15.75" thickBot="1">
      <c r="A655419" s="625"/>
      <c r="B655419" s="126">
        <v>47</v>
      </c>
    </row>
    <row r="655420" spans="1:2" ht="15.75" thickBot="1">
      <c r="A655420" s="624"/>
      <c r="B655420" s="130">
        <v>48</v>
      </c>
    </row>
    <row r="655421" spans="1:2" ht="15.75" thickBot="1">
      <c r="A655421" s="626"/>
      <c r="B655421" s="126">
        <v>49</v>
      </c>
    </row>
    <row r="655422" spans="1:2" ht="15.75" thickBot="1">
      <c r="A655422" s="626"/>
      <c r="B655422" s="130">
        <v>50</v>
      </c>
    </row>
    <row r="655423" spans="1:2" ht="15.75" thickBot="1">
      <c r="A655423" s="627">
        <v>0</v>
      </c>
      <c r="B655423" s="126">
        <v>51</v>
      </c>
    </row>
    <row r="655424" spans="1:2" ht="15.75" thickBot="1">
      <c r="A655424" s="626"/>
      <c r="B655424" s="130">
        <v>52</v>
      </c>
    </row>
    <row r="655425" spans="1:2" ht="15.75" thickBot="1">
      <c r="A655425" s="626"/>
      <c r="B655425" s="126">
        <v>53</v>
      </c>
    </row>
    <row r="655426" spans="1:2" ht="15.75" thickBot="1">
      <c r="A655426" s="626"/>
      <c r="B655426" s="130">
        <v>54</v>
      </c>
    </row>
    <row r="655427" spans="1:2" ht="15.75" thickBot="1">
      <c r="A655427" s="615"/>
      <c r="B655427" s="126">
        <v>55</v>
      </c>
    </row>
    <row r="655428" spans="1:2" ht="15.75" thickBot="1">
      <c r="A655428" s="615"/>
      <c r="B655428" s="130">
        <v>56</v>
      </c>
    </row>
    <row r="655429" spans="1:2" ht="45.75" thickBot="1">
      <c r="A655429" s="545" t="s">
        <v>746</v>
      </c>
      <c r="B655429" s="127" t="s">
        <v>346</v>
      </c>
    </row>
    <row r="655430" spans="1:2" ht="15.75" thickBot="1">
      <c r="A655430" s="626"/>
      <c r="B655430" s="126">
        <v>57</v>
      </c>
    </row>
    <row r="655431" spans="1:2" ht="15.75" thickBot="1">
      <c r="A655431" s="626"/>
      <c r="B655431" s="126">
        <v>58</v>
      </c>
    </row>
    <row r="655432" spans="1:2" ht="15.75" thickBot="1">
      <c r="A655432" s="626"/>
      <c r="B655432" s="126">
        <v>59</v>
      </c>
    </row>
    <row r="655433" spans="1:2" ht="15.75" thickBot="1">
      <c r="A655433" s="626"/>
      <c r="B655433" s="126">
        <v>60</v>
      </c>
    </row>
    <row r="655434" spans="1:2">
      <c r="A655434" s="628">
        <v>0</v>
      </c>
      <c r="B655434" s="126">
        <v>61</v>
      </c>
    </row>
    <row r="655435" spans="1:2" ht="45">
      <c r="A655435" s="460" t="s">
        <v>746</v>
      </c>
      <c r="B655435" s="127" t="s">
        <v>347</v>
      </c>
    </row>
    <row r="655436" spans="1:2" ht="45.75" thickBot="1">
      <c r="A655436" s="630"/>
      <c r="B655436" s="127" t="s">
        <v>348</v>
      </c>
    </row>
    <row r="655437" spans="1:2" ht="15.75" thickBot="1">
      <c r="A655437" s="629"/>
      <c r="B655437" s="126">
        <v>62</v>
      </c>
    </row>
    <row r="655438" spans="1:2" ht="15.75" thickBot="1">
      <c r="A655438" s="629"/>
      <c r="B655438" s="126">
        <v>63</v>
      </c>
    </row>
    <row r="655439" spans="1:2" ht="15.75" thickBot="1">
      <c r="A655439" s="629"/>
      <c r="B655439" s="126">
        <v>64</v>
      </c>
    </row>
    <row r="655440" spans="1:2" ht="15.75" thickBot="1">
      <c r="A655440" s="627">
        <v>0</v>
      </c>
      <c r="B655440" s="126">
        <v>65</v>
      </c>
    </row>
    <row r="655441" spans="1:2" ht="15.75" thickBot="1">
      <c r="A655441" s="629"/>
      <c r="B655441" s="126">
        <v>66</v>
      </c>
    </row>
    <row r="655442" spans="1:2" ht="15.75" thickBot="1">
      <c r="A655442" s="629"/>
      <c r="B655442" s="126">
        <v>67</v>
      </c>
    </row>
    <row r="655443" spans="1:2" ht="15.75" thickBot="1">
      <c r="A655443" s="629"/>
      <c r="B655443" s="126">
        <v>68</v>
      </c>
    </row>
    <row r="655444" spans="1:2" ht="15.75" thickBot="1">
      <c r="A655444" s="629"/>
      <c r="B655444" s="126">
        <v>69</v>
      </c>
    </row>
    <row r="655445" spans="1:2" ht="15.75" thickBot="1">
      <c r="A655445" s="623"/>
      <c r="B655445" s="126">
        <v>70</v>
      </c>
    </row>
    <row r="655446" spans="1:2" ht="15.75" thickBot="1">
      <c r="A655446" s="629"/>
      <c r="B655446" s="126">
        <v>71</v>
      </c>
    </row>
    <row r="655447" spans="1:2" ht="15.75" thickBot="1">
      <c r="A655447" s="623"/>
      <c r="B655447" s="126">
        <v>72</v>
      </c>
    </row>
    <row r="655448" spans="1:2" ht="15.75" thickBot="1">
      <c r="A655448" s="629"/>
      <c r="B655448" s="126">
        <v>73</v>
      </c>
    </row>
    <row r="655449" spans="1:2">
      <c r="A655449" s="546"/>
      <c r="B655449" s="126">
        <v>74</v>
      </c>
    </row>
    <row r="655450" spans="1:2">
      <c r="A655450" s="462">
        <v>0</v>
      </c>
      <c r="B655450" s="126">
        <v>75</v>
      </c>
    </row>
    <row r="655451" spans="1:2" ht="60">
      <c r="A655451" s="462">
        <v>0</v>
      </c>
      <c r="B655451" s="125" t="s">
        <v>349</v>
      </c>
    </row>
    <row r="655452" spans="1:2" ht="60">
      <c r="A655452" s="460" t="s">
        <v>746</v>
      </c>
      <c r="B655452" s="125" t="s">
        <v>350</v>
      </c>
    </row>
    <row r="655453" spans="1:2" ht="60">
      <c r="A655453" s="441"/>
      <c r="B655453" s="125" t="s">
        <v>351</v>
      </c>
    </row>
    <row r="655454" spans="1:2">
      <c r="A655454" s="462">
        <v>0</v>
      </c>
      <c r="B655454" s="131">
        <v>76</v>
      </c>
    </row>
    <row r="655455" spans="1:2">
      <c r="A655455" s="462">
        <v>0</v>
      </c>
      <c r="B655455" s="131">
        <v>77</v>
      </c>
    </row>
    <row r="655456" spans="1:2">
      <c r="A655456" s="462">
        <v>0</v>
      </c>
      <c r="B655456" s="131">
        <v>78</v>
      </c>
    </row>
    <row r="655457" spans="1:2">
      <c r="A655457" s="462">
        <v>0</v>
      </c>
      <c r="B655457" s="131">
        <v>79</v>
      </c>
    </row>
    <row r="655458" spans="1:2">
      <c r="A655458" s="462">
        <v>0</v>
      </c>
      <c r="B655458" s="131">
        <v>80</v>
      </c>
    </row>
    <row r="655459" spans="1:2">
      <c r="A655459" s="462">
        <v>0</v>
      </c>
      <c r="B655459" s="131">
        <v>81</v>
      </c>
    </row>
    <row r="655460" spans="1:2">
      <c r="A655460" s="462">
        <v>0</v>
      </c>
      <c r="B655460" s="131">
        <v>82</v>
      </c>
    </row>
    <row r="655461" spans="1:2">
      <c r="A655461" s="462">
        <v>0</v>
      </c>
      <c r="B655461" s="131">
        <v>83</v>
      </c>
    </row>
    <row r="655462" spans="1:2">
      <c r="A655462" s="462">
        <v>0</v>
      </c>
      <c r="B655462" s="131">
        <v>84</v>
      </c>
    </row>
    <row r="655463" spans="1:2" ht="15.75" thickBot="1">
      <c r="A655463" s="631">
        <v>0</v>
      </c>
      <c r="B655463" s="131">
        <v>85</v>
      </c>
    </row>
    <row r="655464" spans="1:2" ht="15.75" thickBot="1">
      <c r="A655464" s="632"/>
      <c r="B655464" s="131">
        <v>86</v>
      </c>
    </row>
    <row r="655465" spans="1:2" ht="15.75" thickBot="1">
      <c r="A655465" s="632"/>
      <c r="B655465" s="131">
        <v>87</v>
      </c>
    </row>
    <row r="655466" spans="1:2" ht="15.75" thickBot="1">
      <c r="A655466" s="615"/>
      <c r="B655466" s="131">
        <v>88</v>
      </c>
    </row>
    <row r="655467" spans="1:2" ht="15.75" thickBot="1">
      <c r="A655467" s="622"/>
      <c r="B655467" s="131">
        <v>89</v>
      </c>
    </row>
    <row r="655468" spans="1:2" ht="45">
      <c r="A655468" s="541" t="s">
        <v>746</v>
      </c>
      <c r="B655468" s="125" t="s">
        <v>352</v>
      </c>
    </row>
    <row r="655469" spans="1:2">
      <c r="A655469" s="290"/>
      <c r="B655469" s="131">
        <v>90</v>
      </c>
    </row>
    <row r="655470" spans="1:2">
      <c r="A655470" s="290"/>
      <c r="B655470" s="131">
        <v>91</v>
      </c>
    </row>
    <row r="655471" spans="1:2">
      <c r="A655471" s="526"/>
      <c r="B655471" s="131">
        <v>92</v>
      </c>
    </row>
    <row r="655472" spans="1:2">
      <c r="A655472" s="291"/>
      <c r="B655472" s="131">
        <v>93</v>
      </c>
    </row>
    <row r="655473" spans="1:2">
      <c r="A655473" s="374"/>
      <c r="B655473" s="131">
        <v>94</v>
      </c>
    </row>
    <row r="655474" spans="1:2">
      <c r="A655474" s="374"/>
      <c r="B655474" s="131">
        <v>95</v>
      </c>
    </row>
    <row r="655475" spans="1:2">
      <c r="A655475" s="374"/>
      <c r="B655475" s="131">
        <v>96</v>
      </c>
    </row>
    <row r="655476" spans="1:2">
      <c r="A655476" s="374"/>
      <c r="B655476" s="131">
        <v>97</v>
      </c>
    </row>
    <row r="655477" spans="1:2">
      <c r="A655477" s="291"/>
      <c r="B655477" s="131">
        <v>98</v>
      </c>
    </row>
    <row r="655478" spans="1:2">
      <c r="A655478" s="441"/>
      <c r="B655478" s="131">
        <v>99</v>
      </c>
    </row>
    <row r="655479" spans="1:2">
      <c r="A655479" s="441"/>
      <c r="B655479" s="131">
        <v>100</v>
      </c>
    </row>
    <row r="655480" spans="1:2">
      <c r="A655480" s="464"/>
      <c r="B655480" s="131">
        <v>101</v>
      </c>
    </row>
    <row r="655481" spans="1:2">
      <c r="A655481" s="290"/>
      <c r="B655481" s="131">
        <v>102</v>
      </c>
    </row>
    <row r="655482" spans="1:2" ht="45">
      <c r="A655482" s="633" t="s">
        <v>746</v>
      </c>
      <c r="B655482" s="125" t="s">
        <v>353</v>
      </c>
    </row>
    <row r="655483" spans="1:2">
      <c r="A655483" s="463"/>
      <c r="B655483" s="131">
        <v>103</v>
      </c>
    </row>
    <row r="655484" spans="1:2">
      <c r="A655484" s="298"/>
      <c r="B655484" s="131">
        <v>104</v>
      </c>
    </row>
    <row r="655485" spans="1:2">
      <c r="A655485" s="298"/>
      <c r="B655485" s="131">
        <v>105</v>
      </c>
    </row>
    <row r="655486" spans="1:2">
      <c r="A655486" s="298"/>
      <c r="B655486" s="131">
        <v>106</v>
      </c>
    </row>
    <row r="655487" spans="1:2">
      <c r="A655487" s="298"/>
      <c r="B655487" s="131">
        <v>107</v>
      </c>
    </row>
    <row r="655488" spans="1:2">
      <c r="A655488" s="465"/>
      <c r="B655488" s="131">
        <v>108</v>
      </c>
    </row>
    <row r="655489" spans="1:2">
      <c r="A655489" s="441"/>
      <c r="B655489" s="131">
        <v>109</v>
      </c>
    </row>
    <row r="655490" spans="1:2">
      <c r="A655490" s="464"/>
      <c r="B655490" s="131">
        <v>110</v>
      </c>
    </row>
    <row r="655491" spans="1:2">
      <c r="A655491" s="466"/>
      <c r="B655491" s="131">
        <v>111</v>
      </c>
    </row>
    <row r="655492" spans="1:2">
      <c r="A655492" s="290"/>
      <c r="B655492" s="131">
        <v>112</v>
      </c>
    </row>
    <row r="655493" spans="1:2" ht="45">
      <c r="A655493" s="633" t="s">
        <v>746</v>
      </c>
      <c r="B655493" s="125" t="s">
        <v>354</v>
      </c>
    </row>
    <row r="655494" spans="1:2">
      <c r="A655494" s="290"/>
      <c r="B655494" s="131">
        <v>113</v>
      </c>
    </row>
    <row r="655495" spans="1:2">
      <c r="A655495" s="525" t="s">
        <v>746</v>
      </c>
      <c r="B655495" s="131">
        <v>114</v>
      </c>
    </row>
    <row r="655496" spans="1:2">
      <c r="A655496" s="525" t="s">
        <v>746</v>
      </c>
      <c r="B655496" s="131">
        <v>115</v>
      </c>
    </row>
    <row r="655497" spans="1:2">
      <c r="A655497" s="463"/>
      <c r="B655497" s="131">
        <v>116</v>
      </c>
    </row>
    <row r="655498" spans="1:2">
      <c r="A655498" s="298"/>
      <c r="B655498" s="131">
        <v>117</v>
      </c>
    </row>
    <row r="655499" spans="1:2">
      <c r="A655499" s="298"/>
      <c r="B655499" s="131">
        <v>118</v>
      </c>
    </row>
    <row r="655500" spans="1:2">
      <c r="A655500" s="298"/>
      <c r="B655500" s="131">
        <v>119</v>
      </c>
    </row>
    <row r="655501" spans="1:2">
      <c r="A655501" s="465"/>
      <c r="B655501" s="131">
        <v>120</v>
      </c>
    </row>
    <row r="655502" spans="1:2">
      <c r="A655502" s="465"/>
      <c r="B655502" s="131">
        <v>121</v>
      </c>
    </row>
    <row r="655503" spans="1:2">
      <c r="A655503" s="441"/>
      <c r="B655503" s="131">
        <v>122</v>
      </c>
    </row>
    <row r="655504" spans="1:2">
      <c r="A655504" s="464"/>
      <c r="B655504" s="131">
        <v>123</v>
      </c>
    </row>
    <row r="655505" spans="1:2">
      <c r="A655505" s="463"/>
      <c r="B655505" s="131">
        <v>124</v>
      </c>
    </row>
    <row r="655506" spans="1:2">
      <c r="A655506" s="298"/>
      <c r="B655506" s="131">
        <v>125</v>
      </c>
    </row>
    <row r="655507" spans="1:2">
      <c r="A655507" s="465"/>
      <c r="B655507" s="131">
        <v>127</v>
      </c>
    </row>
    <row r="655508" spans="1:2">
      <c r="A655508" s="441"/>
      <c r="B655508" s="131">
        <v>128</v>
      </c>
    </row>
    <row r="655509" spans="1:2">
      <c r="A655509" s="464"/>
      <c r="B655509" s="131">
        <v>129</v>
      </c>
    </row>
    <row r="655510" spans="1:2">
      <c r="A655510" s="463"/>
      <c r="B655510" s="131">
        <v>130</v>
      </c>
    </row>
    <row r="655511" spans="1:2">
      <c r="A655511" s="298"/>
      <c r="B655511" s="131">
        <v>131</v>
      </c>
    </row>
    <row r="655512" spans="1:2">
      <c r="A655512" s="465"/>
      <c r="B655512" s="131">
        <v>133</v>
      </c>
    </row>
    <row r="655513" spans="1:2" ht="60">
      <c r="A655513" s="460" t="s">
        <v>746</v>
      </c>
      <c r="B655513" s="125" t="s">
        <v>355</v>
      </c>
    </row>
    <row r="655514" spans="1:2" ht="60">
      <c r="A655514" s="439"/>
      <c r="B655514" s="129" t="s">
        <v>356</v>
      </c>
    </row>
    <row r="655515" spans="1:2">
      <c r="A655515" s="462">
        <v>0</v>
      </c>
      <c r="B655515" s="131">
        <v>134</v>
      </c>
    </row>
    <row r="655516" spans="1:2">
      <c r="A655516" s="462">
        <v>0</v>
      </c>
      <c r="B655516" s="131">
        <v>135</v>
      </c>
    </row>
    <row r="655517" spans="1:2">
      <c r="A655517" s="373">
        <v>0</v>
      </c>
      <c r="B655517" s="131">
        <v>136</v>
      </c>
    </row>
    <row r="655518" spans="1:2">
      <c r="A655518" s="439"/>
      <c r="B655518" s="131">
        <v>137</v>
      </c>
    </row>
    <row r="655519" spans="1:2">
      <c r="A655519" s="371">
        <v>0</v>
      </c>
      <c r="B655519" s="131">
        <v>138</v>
      </c>
    </row>
    <row r="655520" spans="1:2">
      <c r="A655520" s="370" t="s">
        <v>746</v>
      </c>
      <c r="B655520" s="131">
        <v>139</v>
      </c>
    </row>
    <row r="655521" spans="1:2">
      <c r="A655521" s="370" t="s">
        <v>746</v>
      </c>
      <c r="B655521" s="131">
        <v>140</v>
      </c>
    </row>
    <row r="655522" spans="1:2">
      <c r="A655522" s="370">
        <v>0</v>
      </c>
      <c r="B655522" s="131">
        <v>141</v>
      </c>
    </row>
    <row r="655523" spans="1:2">
      <c r="A655523" s="370" t="s">
        <v>117</v>
      </c>
      <c r="B655523" s="131">
        <v>142</v>
      </c>
    </row>
    <row r="655524" spans="1:2">
      <c r="A655524" s="370" t="s">
        <v>117</v>
      </c>
      <c r="B655524" s="131">
        <v>143</v>
      </c>
    </row>
    <row r="655525" spans="1:2">
      <c r="A655525" s="370" t="s">
        <v>117</v>
      </c>
      <c r="B655525" s="131">
        <v>144</v>
      </c>
    </row>
    <row r="655526" spans="1:2">
      <c r="A655526" s="370" t="s">
        <v>117</v>
      </c>
      <c r="B655526" s="131">
        <v>145</v>
      </c>
    </row>
    <row r="655527" spans="1:2">
      <c r="A655527" s="528" t="s">
        <v>117</v>
      </c>
      <c r="B655527" s="131">
        <v>146</v>
      </c>
    </row>
    <row r="655528" spans="1:2">
      <c r="A655528" s="528" t="s">
        <v>117</v>
      </c>
      <c r="B655528" s="131">
        <v>147</v>
      </c>
    </row>
    <row r="655529" spans="1:2">
      <c r="A655529" s="370" t="s">
        <v>117</v>
      </c>
      <c r="B655529" s="131">
        <v>148</v>
      </c>
    </row>
    <row r="655530" spans="1:2">
      <c r="A655530" s="515"/>
      <c r="B655530" s="533"/>
    </row>
    <row r="655531" spans="1:2">
      <c r="A655531" s="515"/>
      <c r="B655531" s="452"/>
    </row>
    <row r="655532" spans="1:2">
      <c r="A655532" s="515"/>
      <c r="B655532" s="452"/>
    </row>
    <row r="655533" spans="1:2">
      <c r="A655533" s="515"/>
      <c r="B655533" s="452"/>
    </row>
    <row r="655534" spans="1:2">
      <c r="A655534" s="515"/>
      <c r="B655534" s="452"/>
    </row>
    <row r="655535" spans="1:2">
      <c r="A655535" s="467">
        <v>0</v>
      </c>
      <c r="B655535" s="452"/>
    </row>
    <row r="655536" spans="1:2">
      <c r="A655536" s="467">
        <v>0</v>
      </c>
      <c r="B655536" s="452"/>
    </row>
    <row r="655537" spans="1:2">
      <c r="A655537" s="467">
        <v>0</v>
      </c>
      <c r="B655537" s="452"/>
    </row>
    <row r="655538" spans="1:2">
      <c r="A655538" s="467">
        <v>0</v>
      </c>
      <c r="B655538" s="452"/>
    </row>
    <row r="655539" spans="1:2">
      <c r="A655539" s="467">
        <v>0</v>
      </c>
      <c r="B655539" s="452"/>
    </row>
    <row r="655540" spans="1:2">
      <c r="A655540" s="467"/>
      <c r="B655540" s="452"/>
    </row>
    <row r="655541" spans="1:2">
      <c r="A655541" s="467"/>
      <c r="B655541" s="452"/>
    </row>
    <row r="655542" spans="1:2">
      <c r="A655542" s="467"/>
      <c r="B655542" s="452"/>
    </row>
    <row r="655543" spans="1:2">
      <c r="A655543" s="467"/>
      <c r="B655543" s="452"/>
    </row>
    <row r="655544" spans="1:2">
      <c r="A655544" s="467"/>
      <c r="B655544" s="452"/>
    </row>
    <row r="655545" spans="1:2">
      <c r="A655545" s="467"/>
      <c r="B655545" s="452"/>
    </row>
    <row r="655546" spans="1:2">
      <c r="A655546" s="467"/>
      <c r="B655546" s="452"/>
    </row>
    <row r="655547" spans="1:2">
      <c r="A655547" s="467"/>
      <c r="B655547" s="454"/>
    </row>
    <row r="655548" spans="1:2">
      <c r="A655548" s="467"/>
      <c r="B655548" s="452"/>
    </row>
    <row r="655549" spans="1:2">
      <c r="A655549" s="467"/>
      <c r="B655549" s="455"/>
    </row>
    <row r="655550" spans="1:2">
      <c r="A655550" s="467"/>
      <c r="B655550" s="456"/>
    </row>
    <row r="655551" spans="1:2">
      <c r="A655551" s="467"/>
      <c r="B655551" s="456"/>
    </row>
    <row r="655552" spans="1:2">
      <c r="A655552" s="467"/>
      <c r="B655552" s="455"/>
    </row>
    <row r="655553" spans="1:2">
      <c r="A655553" s="467"/>
      <c r="B655553" s="456"/>
    </row>
    <row r="655554" spans="1:2">
      <c r="A655554" s="467"/>
      <c r="B655554" s="455"/>
    </row>
    <row r="655555" spans="1:2">
      <c r="A655555" s="467"/>
      <c r="B655555" s="452"/>
    </row>
    <row r="655556" spans="1:2">
      <c r="A655556" s="467"/>
      <c r="B655556" s="452"/>
    </row>
    <row r="655557" spans="1:2">
      <c r="A655557" s="467"/>
      <c r="B655557" s="452"/>
    </row>
    <row r="655558" spans="1:2">
      <c r="A655558" s="467"/>
      <c r="B655558" s="452"/>
    </row>
    <row r="655559" spans="1:2">
      <c r="A655559" s="467"/>
      <c r="B655559" s="452"/>
    </row>
    <row r="655560" spans="1:2">
      <c r="A655560" s="467"/>
      <c r="B655560" s="452"/>
    </row>
    <row r="655561" spans="1:2">
      <c r="A655561" s="467"/>
      <c r="B655561" s="452"/>
    </row>
    <row r="671746" spans="1:2">
      <c r="A671746" s="523">
        <v>1</v>
      </c>
      <c r="B671746" s="124"/>
    </row>
    <row r="671747" spans="1:2" ht="60.75" thickBot="1">
      <c r="A671747" s="604"/>
      <c r="B671747" s="125" t="s">
        <v>336</v>
      </c>
    </row>
    <row r="671748" spans="1:2" ht="15.75" thickBot="1">
      <c r="A671748" s="607"/>
      <c r="B671748" s="126">
        <v>1</v>
      </c>
    </row>
    <row r="671749" spans="1:2" ht="45">
      <c r="A671749" s="605" t="s">
        <v>746</v>
      </c>
      <c r="B671749" s="127" t="s">
        <v>337</v>
      </c>
    </row>
    <row r="671750" spans="1:2" ht="15.75" thickBot="1">
      <c r="A671750" s="608"/>
      <c r="B671750" s="126">
        <v>2</v>
      </c>
    </row>
    <row r="671751" spans="1:2" ht="15.75" thickBot="1">
      <c r="A671751" s="609"/>
      <c r="B671751" s="126">
        <v>3</v>
      </c>
    </row>
    <row r="671752" spans="1:2" ht="15.75" thickBot="1">
      <c r="A671752" s="609"/>
      <c r="B671752" s="126">
        <v>4</v>
      </c>
    </row>
    <row r="671753" spans="1:2" ht="15.75" thickBot="1">
      <c r="A671753" s="609"/>
      <c r="B671753" s="126">
        <v>5</v>
      </c>
    </row>
    <row r="671754" spans="1:2" ht="60">
      <c r="A671754" s="605" t="s">
        <v>752</v>
      </c>
      <c r="B671754" s="126">
        <v>6</v>
      </c>
    </row>
    <row r="671755" spans="1:2">
      <c r="A671755" s="483" t="s">
        <v>746</v>
      </c>
      <c r="B671755" s="126">
        <v>7</v>
      </c>
    </row>
    <row r="671756" spans="1:2">
      <c r="A671756" s="483" t="s">
        <v>746</v>
      </c>
      <c r="B671756" s="126">
        <v>8</v>
      </c>
    </row>
    <row r="671757" spans="1:2">
      <c r="A671757" s="483" t="s">
        <v>746</v>
      </c>
      <c r="B671757" s="126">
        <v>9</v>
      </c>
    </row>
    <row r="671758" spans="1:2">
      <c r="A671758" s="483" t="s">
        <v>746</v>
      </c>
      <c r="B671758" s="126">
        <v>10</v>
      </c>
    </row>
    <row r="671759" spans="1:2" ht="15.75" thickBot="1">
      <c r="A671759" s="610" t="s">
        <v>746</v>
      </c>
      <c r="B671759" s="126">
        <v>11</v>
      </c>
    </row>
    <row r="671760" spans="1:2" ht="15.75" thickBot="1">
      <c r="A671760" s="607"/>
      <c r="B671760" s="126">
        <v>12</v>
      </c>
    </row>
    <row r="671761" spans="1:2" ht="15.75" thickBot="1">
      <c r="A671761" s="611"/>
      <c r="B671761" s="126">
        <v>13</v>
      </c>
    </row>
    <row r="671762" spans="1:2" ht="15.75" thickBot="1">
      <c r="A671762" s="609"/>
      <c r="B671762" s="126">
        <v>14</v>
      </c>
    </row>
    <row r="671763" spans="1:2" ht="15.75" thickBot="1">
      <c r="A671763" s="612"/>
      <c r="B671763" s="126">
        <v>15</v>
      </c>
    </row>
    <row r="671764" spans="1:2" ht="15.75" thickBot="1">
      <c r="A671764" s="611"/>
      <c r="B671764" s="126">
        <v>16</v>
      </c>
    </row>
    <row r="671765" spans="1:2" ht="15.75" thickBot="1">
      <c r="A671765" s="613"/>
      <c r="B671765" s="126">
        <v>17</v>
      </c>
    </row>
    <row r="671766" spans="1:2" ht="15.75" thickBot="1">
      <c r="A671766" s="614"/>
      <c r="B671766" s="126">
        <v>18</v>
      </c>
    </row>
    <row r="671767" spans="1:2" ht="15.75" thickBot="1">
      <c r="A671767" s="615"/>
      <c r="B671767" s="126">
        <v>19</v>
      </c>
    </row>
    <row r="671768" spans="1:2" ht="15.75" thickBot="1">
      <c r="A671768" s="615"/>
      <c r="B671768" s="126">
        <v>20</v>
      </c>
    </row>
    <row r="671769" spans="1:2" ht="15.75" thickBot="1">
      <c r="A671769" s="615"/>
      <c r="B671769" s="126">
        <v>21</v>
      </c>
    </row>
    <row r="671770" spans="1:2" ht="15.75" thickBot="1">
      <c r="A671770" s="615"/>
      <c r="B671770" s="126">
        <v>22</v>
      </c>
    </row>
    <row r="671771" spans="1:2" ht="15.75" thickBot="1">
      <c r="A671771" s="615"/>
      <c r="B671771" s="126">
        <v>23</v>
      </c>
    </row>
    <row r="671772" spans="1:2" ht="15.75" thickBot="1">
      <c r="A671772" s="615"/>
      <c r="B671772" s="126">
        <v>24</v>
      </c>
    </row>
    <row r="671773" spans="1:2">
      <c r="A671773" s="616">
        <v>0</v>
      </c>
      <c r="B671773" s="126">
        <v>25</v>
      </c>
    </row>
    <row r="671774" spans="1:2" ht="45">
      <c r="A671774" s="483" t="s">
        <v>746</v>
      </c>
      <c r="B671774" s="127" t="s">
        <v>338</v>
      </c>
    </row>
    <row r="671775" spans="1:2" ht="45.75" thickBot="1">
      <c r="A671775" s="604"/>
      <c r="B671775" s="127" t="s">
        <v>339</v>
      </c>
    </row>
    <row r="671776" spans="1:2" ht="15.75" thickBot="1">
      <c r="A671776" s="615"/>
      <c r="B671776" s="126">
        <v>26</v>
      </c>
    </row>
    <row r="671777" spans="1:2" ht="15.75" thickBot="1">
      <c r="A671777" s="615"/>
      <c r="B671777" s="126">
        <v>27</v>
      </c>
    </row>
    <row r="671778" spans="1:2" ht="15.75" thickBot="1">
      <c r="A671778" s="615"/>
      <c r="B671778" s="126">
        <v>28</v>
      </c>
    </row>
    <row r="671779" spans="1:2" ht="15.75" thickBot="1">
      <c r="A671779" s="615"/>
      <c r="B671779" s="126">
        <v>29</v>
      </c>
    </row>
    <row r="671780" spans="1:2" ht="15.75" thickBot="1">
      <c r="A671780" s="617">
        <v>0</v>
      </c>
      <c r="B671780" s="126">
        <v>30</v>
      </c>
    </row>
    <row r="671781" spans="1:2" ht="15.75" thickBot="1">
      <c r="A671781" s="615"/>
      <c r="B671781" s="126">
        <v>31</v>
      </c>
    </row>
    <row r="671782" spans="1:2" ht="15.75" thickBot="1">
      <c r="A671782" s="615"/>
      <c r="B671782" s="126">
        <v>32</v>
      </c>
    </row>
    <row r="671783" spans="1:2">
      <c r="A671783" s="618">
        <v>0</v>
      </c>
      <c r="B671783" s="126">
        <v>33</v>
      </c>
    </row>
    <row r="671784" spans="1:2">
      <c r="A671784" s="370">
        <v>0</v>
      </c>
      <c r="B671784" s="126">
        <v>34</v>
      </c>
    </row>
    <row r="671785" spans="1:2">
      <c r="A671785" s="436">
        <v>0</v>
      </c>
      <c r="B671785" s="126">
        <v>35</v>
      </c>
    </row>
    <row r="671786" spans="1:2">
      <c r="A671786" s="436">
        <v>0</v>
      </c>
      <c r="B671786" s="126">
        <v>36</v>
      </c>
    </row>
    <row r="671787" spans="1:2">
      <c r="A671787" s="370">
        <v>0</v>
      </c>
      <c r="B671787" s="126">
        <v>37</v>
      </c>
    </row>
    <row r="671788" spans="1:2" ht="15.75" thickBot="1">
      <c r="A671788" s="619">
        <v>0</v>
      </c>
      <c r="B671788" s="126">
        <v>38</v>
      </c>
    </row>
    <row r="671789" spans="1:2" ht="15.75" thickBot="1">
      <c r="A671789" s="615"/>
      <c r="B671789" s="126">
        <v>39</v>
      </c>
    </row>
    <row r="671790" spans="1:2" ht="45">
      <c r="A671790" s="620" t="s">
        <v>746</v>
      </c>
      <c r="B671790" s="127" t="s">
        <v>340</v>
      </c>
    </row>
    <row r="671791" spans="1:2" ht="45.75" thickBot="1">
      <c r="A671791" s="621"/>
      <c r="B671791" s="127" t="s">
        <v>341</v>
      </c>
    </row>
    <row r="671792" spans="1:2" ht="15.75" thickBot="1">
      <c r="A671792" s="615"/>
      <c r="B671792" s="126">
        <v>40</v>
      </c>
    </row>
    <row r="671793" spans="1:2" ht="45">
      <c r="A671793" s="541" t="s">
        <v>746</v>
      </c>
      <c r="B671793" s="127" t="s">
        <v>342</v>
      </c>
    </row>
    <row r="671794" spans="1:2" ht="45.75" thickBot="1">
      <c r="A671794" s="621"/>
      <c r="B671794" s="127" t="s">
        <v>343</v>
      </c>
    </row>
    <row r="671795" spans="1:2" ht="15.75" thickBot="1">
      <c r="A671795" s="622"/>
      <c r="B671795" s="126">
        <v>41</v>
      </c>
    </row>
    <row r="671796" spans="1:2" ht="60">
      <c r="A671796" s="541" t="s">
        <v>746</v>
      </c>
      <c r="B671796" s="127" t="s">
        <v>344</v>
      </c>
    </row>
    <row r="671797" spans="1:2" ht="15.75" thickBot="1">
      <c r="A671797" s="621"/>
      <c r="B671797" s="128">
        <v>42</v>
      </c>
    </row>
    <row r="671798" spans="1:2" ht="15.75" thickBot="1">
      <c r="A671798" s="622"/>
      <c r="B671798" s="126">
        <v>43</v>
      </c>
    </row>
    <row r="671799" spans="1:2" ht="60">
      <c r="A671799" s="541" t="s">
        <v>746</v>
      </c>
      <c r="B671799" s="127" t="s">
        <v>345</v>
      </c>
    </row>
    <row r="671800" spans="1:2" ht="15.75" thickBot="1">
      <c r="A671800" s="621"/>
      <c r="B671800" s="130">
        <v>44</v>
      </c>
    </row>
    <row r="671801" spans="1:2" ht="15.75" thickBot="1">
      <c r="A671801" s="622"/>
      <c r="B671801" s="126">
        <v>45</v>
      </c>
    </row>
    <row r="671802" spans="1:2" ht="15.75" thickBot="1">
      <c r="A671802" s="623"/>
      <c r="B671802" s="130">
        <v>46</v>
      </c>
    </row>
    <row r="671803" spans="1:2" ht="15.75" thickBot="1">
      <c r="A671803" s="625"/>
      <c r="B671803" s="126">
        <v>47</v>
      </c>
    </row>
    <row r="671804" spans="1:2" ht="15.75" thickBot="1">
      <c r="A671804" s="624"/>
      <c r="B671804" s="130">
        <v>48</v>
      </c>
    </row>
    <row r="671805" spans="1:2" ht="15.75" thickBot="1">
      <c r="A671805" s="626"/>
      <c r="B671805" s="126">
        <v>49</v>
      </c>
    </row>
    <row r="671806" spans="1:2" ht="15.75" thickBot="1">
      <c r="A671806" s="626"/>
      <c r="B671806" s="130">
        <v>50</v>
      </c>
    </row>
    <row r="671807" spans="1:2" ht="15.75" thickBot="1">
      <c r="A671807" s="627">
        <v>0</v>
      </c>
      <c r="B671807" s="126">
        <v>51</v>
      </c>
    </row>
    <row r="671808" spans="1:2" ht="15.75" thickBot="1">
      <c r="A671808" s="626"/>
      <c r="B671808" s="130">
        <v>52</v>
      </c>
    </row>
    <row r="671809" spans="1:2" ht="15.75" thickBot="1">
      <c r="A671809" s="626"/>
      <c r="B671809" s="126">
        <v>53</v>
      </c>
    </row>
    <row r="671810" spans="1:2" ht="15.75" thickBot="1">
      <c r="A671810" s="626"/>
      <c r="B671810" s="130">
        <v>54</v>
      </c>
    </row>
    <row r="671811" spans="1:2" ht="15.75" thickBot="1">
      <c r="A671811" s="615"/>
      <c r="B671811" s="126">
        <v>55</v>
      </c>
    </row>
    <row r="671812" spans="1:2" ht="15.75" thickBot="1">
      <c r="A671812" s="615"/>
      <c r="B671812" s="130">
        <v>56</v>
      </c>
    </row>
    <row r="671813" spans="1:2" ht="45.75" thickBot="1">
      <c r="A671813" s="545" t="s">
        <v>746</v>
      </c>
      <c r="B671813" s="127" t="s">
        <v>346</v>
      </c>
    </row>
    <row r="671814" spans="1:2" ht="15.75" thickBot="1">
      <c r="A671814" s="626"/>
      <c r="B671814" s="126">
        <v>57</v>
      </c>
    </row>
    <row r="671815" spans="1:2" ht="15.75" thickBot="1">
      <c r="A671815" s="626"/>
      <c r="B671815" s="126">
        <v>58</v>
      </c>
    </row>
    <row r="671816" spans="1:2" ht="15.75" thickBot="1">
      <c r="A671816" s="626"/>
      <c r="B671816" s="126">
        <v>59</v>
      </c>
    </row>
    <row r="671817" spans="1:2" ht="15.75" thickBot="1">
      <c r="A671817" s="626"/>
      <c r="B671817" s="126">
        <v>60</v>
      </c>
    </row>
    <row r="671818" spans="1:2">
      <c r="A671818" s="628">
        <v>0</v>
      </c>
      <c r="B671818" s="126">
        <v>61</v>
      </c>
    </row>
    <row r="671819" spans="1:2" ht="45">
      <c r="A671819" s="460" t="s">
        <v>746</v>
      </c>
      <c r="B671819" s="127" t="s">
        <v>347</v>
      </c>
    </row>
    <row r="671820" spans="1:2" ht="45.75" thickBot="1">
      <c r="A671820" s="630"/>
      <c r="B671820" s="127" t="s">
        <v>348</v>
      </c>
    </row>
    <row r="671821" spans="1:2" ht="15.75" thickBot="1">
      <c r="A671821" s="629"/>
      <c r="B671821" s="126">
        <v>62</v>
      </c>
    </row>
    <row r="671822" spans="1:2" ht="15.75" thickBot="1">
      <c r="A671822" s="629"/>
      <c r="B671822" s="126">
        <v>63</v>
      </c>
    </row>
    <row r="671823" spans="1:2" ht="15.75" thickBot="1">
      <c r="A671823" s="629"/>
      <c r="B671823" s="126">
        <v>64</v>
      </c>
    </row>
    <row r="671824" spans="1:2" ht="15.75" thickBot="1">
      <c r="A671824" s="627">
        <v>0</v>
      </c>
      <c r="B671824" s="126">
        <v>65</v>
      </c>
    </row>
    <row r="671825" spans="1:2" ht="15.75" thickBot="1">
      <c r="A671825" s="629"/>
      <c r="B671825" s="126">
        <v>66</v>
      </c>
    </row>
    <row r="671826" spans="1:2" ht="15.75" thickBot="1">
      <c r="A671826" s="629"/>
      <c r="B671826" s="126">
        <v>67</v>
      </c>
    </row>
    <row r="671827" spans="1:2" ht="15.75" thickBot="1">
      <c r="A671827" s="629"/>
      <c r="B671827" s="126">
        <v>68</v>
      </c>
    </row>
    <row r="671828" spans="1:2" ht="15.75" thickBot="1">
      <c r="A671828" s="629"/>
      <c r="B671828" s="126">
        <v>69</v>
      </c>
    </row>
    <row r="671829" spans="1:2" ht="15.75" thickBot="1">
      <c r="A671829" s="623"/>
      <c r="B671829" s="126">
        <v>70</v>
      </c>
    </row>
    <row r="671830" spans="1:2" ht="15.75" thickBot="1">
      <c r="A671830" s="629"/>
      <c r="B671830" s="126">
        <v>71</v>
      </c>
    </row>
    <row r="671831" spans="1:2" ht="15.75" thickBot="1">
      <c r="A671831" s="623"/>
      <c r="B671831" s="126">
        <v>72</v>
      </c>
    </row>
    <row r="671832" spans="1:2" ht="15.75" thickBot="1">
      <c r="A671832" s="629"/>
      <c r="B671832" s="126">
        <v>73</v>
      </c>
    </row>
    <row r="671833" spans="1:2">
      <c r="A671833" s="546"/>
      <c r="B671833" s="126">
        <v>74</v>
      </c>
    </row>
    <row r="671834" spans="1:2">
      <c r="A671834" s="462">
        <v>0</v>
      </c>
      <c r="B671834" s="126">
        <v>75</v>
      </c>
    </row>
    <row r="671835" spans="1:2" ht="60">
      <c r="A671835" s="462">
        <v>0</v>
      </c>
      <c r="B671835" s="125" t="s">
        <v>349</v>
      </c>
    </row>
    <row r="671836" spans="1:2" ht="60">
      <c r="A671836" s="460" t="s">
        <v>746</v>
      </c>
      <c r="B671836" s="125" t="s">
        <v>350</v>
      </c>
    </row>
    <row r="671837" spans="1:2" ht="60">
      <c r="A671837" s="441"/>
      <c r="B671837" s="125" t="s">
        <v>351</v>
      </c>
    </row>
    <row r="671838" spans="1:2">
      <c r="A671838" s="462">
        <v>0</v>
      </c>
      <c r="B671838" s="131">
        <v>76</v>
      </c>
    </row>
    <row r="671839" spans="1:2">
      <c r="A671839" s="462">
        <v>0</v>
      </c>
      <c r="B671839" s="131">
        <v>77</v>
      </c>
    </row>
    <row r="671840" spans="1:2">
      <c r="A671840" s="462">
        <v>0</v>
      </c>
      <c r="B671840" s="131">
        <v>78</v>
      </c>
    </row>
    <row r="671841" spans="1:2">
      <c r="A671841" s="462">
        <v>0</v>
      </c>
      <c r="B671841" s="131">
        <v>79</v>
      </c>
    </row>
    <row r="671842" spans="1:2">
      <c r="A671842" s="462">
        <v>0</v>
      </c>
      <c r="B671842" s="131">
        <v>80</v>
      </c>
    </row>
    <row r="671843" spans="1:2">
      <c r="A671843" s="462">
        <v>0</v>
      </c>
      <c r="B671843" s="131">
        <v>81</v>
      </c>
    </row>
    <row r="671844" spans="1:2">
      <c r="A671844" s="462">
        <v>0</v>
      </c>
      <c r="B671844" s="131">
        <v>82</v>
      </c>
    </row>
    <row r="671845" spans="1:2">
      <c r="A671845" s="462">
        <v>0</v>
      </c>
      <c r="B671845" s="131">
        <v>83</v>
      </c>
    </row>
    <row r="671846" spans="1:2">
      <c r="A671846" s="462">
        <v>0</v>
      </c>
      <c r="B671846" s="131">
        <v>84</v>
      </c>
    </row>
    <row r="671847" spans="1:2" ht="15.75" thickBot="1">
      <c r="A671847" s="631">
        <v>0</v>
      </c>
      <c r="B671847" s="131">
        <v>85</v>
      </c>
    </row>
    <row r="671848" spans="1:2" ht="15.75" thickBot="1">
      <c r="A671848" s="632"/>
      <c r="B671848" s="131">
        <v>86</v>
      </c>
    </row>
    <row r="671849" spans="1:2" ht="15.75" thickBot="1">
      <c r="A671849" s="632"/>
      <c r="B671849" s="131">
        <v>87</v>
      </c>
    </row>
    <row r="671850" spans="1:2" ht="15.75" thickBot="1">
      <c r="A671850" s="615"/>
      <c r="B671850" s="131">
        <v>88</v>
      </c>
    </row>
    <row r="671851" spans="1:2" ht="15.75" thickBot="1">
      <c r="A671851" s="622"/>
      <c r="B671851" s="131">
        <v>89</v>
      </c>
    </row>
    <row r="671852" spans="1:2" ht="45">
      <c r="A671852" s="541" t="s">
        <v>746</v>
      </c>
      <c r="B671852" s="125" t="s">
        <v>352</v>
      </c>
    </row>
    <row r="671853" spans="1:2">
      <c r="A671853" s="290"/>
      <c r="B671853" s="131">
        <v>90</v>
      </c>
    </row>
    <row r="671854" spans="1:2">
      <c r="A671854" s="290"/>
      <c r="B671854" s="131">
        <v>91</v>
      </c>
    </row>
    <row r="671855" spans="1:2">
      <c r="A671855" s="526"/>
      <c r="B671855" s="131">
        <v>92</v>
      </c>
    </row>
    <row r="671856" spans="1:2">
      <c r="A671856" s="291"/>
      <c r="B671856" s="131">
        <v>93</v>
      </c>
    </row>
    <row r="671857" spans="1:2">
      <c r="A671857" s="374"/>
      <c r="B671857" s="131">
        <v>94</v>
      </c>
    </row>
    <row r="671858" spans="1:2">
      <c r="A671858" s="374"/>
      <c r="B671858" s="131">
        <v>95</v>
      </c>
    </row>
    <row r="671859" spans="1:2">
      <c r="A671859" s="374"/>
      <c r="B671859" s="131">
        <v>96</v>
      </c>
    </row>
    <row r="671860" spans="1:2">
      <c r="A671860" s="374"/>
      <c r="B671860" s="131">
        <v>97</v>
      </c>
    </row>
    <row r="671861" spans="1:2">
      <c r="A671861" s="291"/>
      <c r="B671861" s="131">
        <v>98</v>
      </c>
    </row>
    <row r="671862" spans="1:2">
      <c r="A671862" s="441"/>
      <c r="B671862" s="131">
        <v>99</v>
      </c>
    </row>
    <row r="671863" spans="1:2">
      <c r="A671863" s="441"/>
      <c r="B671863" s="131">
        <v>100</v>
      </c>
    </row>
    <row r="671864" spans="1:2">
      <c r="A671864" s="464"/>
      <c r="B671864" s="131">
        <v>101</v>
      </c>
    </row>
    <row r="671865" spans="1:2">
      <c r="A671865" s="290"/>
      <c r="B671865" s="131">
        <v>102</v>
      </c>
    </row>
    <row r="671866" spans="1:2" ht="45">
      <c r="A671866" s="633" t="s">
        <v>746</v>
      </c>
      <c r="B671866" s="125" t="s">
        <v>353</v>
      </c>
    </row>
    <row r="671867" spans="1:2">
      <c r="A671867" s="463"/>
      <c r="B671867" s="131">
        <v>103</v>
      </c>
    </row>
    <row r="671868" spans="1:2">
      <c r="A671868" s="298"/>
      <c r="B671868" s="131">
        <v>104</v>
      </c>
    </row>
    <row r="671869" spans="1:2">
      <c r="A671869" s="298"/>
      <c r="B671869" s="131">
        <v>105</v>
      </c>
    </row>
    <row r="671870" spans="1:2">
      <c r="A671870" s="298"/>
      <c r="B671870" s="131">
        <v>106</v>
      </c>
    </row>
    <row r="671871" spans="1:2">
      <c r="A671871" s="298"/>
      <c r="B671871" s="131">
        <v>107</v>
      </c>
    </row>
    <row r="671872" spans="1:2">
      <c r="A671872" s="465"/>
      <c r="B671872" s="131">
        <v>108</v>
      </c>
    </row>
    <row r="671873" spans="1:2">
      <c r="A671873" s="441"/>
      <c r="B671873" s="131">
        <v>109</v>
      </c>
    </row>
    <row r="671874" spans="1:2">
      <c r="A671874" s="464"/>
      <c r="B671874" s="131">
        <v>110</v>
      </c>
    </row>
    <row r="671875" spans="1:2">
      <c r="A671875" s="466"/>
      <c r="B671875" s="131">
        <v>111</v>
      </c>
    </row>
    <row r="671876" spans="1:2">
      <c r="A671876" s="290"/>
      <c r="B671876" s="131">
        <v>112</v>
      </c>
    </row>
    <row r="671877" spans="1:2" ht="45">
      <c r="A671877" s="633" t="s">
        <v>746</v>
      </c>
      <c r="B671877" s="125" t="s">
        <v>354</v>
      </c>
    </row>
    <row r="671878" spans="1:2">
      <c r="A671878" s="290"/>
      <c r="B671878" s="131">
        <v>113</v>
      </c>
    </row>
    <row r="671879" spans="1:2">
      <c r="A671879" s="525" t="s">
        <v>746</v>
      </c>
      <c r="B671879" s="131">
        <v>114</v>
      </c>
    </row>
    <row r="671880" spans="1:2">
      <c r="A671880" s="525" t="s">
        <v>746</v>
      </c>
      <c r="B671880" s="131">
        <v>115</v>
      </c>
    </row>
    <row r="671881" spans="1:2">
      <c r="A671881" s="463"/>
      <c r="B671881" s="131">
        <v>116</v>
      </c>
    </row>
    <row r="671882" spans="1:2">
      <c r="A671882" s="298"/>
      <c r="B671882" s="131">
        <v>117</v>
      </c>
    </row>
    <row r="671883" spans="1:2">
      <c r="A671883" s="298"/>
      <c r="B671883" s="131">
        <v>118</v>
      </c>
    </row>
    <row r="671884" spans="1:2">
      <c r="A671884" s="298"/>
      <c r="B671884" s="131">
        <v>119</v>
      </c>
    </row>
    <row r="671885" spans="1:2">
      <c r="A671885" s="465"/>
      <c r="B671885" s="131">
        <v>120</v>
      </c>
    </row>
    <row r="671886" spans="1:2">
      <c r="A671886" s="465"/>
      <c r="B671886" s="131">
        <v>121</v>
      </c>
    </row>
    <row r="671887" spans="1:2">
      <c r="A671887" s="441"/>
      <c r="B671887" s="131">
        <v>122</v>
      </c>
    </row>
    <row r="671888" spans="1:2">
      <c r="A671888" s="464"/>
      <c r="B671888" s="131">
        <v>123</v>
      </c>
    </row>
    <row r="671889" spans="1:2">
      <c r="A671889" s="463"/>
      <c r="B671889" s="131">
        <v>124</v>
      </c>
    </row>
    <row r="671890" spans="1:2">
      <c r="A671890" s="298"/>
      <c r="B671890" s="131">
        <v>125</v>
      </c>
    </row>
    <row r="671891" spans="1:2">
      <c r="A671891" s="465"/>
      <c r="B671891" s="131">
        <v>127</v>
      </c>
    </row>
    <row r="671892" spans="1:2">
      <c r="A671892" s="441"/>
      <c r="B671892" s="131">
        <v>128</v>
      </c>
    </row>
    <row r="671893" spans="1:2">
      <c r="A671893" s="464"/>
      <c r="B671893" s="131">
        <v>129</v>
      </c>
    </row>
    <row r="671894" spans="1:2">
      <c r="A671894" s="463"/>
      <c r="B671894" s="131">
        <v>130</v>
      </c>
    </row>
    <row r="671895" spans="1:2">
      <c r="A671895" s="298"/>
      <c r="B671895" s="131">
        <v>131</v>
      </c>
    </row>
    <row r="671896" spans="1:2">
      <c r="A671896" s="465"/>
      <c r="B671896" s="131">
        <v>133</v>
      </c>
    </row>
    <row r="671897" spans="1:2" ht="60">
      <c r="A671897" s="460" t="s">
        <v>746</v>
      </c>
      <c r="B671897" s="125" t="s">
        <v>355</v>
      </c>
    </row>
    <row r="671898" spans="1:2" ht="60">
      <c r="A671898" s="439"/>
      <c r="B671898" s="129" t="s">
        <v>356</v>
      </c>
    </row>
    <row r="671899" spans="1:2">
      <c r="A671899" s="462">
        <v>0</v>
      </c>
      <c r="B671899" s="131">
        <v>134</v>
      </c>
    </row>
    <row r="671900" spans="1:2">
      <c r="A671900" s="462">
        <v>0</v>
      </c>
      <c r="B671900" s="131">
        <v>135</v>
      </c>
    </row>
    <row r="671901" spans="1:2">
      <c r="A671901" s="373">
        <v>0</v>
      </c>
      <c r="B671901" s="131">
        <v>136</v>
      </c>
    </row>
    <row r="671902" spans="1:2">
      <c r="A671902" s="439"/>
      <c r="B671902" s="131">
        <v>137</v>
      </c>
    </row>
    <row r="671903" spans="1:2">
      <c r="A671903" s="371">
        <v>0</v>
      </c>
      <c r="B671903" s="131">
        <v>138</v>
      </c>
    </row>
    <row r="671904" spans="1:2">
      <c r="A671904" s="370" t="s">
        <v>746</v>
      </c>
      <c r="B671904" s="131">
        <v>139</v>
      </c>
    </row>
    <row r="671905" spans="1:2">
      <c r="A671905" s="370" t="s">
        <v>746</v>
      </c>
      <c r="B671905" s="131">
        <v>140</v>
      </c>
    </row>
    <row r="671906" spans="1:2">
      <c r="A671906" s="370">
        <v>0</v>
      </c>
      <c r="B671906" s="131">
        <v>141</v>
      </c>
    </row>
    <row r="671907" spans="1:2">
      <c r="A671907" s="370" t="s">
        <v>117</v>
      </c>
      <c r="B671907" s="131">
        <v>142</v>
      </c>
    </row>
    <row r="671908" spans="1:2">
      <c r="A671908" s="370" t="s">
        <v>117</v>
      </c>
      <c r="B671908" s="131">
        <v>143</v>
      </c>
    </row>
    <row r="671909" spans="1:2">
      <c r="A671909" s="370" t="s">
        <v>117</v>
      </c>
      <c r="B671909" s="131">
        <v>144</v>
      </c>
    </row>
    <row r="671910" spans="1:2">
      <c r="A671910" s="370" t="s">
        <v>117</v>
      </c>
      <c r="B671910" s="131">
        <v>145</v>
      </c>
    </row>
    <row r="671911" spans="1:2">
      <c r="A671911" s="528" t="s">
        <v>117</v>
      </c>
      <c r="B671911" s="131">
        <v>146</v>
      </c>
    </row>
    <row r="671912" spans="1:2">
      <c r="A671912" s="528" t="s">
        <v>117</v>
      </c>
      <c r="B671912" s="131">
        <v>147</v>
      </c>
    </row>
    <row r="671913" spans="1:2">
      <c r="A671913" s="370" t="s">
        <v>117</v>
      </c>
      <c r="B671913" s="131">
        <v>148</v>
      </c>
    </row>
    <row r="671914" spans="1:2">
      <c r="A671914" s="515"/>
      <c r="B671914" s="533"/>
    </row>
    <row r="671915" spans="1:2">
      <c r="A671915" s="515"/>
      <c r="B671915" s="452"/>
    </row>
    <row r="671916" spans="1:2">
      <c r="A671916" s="515"/>
      <c r="B671916" s="452"/>
    </row>
    <row r="671917" spans="1:2">
      <c r="A671917" s="515"/>
      <c r="B671917" s="452"/>
    </row>
    <row r="671918" spans="1:2">
      <c r="A671918" s="515"/>
      <c r="B671918" s="452"/>
    </row>
    <row r="671919" spans="1:2">
      <c r="A671919" s="467">
        <v>0</v>
      </c>
      <c r="B671919" s="452"/>
    </row>
    <row r="671920" spans="1:2">
      <c r="A671920" s="467">
        <v>0</v>
      </c>
      <c r="B671920" s="452"/>
    </row>
    <row r="671921" spans="1:2">
      <c r="A671921" s="467">
        <v>0</v>
      </c>
      <c r="B671921" s="452"/>
    </row>
    <row r="671922" spans="1:2">
      <c r="A671922" s="467">
        <v>0</v>
      </c>
      <c r="B671922" s="452"/>
    </row>
    <row r="671923" spans="1:2">
      <c r="A671923" s="467">
        <v>0</v>
      </c>
      <c r="B671923" s="452"/>
    </row>
    <row r="671924" spans="1:2">
      <c r="A671924" s="467"/>
      <c r="B671924" s="452"/>
    </row>
    <row r="671925" spans="1:2">
      <c r="A671925" s="467"/>
      <c r="B671925" s="452"/>
    </row>
    <row r="671926" spans="1:2">
      <c r="A671926" s="467"/>
      <c r="B671926" s="452"/>
    </row>
    <row r="671927" spans="1:2">
      <c r="A671927" s="467"/>
      <c r="B671927" s="452"/>
    </row>
    <row r="671928" spans="1:2">
      <c r="A671928" s="467"/>
      <c r="B671928" s="452"/>
    </row>
    <row r="671929" spans="1:2">
      <c r="A671929" s="467"/>
      <c r="B671929" s="452"/>
    </row>
    <row r="671930" spans="1:2">
      <c r="A671930" s="467"/>
      <c r="B671930" s="452"/>
    </row>
    <row r="671931" spans="1:2">
      <c r="A671931" s="467"/>
      <c r="B671931" s="454"/>
    </row>
    <row r="671932" spans="1:2">
      <c r="A671932" s="467"/>
      <c r="B671932" s="452"/>
    </row>
    <row r="671933" spans="1:2">
      <c r="A671933" s="467"/>
      <c r="B671933" s="455"/>
    </row>
    <row r="671934" spans="1:2">
      <c r="A671934" s="467"/>
      <c r="B671934" s="456"/>
    </row>
    <row r="671935" spans="1:2">
      <c r="A671935" s="467"/>
      <c r="B671935" s="456"/>
    </row>
    <row r="671936" spans="1:2">
      <c r="A671936" s="467"/>
      <c r="B671936" s="455"/>
    </row>
    <row r="671937" spans="1:2">
      <c r="A671937" s="467"/>
      <c r="B671937" s="456"/>
    </row>
    <row r="671938" spans="1:2">
      <c r="A671938" s="467"/>
      <c r="B671938" s="455"/>
    </row>
    <row r="671939" spans="1:2">
      <c r="A671939" s="467"/>
      <c r="B671939" s="452"/>
    </row>
    <row r="671940" spans="1:2">
      <c r="A671940" s="467"/>
      <c r="B671940" s="452"/>
    </row>
    <row r="671941" spans="1:2">
      <c r="A671941" s="467"/>
      <c r="B671941" s="452"/>
    </row>
    <row r="671942" spans="1:2">
      <c r="A671942" s="467"/>
      <c r="B671942" s="452"/>
    </row>
    <row r="671943" spans="1:2">
      <c r="A671943" s="467"/>
      <c r="B671943" s="452"/>
    </row>
    <row r="671944" spans="1:2">
      <c r="A671944" s="467"/>
      <c r="B671944" s="452"/>
    </row>
    <row r="671945" spans="1:2">
      <c r="A671945" s="467"/>
      <c r="B671945" s="452"/>
    </row>
    <row r="688130" spans="1:2">
      <c r="A688130" s="523">
        <v>1</v>
      </c>
      <c r="B688130" s="124"/>
    </row>
    <row r="688131" spans="1:2" ht="60.75" thickBot="1">
      <c r="A688131" s="604"/>
      <c r="B688131" s="125" t="s">
        <v>336</v>
      </c>
    </row>
    <row r="688132" spans="1:2" ht="15.75" thickBot="1">
      <c r="A688132" s="607"/>
      <c r="B688132" s="126">
        <v>1</v>
      </c>
    </row>
    <row r="688133" spans="1:2" ht="45">
      <c r="A688133" s="605" t="s">
        <v>746</v>
      </c>
      <c r="B688133" s="127" t="s">
        <v>337</v>
      </c>
    </row>
    <row r="688134" spans="1:2" ht="15.75" thickBot="1">
      <c r="A688134" s="608"/>
      <c r="B688134" s="126">
        <v>2</v>
      </c>
    </row>
    <row r="688135" spans="1:2" ht="15.75" thickBot="1">
      <c r="A688135" s="609"/>
      <c r="B688135" s="126">
        <v>3</v>
      </c>
    </row>
    <row r="688136" spans="1:2" ht="15.75" thickBot="1">
      <c r="A688136" s="609"/>
      <c r="B688136" s="126">
        <v>4</v>
      </c>
    </row>
    <row r="688137" spans="1:2" ht="15.75" thickBot="1">
      <c r="A688137" s="609"/>
      <c r="B688137" s="126">
        <v>5</v>
      </c>
    </row>
    <row r="688138" spans="1:2" ht="60">
      <c r="A688138" s="605" t="s">
        <v>752</v>
      </c>
      <c r="B688138" s="126">
        <v>6</v>
      </c>
    </row>
    <row r="688139" spans="1:2">
      <c r="A688139" s="483" t="s">
        <v>746</v>
      </c>
      <c r="B688139" s="126">
        <v>7</v>
      </c>
    </row>
    <row r="688140" spans="1:2">
      <c r="A688140" s="483" t="s">
        <v>746</v>
      </c>
      <c r="B688140" s="126">
        <v>8</v>
      </c>
    </row>
    <row r="688141" spans="1:2">
      <c r="A688141" s="483" t="s">
        <v>746</v>
      </c>
      <c r="B688141" s="126">
        <v>9</v>
      </c>
    </row>
    <row r="688142" spans="1:2">
      <c r="A688142" s="483" t="s">
        <v>746</v>
      </c>
      <c r="B688142" s="126">
        <v>10</v>
      </c>
    </row>
    <row r="688143" spans="1:2" ht="15.75" thickBot="1">
      <c r="A688143" s="610" t="s">
        <v>746</v>
      </c>
      <c r="B688143" s="126">
        <v>11</v>
      </c>
    </row>
    <row r="688144" spans="1:2" ht="15.75" thickBot="1">
      <c r="A688144" s="607"/>
      <c r="B688144" s="126">
        <v>12</v>
      </c>
    </row>
    <row r="688145" spans="1:2" ht="15.75" thickBot="1">
      <c r="A688145" s="611"/>
      <c r="B688145" s="126">
        <v>13</v>
      </c>
    </row>
    <row r="688146" spans="1:2" ht="15.75" thickBot="1">
      <c r="A688146" s="609"/>
      <c r="B688146" s="126">
        <v>14</v>
      </c>
    </row>
    <row r="688147" spans="1:2" ht="15.75" thickBot="1">
      <c r="A688147" s="612"/>
      <c r="B688147" s="126">
        <v>15</v>
      </c>
    </row>
    <row r="688148" spans="1:2" ht="15.75" thickBot="1">
      <c r="A688148" s="611"/>
      <c r="B688148" s="126">
        <v>16</v>
      </c>
    </row>
    <row r="688149" spans="1:2" ht="15.75" thickBot="1">
      <c r="A688149" s="613"/>
      <c r="B688149" s="126">
        <v>17</v>
      </c>
    </row>
    <row r="688150" spans="1:2" ht="15.75" thickBot="1">
      <c r="A688150" s="614"/>
      <c r="B688150" s="126">
        <v>18</v>
      </c>
    </row>
    <row r="688151" spans="1:2" ht="15.75" thickBot="1">
      <c r="A688151" s="615"/>
      <c r="B688151" s="126">
        <v>19</v>
      </c>
    </row>
    <row r="688152" spans="1:2" ht="15.75" thickBot="1">
      <c r="A688152" s="615"/>
      <c r="B688152" s="126">
        <v>20</v>
      </c>
    </row>
    <row r="688153" spans="1:2" ht="15.75" thickBot="1">
      <c r="A688153" s="615"/>
      <c r="B688153" s="126">
        <v>21</v>
      </c>
    </row>
    <row r="688154" spans="1:2" ht="15.75" thickBot="1">
      <c r="A688154" s="615"/>
      <c r="B688154" s="126">
        <v>22</v>
      </c>
    </row>
    <row r="688155" spans="1:2" ht="15.75" thickBot="1">
      <c r="A688155" s="615"/>
      <c r="B688155" s="126">
        <v>23</v>
      </c>
    </row>
    <row r="688156" spans="1:2" ht="15.75" thickBot="1">
      <c r="A688156" s="615"/>
      <c r="B688156" s="126">
        <v>24</v>
      </c>
    </row>
    <row r="688157" spans="1:2">
      <c r="A688157" s="616">
        <v>0</v>
      </c>
      <c r="B688157" s="126">
        <v>25</v>
      </c>
    </row>
    <row r="688158" spans="1:2" ht="45">
      <c r="A688158" s="483" t="s">
        <v>746</v>
      </c>
      <c r="B688158" s="127" t="s">
        <v>338</v>
      </c>
    </row>
    <row r="688159" spans="1:2" ht="45.75" thickBot="1">
      <c r="A688159" s="604"/>
      <c r="B688159" s="127" t="s">
        <v>339</v>
      </c>
    </row>
    <row r="688160" spans="1:2" ht="15.75" thickBot="1">
      <c r="A688160" s="615"/>
      <c r="B688160" s="126">
        <v>26</v>
      </c>
    </row>
    <row r="688161" spans="1:2" ht="15.75" thickBot="1">
      <c r="A688161" s="615"/>
      <c r="B688161" s="126">
        <v>27</v>
      </c>
    </row>
    <row r="688162" spans="1:2" ht="15.75" thickBot="1">
      <c r="A688162" s="615"/>
      <c r="B688162" s="126">
        <v>28</v>
      </c>
    </row>
    <row r="688163" spans="1:2" ht="15.75" thickBot="1">
      <c r="A688163" s="615"/>
      <c r="B688163" s="126">
        <v>29</v>
      </c>
    </row>
    <row r="688164" spans="1:2" ht="15.75" thickBot="1">
      <c r="A688164" s="617">
        <v>0</v>
      </c>
      <c r="B688164" s="126">
        <v>30</v>
      </c>
    </row>
    <row r="688165" spans="1:2" ht="15.75" thickBot="1">
      <c r="A688165" s="615"/>
      <c r="B688165" s="126">
        <v>31</v>
      </c>
    </row>
    <row r="688166" spans="1:2" ht="15.75" thickBot="1">
      <c r="A688166" s="615"/>
      <c r="B688166" s="126">
        <v>32</v>
      </c>
    </row>
    <row r="688167" spans="1:2">
      <c r="A688167" s="618">
        <v>0</v>
      </c>
      <c r="B688167" s="126">
        <v>33</v>
      </c>
    </row>
    <row r="688168" spans="1:2">
      <c r="A688168" s="370">
        <v>0</v>
      </c>
      <c r="B688168" s="126">
        <v>34</v>
      </c>
    </row>
    <row r="688169" spans="1:2">
      <c r="A688169" s="436">
        <v>0</v>
      </c>
      <c r="B688169" s="126">
        <v>35</v>
      </c>
    </row>
    <row r="688170" spans="1:2">
      <c r="A688170" s="436">
        <v>0</v>
      </c>
      <c r="B688170" s="126">
        <v>36</v>
      </c>
    </row>
    <row r="688171" spans="1:2">
      <c r="A688171" s="370">
        <v>0</v>
      </c>
      <c r="B688171" s="126">
        <v>37</v>
      </c>
    </row>
    <row r="688172" spans="1:2" ht="15.75" thickBot="1">
      <c r="A688172" s="619">
        <v>0</v>
      </c>
      <c r="B688172" s="126">
        <v>38</v>
      </c>
    </row>
    <row r="688173" spans="1:2" ht="15.75" thickBot="1">
      <c r="A688173" s="615"/>
      <c r="B688173" s="126">
        <v>39</v>
      </c>
    </row>
    <row r="688174" spans="1:2" ht="45">
      <c r="A688174" s="620" t="s">
        <v>746</v>
      </c>
      <c r="B688174" s="127" t="s">
        <v>340</v>
      </c>
    </row>
    <row r="688175" spans="1:2" ht="45.75" thickBot="1">
      <c r="A688175" s="621"/>
      <c r="B688175" s="127" t="s">
        <v>341</v>
      </c>
    </row>
    <row r="688176" spans="1:2" ht="15.75" thickBot="1">
      <c r="A688176" s="615"/>
      <c r="B688176" s="126">
        <v>40</v>
      </c>
    </row>
    <row r="688177" spans="1:2" ht="45">
      <c r="A688177" s="541" t="s">
        <v>746</v>
      </c>
      <c r="B688177" s="127" t="s">
        <v>342</v>
      </c>
    </row>
    <row r="688178" spans="1:2" ht="45.75" thickBot="1">
      <c r="A688178" s="621"/>
      <c r="B688178" s="127" t="s">
        <v>343</v>
      </c>
    </row>
    <row r="688179" spans="1:2" ht="15.75" thickBot="1">
      <c r="A688179" s="622"/>
      <c r="B688179" s="126">
        <v>41</v>
      </c>
    </row>
    <row r="688180" spans="1:2" ht="60">
      <c r="A688180" s="541" t="s">
        <v>746</v>
      </c>
      <c r="B688180" s="127" t="s">
        <v>344</v>
      </c>
    </row>
    <row r="688181" spans="1:2" ht="15.75" thickBot="1">
      <c r="A688181" s="621"/>
      <c r="B688181" s="128">
        <v>42</v>
      </c>
    </row>
    <row r="688182" spans="1:2" ht="15.75" thickBot="1">
      <c r="A688182" s="622"/>
      <c r="B688182" s="126">
        <v>43</v>
      </c>
    </row>
    <row r="688183" spans="1:2" ht="60">
      <c r="A688183" s="541" t="s">
        <v>746</v>
      </c>
      <c r="B688183" s="127" t="s">
        <v>345</v>
      </c>
    </row>
    <row r="688184" spans="1:2" ht="15.75" thickBot="1">
      <c r="A688184" s="621"/>
      <c r="B688184" s="130">
        <v>44</v>
      </c>
    </row>
    <row r="688185" spans="1:2" ht="15.75" thickBot="1">
      <c r="A688185" s="622"/>
      <c r="B688185" s="126">
        <v>45</v>
      </c>
    </row>
    <row r="688186" spans="1:2" ht="15.75" thickBot="1">
      <c r="A688186" s="623"/>
      <c r="B688186" s="130">
        <v>46</v>
      </c>
    </row>
    <row r="688187" spans="1:2" ht="15.75" thickBot="1">
      <c r="A688187" s="625"/>
      <c r="B688187" s="126">
        <v>47</v>
      </c>
    </row>
    <row r="688188" spans="1:2" ht="15.75" thickBot="1">
      <c r="A688188" s="624"/>
      <c r="B688188" s="130">
        <v>48</v>
      </c>
    </row>
    <row r="688189" spans="1:2" ht="15.75" thickBot="1">
      <c r="A688189" s="626"/>
      <c r="B688189" s="126">
        <v>49</v>
      </c>
    </row>
    <row r="688190" spans="1:2" ht="15.75" thickBot="1">
      <c r="A688190" s="626"/>
      <c r="B688190" s="130">
        <v>50</v>
      </c>
    </row>
    <row r="688191" spans="1:2" ht="15.75" thickBot="1">
      <c r="A688191" s="627">
        <v>0</v>
      </c>
      <c r="B688191" s="126">
        <v>51</v>
      </c>
    </row>
    <row r="688192" spans="1:2" ht="15.75" thickBot="1">
      <c r="A688192" s="626"/>
      <c r="B688192" s="130">
        <v>52</v>
      </c>
    </row>
    <row r="688193" spans="1:2" ht="15.75" thickBot="1">
      <c r="A688193" s="626"/>
      <c r="B688193" s="126">
        <v>53</v>
      </c>
    </row>
    <row r="688194" spans="1:2" ht="15.75" thickBot="1">
      <c r="A688194" s="626"/>
      <c r="B688194" s="130">
        <v>54</v>
      </c>
    </row>
    <row r="688195" spans="1:2" ht="15.75" thickBot="1">
      <c r="A688195" s="615"/>
      <c r="B688195" s="126">
        <v>55</v>
      </c>
    </row>
    <row r="688196" spans="1:2" ht="15.75" thickBot="1">
      <c r="A688196" s="615"/>
      <c r="B688196" s="130">
        <v>56</v>
      </c>
    </row>
    <row r="688197" spans="1:2" ht="45.75" thickBot="1">
      <c r="A688197" s="545" t="s">
        <v>746</v>
      </c>
      <c r="B688197" s="127" t="s">
        <v>346</v>
      </c>
    </row>
    <row r="688198" spans="1:2" ht="15.75" thickBot="1">
      <c r="A688198" s="626"/>
      <c r="B688198" s="126">
        <v>57</v>
      </c>
    </row>
    <row r="688199" spans="1:2" ht="15.75" thickBot="1">
      <c r="A688199" s="626"/>
      <c r="B688199" s="126">
        <v>58</v>
      </c>
    </row>
    <row r="688200" spans="1:2" ht="15.75" thickBot="1">
      <c r="A688200" s="626"/>
      <c r="B688200" s="126">
        <v>59</v>
      </c>
    </row>
    <row r="688201" spans="1:2" ht="15.75" thickBot="1">
      <c r="A688201" s="626"/>
      <c r="B688201" s="126">
        <v>60</v>
      </c>
    </row>
    <row r="688202" spans="1:2">
      <c r="A688202" s="628">
        <v>0</v>
      </c>
      <c r="B688202" s="126">
        <v>61</v>
      </c>
    </row>
    <row r="688203" spans="1:2" ht="45">
      <c r="A688203" s="460" t="s">
        <v>746</v>
      </c>
      <c r="B688203" s="127" t="s">
        <v>347</v>
      </c>
    </row>
    <row r="688204" spans="1:2" ht="45.75" thickBot="1">
      <c r="A688204" s="630"/>
      <c r="B688204" s="127" t="s">
        <v>348</v>
      </c>
    </row>
    <row r="688205" spans="1:2" ht="15.75" thickBot="1">
      <c r="A688205" s="629"/>
      <c r="B688205" s="126">
        <v>62</v>
      </c>
    </row>
    <row r="688206" spans="1:2" ht="15.75" thickBot="1">
      <c r="A688206" s="629"/>
      <c r="B688206" s="126">
        <v>63</v>
      </c>
    </row>
    <row r="688207" spans="1:2" ht="15.75" thickBot="1">
      <c r="A688207" s="629"/>
      <c r="B688207" s="126">
        <v>64</v>
      </c>
    </row>
    <row r="688208" spans="1:2" ht="15.75" thickBot="1">
      <c r="A688208" s="627">
        <v>0</v>
      </c>
      <c r="B688208" s="126">
        <v>65</v>
      </c>
    </row>
    <row r="688209" spans="1:2" ht="15.75" thickBot="1">
      <c r="A688209" s="629"/>
      <c r="B688209" s="126">
        <v>66</v>
      </c>
    </row>
    <row r="688210" spans="1:2" ht="15.75" thickBot="1">
      <c r="A688210" s="629"/>
      <c r="B688210" s="126">
        <v>67</v>
      </c>
    </row>
    <row r="688211" spans="1:2" ht="15.75" thickBot="1">
      <c r="A688211" s="629"/>
      <c r="B688211" s="126">
        <v>68</v>
      </c>
    </row>
    <row r="688212" spans="1:2" ht="15.75" thickBot="1">
      <c r="A688212" s="629"/>
      <c r="B688212" s="126">
        <v>69</v>
      </c>
    </row>
    <row r="688213" spans="1:2" ht="15.75" thickBot="1">
      <c r="A688213" s="623"/>
      <c r="B688213" s="126">
        <v>70</v>
      </c>
    </row>
    <row r="688214" spans="1:2" ht="15.75" thickBot="1">
      <c r="A688214" s="629"/>
      <c r="B688214" s="126">
        <v>71</v>
      </c>
    </row>
    <row r="688215" spans="1:2" ht="15.75" thickBot="1">
      <c r="A688215" s="623"/>
      <c r="B688215" s="126">
        <v>72</v>
      </c>
    </row>
    <row r="688216" spans="1:2" ht="15.75" thickBot="1">
      <c r="A688216" s="629"/>
      <c r="B688216" s="126">
        <v>73</v>
      </c>
    </row>
    <row r="688217" spans="1:2">
      <c r="A688217" s="546"/>
      <c r="B688217" s="126">
        <v>74</v>
      </c>
    </row>
    <row r="688218" spans="1:2">
      <c r="A688218" s="462">
        <v>0</v>
      </c>
      <c r="B688218" s="126">
        <v>75</v>
      </c>
    </row>
    <row r="688219" spans="1:2" ht="60">
      <c r="A688219" s="462">
        <v>0</v>
      </c>
      <c r="B688219" s="125" t="s">
        <v>349</v>
      </c>
    </row>
    <row r="688220" spans="1:2" ht="60">
      <c r="A688220" s="460" t="s">
        <v>746</v>
      </c>
      <c r="B688220" s="125" t="s">
        <v>350</v>
      </c>
    </row>
    <row r="688221" spans="1:2" ht="60">
      <c r="A688221" s="441"/>
      <c r="B688221" s="125" t="s">
        <v>351</v>
      </c>
    </row>
    <row r="688222" spans="1:2">
      <c r="A688222" s="462">
        <v>0</v>
      </c>
      <c r="B688222" s="131">
        <v>76</v>
      </c>
    </row>
    <row r="688223" spans="1:2">
      <c r="A688223" s="462">
        <v>0</v>
      </c>
      <c r="B688223" s="131">
        <v>77</v>
      </c>
    </row>
    <row r="688224" spans="1:2">
      <c r="A688224" s="462">
        <v>0</v>
      </c>
      <c r="B688224" s="131">
        <v>78</v>
      </c>
    </row>
    <row r="688225" spans="1:2">
      <c r="A688225" s="462">
        <v>0</v>
      </c>
      <c r="B688225" s="131">
        <v>79</v>
      </c>
    </row>
    <row r="688226" spans="1:2">
      <c r="A688226" s="462">
        <v>0</v>
      </c>
      <c r="B688226" s="131">
        <v>80</v>
      </c>
    </row>
    <row r="688227" spans="1:2">
      <c r="A688227" s="462">
        <v>0</v>
      </c>
      <c r="B688227" s="131">
        <v>81</v>
      </c>
    </row>
    <row r="688228" spans="1:2">
      <c r="A688228" s="462">
        <v>0</v>
      </c>
      <c r="B688228" s="131">
        <v>82</v>
      </c>
    </row>
    <row r="688229" spans="1:2">
      <c r="A688229" s="462">
        <v>0</v>
      </c>
      <c r="B688229" s="131">
        <v>83</v>
      </c>
    </row>
    <row r="688230" spans="1:2">
      <c r="A688230" s="462">
        <v>0</v>
      </c>
      <c r="B688230" s="131">
        <v>84</v>
      </c>
    </row>
    <row r="688231" spans="1:2" ht="15.75" thickBot="1">
      <c r="A688231" s="631">
        <v>0</v>
      </c>
      <c r="B688231" s="131">
        <v>85</v>
      </c>
    </row>
    <row r="688232" spans="1:2" ht="15.75" thickBot="1">
      <c r="A688232" s="632"/>
      <c r="B688232" s="131">
        <v>86</v>
      </c>
    </row>
    <row r="688233" spans="1:2" ht="15.75" thickBot="1">
      <c r="A688233" s="632"/>
      <c r="B688233" s="131">
        <v>87</v>
      </c>
    </row>
    <row r="688234" spans="1:2" ht="15.75" thickBot="1">
      <c r="A688234" s="615"/>
      <c r="B688234" s="131">
        <v>88</v>
      </c>
    </row>
    <row r="688235" spans="1:2" ht="15.75" thickBot="1">
      <c r="A688235" s="622"/>
      <c r="B688235" s="131">
        <v>89</v>
      </c>
    </row>
    <row r="688236" spans="1:2" ht="45">
      <c r="A688236" s="541" t="s">
        <v>746</v>
      </c>
      <c r="B688236" s="125" t="s">
        <v>352</v>
      </c>
    </row>
    <row r="688237" spans="1:2">
      <c r="A688237" s="290"/>
      <c r="B688237" s="131">
        <v>90</v>
      </c>
    </row>
    <row r="688238" spans="1:2">
      <c r="A688238" s="290"/>
      <c r="B688238" s="131">
        <v>91</v>
      </c>
    </row>
    <row r="688239" spans="1:2">
      <c r="A688239" s="526"/>
      <c r="B688239" s="131">
        <v>92</v>
      </c>
    </row>
    <row r="688240" spans="1:2">
      <c r="A688240" s="291"/>
      <c r="B688240" s="131">
        <v>93</v>
      </c>
    </row>
    <row r="688241" spans="1:2">
      <c r="A688241" s="374"/>
      <c r="B688241" s="131">
        <v>94</v>
      </c>
    </row>
    <row r="688242" spans="1:2">
      <c r="A688242" s="374"/>
      <c r="B688242" s="131">
        <v>95</v>
      </c>
    </row>
    <row r="688243" spans="1:2">
      <c r="A688243" s="374"/>
      <c r="B688243" s="131">
        <v>96</v>
      </c>
    </row>
    <row r="688244" spans="1:2">
      <c r="A688244" s="374"/>
      <c r="B688244" s="131">
        <v>97</v>
      </c>
    </row>
    <row r="688245" spans="1:2">
      <c r="A688245" s="291"/>
      <c r="B688245" s="131">
        <v>98</v>
      </c>
    </row>
    <row r="688246" spans="1:2">
      <c r="A688246" s="441"/>
      <c r="B688246" s="131">
        <v>99</v>
      </c>
    </row>
    <row r="688247" spans="1:2">
      <c r="A688247" s="441"/>
      <c r="B688247" s="131">
        <v>100</v>
      </c>
    </row>
    <row r="688248" spans="1:2">
      <c r="A688248" s="464"/>
      <c r="B688248" s="131">
        <v>101</v>
      </c>
    </row>
    <row r="688249" spans="1:2">
      <c r="A688249" s="290"/>
      <c r="B688249" s="131">
        <v>102</v>
      </c>
    </row>
    <row r="688250" spans="1:2" ht="45">
      <c r="A688250" s="633" t="s">
        <v>746</v>
      </c>
      <c r="B688250" s="125" t="s">
        <v>353</v>
      </c>
    </row>
    <row r="688251" spans="1:2">
      <c r="A688251" s="463"/>
      <c r="B688251" s="131">
        <v>103</v>
      </c>
    </row>
    <row r="688252" spans="1:2">
      <c r="A688252" s="298"/>
      <c r="B688252" s="131">
        <v>104</v>
      </c>
    </row>
    <row r="688253" spans="1:2">
      <c r="A688253" s="298"/>
      <c r="B688253" s="131">
        <v>105</v>
      </c>
    </row>
    <row r="688254" spans="1:2">
      <c r="A688254" s="298"/>
      <c r="B688254" s="131">
        <v>106</v>
      </c>
    </row>
    <row r="688255" spans="1:2">
      <c r="A688255" s="298"/>
      <c r="B688255" s="131">
        <v>107</v>
      </c>
    </row>
    <row r="688256" spans="1:2">
      <c r="A688256" s="465"/>
      <c r="B688256" s="131">
        <v>108</v>
      </c>
    </row>
    <row r="688257" spans="1:2">
      <c r="A688257" s="441"/>
      <c r="B688257" s="131">
        <v>109</v>
      </c>
    </row>
    <row r="688258" spans="1:2">
      <c r="A688258" s="464"/>
      <c r="B688258" s="131">
        <v>110</v>
      </c>
    </row>
    <row r="688259" spans="1:2">
      <c r="A688259" s="466"/>
      <c r="B688259" s="131">
        <v>111</v>
      </c>
    </row>
    <row r="688260" spans="1:2">
      <c r="A688260" s="290"/>
      <c r="B688260" s="131">
        <v>112</v>
      </c>
    </row>
    <row r="688261" spans="1:2" ht="45">
      <c r="A688261" s="633" t="s">
        <v>746</v>
      </c>
      <c r="B688261" s="125" t="s">
        <v>354</v>
      </c>
    </row>
    <row r="688262" spans="1:2">
      <c r="A688262" s="290"/>
      <c r="B688262" s="131">
        <v>113</v>
      </c>
    </row>
    <row r="688263" spans="1:2">
      <c r="A688263" s="525" t="s">
        <v>746</v>
      </c>
      <c r="B688263" s="131">
        <v>114</v>
      </c>
    </row>
    <row r="688264" spans="1:2">
      <c r="A688264" s="525" t="s">
        <v>746</v>
      </c>
      <c r="B688264" s="131">
        <v>115</v>
      </c>
    </row>
    <row r="688265" spans="1:2">
      <c r="A688265" s="463"/>
      <c r="B688265" s="131">
        <v>116</v>
      </c>
    </row>
    <row r="688266" spans="1:2">
      <c r="A688266" s="298"/>
      <c r="B688266" s="131">
        <v>117</v>
      </c>
    </row>
    <row r="688267" spans="1:2">
      <c r="A688267" s="298"/>
      <c r="B688267" s="131">
        <v>118</v>
      </c>
    </row>
    <row r="688268" spans="1:2">
      <c r="A688268" s="298"/>
      <c r="B688268" s="131">
        <v>119</v>
      </c>
    </row>
    <row r="688269" spans="1:2">
      <c r="A688269" s="465"/>
      <c r="B688269" s="131">
        <v>120</v>
      </c>
    </row>
    <row r="688270" spans="1:2">
      <c r="A688270" s="465"/>
      <c r="B688270" s="131">
        <v>121</v>
      </c>
    </row>
    <row r="688271" spans="1:2">
      <c r="A688271" s="441"/>
      <c r="B688271" s="131">
        <v>122</v>
      </c>
    </row>
    <row r="688272" spans="1:2">
      <c r="A688272" s="464"/>
      <c r="B688272" s="131">
        <v>123</v>
      </c>
    </row>
    <row r="688273" spans="1:2">
      <c r="A688273" s="463"/>
      <c r="B688273" s="131">
        <v>124</v>
      </c>
    </row>
    <row r="688274" spans="1:2">
      <c r="A688274" s="298"/>
      <c r="B688274" s="131">
        <v>125</v>
      </c>
    </row>
    <row r="688275" spans="1:2">
      <c r="A688275" s="465"/>
      <c r="B688275" s="131">
        <v>127</v>
      </c>
    </row>
    <row r="688276" spans="1:2">
      <c r="A688276" s="441"/>
      <c r="B688276" s="131">
        <v>128</v>
      </c>
    </row>
    <row r="688277" spans="1:2">
      <c r="A688277" s="464"/>
      <c r="B688277" s="131">
        <v>129</v>
      </c>
    </row>
    <row r="688278" spans="1:2">
      <c r="A688278" s="463"/>
      <c r="B688278" s="131">
        <v>130</v>
      </c>
    </row>
    <row r="688279" spans="1:2">
      <c r="A688279" s="298"/>
      <c r="B688279" s="131">
        <v>131</v>
      </c>
    </row>
    <row r="688280" spans="1:2">
      <c r="A688280" s="465"/>
      <c r="B688280" s="131">
        <v>133</v>
      </c>
    </row>
    <row r="688281" spans="1:2" ht="60">
      <c r="A688281" s="460" t="s">
        <v>746</v>
      </c>
      <c r="B688281" s="125" t="s">
        <v>355</v>
      </c>
    </row>
    <row r="688282" spans="1:2" ht="60">
      <c r="A688282" s="439"/>
      <c r="B688282" s="129" t="s">
        <v>356</v>
      </c>
    </row>
    <row r="688283" spans="1:2">
      <c r="A688283" s="462">
        <v>0</v>
      </c>
      <c r="B688283" s="131">
        <v>134</v>
      </c>
    </row>
    <row r="688284" spans="1:2">
      <c r="A688284" s="462">
        <v>0</v>
      </c>
      <c r="B688284" s="131">
        <v>135</v>
      </c>
    </row>
    <row r="688285" spans="1:2">
      <c r="A688285" s="373">
        <v>0</v>
      </c>
      <c r="B688285" s="131">
        <v>136</v>
      </c>
    </row>
    <row r="688286" spans="1:2">
      <c r="A688286" s="439"/>
      <c r="B688286" s="131">
        <v>137</v>
      </c>
    </row>
    <row r="688287" spans="1:2">
      <c r="A688287" s="371">
        <v>0</v>
      </c>
      <c r="B688287" s="131">
        <v>138</v>
      </c>
    </row>
    <row r="688288" spans="1:2">
      <c r="A688288" s="370" t="s">
        <v>746</v>
      </c>
      <c r="B688288" s="131">
        <v>139</v>
      </c>
    </row>
    <row r="688289" spans="1:2">
      <c r="A688289" s="370" t="s">
        <v>746</v>
      </c>
      <c r="B688289" s="131">
        <v>140</v>
      </c>
    </row>
    <row r="688290" spans="1:2">
      <c r="A688290" s="370">
        <v>0</v>
      </c>
      <c r="B688290" s="131">
        <v>141</v>
      </c>
    </row>
    <row r="688291" spans="1:2">
      <c r="A688291" s="370" t="s">
        <v>117</v>
      </c>
      <c r="B688291" s="131">
        <v>142</v>
      </c>
    </row>
    <row r="688292" spans="1:2">
      <c r="A688292" s="370" t="s">
        <v>117</v>
      </c>
      <c r="B688292" s="131">
        <v>143</v>
      </c>
    </row>
    <row r="688293" spans="1:2">
      <c r="A688293" s="370" t="s">
        <v>117</v>
      </c>
      <c r="B688293" s="131">
        <v>144</v>
      </c>
    </row>
    <row r="688294" spans="1:2">
      <c r="A688294" s="370" t="s">
        <v>117</v>
      </c>
      <c r="B688294" s="131">
        <v>145</v>
      </c>
    </row>
    <row r="688295" spans="1:2">
      <c r="A688295" s="528" t="s">
        <v>117</v>
      </c>
      <c r="B688295" s="131">
        <v>146</v>
      </c>
    </row>
    <row r="688296" spans="1:2">
      <c r="A688296" s="528" t="s">
        <v>117</v>
      </c>
      <c r="B688296" s="131">
        <v>147</v>
      </c>
    </row>
    <row r="688297" spans="1:2">
      <c r="A688297" s="370" t="s">
        <v>117</v>
      </c>
      <c r="B688297" s="131">
        <v>148</v>
      </c>
    </row>
    <row r="688298" spans="1:2">
      <c r="A688298" s="515"/>
      <c r="B688298" s="533"/>
    </row>
    <row r="688299" spans="1:2">
      <c r="A688299" s="515"/>
      <c r="B688299" s="452"/>
    </row>
    <row r="688300" spans="1:2">
      <c r="A688300" s="515"/>
      <c r="B688300" s="452"/>
    </row>
    <row r="688301" spans="1:2">
      <c r="A688301" s="515"/>
      <c r="B688301" s="452"/>
    </row>
    <row r="688302" spans="1:2">
      <c r="A688302" s="515"/>
      <c r="B688302" s="452"/>
    </row>
    <row r="688303" spans="1:2">
      <c r="A688303" s="467">
        <v>0</v>
      </c>
      <c r="B688303" s="452"/>
    </row>
    <row r="688304" spans="1:2">
      <c r="A688304" s="467">
        <v>0</v>
      </c>
      <c r="B688304" s="452"/>
    </row>
    <row r="688305" spans="1:2">
      <c r="A688305" s="467">
        <v>0</v>
      </c>
      <c r="B688305" s="452"/>
    </row>
    <row r="688306" spans="1:2">
      <c r="A688306" s="467">
        <v>0</v>
      </c>
      <c r="B688306" s="452"/>
    </row>
    <row r="688307" spans="1:2">
      <c r="A688307" s="467">
        <v>0</v>
      </c>
      <c r="B688307" s="452"/>
    </row>
    <row r="688308" spans="1:2">
      <c r="A688308" s="467"/>
      <c r="B688308" s="452"/>
    </row>
    <row r="688309" spans="1:2">
      <c r="A688309" s="467"/>
      <c r="B688309" s="452"/>
    </row>
    <row r="688310" spans="1:2">
      <c r="A688310" s="467"/>
      <c r="B688310" s="452"/>
    </row>
    <row r="688311" spans="1:2">
      <c r="A688311" s="467"/>
      <c r="B688311" s="452"/>
    </row>
    <row r="688312" spans="1:2">
      <c r="A688312" s="467"/>
      <c r="B688312" s="452"/>
    </row>
    <row r="688313" spans="1:2">
      <c r="A688313" s="467"/>
      <c r="B688313" s="452"/>
    </row>
    <row r="688314" spans="1:2">
      <c r="A688314" s="467"/>
      <c r="B688314" s="452"/>
    </row>
    <row r="688315" spans="1:2">
      <c r="A688315" s="467"/>
      <c r="B688315" s="454"/>
    </row>
    <row r="688316" spans="1:2">
      <c r="A688316" s="467"/>
      <c r="B688316" s="452"/>
    </row>
    <row r="688317" spans="1:2">
      <c r="A688317" s="467"/>
      <c r="B688317" s="455"/>
    </row>
    <row r="688318" spans="1:2">
      <c r="A688318" s="467"/>
      <c r="B688318" s="456"/>
    </row>
    <row r="688319" spans="1:2">
      <c r="A688319" s="467"/>
      <c r="B688319" s="456"/>
    </row>
    <row r="688320" spans="1:2">
      <c r="A688320" s="467"/>
      <c r="B688320" s="455"/>
    </row>
    <row r="688321" spans="1:2">
      <c r="A688321" s="467"/>
      <c r="B688321" s="456"/>
    </row>
    <row r="688322" spans="1:2">
      <c r="A688322" s="467"/>
      <c r="B688322" s="455"/>
    </row>
    <row r="688323" spans="1:2">
      <c r="A688323" s="467"/>
      <c r="B688323" s="452"/>
    </row>
    <row r="688324" spans="1:2">
      <c r="A688324" s="467"/>
      <c r="B688324" s="452"/>
    </row>
    <row r="688325" spans="1:2">
      <c r="A688325" s="467"/>
      <c r="B688325" s="452"/>
    </row>
    <row r="688326" spans="1:2">
      <c r="A688326" s="467"/>
      <c r="B688326" s="452"/>
    </row>
    <row r="688327" spans="1:2">
      <c r="A688327" s="467"/>
      <c r="B688327" s="452"/>
    </row>
    <row r="688328" spans="1:2">
      <c r="A688328" s="467"/>
      <c r="B688328" s="452"/>
    </row>
    <row r="688329" spans="1:2">
      <c r="A688329" s="467"/>
      <c r="B688329" s="452"/>
    </row>
    <row r="704514" spans="1:2">
      <c r="A704514" s="523">
        <v>1</v>
      </c>
      <c r="B704514" s="124"/>
    </row>
    <row r="704515" spans="1:2" ht="60.75" thickBot="1">
      <c r="A704515" s="604"/>
      <c r="B704515" s="125" t="s">
        <v>336</v>
      </c>
    </row>
    <row r="704516" spans="1:2" ht="15.75" thickBot="1">
      <c r="A704516" s="607"/>
      <c r="B704516" s="126">
        <v>1</v>
      </c>
    </row>
    <row r="704517" spans="1:2" ht="45">
      <c r="A704517" s="605" t="s">
        <v>746</v>
      </c>
      <c r="B704517" s="127" t="s">
        <v>337</v>
      </c>
    </row>
    <row r="704518" spans="1:2" ht="15.75" thickBot="1">
      <c r="A704518" s="608"/>
      <c r="B704518" s="126">
        <v>2</v>
      </c>
    </row>
    <row r="704519" spans="1:2" ht="15.75" thickBot="1">
      <c r="A704519" s="609"/>
      <c r="B704519" s="126">
        <v>3</v>
      </c>
    </row>
    <row r="704520" spans="1:2" ht="15.75" thickBot="1">
      <c r="A704520" s="609"/>
      <c r="B704520" s="126">
        <v>4</v>
      </c>
    </row>
    <row r="704521" spans="1:2" ht="15.75" thickBot="1">
      <c r="A704521" s="609"/>
      <c r="B704521" s="126">
        <v>5</v>
      </c>
    </row>
    <row r="704522" spans="1:2" ht="60">
      <c r="A704522" s="605" t="s">
        <v>752</v>
      </c>
      <c r="B704522" s="126">
        <v>6</v>
      </c>
    </row>
    <row r="704523" spans="1:2">
      <c r="A704523" s="483" t="s">
        <v>746</v>
      </c>
      <c r="B704523" s="126">
        <v>7</v>
      </c>
    </row>
    <row r="704524" spans="1:2">
      <c r="A704524" s="483" t="s">
        <v>746</v>
      </c>
      <c r="B704524" s="126">
        <v>8</v>
      </c>
    </row>
    <row r="704525" spans="1:2">
      <c r="A704525" s="483" t="s">
        <v>746</v>
      </c>
      <c r="B704525" s="126">
        <v>9</v>
      </c>
    </row>
    <row r="704526" spans="1:2">
      <c r="A704526" s="483" t="s">
        <v>746</v>
      </c>
      <c r="B704526" s="126">
        <v>10</v>
      </c>
    </row>
    <row r="704527" spans="1:2" ht="15.75" thickBot="1">
      <c r="A704527" s="610" t="s">
        <v>746</v>
      </c>
      <c r="B704527" s="126">
        <v>11</v>
      </c>
    </row>
    <row r="704528" spans="1:2" ht="15.75" thickBot="1">
      <c r="A704528" s="607"/>
      <c r="B704528" s="126">
        <v>12</v>
      </c>
    </row>
    <row r="704529" spans="1:2" ht="15.75" thickBot="1">
      <c r="A704529" s="611"/>
      <c r="B704529" s="126">
        <v>13</v>
      </c>
    </row>
    <row r="704530" spans="1:2" ht="15.75" thickBot="1">
      <c r="A704530" s="609"/>
      <c r="B704530" s="126">
        <v>14</v>
      </c>
    </row>
    <row r="704531" spans="1:2" ht="15.75" thickBot="1">
      <c r="A704531" s="612"/>
      <c r="B704531" s="126">
        <v>15</v>
      </c>
    </row>
    <row r="704532" spans="1:2" ht="15.75" thickBot="1">
      <c r="A704532" s="611"/>
      <c r="B704532" s="126">
        <v>16</v>
      </c>
    </row>
    <row r="704533" spans="1:2" ht="15.75" thickBot="1">
      <c r="A704533" s="613"/>
      <c r="B704533" s="126">
        <v>17</v>
      </c>
    </row>
    <row r="704534" spans="1:2" ht="15.75" thickBot="1">
      <c r="A704534" s="614"/>
      <c r="B704534" s="126">
        <v>18</v>
      </c>
    </row>
    <row r="704535" spans="1:2" ht="15.75" thickBot="1">
      <c r="A704535" s="615"/>
      <c r="B704535" s="126">
        <v>19</v>
      </c>
    </row>
    <row r="704536" spans="1:2" ht="15.75" thickBot="1">
      <c r="A704536" s="615"/>
      <c r="B704536" s="126">
        <v>20</v>
      </c>
    </row>
    <row r="704537" spans="1:2" ht="15.75" thickBot="1">
      <c r="A704537" s="615"/>
      <c r="B704537" s="126">
        <v>21</v>
      </c>
    </row>
    <row r="704538" spans="1:2" ht="15.75" thickBot="1">
      <c r="A704538" s="615"/>
      <c r="B704538" s="126">
        <v>22</v>
      </c>
    </row>
    <row r="704539" spans="1:2" ht="15.75" thickBot="1">
      <c r="A704539" s="615"/>
      <c r="B704539" s="126">
        <v>23</v>
      </c>
    </row>
    <row r="704540" spans="1:2" ht="15.75" thickBot="1">
      <c r="A704540" s="615"/>
      <c r="B704540" s="126">
        <v>24</v>
      </c>
    </row>
    <row r="704541" spans="1:2">
      <c r="A704541" s="616">
        <v>0</v>
      </c>
      <c r="B704541" s="126">
        <v>25</v>
      </c>
    </row>
    <row r="704542" spans="1:2" ht="45">
      <c r="A704542" s="483" t="s">
        <v>746</v>
      </c>
      <c r="B704542" s="127" t="s">
        <v>338</v>
      </c>
    </row>
    <row r="704543" spans="1:2" ht="45.75" thickBot="1">
      <c r="A704543" s="604"/>
      <c r="B704543" s="127" t="s">
        <v>339</v>
      </c>
    </row>
    <row r="704544" spans="1:2" ht="15.75" thickBot="1">
      <c r="A704544" s="615"/>
      <c r="B704544" s="126">
        <v>26</v>
      </c>
    </row>
    <row r="704545" spans="1:2" ht="15.75" thickBot="1">
      <c r="A704545" s="615"/>
      <c r="B704545" s="126">
        <v>27</v>
      </c>
    </row>
    <row r="704546" spans="1:2" ht="15.75" thickBot="1">
      <c r="A704546" s="615"/>
      <c r="B704546" s="126">
        <v>28</v>
      </c>
    </row>
    <row r="704547" spans="1:2" ht="15.75" thickBot="1">
      <c r="A704547" s="615"/>
      <c r="B704547" s="126">
        <v>29</v>
      </c>
    </row>
    <row r="704548" spans="1:2" ht="15.75" thickBot="1">
      <c r="A704548" s="617">
        <v>0</v>
      </c>
      <c r="B704548" s="126">
        <v>30</v>
      </c>
    </row>
    <row r="704549" spans="1:2" ht="15.75" thickBot="1">
      <c r="A704549" s="615"/>
      <c r="B704549" s="126">
        <v>31</v>
      </c>
    </row>
    <row r="704550" spans="1:2" ht="15.75" thickBot="1">
      <c r="A704550" s="615"/>
      <c r="B704550" s="126">
        <v>32</v>
      </c>
    </row>
    <row r="704551" spans="1:2">
      <c r="A704551" s="618">
        <v>0</v>
      </c>
      <c r="B704551" s="126">
        <v>33</v>
      </c>
    </row>
    <row r="704552" spans="1:2">
      <c r="A704552" s="370">
        <v>0</v>
      </c>
      <c r="B704552" s="126">
        <v>34</v>
      </c>
    </row>
    <row r="704553" spans="1:2">
      <c r="A704553" s="436">
        <v>0</v>
      </c>
      <c r="B704553" s="126">
        <v>35</v>
      </c>
    </row>
    <row r="704554" spans="1:2">
      <c r="A704554" s="436">
        <v>0</v>
      </c>
      <c r="B704554" s="126">
        <v>36</v>
      </c>
    </row>
    <row r="704555" spans="1:2">
      <c r="A704555" s="370">
        <v>0</v>
      </c>
      <c r="B704555" s="126">
        <v>37</v>
      </c>
    </row>
    <row r="704556" spans="1:2" ht="15.75" thickBot="1">
      <c r="A704556" s="619">
        <v>0</v>
      </c>
      <c r="B704556" s="126">
        <v>38</v>
      </c>
    </row>
    <row r="704557" spans="1:2" ht="15.75" thickBot="1">
      <c r="A704557" s="615"/>
      <c r="B704557" s="126">
        <v>39</v>
      </c>
    </row>
    <row r="704558" spans="1:2" ht="45">
      <c r="A704558" s="620" t="s">
        <v>746</v>
      </c>
      <c r="B704558" s="127" t="s">
        <v>340</v>
      </c>
    </row>
    <row r="704559" spans="1:2" ht="45.75" thickBot="1">
      <c r="A704559" s="621"/>
      <c r="B704559" s="127" t="s">
        <v>341</v>
      </c>
    </row>
    <row r="704560" spans="1:2" ht="15.75" thickBot="1">
      <c r="A704560" s="615"/>
      <c r="B704560" s="126">
        <v>40</v>
      </c>
    </row>
    <row r="704561" spans="1:2" ht="45">
      <c r="A704561" s="541" t="s">
        <v>746</v>
      </c>
      <c r="B704561" s="127" t="s">
        <v>342</v>
      </c>
    </row>
    <row r="704562" spans="1:2" ht="45.75" thickBot="1">
      <c r="A704562" s="621"/>
      <c r="B704562" s="127" t="s">
        <v>343</v>
      </c>
    </row>
    <row r="704563" spans="1:2" ht="15.75" thickBot="1">
      <c r="A704563" s="622"/>
      <c r="B704563" s="126">
        <v>41</v>
      </c>
    </row>
    <row r="704564" spans="1:2" ht="60">
      <c r="A704564" s="541" t="s">
        <v>746</v>
      </c>
      <c r="B704564" s="127" t="s">
        <v>344</v>
      </c>
    </row>
    <row r="704565" spans="1:2" ht="15.75" thickBot="1">
      <c r="A704565" s="621"/>
      <c r="B704565" s="128">
        <v>42</v>
      </c>
    </row>
    <row r="704566" spans="1:2" ht="15.75" thickBot="1">
      <c r="A704566" s="622"/>
      <c r="B704566" s="126">
        <v>43</v>
      </c>
    </row>
    <row r="704567" spans="1:2" ht="60">
      <c r="A704567" s="541" t="s">
        <v>746</v>
      </c>
      <c r="B704567" s="127" t="s">
        <v>345</v>
      </c>
    </row>
    <row r="704568" spans="1:2" ht="15.75" thickBot="1">
      <c r="A704568" s="621"/>
      <c r="B704568" s="130">
        <v>44</v>
      </c>
    </row>
    <row r="704569" spans="1:2" ht="15.75" thickBot="1">
      <c r="A704569" s="622"/>
      <c r="B704569" s="126">
        <v>45</v>
      </c>
    </row>
    <row r="704570" spans="1:2" ht="15.75" thickBot="1">
      <c r="A704570" s="623"/>
      <c r="B704570" s="130">
        <v>46</v>
      </c>
    </row>
    <row r="704571" spans="1:2" ht="15.75" thickBot="1">
      <c r="A704571" s="625"/>
      <c r="B704571" s="126">
        <v>47</v>
      </c>
    </row>
    <row r="704572" spans="1:2" ht="15.75" thickBot="1">
      <c r="A704572" s="624"/>
      <c r="B704572" s="130">
        <v>48</v>
      </c>
    </row>
    <row r="704573" spans="1:2" ht="15.75" thickBot="1">
      <c r="A704573" s="626"/>
      <c r="B704573" s="126">
        <v>49</v>
      </c>
    </row>
    <row r="704574" spans="1:2" ht="15.75" thickBot="1">
      <c r="A704574" s="626"/>
      <c r="B704574" s="130">
        <v>50</v>
      </c>
    </row>
    <row r="704575" spans="1:2" ht="15.75" thickBot="1">
      <c r="A704575" s="627">
        <v>0</v>
      </c>
      <c r="B704575" s="126">
        <v>51</v>
      </c>
    </row>
    <row r="704576" spans="1:2" ht="15.75" thickBot="1">
      <c r="A704576" s="626"/>
      <c r="B704576" s="130">
        <v>52</v>
      </c>
    </row>
    <row r="704577" spans="1:2" ht="15.75" thickBot="1">
      <c r="A704577" s="626"/>
      <c r="B704577" s="126">
        <v>53</v>
      </c>
    </row>
    <row r="704578" spans="1:2" ht="15.75" thickBot="1">
      <c r="A704578" s="626"/>
      <c r="B704578" s="130">
        <v>54</v>
      </c>
    </row>
    <row r="704579" spans="1:2" ht="15.75" thickBot="1">
      <c r="A704579" s="615"/>
      <c r="B704579" s="126">
        <v>55</v>
      </c>
    </row>
    <row r="704580" spans="1:2" ht="15.75" thickBot="1">
      <c r="A704580" s="615"/>
      <c r="B704580" s="130">
        <v>56</v>
      </c>
    </row>
    <row r="704581" spans="1:2" ht="45.75" thickBot="1">
      <c r="A704581" s="545" t="s">
        <v>746</v>
      </c>
      <c r="B704581" s="127" t="s">
        <v>346</v>
      </c>
    </row>
    <row r="704582" spans="1:2" ht="15.75" thickBot="1">
      <c r="A704582" s="626"/>
      <c r="B704582" s="126">
        <v>57</v>
      </c>
    </row>
    <row r="704583" spans="1:2" ht="15.75" thickBot="1">
      <c r="A704583" s="626"/>
      <c r="B704583" s="126">
        <v>58</v>
      </c>
    </row>
    <row r="704584" spans="1:2" ht="15.75" thickBot="1">
      <c r="A704584" s="626"/>
      <c r="B704584" s="126">
        <v>59</v>
      </c>
    </row>
    <row r="704585" spans="1:2" ht="15.75" thickBot="1">
      <c r="A704585" s="626"/>
      <c r="B704585" s="126">
        <v>60</v>
      </c>
    </row>
    <row r="704586" spans="1:2">
      <c r="A704586" s="628">
        <v>0</v>
      </c>
      <c r="B704586" s="126">
        <v>61</v>
      </c>
    </row>
    <row r="704587" spans="1:2" ht="45">
      <c r="A704587" s="460" t="s">
        <v>746</v>
      </c>
      <c r="B704587" s="127" t="s">
        <v>347</v>
      </c>
    </row>
    <row r="704588" spans="1:2" ht="45.75" thickBot="1">
      <c r="A704588" s="630"/>
      <c r="B704588" s="127" t="s">
        <v>348</v>
      </c>
    </row>
    <row r="704589" spans="1:2" ht="15.75" thickBot="1">
      <c r="A704589" s="629"/>
      <c r="B704589" s="126">
        <v>62</v>
      </c>
    </row>
    <row r="704590" spans="1:2" ht="15.75" thickBot="1">
      <c r="A704590" s="629"/>
      <c r="B704590" s="126">
        <v>63</v>
      </c>
    </row>
    <row r="704591" spans="1:2" ht="15.75" thickBot="1">
      <c r="A704591" s="629"/>
      <c r="B704591" s="126">
        <v>64</v>
      </c>
    </row>
    <row r="704592" spans="1:2" ht="15.75" thickBot="1">
      <c r="A704592" s="627">
        <v>0</v>
      </c>
      <c r="B704592" s="126">
        <v>65</v>
      </c>
    </row>
    <row r="704593" spans="1:2" ht="15.75" thickBot="1">
      <c r="A704593" s="629"/>
      <c r="B704593" s="126">
        <v>66</v>
      </c>
    </row>
    <row r="704594" spans="1:2" ht="15.75" thickBot="1">
      <c r="A704594" s="629"/>
      <c r="B704594" s="126">
        <v>67</v>
      </c>
    </row>
    <row r="704595" spans="1:2" ht="15.75" thickBot="1">
      <c r="A704595" s="629"/>
      <c r="B704595" s="126">
        <v>68</v>
      </c>
    </row>
    <row r="704596" spans="1:2" ht="15.75" thickBot="1">
      <c r="A704596" s="629"/>
      <c r="B704596" s="126">
        <v>69</v>
      </c>
    </row>
    <row r="704597" spans="1:2" ht="15.75" thickBot="1">
      <c r="A704597" s="623"/>
      <c r="B704597" s="126">
        <v>70</v>
      </c>
    </row>
    <row r="704598" spans="1:2" ht="15.75" thickBot="1">
      <c r="A704598" s="629"/>
      <c r="B704598" s="126">
        <v>71</v>
      </c>
    </row>
    <row r="704599" spans="1:2" ht="15.75" thickBot="1">
      <c r="A704599" s="623"/>
      <c r="B704599" s="126">
        <v>72</v>
      </c>
    </row>
    <row r="704600" spans="1:2" ht="15.75" thickBot="1">
      <c r="A704600" s="629"/>
      <c r="B704600" s="126">
        <v>73</v>
      </c>
    </row>
    <row r="704601" spans="1:2">
      <c r="A704601" s="546"/>
      <c r="B704601" s="126">
        <v>74</v>
      </c>
    </row>
    <row r="704602" spans="1:2">
      <c r="A704602" s="462">
        <v>0</v>
      </c>
      <c r="B704602" s="126">
        <v>75</v>
      </c>
    </row>
    <row r="704603" spans="1:2" ht="60">
      <c r="A704603" s="462">
        <v>0</v>
      </c>
      <c r="B704603" s="125" t="s">
        <v>349</v>
      </c>
    </row>
    <row r="704604" spans="1:2" ht="60">
      <c r="A704604" s="460" t="s">
        <v>746</v>
      </c>
      <c r="B704604" s="125" t="s">
        <v>350</v>
      </c>
    </row>
    <row r="704605" spans="1:2" ht="60">
      <c r="A704605" s="441"/>
      <c r="B704605" s="125" t="s">
        <v>351</v>
      </c>
    </row>
    <row r="704606" spans="1:2">
      <c r="A704606" s="462">
        <v>0</v>
      </c>
      <c r="B704606" s="131">
        <v>76</v>
      </c>
    </row>
    <row r="704607" spans="1:2">
      <c r="A704607" s="462">
        <v>0</v>
      </c>
      <c r="B704607" s="131">
        <v>77</v>
      </c>
    </row>
    <row r="704608" spans="1:2">
      <c r="A704608" s="462">
        <v>0</v>
      </c>
      <c r="B704608" s="131">
        <v>78</v>
      </c>
    </row>
    <row r="704609" spans="1:2">
      <c r="A704609" s="462">
        <v>0</v>
      </c>
      <c r="B704609" s="131">
        <v>79</v>
      </c>
    </row>
    <row r="704610" spans="1:2">
      <c r="A704610" s="462">
        <v>0</v>
      </c>
      <c r="B704610" s="131">
        <v>80</v>
      </c>
    </row>
    <row r="704611" spans="1:2">
      <c r="A704611" s="462">
        <v>0</v>
      </c>
      <c r="B704611" s="131">
        <v>81</v>
      </c>
    </row>
    <row r="704612" spans="1:2">
      <c r="A704612" s="462">
        <v>0</v>
      </c>
      <c r="B704612" s="131">
        <v>82</v>
      </c>
    </row>
    <row r="704613" spans="1:2">
      <c r="A704613" s="462">
        <v>0</v>
      </c>
      <c r="B704613" s="131">
        <v>83</v>
      </c>
    </row>
    <row r="704614" spans="1:2">
      <c r="A704614" s="462">
        <v>0</v>
      </c>
      <c r="B704614" s="131">
        <v>84</v>
      </c>
    </row>
    <row r="704615" spans="1:2" ht="15.75" thickBot="1">
      <c r="A704615" s="631">
        <v>0</v>
      </c>
      <c r="B704615" s="131">
        <v>85</v>
      </c>
    </row>
    <row r="704616" spans="1:2" ht="15.75" thickBot="1">
      <c r="A704616" s="632"/>
      <c r="B704616" s="131">
        <v>86</v>
      </c>
    </row>
    <row r="704617" spans="1:2" ht="15.75" thickBot="1">
      <c r="A704617" s="632"/>
      <c r="B704617" s="131">
        <v>87</v>
      </c>
    </row>
    <row r="704618" spans="1:2" ht="15.75" thickBot="1">
      <c r="A704618" s="615"/>
      <c r="B704618" s="131">
        <v>88</v>
      </c>
    </row>
    <row r="704619" spans="1:2" ht="15.75" thickBot="1">
      <c r="A704619" s="622"/>
      <c r="B704619" s="131">
        <v>89</v>
      </c>
    </row>
    <row r="704620" spans="1:2" ht="45">
      <c r="A704620" s="541" t="s">
        <v>746</v>
      </c>
      <c r="B704620" s="125" t="s">
        <v>352</v>
      </c>
    </row>
    <row r="704621" spans="1:2">
      <c r="A704621" s="290"/>
      <c r="B704621" s="131">
        <v>90</v>
      </c>
    </row>
    <row r="704622" spans="1:2">
      <c r="A704622" s="290"/>
      <c r="B704622" s="131">
        <v>91</v>
      </c>
    </row>
    <row r="704623" spans="1:2">
      <c r="A704623" s="526"/>
      <c r="B704623" s="131">
        <v>92</v>
      </c>
    </row>
    <row r="704624" spans="1:2">
      <c r="A704624" s="291"/>
      <c r="B704624" s="131">
        <v>93</v>
      </c>
    </row>
    <row r="704625" spans="1:2">
      <c r="A704625" s="374"/>
      <c r="B704625" s="131">
        <v>94</v>
      </c>
    </row>
    <row r="704626" spans="1:2">
      <c r="A704626" s="374"/>
      <c r="B704626" s="131">
        <v>95</v>
      </c>
    </row>
    <row r="704627" spans="1:2">
      <c r="A704627" s="374"/>
      <c r="B704627" s="131">
        <v>96</v>
      </c>
    </row>
    <row r="704628" spans="1:2">
      <c r="A704628" s="374"/>
      <c r="B704628" s="131">
        <v>97</v>
      </c>
    </row>
    <row r="704629" spans="1:2">
      <c r="A704629" s="291"/>
      <c r="B704629" s="131">
        <v>98</v>
      </c>
    </row>
    <row r="704630" spans="1:2">
      <c r="A704630" s="441"/>
      <c r="B704630" s="131">
        <v>99</v>
      </c>
    </row>
    <row r="704631" spans="1:2">
      <c r="A704631" s="441"/>
      <c r="B704631" s="131">
        <v>100</v>
      </c>
    </row>
    <row r="704632" spans="1:2">
      <c r="A704632" s="464"/>
      <c r="B704632" s="131">
        <v>101</v>
      </c>
    </row>
    <row r="704633" spans="1:2">
      <c r="A704633" s="290"/>
      <c r="B704633" s="131">
        <v>102</v>
      </c>
    </row>
    <row r="704634" spans="1:2" ht="45">
      <c r="A704634" s="633" t="s">
        <v>746</v>
      </c>
      <c r="B704634" s="125" t="s">
        <v>353</v>
      </c>
    </row>
    <row r="704635" spans="1:2">
      <c r="A704635" s="463"/>
      <c r="B704635" s="131">
        <v>103</v>
      </c>
    </row>
    <row r="704636" spans="1:2">
      <c r="A704636" s="298"/>
      <c r="B704636" s="131">
        <v>104</v>
      </c>
    </row>
    <row r="704637" spans="1:2">
      <c r="A704637" s="298"/>
      <c r="B704637" s="131">
        <v>105</v>
      </c>
    </row>
    <row r="704638" spans="1:2">
      <c r="A704638" s="298"/>
      <c r="B704638" s="131">
        <v>106</v>
      </c>
    </row>
    <row r="704639" spans="1:2">
      <c r="A704639" s="298"/>
      <c r="B704639" s="131">
        <v>107</v>
      </c>
    </row>
    <row r="704640" spans="1:2">
      <c r="A704640" s="465"/>
      <c r="B704640" s="131">
        <v>108</v>
      </c>
    </row>
    <row r="704641" spans="1:2">
      <c r="A704641" s="441"/>
      <c r="B704641" s="131">
        <v>109</v>
      </c>
    </row>
    <row r="704642" spans="1:2">
      <c r="A704642" s="464"/>
      <c r="B704642" s="131">
        <v>110</v>
      </c>
    </row>
    <row r="704643" spans="1:2">
      <c r="A704643" s="466"/>
      <c r="B704643" s="131">
        <v>111</v>
      </c>
    </row>
    <row r="704644" spans="1:2">
      <c r="A704644" s="290"/>
      <c r="B704644" s="131">
        <v>112</v>
      </c>
    </row>
    <row r="704645" spans="1:2" ht="45">
      <c r="A704645" s="633" t="s">
        <v>746</v>
      </c>
      <c r="B704645" s="125" t="s">
        <v>354</v>
      </c>
    </row>
    <row r="704646" spans="1:2">
      <c r="A704646" s="290"/>
      <c r="B704646" s="131">
        <v>113</v>
      </c>
    </row>
    <row r="704647" spans="1:2">
      <c r="A704647" s="525" t="s">
        <v>746</v>
      </c>
      <c r="B704647" s="131">
        <v>114</v>
      </c>
    </row>
    <row r="704648" spans="1:2">
      <c r="A704648" s="525" t="s">
        <v>746</v>
      </c>
      <c r="B704648" s="131">
        <v>115</v>
      </c>
    </row>
    <row r="704649" spans="1:2">
      <c r="A704649" s="463"/>
      <c r="B704649" s="131">
        <v>116</v>
      </c>
    </row>
    <row r="704650" spans="1:2">
      <c r="A704650" s="298"/>
      <c r="B704650" s="131">
        <v>117</v>
      </c>
    </row>
    <row r="704651" spans="1:2">
      <c r="A704651" s="298"/>
      <c r="B704651" s="131">
        <v>118</v>
      </c>
    </row>
    <row r="704652" spans="1:2">
      <c r="A704652" s="298"/>
      <c r="B704652" s="131">
        <v>119</v>
      </c>
    </row>
    <row r="704653" spans="1:2">
      <c r="A704653" s="465"/>
      <c r="B704653" s="131">
        <v>120</v>
      </c>
    </row>
    <row r="704654" spans="1:2">
      <c r="A704654" s="465"/>
      <c r="B704654" s="131">
        <v>121</v>
      </c>
    </row>
    <row r="704655" spans="1:2">
      <c r="A704655" s="441"/>
      <c r="B704655" s="131">
        <v>122</v>
      </c>
    </row>
    <row r="704656" spans="1:2">
      <c r="A704656" s="464"/>
      <c r="B704656" s="131">
        <v>123</v>
      </c>
    </row>
    <row r="704657" spans="1:2">
      <c r="A704657" s="463"/>
      <c r="B704657" s="131">
        <v>124</v>
      </c>
    </row>
    <row r="704658" spans="1:2">
      <c r="A704658" s="298"/>
      <c r="B704658" s="131">
        <v>125</v>
      </c>
    </row>
    <row r="704659" spans="1:2">
      <c r="A704659" s="465"/>
      <c r="B704659" s="131">
        <v>127</v>
      </c>
    </row>
    <row r="704660" spans="1:2">
      <c r="A704660" s="441"/>
      <c r="B704660" s="131">
        <v>128</v>
      </c>
    </row>
    <row r="704661" spans="1:2">
      <c r="A704661" s="464"/>
      <c r="B704661" s="131">
        <v>129</v>
      </c>
    </row>
    <row r="704662" spans="1:2">
      <c r="A704662" s="463"/>
      <c r="B704662" s="131">
        <v>130</v>
      </c>
    </row>
    <row r="704663" spans="1:2">
      <c r="A704663" s="298"/>
      <c r="B704663" s="131">
        <v>131</v>
      </c>
    </row>
    <row r="704664" spans="1:2">
      <c r="A704664" s="465"/>
      <c r="B704664" s="131">
        <v>133</v>
      </c>
    </row>
    <row r="704665" spans="1:2" ht="60">
      <c r="A704665" s="460" t="s">
        <v>746</v>
      </c>
      <c r="B704665" s="125" t="s">
        <v>355</v>
      </c>
    </row>
    <row r="704666" spans="1:2" ht="60">
      <c r="A704666" s="439"/>
      <c r="B704666" s="129" t="s">
        <v>356</v>
      </c>
    </row>
    <row r="704667" spans="1:2">
      <c r="A704667" s="462">
        <v>0</v>
      </c>
      <c r="B704667" s="131">
        <v>134</v>
      </c>
    </row>
    <row r="704668" spans="1:2">
      <c r="A704668" s="462">
        <v>0</v>
      </c>
      <c r="B704668" s="131">
        <v>135</v>
      </c>
    </row>
    <row r="704669" spans="1:2">
      <c r="A704669" s="373">
        <v>0</v>
      </c>
      <c r="B704669" s="131">
        <v>136</v>
      </c>
    </row>
    <row r="704670" spans="1:2">
      <c r="A704670" s="439"/>
      <c r="B704670" s="131">
        <v>137</v>
      </c>
    </row>
    <row r="704671" spans="1:2">
      <c r="A704671" s="371">
        <v>0</v>
      </c>
      <c r="B704671" s="131">
        <v>138</v>
      </c>
    </row>
    <row r="704672" spans="1:2">
      <c r="A704672" s="370" t="s">
        <v>746</v>
      </c>
      <c r="B704672" s="131">
        <v>139</v>
      </c>
    </row>
    <row r="704673" spans="1:2">
      <c r="A704673" s="370" t="s">
        <v>746</v>
      </c>
      <c r="B704673" s="131">
        <v>140</v>
      </c>
    </row>
    <row r="704674" spans="1:2">
      <c r="A704674" s="370">
        <v>0</v>
      </c>
      <c r="B704674" s="131">
        <v>141</v>
      </c>
    </row>
    <row r="704675" spans="1:2">
      <c r="A704675" s="370" t="s">
        <v>117</v>
      </c>
      <c r="B704675" s="131">
        <v>142</v>
      </c>
    </row>
    <row r="704676" spans="1:2">
      <c r="A704676" s="370" t="s">
        <v>117</v>
      </c>
      <c r="B704676" s="131">
        <v>143</v>
      </c>
    </row>
    <row r="704677" spans="1:2">
      <c r="A704677" s="370" t="s">
        <v>117</v>
      </c>
      <c r="B704677" s="131">
        <v>144</v>
      </c>
    </row>
    <row r="704678" spans="1:2">
      <c r="A704678" s="370" t="s">
        <v>117</v>
      </c>
      <c r="B704678" s="131">
        <v>145</v>
      </c>
    </row>
    <row r="704679" spans="1:2">
      <c r="A704679" s="528" t="s">
        <v>117</v>
      </c>
      <c r="B704679" s="131">
        <v>146</v>
      </c>
    </row>
    <row r="704680" spans="1:2">
      <c r="A704680" s="528" t="s">
        <v>117</v>
      </c>
      <c r="B704680" s="131">
        <v>147</v>
      </c>
    </row>
    <row r="704681" spans="1:2">
      <c r="A704681" s="370" t="s">
        <v>117</v>
      </c>
      <c r="B704681" s="131">
        <v>148</v>
      </c>
    </row>
    <row r="704682" spans="1:2">
      <c r="A704682" s="515"/>
      <c r="B704682" s="533"/>
    </row>
    <row r="704683" spans="1:2">
      <c r="A704683" s="515"/>
      <c r="B704683" s="452"/>
    </row>
    <row r="704684" spans="1:2">
      <c r="A704684" s="515"/>
      <c r="B704684" s="452"/>
    </row>
    <row r="704685" spans="1:2">
      <c r="A704685" s="515"/>
      <c r="B704685" s="452"/>
    </row>
    <row r="704686" spans="1:2">
      <c r="A704686" s="515"/>
      <c r="B704686" s="452"/>
    </row>
    <row r="704687" spans="1:2">
      <c r="A704687" s="467">
        <v>0</v>
      </c>
      <c r="B704687" s="452"/>
    </row>
    <row r="704688" spans="1:2">
      <c r="A704688" s="467">
        <v>0</v>
      </c>
      <c r="B704688" s="452"/>
    </row>
    <row r="704689" spans="1:2">
      <c r="A704689" s="467">
        <v>0</v>
      </c>
      <c r="B704689" s="452"/>
    </row>
    <row r="704690" spans="1:2">
      <c r="A704690" s="467">
        <v>0</v>
      </c>
      <c r="B704690" s="452"/>
    </row>
    <row r="704691" spans="1:2">
      <c r="A704691" s="467">
        <v>0</v>
      </c>
      <c r="B704691" s="452"/>
    </row>
    <row r="704692" spans="1:2">
      <c r="A704692" s="467"/>
      <c r="B704692" s="452"/>
    </row>
    <row r="704693" spans="1:2">
      <c r="A704693" s="467"/>
      <c r="B704693" s="452"/>
    </row>
    <row r="704694" spans="1:2">
      <c r="A704694" s="467"/>
      <c r="B704694" s="452"/>
    </row>
    <row r="704695" spans="1:2">
      <c r="A704695" s="467"/>
      <c r="B704695" s="452"/>
    </row>
    <row r="704696" spans="1:2">
      <c r="A704696" s="467"/>
      <c r="B704696" s="452"/>
    </row>
    <row r="704697" spans="1:2">
      <c r="A704697" s="467"/>
      <c r="B704697" s="452"/>
    </row>
    <row r="704698" spans="1:2">
      <c r="A704698" s="467"/>
      <c r="B704698" s="452"/>
    </row>
    <row r="704699" spans="1:2">
      <c r="A704699" s="467"/>
      <c r="B704699" s="454"/>
    </row>
    <row r="704700" spans="1:2">
      <c r="A704700" s="467"/>
      <c r="B704700" s="452"/>
    </row>
    <row r="704701" spans="1:2">
      <c r="A704701" s="467"/>
      <c r="B704701" s="455"/>
    </row>
    <row r="704702" spans="1:2">
      <c r="A704702" s="467"/>
      <c r="B704702" s="456"/>
    </row>
    <row r="704703" spans="1:2">
      <c r="A704703" s="467"/>
      <c r="B704703" s="456"/>
    </row>
    <row r="704704" spans="1:2">
      <c r="A704704" s="467"/>
      <c r="B704704" s="455"/>
    </row>
    <row r="704705" spans="1:2">
      <c r="A704705" s="467"/>
      <c r="B704705" s="456"/>
    </row>
    <row r="704706" spans="1:2">
      <c r="A704706" s="467"/>
      <c r="B704706" s="455"/>
    </row>
    <row r="704707" spans="1:2">
      <c r="A704707" s="467"/>
      <c r="B704707" s="452"/>
    </row>
    <row r="704708" spans="1:2">
      <c r="A704708" s="467"/>
      <c r="B704708" s="452"/>
    </row>
    <row r="704709" spans="1:2">
      <c r="A704709" s="467"/>
      <c r="B704709" s="452"/>
    </row>
    <row r="704710" spans="1:2">
      <c r="A704710" s="467"/>
      <c r="B704710" s="452"/>
    </row>
    <row r="704711" spans="1:2">
      <c r="A704711" s="467"/>
      <c r="B704711" s="452"/>
    </row>
    <row r="704712" spans="1:2">
      <c r="A704712" s="467"/>
      <c r="B704712" s="452"/>
    </row>
    <row r="704713" spans="1:2">
      <c r="A704713" s="467"/>
      <c r="B704713" s="452"/>
    </row>
    <row r="720898" spans="1:2">
      <c r="A720898" s="523">
        <v>1</v>
      </c>
      <c r="B720898" s="124"/>
    </row>
    <row r="720899" spans="1:2" ht="60.75" thickBot="1">
      <c r="A720899" s="604"/>
      <c r="B720899" s="125" t="s">
        <v>336</v>
      </c>
    </row>
    <row r="720900" spans="1:2" ht="15.75" thickBot="1">
      <c r="A720900" s="607"/>
      <c r="B720900" s="126">
        <v>1</v>
      </c>
    </row>
    <row r="720901" spans="1:2" ht="45">
      <c r="A720901" s="605" t="s">
        <v>746</v>
      </c>
      <c r="B720901" s="127" t="s">
        <v>337</v>
      </c>
    </row>
    <row r="720902" spans="1:2" ht="15.75" thickBot="1">
      <c r="A720902" s="608"/>
      <c r="B720902" s="126">
        <v>2</v>
      </c>
    </row>
    <row r="720903" spans="1:2" ht="15.75" thickBot="1">
      <c r="A720903" s="609"/>
      <c r="B720903" s="126">
        <v>3</v>
      </c>
    </row>
    <row r="720904" spans="1:2" ht="15.75" thickBot="1">
      <c r="A720904" s="609"/>
      <c r="B720904" s="126">
        <v>4</v>
      </c>
    </row>
    <row r="720905" spans="1:2" ht="15.75" thickBot="1">
      <c r="A720905" s="609"/>
      <c r="B720905" s="126">
        <v>5</v>
      </c>
    </row>
    <row r="720906" spans="1:2" ht="60">
      <c r="A720906" s="605" t="s">
        <v>752</v>
      </c>
      <c r="B720906" s="126">
        <v>6</v>
      </c>
    </row>
    <row r="720907" spans="1:2">
      <c r="A720907" s="483" t="s">
        <v>746</v>
      </c>
      <c r="B720907" s="126">
        <v>7</v>
      </c>
    </row>
    <row r="720908" spans="1:2">
      <c r="A720908" s="483" t="s">
        <v>746</v>
      </c>
      <c r="B720908" s="126">
        <v>8</v>
      </c>
    </row>
    <row r="720909" spans="1:2">
      <c r="A720909" s="483" t="s">
        <v>746</v>
      </c>
      <c r="B720909" s="126">
        <v>9</v>
      </c>
    </row>
    <row r="720910" spans="1:2">
      <c r="A720910" s="483" t="s">
        <v>746</v>
      </c>
      <c r="B720910" s="126">
        <v>10</v>
      </c>
    </row>
    <row r="720911" spans="1:2" ht="15.75" thickBot="1">
      <c r="A720911" s="610" t="s">
        <v>746</v>
      </c>
      <c r="B720911" s="126">
        <v>11</v>
      </c>
    </row>
    <row r="720912" spans="1:2" ht="15.75" thickBot="1">
      <c r="A720912" s="607"/>
      <c r="B720912" s="126">
        <v>12</v>
      </c>
    </row>
    <row r="720913" spans="1:2" ht="15.75" thickBot="1">
      <c r="A720913" s="611"/>
      <c r="B720913" s="126">
        <v>13</v>
      </c>
    </row>
    <row r="720914" spans="1:2" ht="15.75" thickBot="1">
      <c r="A720914" s="609"/>
      <c r="B720914" s="126">
        <v>14</v>
      </c>
    </row>
    <row r="720915" spans="1:2" ht="15.75" thickBot="1">
      <c r="A720915" s="612"/>
      <c r="B720915" s="126">
        <v>15</v>
      </c>
    </row>
    <row r="720916" spans="1:2" ht="15.75" thickBot="1">
      <c r="A720916" s="611"/>
      <c r="B720916" s="126">
        <v>16</v>
      </c>
    </row>
    <row r="720917" spans="1:2" ht="15.75" thickBot="1">
      <c r="A720917" s="613"/>
      <c r="B720917" s="126">
        <v>17</v>
      </c>
    </row>
    <row r="720918" spans="1:2" ht="15.75" thickBot="1">
      <c r="A720918" s="614"/>
      <c r="B720918" s="126">
        <v>18</v>
      </c>
    </row>
    <row r="720919" spans="1:2" ht="15.75" thickBot="1">
      <c r="A720919" s="615"/>
      <c r="B720919" s="126">
        <v>19</v>
      </c>
    </row>
    <row r="720920" spans="1:2" ht="15.75" thickBot="1">
      <c r="A720920" s="615"/>
      <c r="B720920" s="126">
        <v>20</v>
      </c>
    </row>
    <row r="720921" spans="1:2" ht="15.75" thickBot="1">
      <c r="A720921" s="615"/>
      <c r="B720921" s="126">
        <v>21</v>
      </c>
    </row>
    <row r="720922" spans="1:2" ht="15.75" thickBot="1">
      <c r="A720922" s="615"/>
      <c r="B720922" s="126">
        <v>22</v>
      </c>
    </row>
    <row r="720923" spans="1:2" ht="15.75" thickBot="1">
      <c r="A720923" s="615"/>
      <c r="B720923" s="126">
        <v>23</v>
      </c>
    </row>
    <row r="720924" spans="1:2" ht="15.75" thickBot="1">
      <c r="A720924" s="615"/>
      <c r="B720924" s="126">
        <v>24</v>
      </c>
    </row>
    <row r="720925" spans="1:2">
      <c r="A720925" s="616">
        <v>0</v>
      </c>
      <c r="B720925" s="126">
        <v>25</v>
      </c>
    </row>
    <row r="720926" spans="1:2" ht="45">
      <c r="A720926" s="483" t="s">
        <v>746</v>
      </c>
      <c r="B720926" s="127" t="s">
        <v>338</v>
      </c>
    </row>
    <row r="720927" spans="1:2" ht="45.75" thickBot="1">
      <c r="A720927" s="604"/>
      <c r="B720927" s="127" t="s">
        <v>339</v>
      </c>
    </row>
    <row r="720928" spans="1:2" ht="15.75" thickBot="1">
      <c r="A720928" s="615"/>
      <c r="B720928" s="126">
        <v>26</v>
      </c>
    </row>
    <row r="720929" spans="1:2" ht="15.75" thickBot="1">
      <c r="A720929" s="615"/>
      <c r="B720929" s="126">
        <v>27</v>
      </c>
    </row>
    <row r="720930" spans="1:2" ht="15.75" thickBot="1">
      <c r="A720930" s="615"/>
      <c r="B720930" s="126">
        <v>28</v>
      </c>
    </row>
    <row r="720931" spans="1:2" ht="15.75" thickBot="1">
      <c r="A720931" s="615"/>
      <c r="B720931" s="126">
        <v>29</v>
      </c>
    </row>
    <row r="720932" spans="1:2" ht="15.75" thickBot="1">
      <c r="A720932" s="617">
        <v>0</v>
      </c>
      <c r="B720932" s="126">
        <v>30</v>
      </c>
    </row>
    <row r="720933" spans="1:2" ht="15.75" thickBot="1">
      <c r="A720933" s="615"/>
      <c r="B720933" s="126">
        <v>31</v>
      </c>
    </row>
    <row r="720934" spans="1:2" ht="15.75" thickBot="1">
      <c r="A720934" s="615"/>
      <c r="B720934" s="126">
        <v>32</v>
      </c>
    </row>
    <row r="720935" spans="1:2">
      <c r="A720935" s="618">
        <v>0</v>
      </c>
      <c r="B720935" s="126">
        <v>33</v>
      </c>
    </row>
    <row r="720936" spans="1:2">
      <c r="A720936" s="370">
        <v>0</v>
      </c>
      <c r="B720936" s="126">
        <v>34</v>
      </c>
    </row>
    <row r="720937" spans="1:2">
      <c r="A720937" s="436">
        <v>0</v>
      </c>
      <c r="B720937" s="126">
        <v>35</v>
      </c>
    </row>
    <row r="720938" spans="1:2">
      <c r="A720938" s="436">
        <v>0</v>
      </c>
      <c r="B720938" s="126">
        <v>36</v>
      </c>
    </row>
    <row r="720939" spans="1:2">
      <c r="A720939" s="370">
        <v>0</v>
      </c>
      <c r="B720939" s="126">
        <v>37</v>
      </c>
    </row>
    <row r="720940" spans="1:2" ht="15.75" thickBot="1">
      <c r="A720940" s="619">
        <v>0</v>
      </c>
      <c r="B720940" s="126">
        <v>38</v>
      </c>
    </row>
    <row r="720941" spans="1:2" ht="15.75" thickBot="1">
      <c r="A720941" s="615"/>
      <c r="B720941" s="126">
        <v>39</v>
      </c>
    </row>
    <row r="720942" spans="1:2" ht="45">
      <c r="A720942" s="620" t="s">
        <v>746</v>
      </c>
      <c r="B720942" s="127" t="s">
        <v>340</v>
      </c>
    </row>
    <row r="720943" spans="1:2" ht="45.75" thickBot="1">
      <c r="A720943" s="621"/>
      <c r="B720943" s="127" t="s">
        <v>341</v>
      </c>
    </row>
    <row r="720944" spans="1:2" ht="15.75" thickBot="1">
      <c r="A720944" s="615"/>
      <c r="B720944" s="126">
        <v>40</v>
      </c>
    </row>
    <row r="720945" spans="1:2" ht="45">
      <c r="A720945" s="541" t="s">
        <v>746</v>
      </c>
      <c r="B720945" s="127" t="s">
        <v>342</v>
      </c>
    </row>
    <row r="720946" spans="1:2" ht="45.75" thickBot="1">
      <c r="A720946" s="621"/>
      <c r="B720946" s="127" t="s">
        <v>343</v>
      </c>
    </row>
    <row r="720947" spans="1:2" ht="15.75" thickBot="1">
      <c r="A720947" s="622"/>
      <c r="B720947" s="126">
        <v>41</v>
      </c>
    </row>
    <row r="720948" spans="1:2" ht="60">
      <c r="A720948" s="541" t="s">
        <v>746</v>
      </c>
      <c r="B720948" s="127" t="s">
        <v>344</v>
      </c>
    </row>
    <row r="720949" spans="1:2" ht="15.75" thickBot="1">
      <c r="A720949" s="621"/>
      <c r="B720949" s="128">
        <v>42</v>
      </c>
    </row>
    <row r="720950" spans="1:2" ht="15.75" thickBot="1">
      <c r="A720950" s="622"/>
      <c r="B720950" s="126">
        <v>43</v>
      </c>
    </row>
    <row r="720951" spans="1:2" ht="60">
      <c r="A720951" s="541" t="s">
        <v>746</v>
      </c>
      <c r="B720951" s="127" t="s">
        <v>345</v>
      </c>
    </row>
    <row r="720952" spans="1:2" ht="15.75" thickBot="1">
      <c r="A720952" s="621"/>
      <c r="B720952" s="130">
        <v>44</v>
      </c>
    </row>
    <row r="720953" spans="1:2" ht="15.75" thickBot="1">
      <c r="A720953" s="622"/>
      <c r="B720953" s="126">
        <v>45</v>
      </c>
    </row>
    <row r="720954" spans="1:2" ht="15.75" thickBot="1">
      <c r="A720954" s="623"/>
      <c r="B720954" s="130">
        <v>46</v>
      </c>
    </row>
    <row r="720955" spans="1:2" ht="15.75" thickBot="1">
      <c r="A720955" s="625"/>
      <c r="B720955" s="126">
        <v>47</v>
      </c>
    </row>
    <row r="720956" spans="1:2" ht="15.75" thickBot="1">
      <c r="A720956" s="624"/>
      <c r="B720956" s="130">
        <v>48</v>
      </c>
    </row>
    <row r="720957" spans="1:2" ht="15.75" thickBot="1">
      <c r="A720957" s="626"/>
      <c r="B720957" s="126">
        <v>49</v>
      </c>
    </row>
    <row r="720958" spans="1:2" ht="15.75" thickBot="1">
      <c r="A720958" s="626"/>
      <c r="B720958" s="130">
        <v>50</v>
      </c>
    </row>
    <row r="720959" spans="1:2" ht="15.75" thickBot="1">
      <c r="A720959" s="627">
        <v>0</v>
      </c>
      <c r="B720959" s="126">
        <v>51</v>
      </c>
    </row>
    <row r="720960" spans="1:2" ht="15.75" thickBot="1">
      <c r="A720960" s="626"/>
      <c r="B720960" s="130">
        <v>52</v>
      </c>
    </row>
    <row r="720961" spans="1:2" ht="15.75" thickBot="1">
      <c r="A720961" s="626"/>
      <c r="B720961" s="126">
        <v>53</v>
      </c>
    </row>
    <row r="720962" spans="1:2" ht="15.75" thickBot="1">
      <c r="A720962" s="626"/>
      <c r="B720962" s="130">
        <v>54</v>
      </c>
    </row>
    <row r="720963" spans="1:2" ht="15.75" thickBot="1">
      <c r="A720963" s="615"/>
      <c r="B720963" s="126">
        <v>55</v>
      </c>
    </row>
    <row r="720964" spans="1:2" ht="15.75" thickBot="1">
      <c r="A720964" s="615"/>
      <c r="B720964" s="130">
        <v>56</v>
      </c>
    </row>
    <row r="720965" spans="1:2" ht="45.75" thickBot="1">
      <c r="A720965" s="545" t="s">
        <v>746</v>
      </c>
      <c r="B720965" s="127" t="s">
        <v>346</v>
      </c>
    </row>
    <row r="720966" spans="1:2" ht="15.75" thickBot="1">
      <c r="A720966" s="626"/>
      <c r="B720966" s="126">
        <v>57</v>
      </c>
    </row>
    <row r="720967" spans="1:2" ht="15.75" thickBot="1">
      <c r="A720967" s="626"/>
      <c r="B720967" s="126">
        <v>58</v>
      </c>
    </row>
    <row r="720968" spans="1:2" ht="15.75" thickBot="1">
      <c r="A720968" s="626"/>
      <c r="B720968" s="126">
        <v>59</v>
      </c>
    </row>
    <row r="720969" spans="1:2" ht="15.75" thickBot="1">
      <c r="A720969" s="626"/>
      <c r="B720969" s="126">
        <v>60</v>
      </c>
    </row>
    <row r="720970" spans="1:2">
      <c r="A720970" s="628">
        <v>0</v>
      </c>
      <c r="B720970" s="126">
        <v>61</v>
      </c>
    </row>
    <row r="720971" spans="1:2" ht="45">
      <c r="A720971" s="460" t="s">
        <v>746</v>
      </c>
      <c r="B720971" s="127" t="s">
        <v>347</v>
      </c>
    </row>
    <row r="720972" spans="1:2" ht="45.75" thickBot="1">
      <c r="A720972" s="630"/>
      <c r="B720972" s="127" t="s">
        <v>348</v>
      </c>
    </row>
    <row r="720973" spans="1:2" ht="15.75" thickBot="1">
      <c r="A720973" s="629"/>
      <c r="B720973" s="126">
        <v>62</v>
      </c>
    </row>
    <row r="720974" spans="1:2" ht="15.75" thickBot="1">
      <c r="A720974" s="629"/>
      <c r="B720974" s="126">
        <v>63</v>
      </c>
    </row>
    <row r="720975" spans="1:2" ht="15.75" thickBot="1">
      <c r="A720975" s="629"/>
      <c r="B720975" s="126">
        <v>64</v>
      </c>
    </row>
    <row r="720976" spans="1:2" ht="15.75" thickBot="1">
      <c r="A720976" s="627">
        <v>0</v>
      </c>
      <c r="B720976" s="126">
        <v>65</v>
      </c>
    </row>
    <row r="720977" spans="1:2" ht="15.75" thickBot="1">
      <c r="A720977" s="629"/>
      <c r="B720977" s="126">
        <v>66</v>
      </c>
    </row>
    <row r="720978" spans="1:2" ht="15.75" thickBot="1">
      <c r="A720978" s="629"/>
      <c r="B720978" s="126">
        <v>67</v>
      </c>
    </row>
    <row r="720979" spans="1:2" ht="15.75" thickBot="1">
      <c r="A720979" s="629"/>
      <c r="B720979" s="126">
        <v>68</v>
      </c>
    </row>
    <row r="720980" spans="1:2" ht="15.75" thickBot="1">
      <c r="A720980" s="629"/>
      <c r="B720980" s="126">
        <v>69</v>
      </c>
    </row>
    <row r="720981" spans="1:2" ht="15.75" thickBot="1">
      <c r="A720981" s="623"/>
      <c r="B720981" s="126">
        <v>70</v>
      </c>
    </row>
    <row r="720982" spans="1:2" ht="15.75" thickBot="1">
      <c r="A720982" s="629"/>
      <c r="B720982" s="126">
        <v>71</v>
      </c>
    </row>
    <row r="720983" spans="1:2" ht="15.75" thickBot="1">
      <c r="A720983" s="623"/>
      <c r="B720983" s="126">
        <v>72</v>
      </c>
    </row>
    <row r="720984" spans="1:2" ht="15.75" thickBot="1">
      <c r="A720984" s="629"/>
      <c r="B720984" s="126">
        <v>73</v>
      </c>
    </row>
    <row r="720985" spans="1:2">
      <c r="A720985" s="546"/>
      <c r="B720985" s="126">
        <v>74</v>
      </c>
    </row>
    <row r="720986" spans="1:2">
      <c r="A720986" s="462">
        <v>0</v>
      </c>
      <c r="B720986" s="126">
        <v>75</v>
      </c>
    </row>
    <row r="720987" spans="1:2" ht="60">
      <c r="A720987" s="462">
        <v>0</v>
      </c>
      <c r="B720987" s="125" t="s">
        <v>349</v>
      </c>
    </row>
    <row r="720988" spans="1:2" ht="60">
      <c r="A720988" s="460" t="s">
        <v>746</v>
      </c>
      <c r="B720988" s="125" t="s">
        <v>350</v>
      </c>
    </row>
    <row r="720989" spans="1:2" ht="60">
      <c r="A720989" s="441"/>
      <c r="B720989" s="125" t="s">
        <v>351</v>
      </c>
    </row>
    <row r="720990" spans="1:2">
      <c r="A720990" s="462">
        <v>0</v>
      </c>
      <c r="B720990" s="131">
        <v>76</v>
      </c>
    </row>
    <row r="720991" spans="1:2">
      <c r="A720991" s="462">
        <v>0</v>
      </c>
      <c r="B720991" s="131">
        <v>77</v>
      </c>
    </row>
    <row r="720992" spans="1:2">
      <c r="A720992" s="462">
        <v>0</v>
      </c>
      <c r="B720992" s="131">
        <v>78</v>
      </c>
    </row>
    <row r="720993" spans="1:2">
      <c r="A720993" s="462">
        <v>0</v>
      </c>
      <c r="B720993" s="131">
        <v>79</v>
      </c>
    </row>
    <row r="720994" spans="1:2">
      <c r="A720994" s="462">
        <v>0</v>
      </c>
      <c r="B720994" s="131">
        <v>80</v>
      </c>
    </row>
    <row r="720995" spans="1:2">
      <c r="A720995" s="462">
        <v>0</v>
      </c>
      <c r="B720995" s="131">
        <v>81</v>
      </c>
    </row>
    <row r="720996" spans="1:2">
      <c r="A720996" s="462">
        <v>0</v>
      </c>
      <c r="B720996" s="131">
        <v>82</v>
      </c>
    </row>
    <row r="720997" spans="1:2">
      <c r="A720997" s="462">
        <v>0</v>
      </c>
      <c r="B720997" s="131">
        <v>83</v>
      </c>
    </row>
    <row r="720998" spans="1:2">
      <c r="A720998" s="462">
        <v>0</v>
      </c>
      <c r="B720998" s="131">
        <v>84</v>
      </c>
    </row>
    <row r="720999" spans="1:2" ht="15.75" thickBot="1">
      <c r="A720999" s="631">
        <v>0</v>
      </c>
      <c r="B720999" s="131">
        <v>85</v>
      </c>
    </row>
    <row r="721000" spans="1:2" ht="15.75" thickBot="1">
      <c r="A721000" s="632"/>
      <c r="B721000" s="131">
        <v>86</v>
      </c>
    </row>
    <row r="721001" spans="1:2" ht="15.75" thickBot="1">
      <c r="A721001" s="632"/>
      <c r="B721001" s="131">
        <v>87</v>
      </c>
    </row>
    <row r="721002" spans="1:2" ht="15.75" thickBot="1">
      <c r="A721002" s="615"/>
      <c r="B721002" s="131">
        <v>88</v>
      </c>
    </row>
    <row r="721003" spans="1:2" ht="15.75" thickBot="1">
      <c r="A721003" s="622"/>
      <c r="B721003" s="131">
        <v>89</v>
      </c>
    </row>
    <row r="721004" spans="1:2" ht="45">
      <c r="A721004" s="541" t="s">
        <v>746</v>
      </c>
      <c r="B721004" s="125" t="s">
        <v>352</v>
      </c>
    </row>
    <row r="721005" spans="1:2">
      <c r="A721005" s="290"/>
      <c r="B721005" s="131">
        <v>90</v>
      </c>
    </row>
    <row r="721006" spans="1:2">
      <c r="A721006" s="290"/>
      <c r="B721006" s="131">
        <v>91</v>
      </c>
    </row>
    <row r="721007" spans="1:2">
      <c r="A721007" s="526"/>
      <c r="B721007" s="131">
        <v>92</v>
      </c>
    </row>
    <row r="721008" spans="1:2">
      <c r="A721008" s="291"/>
      <c r="B721008" s="131">
        <v>93</v>
      </c>
    </row>
    <row r="721009" spans="1:2">
      <c r="A721009" s="374"/>
      <c r="B721009" s="131">
        <v>94</v>
      </c>
    </row>
    <row r="721010" spans="1:2">
      <c r="A721010" s="374"/>
      <c r="B721010" s="131">
        <v>95</v>
      </c>
    </row>
    <row r="721011" spans="1:2">
      <c r="A721011" s="374"/>
      <c r="B721011" s="131">
        <v>96</v>
      </c>
    </row>
    <row r="721012" spans="1:2">
      <c r="A721012" s="374"/>
      <c r="B721012" s="131">
        <v>97</v>
      </c>
    </row>
    <row r="721013" spans="1:2">
      <c r="A721013" s="291"/>
      <c r="B721013" s="131">
        <v>98</v>
      </c>
    </row>
    <row r="721014" spans="1:2">
      <c r="A721014" s="441"/>
      <c r="B721014" s="131">
        <v>99</v>
      </c>
    </row>
    <row r="721015" spans="1:2">
      <c r="A721015" s="441"/>
      <c r="B721015" s="131">
        <v>100</v>
      </c>
    </row>
    <row r="721016" spans="1:2">
      <c r="A721016" s="464"/>
      <c r="B721016" s="131">
        <v>101</v>
      </c>
    </row>
    <row r="721017" spans="1:2">
      <c r="A721017" s="290"/>
      <c r="B721017" s="131">
        <v>102</v>
      </c>
    </row>
    <row r="721018" spans="1:2" ht="45">
      <c r="A721018" s="633" t="s">
        <v>746</v>
      </c>
      <c r="B721018" s="125" t="s">
        <v>353</v>
      </c>
    </row>
    <row r="721019" spans="1:2">
      <c r="A721019" s="463"/>
      <c r="B721019" s="131">
        <v>103</v>
      </c>
    </row>
    <row r="721020" spans="1:2">
      <c r="A721020" s="298"/>
      <c r="B721020" s="131">
        <v>104</v>
      </c>
    </row>
    <row r="721021" spans="1:2">
      <c r="A721021" s="298"/>
      <c r="B721021" s="131">
        <v>105</v>
      </c>
    </row>
    <row r="721022" spans="1:2">
      <c r="A721022" s="298"/>
      <c r="B721022" s="131">
        <v>106</v>
      </c>
    </row>
    <row r="721023" spans="1:2">
      <c r="A721023" s="298"/>
      <c r="B721023" s="131">
        <v>107</v>
      </c>
    </row>
    <row r="721024" spans="1:2">
      <c r="A721024" s="465"/>
      <c r="B721024" s="131">
        <v>108</v>
      </c>
    </row>
    <row r="721025" spans="1:2">
      <c r="A721025" s="441"/>
      <c r="B721025" s="131">
        <v>109</v>
      </c>
    </row>
    <row r="721026" spans="1:2">
      <c r="A721026" s="464"/>
      <c r="B721026" s="131">
        <v>110</v>
      </c>
    </row>
    <row r="721027" spans="1:2">
      <c r="A721027" s="466"/>
      <c r="B721027" s="131">
        <v>111</v>
      </c>
    </row>
    <row r="721028" spans="1:2">
      <c r="A721028" s="290"/>
      <c r="B721028" s="131">
        <v>112</v>
      </c>
    </row>
    <row r="721029" spans="1:2" ht="45">
      <c r="A721029" s="633" t="s">
        <v>746</v>
      </c>
      <c r="B721029" s="125" t="s">
        <v>354</v>
      </c>
    </row>
    <row r="721030" spans="1:2">
      <c r="A721030" s="290"/>
      <c r="B721030" s="131">
        <v>113</v>
      </c>
    </row>
    <row r="721031" spans="1:2">
      <c r="A721031" s="525" t="s">
        <v>746</v>
      </c>
      <c r="B721031" s="131">
        <v>114</v>
      </c>
    </row>
    <row r="721032" spans="1:2">
      <c r="A721032" s="525" t="s">
        <v>746</v>
      </c>
      <c r="B721032" s="131">
        <v>115</v>
      </c>
    </row>
    <row r="721033" spans="1:2">
      <c r="A721033" s="463"/>
      <c r="B721033" s="131">
        <v>116</v>
      </c>
    </row>
    <row r="721034" spans="1:2">
      <c r="A721034" s="298"/>
      <c r="B721034" s="131">
        <v>117</v>
      </c>
    </row>
    <row r="721035" spans="1:2">
      <c r="A721035" s="298"/>
      <c r="B721035" s="131">
        <v>118</v>
      </c>
    </row>
    <row r="721036" spans="1:2">
      <c r="A721036" s="298"/>
      <c r="B721036" s="131">
        <v>119</v>
      </c>
    </row>
    <row r="721037" spans="1:2">
      <c r="A721037" s="465"/>
      <c r="B721037" s="131">
        <v>120</v>
      </c>
    </row>
    <row r="721038" spans="1:2">
      <c r="A721038" s="465"/>
      <c r="B721038" s="131">
        <v>121</v>
      </c>
    </row>
    <row r="721039" spans="1:2">
      <c r="A721039" s="441"/>
      <c r="B721039" s="131">
        <v>122</v>
      </c>
    </row>
    <row r="721040" spans="1:2">
      <c r="A721040" s="464"/>
      <c r="B721040" s="131">
        <v>123</v>
      </c>
    </row>
    <row r="721041" spans="1:2">
      <c r="A721041" s="463"/>
      <c r="B721041" s="131">
        <v>124</v>
      </c>
    </row>
    <row r="721042" spans="1:2">
      <c r="A721042" s="298"/>
      <c r="B721042" s="131">
        <v>125</v>
      </c>
    </row>
    <row r="721043" spans="1:2">
      <c r="A721043" s="465"/>
      <c r="B721043" s="131">
        <v>127</v>
      </c>
    </row>
    <row r="721044" spans="1:2">
      <c r="A721044" s="441"/>
      <c r="B721044" s="131">
        <v>128</v>
      </c>
    </row>
    <row r="721045" spans="1:2">
      <c r="A721045" s="464"/>
      <c r="B721045" s="131">
        <v>129</v>
      </c>
    </row>
    <row r="721046" spans="1:2">
      <c r="A721046" s="463"/>
      <c r="B721046" s="131">
        <v>130</v>
      </c>
    </row>
    <row r="721047" spans="1:2">
      <c r="A721047" s="298"/>
      <c r="B721047" s="131">
        <v>131</v>
      </c>
    </row>
    <row r="721048" spans="1:2">
      <c r="A721048" s="465"/>
      <c r="B721048" s="131">
        <v>133</v>
      </c>
    </row>
    <row r="721049" spans="1:2" ht="60">
      <c r="A721049" s="460" t="s">
        <v>746</v>
      </c>
      <c r="B721049" s="125" t="s">
        <v>355</v>
      </c>
    </row>
    <row r="721050" spans="1:2" ht="60">
      <c r="A721050" s="439"/>
      <c r="B721050" s="129" t="s">
        <v>356</v>
      </c>
    </row>
    <row r="721051" spans="1:2">
      <c r="A721051" s="462">
        <v>0</v>
      </c>
      <c r="B721051" s="131">
        <v>134</v>
      </c>
    </row>
    <row r="721052" spans="1:2">
      <c r="A721052" s="462">
        <v>0</v>
      </c>
      <c r="B721052" s="131">
        <v>135</v>
      </c>
    </row>
    <row r="721053" spans="1:2">
      <c r="A721053" s="373">
        <v>0</v>
      </c>
      <c r="B721053" s="131">
        <v>136</v>
      </c>
    </row>
    <row r="721054" spans="1:2">
      <c r="A721054" s="439"/>
      <c r="B721054" s="131">
        <v>137</v>
      </c>
    </row>
    <row r="721055" spans="1:2">
      <c r="A721055" s="371">
        <v>0</v>
      </c>
      <c r="B721055" s="131">
        <v>138</v>
      </c>
    </row>
    <row r="721056" spans="1:2">
      <c r="A721056" s="370" t="s">
        <v>746</v>
      </c>
      <c r="B721056" s="131">
        <v>139</v>
      </c>
    </row>
    <row r="721057" spans="1:2">
      <c r="A721057" s="370" t="s">
        <v>746</v>
      </c>
      <c r="B721057" s="131">
        <v>140</v>
      </c>
    </row>
    <row r="721058" spans="1:2">
      <c r="A721058" s="370">
        <v>0</v>
      </c>
      <c r="B721058" s="131">
        <v>141</v>
      </c>
    </row>
    <row r="721059" spans="1:2">
      <c r="A721059" s="370" t="s">
        <v>117</v>
      </c>
      <c r="B721059" s="131">
        <v>142</v>
      </c>
    </row>
    <row r="721060" spans="1:2">
      <c r="A721060" s="370" t="s">
        <v>117</v>
      </c>
      <c r="B721060" s="131">
        <v>143</v>
      </c>
    </row>
    <row r="721061" spans="1:2">
      <c r="A721061" s="370" t="s">
        <v>117</v>
      </c>
      <c r="B721061" s="131">
        <v>144</v>
      </c>
    </row>
    <row r="721062" spans="1:2">
      <c r="A721062" s="370" t="s">
        <v>117</v>
      </c>
      <c r="B721062" s="131">
        <v>145</v>
      </c>
    </row>
    <row r="721063" spans="1:2">
      <c r="A721063" s="528" t="s">
        <v>117</v>
      </c>
      <c r="B721063" s="131">
        <v>146</v>
      </c>
    </row>
    <row r="721064" spans="1:2">
      <c r="A721064" s="528" t="s">
        <v>117</v>
      </c>
      <c r="B721064" s="131">
        <v>147</v>
      </c>
    </row>
    <row r="721065" spans="1:2">
      <c r="A721065" s="370" t="s">
        <v>117</v>
      </c>
      <c r="B721065" s="131">
        <v>148</v>
      </c>
    </row>
    <row r="721066" spans="1:2">
      <c r="A721066" s="515"/>
      <c r="B721066" s="533"/>
    </row>
    <row r="721067" spans="1:2">
      <c r="A721067" s="515"/>
      <c r="B721067" s="452"/>
    </row>
    <row r="721068" spans="1:2">
      <c r="A721068" s="515"/>
      <c r="B721068" s="452"/>
    </row>
    <row r="721069" spans="1:2">
      <c r="A721069" s="515"/>
      <c r="B721069" s="452"/>
    </row>
    <row r="721070" spans="1:2">
      <c r="A721070" s="515"/>
      <c r="B721070" s="452"/>
    </row>
    <row r="721071" spans="1:2">
      <c r="A721071" s="467">
        <v>0</v>
      </c>
      <c r="B721071" s="452"/>
    </row>
    <row r="721072" spans="1:2">
      <c r="A721072" s="467">
        <v>0</v>
      </c>
      <c r="B721072" s="452"/>
    </row>
    <row r="721073" spans="1:2">
      <c r="A721073" s="467">
        <v>0</v>
      </c>
      <c r="B721073" s="452"/>
    </row>
    <row r="721074" spans="1:2">
      <c r="A721074" s="467">
        <v>0</v>
      </c>
      <c r="B721074" s="452"/>
    </row>
    <row r="721075" spans="1:2">
      <c r="A721075" s="467">
        <v>0</v>
      </c>
      <c r="B721075" s="452"/>
    </row>
    <row r="721076" spans="1:2">
      <c r="A721076" s="467"/>
      <c r="B721076" s="452"/>
    </row>
    <row r="721077" spans="1:2">
      <c r="A721077" s="467"/>
      <c r="B721077" s="452"/>
    </row>
    <row r="721078" spans="1:2">
      <c r="A721078" s="467"/>
      <c r="B721078" s="452"/>
    </row>
    <row r="721079" spans="1:2">
      <c r="A721079" s="467"/>
      <c r="B721079" s="452"/>
    </row>
    <row r="721080" spans="1:2">
      <c r="A721080" s="467"/>
      <c r="B721080" s="452"/>
    </row>
    <row r="721081" spans="1:2">
      <c r="A721081" s="467"/>
      <c r="B721081" s="452"/>
    </row>
    <row r="721082" spans="1:2">
      <c r="A721082" s="467"/>
      <c r="B721082" s="452"/>
    </row>
    <row r="721083" spans="1:2">
      <c r="A721083" s="467"/>
      <c r="B721083" s="454"/>
    </row>
    <row r="721084" spans="1:2">
      <c r="A721084" s="467"/>
      <c r="B721084" s="452"/>
    </row>
    <row r="721085" spans="1:2">
      <c r="A721085" s="467"/>
      <c r="B721085" s="455"/>
    </row>
    <row r="721086" spans="1:2">
      <c r="A721086" s="467"/>
      <c r="B721086" s="456"/>
    </row>
    <row r="721087" spans="1:2">
      <c r="A721087" s="467"/>
      <c r="B721087" s="456"/>
    </row>
    <row r="721088" spans="1:2">
      <c r="A721088" s="467"/>
      <c r="B721088" s="455"/>
    </row>
    <row r="721089" spans="1:2">
      <c r="A721089" s="467"/>
      <c r="B721089" s="456"/>
    </row>
    <row r="721090" spans="1:2">
      <c r="A721090" s="467"/>
      <c r="B721090" s="455"/>
    </row>
    <row r="721091" spans="1:2">
      <c r="A721091" s="467"/>
      <c r="B721091" s="452"/>
    </row>
    <row r="721092" spans="1:2">
      <c r="A721092" s="467"/>
      <c r="B721092" s="452"/>
    </row>
    <row r="721093" spans="1:2">
      <c r="A721093" s="467"/>
      <c r="B721093" s="452"/>
    </row>
    <row r="721094" spans="1:2">
      <c r="A721094" s="467"/>
      <c r="B721094" s="452"/>
    </row>
    <row r="721095" spans="1:2">
      <c r="A721095" s="467"/>
      <c r="B721095" s="452"/>
    </row>
    <row r="721096" spans="1:2">
      <c r="A721096" s="467"/>
      <c r="B721096" s="452"/>
    </row>
    <row r="721097" spans="1:2">
      <c r="A721097" s="467"/>
      <c r="B721097" s="452"/>
    </row>
    <row r="737282" spans="1:2">
      <c r="A737282" s="523">
        <v>1</v>
      </c>
      <c r="B737282" s="124"/>
    </row>
    <row r="737283" spans="1:2" ht="60.75" thickBot="1">
      <c r="A737283" s="604"/>
      <c r="B737283" s="125" t="s">
        <v>336</v>
      </c>
    </row>
    <row r="737284" spans="1:2" ht="15.75" thickBot="1">
      <c r="A737284" s="607"/>
      <c r="B737284" s="126">
        <v>1</v>
      </c>
    </row>
    <row r="737285" spans="1:2" ht="45">
      <c r="A737285" s="605" t="s">
        <v>746</v>
      </c>
      <c r="B737285" s="127" t="s">
        <v>337</v>
      </c>
    </row>
    <row r="737286" spans="1:2" ht="15.75" thickBot="1">
      <c r="A737286" s="608"/>
      <c r="B737286" s="126">
        <v>2</v>
      </c>
    </row>
    <row r="737287" spans="1:2" ht="15.75" thickBot="1">
      <c r="A737287" s="609"/>
      <c r="B737287" s="126">
        <v>3</v>
      </c>
    </row>
    <row r="737288" spans="1:2" ht="15.75" thickBot="1">
      <c r="A737288" s="609"/>
      <c r="B737288" s="126">
        <v>4</v>
      </c>
    </row>
    <row r="737289" spans="1:2" ht="15.75" thickBot="1">
      <c r="A737289" s="609"/>
      <c r="B737289" s="126">
        <v>5</v>
      </c>
    </row>
    <row r="737290" spans="1:2" ht="60">
      <c r="A737290" s="605" t="s">
        <v>752</v>
      </c>
      <c r="B737290" s="126">
        <v>6</v>
      </c>
    </row>
    <row r="737291" spans="1:2">
      <c r="A737291" s="483" t="s">
        <v>746</v>
      </c>
      <c r="B737291" s="126">
        <v>7</v>
      </c>
    </row>
    <row r="737292" spans="1:2">
      <c r="A737292" s="483" t="s">
        <v>746</v>
      </c>
      <c r="B737292" s="126">
        <v>8</v>
      </c>
    </row>
    <row r="737293" spans="1:2">
      <c r="A737293" s="483" t="s">
        <v>746</v>
      </c>
      <c r="B737293" s="126">
        <v>9</v>
      </c>
    </row>
    <row r="737294" spans="1:2">
      <c r="A737294" s="483" t="s">
        <v>746</v>
      </c>
      <c r="B737294" s="126">
        <v>10</v>
      </c>
    </row>
    <row r="737295" spans="1:2" ht="15.75" thickBot="1">
      <c r="A737295" s="610" t="s">
        <v>746</v>
      </c>
      <c r="B737295" s="126">
        <v>11</v>
      </c>
    </row>
    <row r="737296" spans="1:2" ht="15.75" thickBot="1">
      <c r="A737296" s="607"/>
      <c r="B737296" s="126">
        <v>12</v>
      </c>
    </row>
    <row r="737297" spans="1:2" ht="15.75" thickBot="1">
      <c r="A737297" s="611"/>
      <c r="B737297" s="126">
        <v>13</v>
      </c>
    </row>
    <row r="737298" spans="1:2" ht="15.75" thickBot="1">
      <c r="A737298" s="609"/>
      <c r="B737298" s="126">
        <v>14</v>
      </c>
    </row>
    <row r="737299" spans="1:2" ht="15.75" thickBot="1">
      <c r="A737299" s="612"/>
      <c r="B737299" s="126">
        <v>15</v>
      </c>
    </row>
    <row r="737300" spans="1:2" ht="15.75" thickBot="1">
      <c r="A737300" s="611"/>
      <c r="B737300" s="126">
        <v>16</v>
      </c>
    </row>
    <row r="737301" spans="1:2" ht="15.75" thickBot="1">
      <c r="A737301" s="613"/>
      <c r="B737301" s="126">
        <v>17</v>
      </c>
    </row>
    <row r="737302" spans="1:2" ht="15.75" thickBot="1">
      <c r="A737302" s="614"/>
      <c r="B737302" s="126">
        <v>18</v>
      </c>
    </row>
    <row r="737303" spans="1:2" ht="15.75" thickBot="1">
      <c r="A737303" s="615"/>
      <c r="B737303" s="126">
        <v>19</v>
      </c>
    </row>
    <row r="737304" spans="1:2" ht="15.75" thickBot="1">
      <c r="A737304" s="615"/>
      <c r="B737304" s="126">
        <v>20</v>
      </c>
    </row>
    <row r="737305" spans="1:2" ht="15.75" thickBot="1">
      <c r="A737305" s="615"/>
      <c r="B737305" s="126">
        <v>21</v>
      </c>
    </row>
    <row r="737306" spans="1:2" ht="15.75" thickBot="1">
      <c r="A737306" s="615"/>
      <c r="B737306" s="126">
        <v>22</v>
      </c>
    </row>
    <row r="737307" spans="1:2" ht="15.75" thickBot="1">
      <c r="A737307" s="615"/>
      <c r="B737307" s="126">
        <v>23</v>
      </c>
    </row>
    <row r="737308" spans="1:2" ht="15.75" thickBot="1">
      <c r="A737308" s="615"/>
      <c r="B737308" s="126">
        <v>24</v>
      </c>
    </row>
    <row r="737309" spans="1:2">
      <c r="A737309" s="616">
        <v>0</v>
      </c>
      <c r="B737309" s="126">
        <v>25</v>
      </c>
    </row>
    <row r="737310" spans="1:2" ht="45">
      <c r="A737310" s="483" t="s">
        <v>746</v>
      </c>
      <c r="B737310" s="127" t="s">
        <v>338</v>
      </c>
    </row>
    <row r="737311" spans="1:2" ht="45.75" thickBot="1">
      <c r="A737311" s="604"/>
      <c r="B737311" s="127" t="s">
        <v>339</v>
      </c>
    </row>
    <row r="737312" spans="1:2" ht="15.75" thickBot="1">
      <c r="A737312" s="615"/>
      <c r="B737312" s="126">
        <v>26</v>
      </c>
    </row>
    <row r="737313" spans="1:2" ht="15.75" thickBot="1">
      <c r="A737313" s="615"/>
      <c r="B737313" s="126">
        <v>27</v>
      </c>
    </row>
    <row r="737314" spans="1:2" ht="15.75" thickBot="1">
      <c r="A737314" s="615"/>
      <c r="B737314" s="126">
        <v>28</v>
      </c>
    </row>
    <row r="737315" spans="1:2" ht="15.75" thickBot="1">
      <c r="A737315" s="615"/>
      <c r="B737315" s="126">
        <v>29</v>
      </c>
    </row>
    <row r="737316" spans="1:2" ht="15.75" thickBot="1">
      <c r="A737316" s="617">
        <v>0</v>
      </c>
      <c r="B737316" s="126">
        <v>30</v>
      </c>
    </row>
    <row r="737317" spans="1:2" ht="15.75" thickBot="1">
      <c r="A737317" s="615"/>
      <c r="B737317" s="126">
        <v>31</v>
      </c>
    </row>
    <row r="737318" spans="1:2" ht="15.75" thickBot="1">
      <c r="A737318" s="615"/>
      <c r="B737318" s="126">
        <v>32</v>
      </c>
    </row>
    <row r="737319" spans="1:2">
      <c r="A737319" s="618">
        <v>0</v>
      </c>
      <c r="B737319" s="126">
        <v>33</v>
      </c>
    </row>
    <row r="737320" spans="1:2">
      <c r="A737320" s="370">
        <v>0</v>
      </c>
      <c r="B737320" s="126">
        <v>34</v>
      </c>
    </row>
    <row r="737321" spans="1:2">
      <c r="A737321" s="436">
        <v>0</v>
      </c>
      <c r="B737321" s="126">
        <v>35</v>
      </c>
    </row>
    <row r="737322" spans="1:2">
      <c r="A737322" s="436">
        <v>0</v>
      </c>
      <c r="B737322" s="126">
        <v>36</v>
      </c>
    </row>
    <row r="737323" spans="1:2">
      <c r="A737323" s="370">
        <v>0</v>
      </c>
      <c r="B737323" s="126">
        <v>37</v>
      </c>
    </row>
    <row r="737324" spans="1:2" ht="15.75" thickBot="1">
      <c r="A737324" s="619">
        <v>0</v>
      </c>
      <c r="B737324" s="126">
        <v>38</v>
      </c>
    </row>
    <row r="737325" spans="1:2" ht="15.75" thickBot="1">
      <c r="A737325" s="615"/>
      <c r="B737325" s="126">
        <v>39</v>
      </c>
    </row>
    <row r="737326" spans="1:2" ht="45">
      <c r="A737326" s="620" t="s">
        <v>746</v>
      </c>
      <c r="B737326" s="127" t="s">
        <v>340</v>
      </c>
    </row>
    <row r="737327" spans="1:2" ht="45.75" thickBot="1">
      <c r="A737327" s="621"/>
      <c r="B737327" s="127" t="s">
        <v>341</v>
      </c>
    </row>
    <row r="737328" spans="1:2" ht="15.75" thickBot="1">
      <c r="A737328" s="615"/>
      <c r="B737328" s="126">
        <v>40</v>
      </c>
    </row>
    <row r="737329" spans="1:2" ht="45">
      <c r="A737329" s="541" t="s">
        <v>746</v>
      </c>
      <c r="B737329" s="127" t="s">
        <v>342</v>
      </c>
    </row>
    <row r="737330" spans="1:2" ht="45.75" thickBot="1">
      <c r="A737330" s="621"/>
      <c r="B737330" s="127" t="s">
        <v>343</v>
      </c>
    </row>
    <row r="737331" spans="1:2" ht="15.75" thickBot="1">
      <c r="A737331" s="622"/>
      <c r="B737331" s="126">
        <v>41</v>
      </c>
    </row>
    <row r="737332" spans="1:2" ht="60">
      <c r="A737332" s="541" t="s">
        <v>746</v>
      </c>
      <c r="B737332" s="127" t="s">
        <v>344</v>
      </c>
    </row>
    <row r="737333" spans="1:2" ht="15.75" thickBot="1">
      <c r="A737333" s="621"/>
      <c r="B737333" s="128">
        <v>42</v>
      </c>
    </row>
    <row r="737334" spans="1:2" ht="15.75" thickBot="1">
      <c r="A737334" s="622"/>
      <c r="B737334" s="126">
        <v>43</v>
      </c>
    </row>
    <row r="737335" spans="1:2" ht="60">
      <c r="A737335" s="541" t="s">
        <v>746</v>
      </c>
      <c r="B737335" s="127" t="s">
        <v>345</v>
      </c>
    </row>
    <row r="737336" spans="1:2" ht="15.75" thickBot="1">
      <c r="A737336" s="621"/>
      <c r="B737336" s="130">
        <v>44</v>
      </c>
    </row>
    <row r="737337" spans="1:2" ht="15.75" thickBot="1">
      <c r="A737337" s="622"/>
      <c r="B737337" s="126">
        <v>45</v>
      </c>
    </row>
    <row r="737338" spans="1:2" ht="15.75" thickBot="1">
      <c r="A737338" s="623"/>
      <c r="B737338" s="130">
        <v>46</v>
      </c>
    </row>
    <row r="737339" spans="1:2" ht="15.75" thickBot="1">
      <c r="A737339" s="625"/>
      <c r="B737339" s="126">
        <v>47</v>
      </c>
    </row>
    <row r="737340" spans="1:2" ht="15.75" thickBot="1">
      <c r="A737340" s="624"/>
      <c r="B737340" s="130">
        <v>48</v>
      </c>
    </row>
    <row r="737341" spans="1:2" ht="15.75" thickBot="1">
      <c r="A737341" s="626"/>
      <c r="B737341" s="126">
        <v>49</v>
      </c>
    </row>
    <row r="737342" spans="1:2" ht="15.75" thickBot="1">
      <c r="A737342" s="626"/>
      <c r="B737342" s="130">
        <v>50</v>
      </c>
    </row>
    <row r="737343" spans="1:2" ht="15.75" thickBot="1">
      <c r="A737343" s="627">
        <v>0</v>
      </c>
      <c r="B737343" s="126">
        <v>51</v>
      </c>
    </row>
    <row r="737344" spans="1:2" ht="15.75" thickBot="1">
      <c r="A737344" s="626"/>
      <c r="B737344" s="130">
        <v>52</v>
      </c>
    </row>
    <row r="737345" spans="1:2" ht="15.75" thickBot="1">
      <c r="A737345" s="626"/>
      <c r="B737345" s="126">
        <v>53</v>
      </c>
    </row>
    <row r="737346" spans="1:2" ht="15.75" thickBot="1">
      <c r="A737346" s="626"/>
      <c r="B737346" s="130">
        <v>54</v>
      </c>
    </row>
    <row r="737347" spans="1:2" ht="15.75" thickBot="1">
      <c r="A737347" s="615"/>
      <c r="B737347" s="126">
        <v>55</v>
      </c>
    </row>
    <row r="737348" spans="1:2" ht="15.75" thickBot="1">
      <c r="A737348" s="615"/>
      <c r="B737348" s="130">
        <v>56</v>
      </c>
    </row>
    <row r="737349" spans="1:2" ht="45.75" thickBot="1">
      <c r="A737349" s="545" t="s">
        <v>746</v>
      </c>
      <c r="B737349" s="127" t="s">
        <v>346</v>
      </c>
    </row>
    <row r="737350" spans="1:2" ht="15.75" thickBot="1">
      <c r="A737350" s="626"/>
      <c r="B737350" s="126">
        <v>57</v>
      </c>
    </row>
    <row r="737351" spans="1:2" ht="15.75" thickBot="1">
      <c r="A737351" s="626"/>
      <c r="B737351" s="126">
        <v>58</v>
      </c>
    </row>
    <row r="737352" spans="1:2" ht="15.75" thickBot="1">
      <c r="A737352" s="626"/>
      <c r="B737352" s="126">
        <v>59</v>
      </c>
    </row>
    <row r="737353" spans="1:2" ht="15.75" thickBot="1">
      <c r="A737353" s="626"/>
      <c r="B737353" s="126">
        <v>60</v>
      </c>
    </row>
    <row r="737354" spans="1:2">
      <c r="A737354" s="628">
        <v>0</v>
      </c>
      <c r="B737354" s="126">
        <v>61</v>
      </c>
    </row>
    <row r="737355" spans="1:2" ht="45">
      <c r="A737355" s="460" t="s">
        <v>746</v>
      </c>
      <c r="B737355" s="127" t="s">
        <v>347</v>
      </c>
    </row>
    <row r="737356" spans="1:2" ht="45.75" thickBot="1">
      <c r="A737356" s="630"/>
      <c r="B737356" s="127" t="s">
        <v>348</v>
      </c>
    </row>
    <row r="737357" spans="1:2" ht="15.75" thickBot="1">
      <c r="A737357" s="629"/>
      <c r="B737357" s="126">
        <v>62</v>
      </c>
    </row>
    <row r="737358" spans="1:2" ht="15.75" thickBot="1">
      <c r="A737358" s="629"/>
      <c r="B737358" s="126">
        <v>63</v>
      </c>
    </row>
    <row r="737359" spans="1:2" ht="15.75" thickBot="1">
      <c r="A737359" s="629"/>
      <c r="B737359" s="126">
        <v>64</v>
      </c>
    </row>
    <row r="737360" spans="1:2" ht="15.75" thickBot="1">
      <c r="A737360" s="627">
        <v>0</v>
      </c>
      <c r="B737360" s="126">
        <v>65</v>
      </c>
    </row>
    <row r="737361" spans="1:2" ht="15.75" thickBot="1">
      <c r="A737361" s="629"/>
      <c r="B737361" s="126">
        <v>66</v>
      </c>
    </row>
    <row r="737362" spans="1:2" ht="15.75" thickBot="1">
      <c r="A737362" s="629"/>
      <c r="B737362" s="126">
        <v>67</v>
      </c>
    </row>
    <row r="737363" spans="1:2" ht="15.75" thickBot="1">
      <c r="A737363" s="629"/>
      <c r="B737363" s="126">
        <v>68</v>
      </c>
    </row>
    <row r="737364" spans="1:2" ht="15.75" thickBot="1">
      <c r="A737364" s="629"/>
      <c r="B737364" s="126">
        <v>69</v>
      </c>
    </row>
    <row r="737365" spans="1:2" ht="15.75" thickBot="1">
      <c r="A737365" s="623"/>
      <c r="B737365" s="126">
        <v>70</v>
      </c>
    </row>
    <row r="737366" spans="1:2" ht="15.75" thickBot="1">
      <c r="A737366" s="629"/>
      <c r="B737366" s="126">
        <v>71</v>
      </c>
    </row>
    <row r="737367" spans="1:2" ht="15.75" thickBot="1">
      <c r="A737367" s="623"/>
      <c r="B737367" s="126">
        <v>72</v>
      </c>
    </row>
    <row r="737368" spans="1:2" ht="15.75" thickBot="1">
      <c r="A737368" s="629"/>
      <c r="B737368" s="126">
        <v>73</v>
      </c>
    </row>
    <row r="737369" spans="1:2">
      <c r="A737369" s="546"/>
      <c r="B737369" s="126">
        <v>74</v>
      </c>
    </row>
    <row r="737370" spans="1:2">
      <c r="A737370" s="462">
        <v>0</v>
      </c>
      <c r="B737370" s="126">
        <v>75</v>
      </c>
    </row>
    <row r="737371" spans="1:2" ht="60">
      <c r="A737371" s="462">
        <v>0</v>
      </c>
      <c r="B737371" s="125" t="s">
        <v>349</v>
      </c>
    </row>
    <row r="737372" spans="1:2" ht="60">
      <c r="A737372" s="460" t="s">
        <v>746</v>
      </c>
      <c r="B737372" s="125" t="s">
        <v>350</v>
      </c>
    </row>
    <row r="737373" spans="1:2" ht="60">
      <c r="A737373" s="441"/>
      <c r="B737373" s="125" t="s">
        <v>351</v>
      </c>
    </row>
    <row r="737374" spans="1:2">
      <c r="A737374" s="462">
        <v>0</v>
      </c>
      <c r="B737374" s="131">
        <v>76</v>
      </c>
    </row>
    <row r="737375" spans="1:2">
      <c r="A737375" s="462">
        <v>0</v>
      </c>
      <c r="B737375" s="131">
        <v>77</v>
      </c>
    </row>
    <row r="737376" spans="1:2">
      <c r="A737376" s="462">
        <v>0</v>
      </c>
      <c r="B737376" s="131">
        <v>78</v>
      </c>
    </row>
    <row r="737377" spans="1:2">
      <c r="A737377" s="462">
        <v>0</v>
      </c>
      <c r="B737377" s="131">
        <v>79</v>
      </c>
    </row>
    <row r="737378" spans="1:2">
      <c r="A737378" s="462">
        <v>0</v>
      </c>
      <c r="B737378" s="131">
        <v>80</v>
      </c>
    </row>
    <row r="737379" spans="1:2">
      <c r="A737379" s="462">
        <v>0</v>
      </c>
      <c r="B737379" s="131">
        <v>81</v>
      </c>
    </row>
    <row r="737380" spans="1:2">
      <c r="A737380" s="462">
        <v>0</v>
      </c>
      <c r="B737380" s="131">
        <v>82</v>
      </c>
    </row>
    <row r="737381" spans="1:2">
      <c r="A737381" s="462">
        <v>0</v>
      </c>
      <c r="B737381" s="131">
        <v>83</v>
      </c>
    </row>
    <row r="737382" spans="1:2">
      <c r="A737382" s="462">
        <v>0</v>
      </c>
      <c r="B737382" s="131">
        <v>84</v>
      </c>
    </row>
    <row r="737383" spans="1:2" ht="15.75" thickBot="1">
      <c r="A737383" s="631">
        <v>0</v>
      </c>
      <c r="B737383" s="131">
        <v>85</v>
      </c>
    </row>
    <row r="737384" spans="1:2" ht="15.75" thickBot="1">
      <c r="A737384" s="632"/>
      <c r="B737384" s="131">
        <v>86</v>
      </c>
    </row>
    <row r="737385" spans="1:2" ht="15.75" thickBot="1">
      <c r="A737385" s="632"/>
      <c r="B737385" s="131">
        <v>87</v>
      </c>
    </row>
    <row r="737386" spans="1:2" ht="15.75" thickBot="1">
      <c r="A737386" s="615"/>
      <c r="B737386" s="131">
        <v>88</v>
      </c>
    </row>
    <row r="737387" spans="1:2" ht="15.75" thickBot="1">
      <c r="A737387" s="622"/>
      <c r="B737387" s="131">
        <v>89</v>
      </c>
    </row>
    <row r="737388" spans="1:2" ht="45">
      <c r="A737388" s="541" t="s">
        <v>746</v>
      </c>
      <c r="B737388" s="125" t="s">
        <v>352</v>
      </c>
    </row>
    <row r="737389" spans="1:2">
      <c r="A737389" s="290"/>
      <c r="B737389" s="131">
        <v>90</v>
      </c>
    </row>
    <row r="737390" spans="1:2">
      <c r="A737390" s="290"/>
      <c r="B737390" s="131">
        <v>91</v>
      </c>
    </row>
    <row r="737391" spans="1:2">
      <c r="A737391" s="526"/>
      <c r="B737391" s="131">
        <v>92</v>
      </c>
    </row>
    <row r="737392" spans="1:2">
      <c r="A737392" s="291"/>
      <c r="B737392" s="131">
        <v>93</v>
      </c>
    </row>
    <row r="737393" spans="1:2">
      <c r="A737393" s="374"/>
      <c r="B737393" s="131">
        <v>94</v>
      </c>
    </row>
    <row r="737394" spans="1:2">
      <c r="A737394" s="374"/>
      <c r="B737394" s="131">
        <v>95</v>
      </c>
    </row>
    <row r="737395" spans="1:2">
      <c r="A737395" s="374"/>
      <c r="B737395" s="131">
        <v>96</v>
      </c>
    </row>
    <row r="737396" spans="1:2">
      <c r="A737396" s="374"/>
      <c r="B737396" s="131">
        <v>97</v>
      </c>
    </row>
    <row r="737397" spans="1:2">
      <c r="A737397" s="291"/>
      <c r="B737397" s="131">
        <v>98</v>
      </c>
    </row>
    <row r="737398" spans="1:2">
      <c r="A737398" s="441"/>
      <c r="B737398" s="131">
        <v>99</v>
      </c>
    </row>
    <row r="737399" spans="1:2">
      <c r="A737399" s="441"/>
      <c r="B737399" s="131">
        <v>100</v>
      </c>
    </row>
    <row r="737400" spans="1:2">
      <c r="A737400" s="464"/>
      <c r="B737400" s="131">
        <v>101</v>
      </c>
    </row>
    <row r="737401" spans="1:2">
      <c r="A737401" s="290"/>
      <c r="B737401" s="131">
        <v>102</v>
      </c>
    </row>
    <row r="737402" spans="1:2" ht="45">
      <c r="A737402" s="633" t="s">
        <v>746</v>
      </c>
      <c r="B737402" s="125" t="s">
        <v>353</v>
      </c>
    </row>
    <row r="737403" spans="1:2">
      <c r="A737403" s="463"/>
      <c r="B737403" s="131">
        <v>103</v>
      </c>
    </row>
    <row r="737404" spans="1:2">
      <c r="A737404" s="298"/>
      <c r="B737404" s="131">
        <v>104</v>
      </c>
    </row>
    <row r="737405" spans="1:2">
      <c r="A737405" s="298"/>
      <c r="B737405" s="131">
        <v>105</v>
      </c>
    </row>
    <row r="737406" spans="1:2">
      <c r="A737406" s="298"/>
      <c r="B737406" s="131">
        <v>106</v>
      </c>
    </row>
    <row r="737407" spans="1:2">
      <c r="A737407" s="298"/>
      <c r="B737407" s="131">
        <v>107</v>
      </c>
    </row>
    <row r="737408" spans="1:2">
      <c r="A737408" s="465"/>
      <c r="B737408" s="131">
        <v>108</v>
      </c>
    </row>
    <row r="737409" spans="1:2">
      <c r="A737409" s="441"/>
      <c r="B737409" s="131">
        <v>109</v>
      </c>
    </row>
    <row r="737410" spans="1:2">
      <c r="A737410" s="464"/>
      <c r="B737410" s="131">
        <v>110</v>
      </c>
    </row>
    <row r="737411" spans="1:2">
      <c r="A737411" s="466"/>
      <c r="B737411" s="131">
        <v>111</v>
      </c>
    </row>
    <row r="737412" spans="1:2">
      <c r="A737412" s="290"/>
      <c r="B737412" s="131">
        <v>112</v>
      </c>
    </row>
    <row r="737413" spans="1:2" ht="45">
      <c r="A737413" s="633" t="s">
        <v>746</v>
      </c>
      <c r="B737413" s="125" t="s">
        <v>354</v>
      </c>
    </row>
    <row r="737414" spans="1:2">
      <c r="A737414" s="290"/>
      <c r="B737414" s="131">
        <v>113</v>
      </c>
    </row>
    <row r="737415" spans="1:2">
      <c r="A737415" s="525" t="s">
        <v>746</v>
      </c>
      <c r="B737415" s="131">
        <v>114</v>
      </c>
    </row>
    <row r="737416" spans="1:2">
      <c r="A737416" s="525" t="s">
        <v>746</v>
      </c>
      <c r="B737416" s="131">
        <v>115</v>
      </c>
    </row>
    <row r="737417" spans="1:2">
      <c r="A737417" s="463"/>
      <c r="B737417" s="131">
        <v>116</v>
      </c>
    </row>
    <row r="737418" spans="1:2">
      <c r="A737418" s="298"/>
      <c r="B737418" s="131">
        <v>117</v>
      </c>
    </row>
    <row r="737419" spans="1:2">
      <c r="A737419" s="298"/>
      <c r="B737419" s="131">
        <v>118</v>
      </c>
    </row>
    <row r="737420" spans="1:2">
      <c r="A737420" s="298"/>
      <c r="B737420" s="131">
        <v>119</v>
      </c>
    </row>
    <row r="737421" spans="1:2">
      <c r="A737421" s="465"/>
      <c r="B737421" s="131">
        <v>120</v>
      </c>
    </row>
    <row r="737422" spans="1:2">
      <c r="A737422" s="465"/>
      <c r="B737422" s="131">
        <v>121</v>
      </c>
    </row>
    <row r="737423" spans="1:2">
      <c r="A737423" s="441"/>
      <c r="B737423" s="131">
        <v>122</v>
      </c>
    </row>
    <row r="737424" spans="1:2">
      <c r="A737424" s="464"/>
      <c r="B737424" s="131">
        <v>123</v>
      </c>
    </row>
    <row r="737425" spans="1:2">
      <c r="A737425" s="463"/>
      <c r="B737425" s="131">
        <v>124</v>
      </c>
    </row>
    <row r="737426" spans="1:2">
      <c r="A737426" s="298"/>
      <c r="B737426" s="131">
        <v>125</v>
      </c>
    </row>
    <row r="737427" spans="1:2">
      <c r="A737427" s="465"/>
      <c r="B737427" s="131">
        <v>127</v>
      </c>
    </row>
    <row r="737428" spans="1:2">
      <c r="A737428" s="441"/>
      <c r="B737428" s="131">
        <v>128</v>
      </c>
    </row>
    <row r="737429" spans="1:2">
      <c r="A737429" s="464"/>
      <c r="B737429" s="131">
        <v>129</v>
      </c>
    </row>
    <row r="737430" spans="1:2">
      <c r="A737430" s="463"/>
      <c r="B737430" s="131">
        <v>130</v>
      </c>
    </row>
    <row r="737431" spans="1:2">
      <c r="A737431" s="298"/>
      <c r="B737431" s="131">
        <v>131</v>
      </c>
    </row>
    <row r="737432" spans="1:2">
      <c r="A737432" s="465"/>
      <c r="B737432" s="131">
        <v>133</v>
      </c>
    </row>
    <row r="737433" spans="1:2" ht="60">
      <c r="A737433" s="460" t="s">
        <v>746</v>
      </c>
      <c r="B737433" s="125" t="s">
        <v>355</v>
      </c>
    </row>
    <row r="737434" spans="1:2" ht="60">
      <c r="A737434" s="439"/>
      <c r="B737434" s="129" t="s">
        <v>356</v>
      </c>
    </row>
    <row r="737435" spans="1:2">
      <c r="A737435" s="462">
        <v>0</v>
      </c>
      <c r="B737435" s="131">
        <v>134</v>
      </c>
    </row>
    <row r="737436" spans="1:2">
      <c r="A737436" s="462">
        <v>0</v>
      </c>
      <c r="B737436" s="131">
        <v>135</v>
      </c>
    </row>
    <row r="737437" spans="1:2">
      <c r="A737437" s="373">
        <v>0</v>
      </c>
      <c r="B737437" s="131">
        <v>136</v>
      </c>
    </row>
    <row r="737438" spans="1:2">
      <c r="A737438" s="439"/>
      <c r="B737438" s="131">
        <v>137</v>
      </c>
    </row>
    <row r="737439" spans="1:2">
      <c r="A737439" s="371">
        <v>0</v>
      </c>
      <c r="B737439" s="131">
        <v>138</v>
      </c>
    </row>
    <row r="737440" spans="1:2">
      <c r="A737440" s="370" t="s">
        <v>746</v>
      </c>
      <c r="B737440" s="131">
        <v>139</v>
      </c>
    </row>
    <row r="737441" spans="1:2">
      <c r="A737441" s="370" t="s">
        <v>746</v>
      </c>
      <c r="B737441" s="131">
        <v>140</v>
      </c>
    </row>
    <row r="737442" spans="1:2">
      <c r="A737442" s="370">
        <v>0</v>
      </c>
      <c r="B737442" s="131">
        <v>141</v>
      </c>
    </row>
    <row r="737443" spans="1:2">
      <c r="A737443" s="370" t="s">
        <v>117</v>
      </c>
      <c r="B737443" s="131">
        <v>142</v>
      </c>
    </row>
    <row r="737444" spans="1:2">
      <c r="A737444" s="370" t="s">
        <v>117</v>
      </c>
      <c r="B737444" s="131">
        <v>143</v>
      </c>
    </row>
    <row r="737445" spans="1:2">
      <c r="A737445" s="370" t="s">
        <v>117</v>
      </c>
      <c r="B737445" s="131">
        <v>144</v>
      </c>
    </row>
    <row r="737446" spans="1:2">
      <c r="A737446" s="370" t="s">
        <v>117</v>
      </c>
      <c r="B737446" s="131">
        <v>145</v>
      </c>
    </row>
    <row r="737447" spans="1:2">
      <c r="A737447" s="528" t="s">
        <v>117</v>
      </c>
      <c r="B737447" s="131">
        <v>146</v>
      </c>
    </row>
    <row r="737448" spans="1:2">
      <c r="A737448" s="528" t="s">
        <v>117</v>
      </c>
      <c r="B737448" s="131">
        <v>147</v>
      </c>
    </row>
    <row r="737449" spans="1:2">
      <c r="A737449" s="370" t="s">
        <v>117</v>
      </c>
      <c r="B737449" s="131">
        <v>148</v>
      </c>
    </row>
    <row r="737450" spans="1:2">
      <c r="A737450" s="515"/>
      <c r="B737450" s="533"/>
    </row>
    <row r="737451" spans="1:2">
      <c r="A737451" s="515"/>
      <c r="B737451" s="452"/>
    </row>
    <row r="737452" spans="1:2">
      <c r="A737452" s="515"/>
      <c r="B737452" s="452"/>
    </row>
    <row r="737453" spans="1:2">
      <c r="A737453" s="515"/>
      <c r="B737453" s="452"/>
    </row>
    <row r="737454" spans="1:2">
      <c r="A737454" s="515"/>
      <c r="B737454" s="452"/>
    </row>
    <row r="737455" spans="1:2">
      <c r="A737455" s="467">
        <v>0</v>
      </c>
      <c r="B737455" s="452"/>
    </row>
    <row r="737456" spans="1:2">
      <c r="A737456" s="467">
        <v>0</v>
      </c>
      <c r="B737456" s="452"/>
    </row>
    <row r="737457" spans="1:2">
      <c r="A737457" s="467">
        <v>0</v>
      </c>
      <c r="B737457" s="452"/>
    </row>
    <row r="737458" spans="1:2">
      <c r="A737458" s="467">
        <v>0</v>
      </c>
      <c r="B737458" s="452"/>
    </row>
    <row r="737459" spans="1:2">
      <c r="A737459" s="467">
        <v>0</v>
      </c>
      <c r="B737459" s="452"/>
    </row>
    <row r="737460" spans="1:2">
      <c r="A737460" s="467"/>
      <c r="B737460" s="452"/>
    </row>
    <row r="737461" spans="1:2">
      <c r="A737461" s="467"/>
      <c r="B737461" s="452"/>
    </row>
    <row r="737462" spans="1:2">
      <c r="A737462" s="467"/>
      <c r="B737462" s="452"/>
    </row>
    <row r="737463" spans="1:2">
      <c r="A737463" s="467"/>
      <c r="B737463" s="452"/>
    </row>
    <row r="737464" spans="1:2">
      <c r="A737464" s="467"/>
      <c r="B737464" s="452"/>
    </row>
    <row r="737465" spans="1:2">
      <c r="A737465" s="467"/>
      <c r="B737465" s="452"/>
    </row>
    <row r="737466" spans="1:2">
      <c r="A737466" s="467"/>
      <c r="B737466" s="452"/>
    </row>
    <row r="737467" spans="1:2">
      <c r="A737467" s="467"/>
      <c r="B737467" s="454"/>
    </row>
    <row r="737468" spans="1:2">
      <c r="A737468" s="467"/>
      <c r="B737468" s="452"/>
    </row>
    <row r="737469" spans="1:2">
      <c r="A737469" s="467"/>
      <c r="B737469" s="455"/>
    </row>
    <row r="737470" spans="1:2">
      <c r="A737470" s="467"/>
      <c r="B737470" s="456"/>
    </row>
    <row r="737471" spans="1:2">
      <c r="A737471" s="467"/>
      <c r="B737471" s="456"/>
    </row>
    <row r="737472" spans="1:2">
      <c r="A737472" s="467"/>
      <c r="B737472" s="455"/>
    </row>
    <row r="737473" spans="1:2">
      <c r="A737473" s="467"/>
      <c r="B737473" s="456"/>
    </row>
    <row r="737474" spans="1:2">
      <c r="A737474" s="467"/>
      <c r="B737474" s="455"/>
    </row>
    <row r="737475" spans="1:2">
      <c r="A737475" s="467"/>
      <c r="B737475" s="452"/>
    </row>
    <row r="737476" spans="1:2">
      <c r="A737476" s="467"/>
      <c r="B737476" s="452"/>
    </row>
    <row r="737477" spans="1:2">
      <c r="A737477" s="467"/>
      <c r="B737477" s="452"/>
    </row>
    <row r="737478" spans="1:2">
      <c r="A737478" s="467"/>
      <c r="B737478" s="452"/>
    </row>
    <row r="737479" spans="1:2">
      <c r="A737479" s="467"/>
      <c r="B737479" s="452"/>
    </row>
    <row r="737480" spans="1:2">
      <c r="A737480" s="467"/>
      <c r="B737480" s="452"/>
    </row>
    <row r="737481" spans="1:2">
      <c r="A737481" s="467"/>
      <c r="B737481" s="452"/>
    </row>
    <row r="753666" spans="1:2">
      <c r="A753666" s="523">
        <v>1</v>
      </c>
      <c r="B753666" s="124"/>
    </row>
    <row r="753667" spans="1:2" ht="60.75" thickBot="1">
      <c r="A753667" s="604"/>
      <c r="B753667" s="125" t="s">
        <v>336</v>
      </c>
    </row>
    <row r="753668" spans="1:2" ht="15.75" thickBot="1">
      <c r="A753668" s="607"/>
      <c r="B753668" s="126">
        <v>1</v>
      </c>
    </row>
    <row r="753669" spans="1:2" ht="45">
      <c r="A753669" s="605" t="s">
        <v>746</v>
      </c>
      <c r="B753669" s="127" t="s">
        <v>337</v>
      </c>
    </row>
    <row r="753670" spans="1:2" ht="15.75" thickBot="1">
      <c r="A753670" s="608"/>
      <c r="B753670" s="126">
        <v>2</v>
      </c>
    </row>
    <row r="753671" spans="1:2" ht="15.75" thickBot="1">
      <c r="A753671" s="609"/>
      <c r="B753671" s="126">
        <v>3</v>
      </c>
    </row>
    <row r="753672" spans="1:2" ht="15.75" thickBot="1">
      <c r="A753672" s="609"/>
      <c r="B753672" s="126">
        <v>4</v>
      </c>
    </row>
    <row r="753673" spans="1:2" ht="15.75" thickBot="1">
      <c r="A753673" s="609"/>
      <c r="B753673" s="126">
        <v>5</v>
      </c>
    </row>
    <row r="753674" spans="1:2" ht="60">
      <c r="A753674" s="605" t="s">
        <v>752</v>
      </c>
      <c r="B753674" s="126">
        <v>6</v>
      </c>
    </row>
    <row r="753675" spans="1:2">
      <c r="A753675" s="483" t="s">
        <v>746</v>
      </c>
      <c r="B753675" s="126">
        <v>7</v>
      </c>
    </row>
    <row r="753676" spans="1:2">
      <c r="A753676" s="483" t="s">
        <v>746</v>
      </c>
      <c r="B753676" s="126">
        <v>8</v>
      </c>
    </row>
    <row r="753677" spans="1:2">
      <c r="A753677" s="483" t="s">
        <v>746</v>
      </c>
      <c r="B753677" s="126">
        <v>9</v>
      </c>
    </row>
    <row r="753678" spans="1:2">
      <c r="A753678" s="483" t="s">
        <v>746</v>
      </c>
      <c r="B753678" s="126">
        <v>10</v>
      </c>
    </row>
    <row r="753679" spans="1:2" ht="15.75" thickBot="1">
      <c r="A753679" s="610" t="s">
        <v>746</v>
      </c>
      <c r="B753679" s="126">
        <v>11</v>
      </c>
    </row>
    <row r="753680" spans="1:2" ht="15.75" thickBot="1">
      <c r="A753680" s="607"/>
      <c r="B753680" s="126">
        <v>12</v>
      </c>
    </row>
    <row r="753681" spans="1:2" ht="15.75" thickBot="1">
      <c r="A753681" s="611"/>
      <c r="B753681" s="126">
        <v>13</v>
      </c>
    </row>
    <row r="753682" spans="1:2" ht="15.75" thickBot="1">
      <c r="A753682" s="609"/>
      <c r="B753682" s="126">
        <v>14</v>
      </c>
    </row>
    <row r="753683" spans="1:2" ht="15.75" thickBot="1">
      <c r="A753683" s="612"/>
      <c r="B753683" s="126">
        <v>15</v>
      </c>
    </row>
    <row r="753684" spans="1:2" ht="15.75" thickBot="1">
      <c r="A753684" s="611"/>
      <c r="B753684" s="126">
        <v>16</v>
      </c>
    </row>
    <row r="753685" spans="1:2" ht="15.75" thickBot="1">
      <c r="A753685" s="613"/>
      <c r="B753685" s="126">
        <v>17</v>
      </c>
    </row>
    <row r="753686" spans="1:2" ht="15.75" thickBot="1">
      <c r="A753686" s="614"/>
      <c r="B753686" s="126">
        <v>18</v>
      </c>
    </row>
    <row r="753687" spans="1:2" ht="15.75" thickBot="1">
      <c r="A753687" s="615"/>
      <c r="B753687" s="126">
        <v>19</v>
      </c>
    </row>
    <row r="753688" spans="1:2" ht="15.75" thickBot="1">
      <c r="A753688" s="615"/>
      <c r="B753688" s="126">
        <v>20</v>
      </c>
    </row>
    <row r="753689" spans="1:2" ht="15.75" thickBot="1">
      <c r="A753689" s="615"/>
      <c r="B753689" s="126">
        <v>21</v>
      </c>
    </row>
    <row r="753690" spans="1:2" ht="15.75" thickBot="1">
      <c r="A753690" s="615"/>
      <c r="B753690" s="126">
        <v>22</v>
      </c>
    </row>
    <row r="753691" spans="1:2" ht="15.75" thickBot="1">
      <c r="A753691" s="615"/>
      <c r="B753691" s="126">
        <v>23</v>
      </c>
    </row>
    <row r="753692" spans="1:2" ht="15.75" thickBot="1">
      <c r="A753692" s="615"/>
      <c r="B753692" s="126">
        <v>24</v>
      </c>
    </row>
    <row r="753693" spans="1:2">
      <c r="A753693" s="616">
        <v>0</v>
      </c>
      <c r="B753693" s="126">
        <v>25</v>
      </c>
    </row>
    <row r="753694" spans="1:2" ht="45">
      <c r="A753694" s="483" t="s">
        <v>746</v>
      </c>
      <c r="B753694" s="127" t="s">
        <v>338</v>
      </c>
    </row>
    <row r="753695" spans="1:2" ht="45.75" thickBot="1">
      <c r="A753695" s="604"/>
      <c r="B753695" s="127" t="s">
        <v>339</v>
      </c>
    </row>
    <row r="753696" spans="1:2" ht="15.75" thickBot="1">
      <c r="A753696" s="615"/>
      <c r="B753696" s="126">
        <v>26</v>
      </c>
    </row>
    <row r="753697" spans="1:2" ht="15.75" thickBot="1">
      <c r="A753697" s="615"/>
      <c r="B753697" s="126">
        <v>27</v>
      </c>
    </row>
    <row r="753698" spans="1:2" ht="15.75" thickBot="1">
      <c r="A753698" s="615"/>
      <c r="B753698" s="126">
        <v>28</v>
      </c>
    </row>
    <row r="753699" spans="1:2" ht="15.75" thickBot="1">
      <c r="A753699" s="615"/>
      <c r="B753699" s="126">
        <v>29</v>
      </c>
    </row>
    <row r="753700" spans="1:2" ht="15.75" thickBot="1">
      <c r="A753700" s="617">
        <v>0</v>
      </c>
      <c r="B753700" s="126">
        <v>30</v>
      </c>
    </row>
    <row r="753701" spans="1:2" ht="15.75" thickBot="1">
      <c r="A753701" s="615"/>
      <c r="B753701" s="126">
        <v>31</v>
      </c>
    </row>
    <row r="753702" spans="1:2" ht="15.75" thickBot="1">
      <c r="A753702" s="615"/>
      <c r="B753702" s="126">
        <v>32</v>
      </c>
    </row>
    <row r="753703" spans="1:2">
      <c r="A753703" s="618">
        <v>0</v>
      </c>
      <c r="B753703" s="126">
        <v>33</v>
      </c>
    </row>
    <row r="753704" spans="1:2">
      <c r="A753704" s="370">
        <v>0</v>
      </c>
      <c r="B753704" s="126">
        <v>34</v>
      </c>
    </row>
    <row r="753705" spans="1:2">
      <c r="A753705" s="436">
        <v>0</v>
      </c>
      <c r="B753705" s="126">
        <v>35</v>
      </c>
    </row>
    <row r="753706" spans="1:2">
      <c r="A753706" s="436">
        <v>0</v>
      </c>
      <c r="B753706" s="126">
        <v>36</v>
      </c>
    </row>
    <row r="753707" spans="1:2">
      <c r="A753707" s="370">
        <v>0</v>
      </c>
      <c r="B753707" s="126">
        <v>37</v>
      </c>
    </row>
    <row r="753708" spans="1:2" ht="15.75" thickBot="1">
      <c r="A753708" s="619">
        <v>0</v>
      </c>
      <c r="B753708" s="126">
        <v>38</v>
      </c>
    </row>
    <row r="753709" spans="1:2" ht="15.75" thickBot="1">
      <c r="A753709" s="615"/>
      <c r="B753709" s="126">
        <v>39</v>
      </c>
    </row>
    <row r="753710" spans="1:2" ht="45">
      <c r="A753710" s="620" t="s">
        <v>746</v>
      </c>
      <c r="B753710" s="127" t="s">
        <v>340</v>
      </c>
    </row>
    <row r="753711" spans="1:2" ht="45.75" thickBot="1">
      <c r="A753711" s="621"/>
      <c r="B753711" s="127" t="s">
        <v>341</v>
      </c>
    </row>
    <row r="753712" spans="1:2" ht="15.75" thickBot="1">
      <c r="A753712" s="615"/>
      <c r="B753712" s="126">
        <v>40</v>
      </c>
    </row>
    <row r="753713" spans="1:2" ht="45">
      <c r="A753713" s="541" t="s">
        <v>746</v>
      </c>
      <c r="B753713" s="127" t="s">
        <v>342</v>
      </c>
    </row>
    <row r="753714" spans="1:2" ht="45.75" thickBot="1">
      <c r="A753714" s="621"/>
      <c r="B753714" s="127" t="s">
        <v>343</v>
      </c>
    </row>
    <row r="753715" spans="1:2" ht="15.75" thickBot="1">
      <c r="A753715" s="622"/>
      <c r="B753715" s="126">
        <v>41</v>
      </c>
    </row>
    <row r="753716" spans="1:2" ht="60">
      <c r="A753716" s="541" t="s">
        <v>746</v>
      </c>
      <c r="B753716" s="127" t="s">
        <v>344</v>
      </c>
    </row>
    <row r="753717" spans="1:2" ht="15.75" thickBot="1">
      <c r="A753717" s="621"/>
      <c r="B753717" s="128">
        <v>42</v>
      </c>
    </row>
    <row r="753718" spans="1:2" ht="15.75" thickBot="1">
      <c r="A753718" s="622"/>
      <c r="B753718" s="126">
        <v>43</v>
      </c>
    </row>
    <row r="753719" spans="1:2" ht="60">
      <c r="A753719" s="541" t="s">
        <v>746</v>
      </c>
      <c r="B753719" s="127" t="s">
        <v>345</v>
      </c>
    </row>
    <row r="753720" spans="1:2" ht="15.75" thickBot="1">
      <c r="A753720" s="621"/>
      <c r="B753720" s="130">
        <v>44</v>
      </c>
    </row>
    <row r="753721" spans="1:2" ht="15.75" thickBot="1">
      <c r="A753721" s="622"/>
      <c r="B753721" s="126">
        <v>45</v>
      </c>
    </row>
    <row r="753722" spans="1:2" ht="15.75" thickBot="1">
      <c r="A753722" s="623"/>
      <c r="B753722" s="130">
        <v>46</v>
      </c>
    </row>
    <row r="753723" spans="1:2" ht="15.75" thickBot="1">
      <c r="A753723" s="625"/>
      <c r="B753723" s="126">
        <v>47</v>
      </c>
    </row>
    <row r="753724" spans="1:2" ht="15.75" thickBot="1">
      <c r="A753724" s="624"/>
      <c r="B753724" s="130">
        <v>48</v>
      </c>
    </row>
    <row r="753725" spans="1:2" ht="15.75" thickBot="1">
      <c r="A753725" s="626"/>
      <c r="B753725" s="126">
        <v>49</v>
      </c>
    </row>
    <row r="753726" spans="1:2" ht="15.75" thickBot="1">
      <c r="A753726" s="626"/>
      <c r="B753726" s="130">
        <v>50</v>
      </c>
    </row>
    <row r="753727" spans="1:2" ht="15.75" thickBot="1">
      <c r="A753727" s="627">
        <v>0</v>
      </c>
      <c r="B753727" s="126">
        <v>51</v>
      </c>
    </row>
    <row r="753728" spans="1:2" ht="15.75" thickBot="1">
      <c r="A753728" s="626"/>
      <c r="B753728" s="130">
        <v>52</v>
      </c>
    </row>
    <row r="753729" spans="1:2" ht="15.75" thickBot="1">
      <c r="A753729" s="626"/>
      <c r="B753729" s="126">
        <v>53</v>
      </c>
    </row>
    <row r="753730" spans="1:2" ht="15.75" thickBot="1">
      <c r="A753730" s="626"/>
      <c r="B753730" s="130">
        <v>54</v>
      </c>
    </row>
    <row r="753731" spans="1:2" ht="15.75" thickBot="1">
      <c r="A753731" s="615"/>
      <c r="B753731" s="126">
        <v>55</v>
      </c>
    </row>
    <row r="753732" spans="1:2" ht="15.75" thickBot="1">
      <c r="A753732" s="615"/>
      <c r="B753732" s="130">
        <v>56</v>
      </c>
    </row>
    <row r="753733" spans="1:2" ht="45.75" thickBot="1">
      <c r="A753733" s="545" t="s">
        <v>746</v>
      </c>
      <c r="B753733" s="127" t="s">
        <v>346</v>
      </c>
    </row>
    <row r="753734" spans="1:2" ht="15.75" thickBot="1">
      <c r="A753734" s="626"/>
      <c r="B753734" s="126">
        <v>57</v>
      </c>
    </row>
    <row r="753735" spans="1:2" ht="15.75" thickBot="1">
      <c r="A753735" s="626"/>
      <c r="B753735" s="126">
        <v>58</v>
      </c>
    </row>
    <row r="753736" spans="1:2" ht="15.75" thickBot="1">
      <c r="A753736" s="626"/>
      <c r="B753736" s="126">
        <v>59</v>
      </c>
    </row>
    <row r="753737" spans="1:2" ht="15.75" thickBot="1">
      <c r="A753737" s="626"/>
      <c r="B753737" s="126">
        <v>60</v>
      </c>
    </row>
    <row r="753738" spans="1:2">
      <c r="A753738" s="628">
        <v>0</v>
      </c>
      <c r="B753738" s="126">
        <v>61</v>
      </c>
    </row>
    <row r="753739" spans="1:2" ht="45">
      <c r="A753739" s="460" t="s">
        <v>746</v>
      </c>
      <c r="B753739" s="127" t="s">
        <v>347</v>
      </c>
    </row>
    <row r="753740" spans="1:2" ht="45.75" thickBot="1">
      <c r="A753740" s="630"/>
      <c r="B753740" s="127" t="s">
        <v>348</v>
      </c>
    </row>
    <row r="753741" spans="1:2" ht="15.75" thickBot="1">
      <c r="A753741" s="629"/>
      <c r="B753741" s="126">
        <v>62</v>
      </c>
    </row>
    <row r="753742" spans="1:2" ht="15.75" thickBot="1">
      <c r="A753742" s="629"/>
      <c r="B753742" s="126">
        <v>63</v>
      </c>
    </row>
    <row r="753743" spans="1:2" ht="15.75" thickBot="1">
      <c r="A753743" s="629"/>
      <c r="B753743" s="126">
        <v>64</v>
      </c>
    </row>
    <row r="753744" spans="1:2" ht="15.75" thickBot="1">
      <c r="A753744" s="627">
        <v>0</v>
      </c>
      <c r="B753744" s="126">
        <v>65</v>
      </c>
    </row>
    <row r="753745" spans="1:2" ht="15.75" thickBot="1">
      <c r="A753745" s="629"/>
      <c r="B753745" s="126">
        <v>66</v>
      </c>
    </row>
    <row r="753746" spans="1:2" ht="15.75" thickBot="1">
      <c r="A753746" s="629"/>
      <c r="B753746" s="126">
        <v>67</v>
      </c>
    </row>
    <row r="753747" spans="1:2" ht="15.75" thickBot="1">
      <c r="A753747" s="629"/>
      <c r="B753747" s="126">
        <v>68</v>
      </c>
    </row>
    <row r="753748" spans="1:2" ht="15.75" thickBot="1">
      <c r="A753748" s="629"/>
      <c r="B753748" s="126">
        <v>69</v>
      </c>
    </row>
    <row r="753749" spans="1:2" ht="15.75" thickBot="1">
      <c r="A753749" s="623"/>
      <c r="B753749" s="126">
        <v>70</v>
      </c>
    </row>
    <row r="753750" spans="1:2" ht="15.75" thickBot="1">
      <c r="A753750" s="629"/>
      <c r="B753750" s="126">
        <v>71</v>
      </c>
    </row>
    <row r="753751" spans="1:2" ht="15.75" thickBot="1">
      <c r="A753751" s="623"/>
      <c r="B753751" s="126">
        <v>72</v>
      </c>
    </row>
    <row r="753752" spans="1:2" ht="15.75" thickBot="1">
      <c r="A753752" s="629"/>
      <c r="B753752" s="126">
        <v>73</v>
      </c>
    </row>
    <row r="753753" spans="1:2">
      <c r="A753753" s="546"/>
      <c r="B753753" s="126">
        <v>74</v>
      </c>
    </row>
    <row r="753754" spans="1:2">
      <c r="A753754" s="462">
        <v>0</v>
      </c>
      <c r="B753754" s="126">
        <v>75</v>
      </c>
    </row>
    <row r="753755" spans="1:2" ht="60">
      <c r="A753755" s="462">
        <v>0</v>
      </c>
      <c r="B753755" s="125" t="s">
        <v>349</v>
      </c>
    </row>
    <row r="753756" spans="1:2" ht="60">
      <c r="A753756" s="460" t="s">
        <v>746</v>
      </c>
      <c r="B753756" s="125" t="s">
        <v>350</v>
      </c>
    </row>
    <row r="753757" spans="1:2" ht="60">
      <c r="A753757" s="441"/>
      <c r="B753757" s="125" t="s">
        <v>351</v>
      </c>
    </row>
    <row r="753758" spans="1:2">
      <c r="A753758" s="462">
        <v>0</v>
      </c>
      <c r="B753758" s="131">
        <v>76</v>
      </c>
    </row>
    <row r="753759" spans="1:2">
      <c r="A753759" s="462">
        <v>0</v>
      </c>
      <c r="B753759" s="131">
        <v>77</v>
      </c>
    </row>
    <row r="753760" spans="1:2">
      <c r="A753760" s="462">
        <v>0</v>
      </c>
      <c r="B753760" s="131">
        <v>78</v>
      </c>
    </row>
    <row r="753761" spans="1:2">
      <c r="A753761" s="462">
        <v>0</v>
      </c>
      <c r="B753761" s="131">
        <v>79</v>
      </c>
    </row>
    <row r="753762" spans="1:2">
      <c r="A753762" s="462">
        <v>0</v>
      </c>
      <c r="B753762" s="131">
        <v>80</v>
      </c>
    </row>
    <row r="753763" spans="1:2">
      <c r="A753763" s="462">
        <v>0</v>
      </c>
      <c r="B753763" s="131">
        <v>81</v>
      </c>
    </row>
    <row r="753764" spans="1:2">
      <c r="A753764" s="462">
        <v>0</v>
      </c>
      <c r="B753764" s="131">
        <v>82</v>
      </c>
    </row>
    <row r="753765" spans="1:2">
      <c r="A753765" s="462">
        <v>0</v>
      </c>
      <c r="B753765" s="131">
        <v>83</v>
      </c>
    </row>
    <row r="753766" spans="1:2">
      <c r="A753766" s="462">
        <v>0</v>
      </c>
      <c r="B753766" s="131">
        <v>84</v>
      </c>
    </row>
    <row r="753767" spans="1:2" ht="15.75" thickBot="1">
      <c r="A753767" s="631">
        <v>0</v>
      </c>
      <c r="B753767" s="131">
        <v>85</v>
      </c>
    </row>
    <row r="753768" spans="1:2" ht="15.75" thickBot="1">
      <c r="A753768" s="632"/>
      <c r="B753768" s="131">
        <v>86</v>
      </c>
    </row>
    <row r="753769" spans="1:2" ht="15.75" thickBot="1">
      <c r="A753769" s="632"/>
      <c r="B753769" s="131">
        <v>87</v>
      </c>
    </row>
    <row r="753770" spans="1:2" ht="15.75" thickBot="1">
      <c r="A753770" s="615"/>
      <c r="B753770" s="131">
        <v>88</v>
      </c>
    </row>
    <row r="753771" spans="1:2" ht="15.75" thickBot="1">
      <c r="A753771" s="622"/>
      <c r="B753771" s="131">
        <v>89</v>
      </c>
    </row>
    <row r="753772" spans="1:2" ht="45">
      <c r="A753772" s="541" t="s">
        <v>746</v>
      </c>
      <c r="B753772" s="125" t="s">
        <v>352</v>
      </c>
    </row>
    <row r="753773" spans="1:2">
      <c r="A753773" s="290"/>
      <c r="B753773" s="131">
        <v>90</v>
      </c>
    </row>
    <row r="753774" spans="1:2">
      <c r="A753774" s="290"/>
      <c r="B753774" s="131">
        <v>91</v>
      </c>
    </row>
    <row r="753775" spans="1:2">
      <c r="A753775" s="526"/>
      <c r="B753775" s="131">
        <v>92</v>
      </c>
    </row>
    <row r="753776" spans="1:2">
      <c r="A753776" s="291"/>
      <c r="B753776" s="131">
        <v>93</v>
      </c>
    </row>
    <row r="753777" spans="1:2">
      <c r="A753777" s="374"/>
      <c r="B753777" s="131">
        <v>94</v>
      </c>
    </row>
    <row r="753778" spans="1:2">
      <c r="A753778" s="374"/>
      <c r="B753778" s="131">
        <v>95</v>
      </c>
    </row>
    <row r="753779" spans="1:2">
      <c r="A753779" s="374"/>
      <c r="B753779" s="131">
        <v>96</v>
      </c>
    </row>
    <row r="753780" spans="1:2">
      <c r="A753780" s="374"/>
      <c r="B753780" s="131">
        <v>97</v>
      </c>
    </row>
    <row r="753781" spans="1:2">
      <c r="A753781" s="291"/>
      <c r="B753781" s="131">
        <v>98</v>
      </c>
    </row>
    <row r="753782" spans="1:2">
      <c r="A753782" s="441"/>
      <c r="B753782" s="131">
        <v>99</v>
      </c>
    </row>
    <row r="753783" spans="1:2">
      <c r="A753783" s="441"/>
      <c r="B753783" s="131">
        <v>100</v>
      </c>
    </row>
    <row r="753784" spans="1:2">
      <c r="A753784" s="464"/>
      <c r="B753784" s="131">
        <v>101</v>
      </c>
    </row>
    <row r="753785" spans="1:2">
      <c r="A753785" s="290"/>
      <c r="B753785" s="131">
        <v>102</v>
      </c>
    </row>
    <row r="753786" spans="1:2" ht="45">
      <c r="A753786" s="633" t="s">
        <v>746</v>
      </c>
      <c r="B753786" s="125" t="s">
        <v>353</v>
      </c>
    </row>
    <row r="753787" spans="1:2">
      <c r="A753787" s="463"/>
      <c r="B753787" s="131">
        <v>103</v>
      </c>
    </row>
    <row r="753788" spans="1:2">
      <c r="A753788" s="298"/>
      <c r="B753788" s="131">
        <v>104</v>
      </c>
    </row>
    <row r="753789" spans="1:2">
      <c r="A753789" s="298"/>
      <c r="B753789" s="131">
        <v>105</v>
      </c>
    </row>
    <row r="753790" spans="1:2">
      <c r="A753790" s="298"/>
      <c r="B753790" s="131">
        <v>106</v>
      </c>
    </row>
    <row r="753791" spans="1:2">
      <c r="A753791" s="298"/>
      <c r="B753791" s="131">
        <v>107</v>
      </c>
    </row>
    <row r="753792" spans="1:2">
      <c r="A753792" s="465"/>
      <c r="B753792" s="131">
        <v>108</v>
      </c>
    </row>
    <row r="753793" spans="1:2">
      <c r="A753793" s="441"/>
      <c r="B753793" s="131">
        <v>109</v>
      </c>
    </row>
    <row r="753794" spans="1:2">
      <c r="A753794" s="464"/>
      <c r="B753794" s="131">
        <v>110</v>
      </c>
    </row>
    <row r="753795" spans="1:2">
      <c r="A753795" s="466"/>
      <c r="B753795" s="131">
        <v>111</v>
      </c>
    </row>
    <row r="753796" spans="1:2">
      <c r="A753796" s="290"/>
      <c r="B753796" s="131">
        <v>112</v>
      </c>
    </row>
    <row r="753797" spans="1:2" ht="45">
      <c r="A753797" s="633" t="s">
        <v>746</v>
      </c>
      <c r="B753797" s="125" t="s">
        <v>354</v>
      </c>
    </row>
    <row r="753798" spans="1:2">
      <c r="A753798" s="290"/>
      <c r="B753798" s="131">
        <v>113</v>
      </c>
    </row>
    <row r="753799" spans="1:2">
      <c r="A753799" s="525" t="s">
        <v>746</v>
      </c>
      <c r="B753799" s="131">
        <v>114</v>
      </c>
    </row>
    <row r="753800" spans="1:2">
      <c r="A753800" s="525" t="s">
        <v>746</v>
      </c>
      <c r="B753800" s="131">
        <v>115</v>
      </c>
    </row>
    <row r="753801" spans="1:2">
      <c r="A753801" s="463"/>
      <c r="B753801" s="131">
        <v>116</v>
      </c>
    </row>
    <row r="753802" spans="1:2">
      <c r="A753802" s="298"/>
      <c r="B753802" s="131">
        <v>117</v>
      </c>
    </row>
    <row r="753803" spans="1:2">
      <c r="A753803" s="298"/>
      <c r="B753803" s="131">
        <v>118</v>
      </c>
    </row>
    <row r="753804" spans="1:2">
      <c r="A753804" s="298"/>
      <c r="B753804" s="131">
        <v>119</v>
      </c>
    </row>
    <row r="753805" spans="1:2">
      <c r="A753805" s="465"/>
      <c r="B753805" s="131">
        <v>120</v>
      </c>
    </row>
    <row r="753806" spans="1:2">
      <c r="A753806" s="465"/>
      <c r="B753806" s="131">
        <v>121</v>
      </c>
    </row>
    <row r="753807" spans="1:2">
      <c r="A753807" s="441"/>
      <c r="B753807" s="131">
        <v>122</v>
      </c>
    </row>
    <row r="753808" spans="1:2">
      <c r="A753808" s="464"/>
      <c r="B753808" s="131">
        <v>123</v>
      </c>
    </row>
    <row r="753809" spans="1:2">
      <c r="A753809" s="463"/>
      <c r="B753809" s="131">
        <v>124</v>
      </c>
    </row>
    <row r="753810" spans="1:2">
      <c r="A753810" s="298"/>
      <c r="B753810" s="131">
        <v>125</v>
      </c>
    </row>
    <row r="753811" spans="1:2">
      <c r="A753811" s="465"/>
      <c r="B753811" s="131">
        <v>127</v>
      </c>
    </row>
    <row r="753812" spans="1:2">
      <c r="A753812" s="441"/>
      <c r="B753812" s="131">
        <v>128</v>
      </c>
    </row>
    <row r="753813" spans="1:2">
      <c r="A753813" s="464"/>
      <c r="B753813" s="131">
        <v>129</v>
      </c>
    </row>
    <row r="753814" spans="1:2">
      <c r="A753814" s="463"/>
      <c r="B753814" s="131">
        <v>130</v>
      </c>
    </row>
    <row r="753815" spans="1:2">
      <c r="A753815" s="298"/>
      <c r="B753815" s="131">
        <v>131</v>
      </c>
    </row>
    <row r="753816" spans="1:2">
      <c r="A753816" s="465"/>
      <c r="B753816" s="131">
        <v>133</v>
      </c>
    </row>
    <row r="753817" spans="1:2" ht="60">
      <c r="A753817" s="460" t="s">
        <v>746</v>
      </c>
      <c r="B753817" s="125" t="s">
        <v>355</v>
      </c>
    </row>
    <row r="753818" spans="1:2" ht="60">
      <c r="A753818" s="439"/>
      <c r="B753818" s="129" t="s">
        <v>356</v>
      </c>
    </row>
    <row r="753819" spans="1:2">
      <c r="A753819" s="462">
        <v>0</v>
      </c>
      <c r="B753819" s="131">
        <v>134</v>
      </c>
    </row>
    <row r="753820" spans="1:2">
      <c r="A753820" s="462">
        <v>0</v>
      </c>
      <c r="B753820" s="131">
        <v>135</v>
      </c>
    </row>
    <row r="753821" spans="1:2">
      <c r="A753821" s="373">
        <v>0</v>
      </c>
      <c r="B753821" s="131">
        <v>136</v>
      </c>
    </row>
    <row r="753822" spans="1:2">
      <c r="A753822" s="439"/>
      <c r="B753822" s="131">
        <v>137</v>
      </c>
    </row>
    <row r="753823" spans="1:2">
      <c r="A753823" s="371">
        <v>0</v>
      </c>
      <c r="B753823" s="131">
        <v>138</v>
      </c>
    </row>
    <row r="753824" spans="1:2">
      <c r="A753824" s="370" t="s">
        <v>746</v>
      </c>
      <c r="B753824" s="131">
        <v>139</v>
      </c>
    </row>
    <row r="753825" spans="1:2">
      <c r="A753825" s="370" t="s">
        <v>746</v>
      </c>
      <c r="B753825" s="131">
        <v>140</v>
      </c>
    </row>
    <row r="753826" spans="1:2">
      <c r="A753826" s="370">
        <v>0</v>
      </c>
      <c r="B753826" s="131">
        <v>141</v>
      </c>
    </row>
    <row r="753827" spans="1:2">
      <c r="A753827" s="370" t="s">
        <v>117</v>
      </c>
      <c r="B753827" s="131">
        <v>142</v>
      </c>
    </row>
    <row r="753828" spans="1:2">
      <c r="A753828" s="370" t="s">
        <v>117</v>
      </c>
      <c r="B753828" s="131">
        <v>143</v>
      </c>
    </row>
    <row r="753829" spans="1:2">
      <c r="A753829" s="370" t="s">
        <v>117</v>
      </c>
      <c r="B753829" s="131">
        <v>144</v>
      </c>
    </row>
    <row r="753830" spans="1:2">
      <c r="A753830" s="370" t="s">
        <v>117</v>
      </c>
      <c r="B753830" s="131">
        <v>145</v>
      </c>
    </row>
    <row r="753831" spans="1:2">
      <c r="A753831" s="528" t="s">
        <v>117</v>
      </c>
      <c r="B753831" s="131">
        <v>146</v>
      </c>
    </row>
    <row r="753832" spans="1:2">
      <c r="A753832" s="528" t="s">
        <v>117</v>
      </c>
      <c r="B753832" s="131">
        <v>147</v>
      </c>
    </row>
    <row r="753833" spans="1:2">
      <c r="A753833" s="370" t="s">
        <v>117</v>
      </c>
      <c r="B753833" s="131">
        <v>148</v>
      </c>
    </row>
    <row r="753834" spans="1:2">
      <c r="A753834" s="515"/>
      <c r="B753834" s="533"/>
    </row>
    <row r="753835" spans="1:2">
      <c r="A753835" s="515"/>
      <c r="B753835" s="452"/>
    </row>
    <row r="753836" spans="1:2">
      <c r="A753836" s="515"/>
      <c r="B753836" s="452"/>
    </row>
    <row r="753837" spans="1:2">
      <c r="A753837" s="515"/>
      <c r="B753837" s="452"/>
    </row>
    <row r="753838" spans="1:2">
      <c r="A753838" s="515"/>
      <c r="B753838" s="452"/>
    </row>
    <row r="753839" spans="1:2">
      <c r="A753839" s="467">
        <v>0</v>
      </c>
      <c r="B753839" s="452"/>
    </row>
    <row r="753840" spans="1:2">
      <c r="A753840" s="467">
        <v>0</v>
      </c>
      <c r="B753840" s="452"/>
    </row>
    <row r="753841" spans="1:2">
      <c r="A753841" s="467">
        <v>0</v>
      </c>
      <c r="B753841" s="452"/>
    </row>
    <row r="753842" spans="1:2">
      <c r="A753842" s="467">
        <v>0</v>
      </c>
      <c r="B753842" s="452"/>
    </row>
    <row r="753843" spans="1:2">
      <c r="A753843" s="467">
        <v>0</v>
      </c>
      <c r="B753843" s="452"/>
    </row>
    <row r="753844" spans="1:2">
      <c r="A753844" s="467"/>
      <c r="B753844" s="452"/>
    </row>
    <row r="753845" spans="1:2">
      <c r="A753845" s="467"/>
      <c r="B753845" s="452"/>
    </row>
    <row r="753846" spans="1:2">
      <c r="A753846" s="467"/>
      <c r="B753846" s="452"/>
    </row>
    <row r="753847" spans="1:2">
      <c r="A753847" s="467"/>
      <c r="B753847" s="452"/>
    </row>
    <row r="753848" spans="1:2">
      <c r="A753848" s="467"/>
      <c r="B753848" s="452"/>
    </row>
    <row r="753849" spans="1:2">
      <c r="A753849" s="467"/>
      <c r="B753849" s="452"/>
    </row>
    <row r="753850" spans="1:2">
      <c r="A753850" s="467"/>
      <c r="B753850" s="452"/>
    </row>
    <row r="753851" spans="1:2">
      <c r="A753851" s="467"/>
      <c r="B753851" s="454"/>
    </row>
    <row r="753852" spans="1:2">
      <c r="A753852" s="467"/>
      <c r="B753852" s="452"/>
    </row>
    <row r="753853" spans="1:2">
      <c r="A753853" s="467"/>
      <c r="B753853" s="455"/>
    </row>
    <row r="753854" spans="1:2">
      <c r="A753854" s="467"/>
      <c r="B753854" s="456"/>
    </row>
    <row r="753855" spans="1:2">
      <c r="A753855" s="467"/>
      <c r="B753855" s="456"/>
    </row>
    <row r="753856" spans="1:2">
      <c r="A753856" s="467"/>
      <c r="B753856" s="455"/>
    </row>
    <row r="753857" spans="1:2">
      <c r="A753857" s="467"/>
      <c r="B753857" s="456"/>
    </row>
    <row r="753858" spans="1:2">
      <c r="A753858" s="467"/>
      <c r="B753858" s="455"/>
    </row>
    <row r="753859" spans="1:2">
      <c r="A753859" s="467"/>
      <c r="B753859" s="452"/>
    </row>
    <row r="753860" spans="1:2">
      <c r="A753860" s="467"/>
      <c r="B753860" s="452"/>
    </row>
    <row r="753861" spans="1:2">
      <c r="A753861" s="467"/>
      <c r="B753861" s="452"/>
    </row>
    <row r="753862" spans="1:2">
      <c r="A753862" s="467"/>
      <c r="B753862" s="452"/>
    </row>
    <row r="753863" spans="1:2">
      <c r="A753863" s="467"/>
      <c r="B753863" s="452"/>
    </row>
    <row r="753864" spans="1:2">
      <c r="A753864" s="467"/>
      <c r="B753864" s="452"/>
    </row>
    <row r="753865" spans="1:2">
      <c r="A753865" s="467"/>
      <c r="B753865" s="452"/>
    </row>
    <row r="770050" spans="1:2">
      <c r="A770050" s="523">
        <v>1</v>
      </c>
      <c r="B770050" s="124"/>
    </row>
    <row r="770051" spans="1:2" ht="60.75" thickBot="1">
      <c r="A770051" s="604"/>
      <c r="B770051" s="125" t="s">
        <v>336</v>
      </c>
    </row>
    <row r="770052" spans="1:2" ht="15.75" thickBot="1">
      <c r="A770052" s="607"/>
      <c r="B770052" s="126">
        <v>1</v>
      </c>
    </row>
    <row r="770053" spans="1:2" ht="45">
      <c r="A770053" s="605" t="s">
        <v>746</v>
      </c>
      <c r="B770053" s="127" t="s">
        <v>337</v>
      </c>
    </row>
    <row r="770054" spans="1:2" ht="15.75" thickBot="1">
      <c r="A770054" s="608"/>
      <c r="B770054" s="126">
        <v>2</v>
      </c>
    </row>
    <row r="770055" spans="1:2" ht="15.75" thickBot="1">
      <c r="A770055" s="609"/>
      <c r="B770055" s="126">
        <v>3</v>
      </c>
    </row>
    <row r="770056" spans="1:2" ht="15.75" thickBot="1">
      <c r="A770056" s="609"/>
      <c r="B770056" s="126">
        <v>4</v>
      </c>
    </row>
    <row r="770057" spans="1:2" ht="15.75" thickBot="1">
      <c r="A770057" s="609"/>
      <c r="B770057" s="126">
        <v>5</v>
      </c>
    </row>
    <row r="770058" spans="1:2" ht="60">
      <c r="A770058" s="605" t="s">
        <v>752</v>
      </c>
      <c r="B770058" s="126">
        <v>6</v>
      </c>
    </row>
    <row r="770059" spans="1:2">
      <c r="A770059" s="483" t="s">
        <v>746</v>
      </c>
      <c r="B770059" s="126">
        <v>7</v>
      </c>
    </row>
    <row r="770060" spans="1:2">
      <c r="A770060" s="483" t="s">
        <v>746</v>
      </c>
      <c r="B770060" s="126">
        <v>8</v>
      </c>
    </row>
    <row r="770061" spans="1:2">
      <c r="A770061" s="483" t="s">
        <v>746</v>
      </c>
      <c r="B770061" s="126">
        <v>9</v>
      </c>
    </row>
    <row r="770062" spans="1:2">
      <c r="A770062" s="483" t="s">
        <v>746</v>
      </c>
      <c r="B770062" s="126">
        <v>10</v>
      </c>
    </row>
    <row r="770063" spans="1:2" ht="15.75" thickBot="1">
      <c r="A770063" s="610" t="s">
        <v>746</v>
      </c>
      <c r="B770063" s="126">
        <v>11</v>
      </c>
    </row>
    <row r="770064" spans="1:2" ht="15.75" thickBot="1">
      <c r="A770064" s="607"/>
      <c r="B770064" s="126">
        <v>12</v>
      </c>
    </row>
    <row r="770065" spans="1:2" ht="15.75" thickBot="1">
      <c r="A770065" s="611"/>
      <c r="B770065" s="126">
        <v>13</v>
      </c>
    </row>
    <row r="770066" spans="1:2" ht="15.75" thickBot="1">
      <c r="A770066" s="609"/>
      <c r="B770066" s="126">
        <v>14</v>
      </c>
    </row>
    <row r="770067" spans="1:2" ht="15.75" thickBot="1">
      <c r="A770067" s="612"/>
      <c r="B770067" s="126">
        <v>15</v>
      </c>
    </row>
    <row r="770068" spans="1:2" ht="15.75" thickBot="1">
      <c r="A770068" s="611"/>
      <c r="B770068" s="126">
        <v>16</v>
      </c>
    </row>
    <row r="770069" spans="1:2" ht="15.75" thickBot="1">
      <c r="A770069" s="613"/>
      <c r="B770069" s="126">
        <v>17</v>
      </c>
    </row>
    <row r="770070" spans="1:2" ht="15.75" thickBot="1">
      <c r="A770070" s="614"/>
      <c r="B770070" s="126">
        <v>18</v>
      </c>
    </row>
    <row r="770071" spans="1:2" ht="15.75" thickBot="1">
      <c r="A770071" s="615"/>
      <c r="B770071" s="126">
        <v>19</v>
      </c>
    </row>
    <row r="770072" spans="1:2" ht="15.75" thickBot="1">
      <c r="A770072" s="615"/>
      <c r="B770072" s="126">
        <v>20</v>
      </c>
    </row>
    <row r="770073" spans="1:2" ht="15.75" thickBot="1">
      <c r="A770073" s="615"/>
      <c r="B770073" s="126">
        <v>21</v>
      </c>
    </row>
    <row r="770074" spans="1:2" ht="15.75" thickBot="1">
      <c r="A770074" s="615"/>
      <c r="B770074" s="126">
        <v>22</v>
      </c>
    </row>
    <row r="770075" spans="1:2" ht="15.75" thickBot="1">
      <c r="A770075" s="615"/>
      <c r="B770075" s="126">
        <v>23</v>
      </c>
    </row>
    <row r="770076" spans="1:2" ht="15.75" thickBot="1">
      <c r="A770076" s="615"/>
      <c r="B770076" s="126">
        <v>24</v>
      </c>
    </row>
    <row r="770077" spans="1:2">
      <c r="A770077" s="616">
        <v>0</v>
      </c>
      <c r="B770077" s="126">
        <v>25</v>
      </c>
    </row>
    <row r="770078" spans="1:2" ht="45">
      <c r="A770078" s="483" t="s">
        <v>746</v>
      </c>
      <c r="B770078" s="127" t="s">
        <v>338</v>
      </c>
    </row>
    <row r="770079" spans="1:2" ht="45.75" thickBot="1">
      <c r="A770079" s="604"/>
      <c r="B770079" s="127" t="s">
        <v>339</v>
      </c>
    </row>
    <row r="770080" spans="1:2" ht="15.75" thickBot="1">
      <c r="A770080" s="615"/>
      <c r="B770080" s="126">
        <v>26</v>
      </c>
    </row>
    <row r="770081" spans="1:2" ht="15.75" thickBot="1">
      <c r="A770081" s="615"/>
      <c r="B770081" s="126">
        <v>27</v>
      </c>
    </row>
    <row r="770082" spans="1:2" ht="15.75" thickBot="1">
      <c r="A770082" s="615"/>
      <c r="B770082" s="126">
        <v>28</v>
      </c>
    </row>
    <row r="770083" spans="1:2" ht="15.75" thickBot="1">
      <c r="A770083" s="615"/>
      <c r="B770083" s="126">
        <v>29</v>
      </c>
    </row>
    <row r="770084" spans="1:2" ht="15.75" thickBot="1">
      <c r="A770084" s="617">
        <v>0</v>
      </c>
      <c r="B770084" s="126">
        <v>30</v>
      </c>
    </row>
    <row r="770085" spans="1:2" ht="15.75" thickBot="1">
      <c r="A770085" s="615"/>
      <c r="B770085" s="126">
        <v>31</v>
      </c>
    </row>
    <row r="770086" spans="1:2" ht="15.75" thickBot="1">
      <c r="A770086" s="615"/>
      <c r="B770086" s="126">
        <v>32</v>
      </c>
    </row>
    <row r="770087" spans="1:2">
      <c r="A770087" s="618">
        <v>0</v>
      </c>
      <c r="B770087" s="126">
        <v>33</v>
      </c>
    </row>
    <row r="770088" spans="1:2">
      <c r="A770088" s="370">
        <v>0</v>
      </c>
      <c r="B770088" s="126">
        <v>34</v>
      </c>
    </row>
    <row r="770089" spans="1:2">
      <c r="A770089" s="436">
        <v>0</v>
      </c>
      <c r="B770089" s="126">
        <v>35</v>
      </c>
    </row>
    <row r="770090" spans="1:2">
      <c r="A770090" s="436">
        <v>0</v>
      </c>
      <c r="B770090" s="126">
        <v>36</v>
      </c>
    </row>
    <row r="770091" spans="1:2">
      <c r="A770091" s="370">
        <v>0</v>
      </c>
      <c r="B770091" s="126">
        <v>37</v>
      </c>
    </row>
    <row r="770092" spans="1:2" ht="15.75" thickBot="1">
      <c r="A770092" s="619">
        <v>0</v>
      </c>
      <c r="B770092" s="126">
        <v>38</v>
      </c>
    </row>
    <row r="770093" spans="1:2" ht="15.75" thickBot="1">
      <c r="A770093" s="615"/>
      <c r="B770093" s="126">
        <v>39</v>
      </c>
    </row>
    <row r="770094" spans="1:2" ht="45">
      <c r="A770094" s="620" t="s">
        <v>746</v>
      </c>
      <c r="B770094" s="127" t="s">
        <v>340</v>
      </c>
    </row>
    <row r="770095" spans="1:2" ht="45.75" thickBot="1">
      <c r="A770095" s="621"/>
      <c r="B770095" s="127" t="s">
        <v>341</v>
      </c>
    </row>
    <row r="770096" spans="1:2" ht="15.75" thickBot="1">
      <c r="A770096" s="615"/>
      <c r="B770096" s="126">
        <v>40</v>
      </c>
    </row>
    <row r="770097" spans="1:2" ht="45">
      <c r="A770097" s="541" t="s">
        <v>746</v>
      </c>
      <c r="B770097" s="127" t="s">
        <v>342</v>
      </c>
    </row>
    <row r="770098" spans="1:2" ht="45.75" thickBot="1">
      <c r="A770098" s="621"/>
      <c r="B770098" s="127" t="s">
        <v>343</v>
      </c>
    </row>
    <row r="770099" spans="1:2" ht="15.75" thickBot="1">
      <c r="A770099" s="622"/>
      <c r="B770099" s="126">
        <v>41</v>
      </c>
    </row>
    <row r="770100" spans="1:2" ht="60">
      <c r="A770100" s="541" t="s">
        <v>746</v>
      </c>
      <c r="B770100" s="127" t="s">
        <v>344</v>
      </c>
    </row>
    <row r="770101" spans="1:2" ht="15.75" thickBot="1">
      <c r="A770101" s="621"/>
      <c r="B770101" s="128">
        <v>42</v>
      </c>
    </row>
    <row r="770102" spans="1:2" ht="15.75" thickBot="1">
      <c r="A770102" s="622"/>
      <c r="B770102" s="126">
        <v>43</v>
      </c>
    </row>
    <row r="770103" spans="1:2" ht="60">
      <c r="A770103" s="541" t="s">
        <v>746</v>
      </c>
      <c r="B770103" s="127" t="s">
        <v>345</v>
      </c>
    </row>
    <row r="770104" spans="1:2" ht="15.75" thickBot="1">
      <c r="A770104" s="621"/>
      <c r="B770104" s="130">
        <v>44</v>
      </c>
    </row>
    <row r="770105" spans="1:2" ht="15.75" thickBot="1">
      <c r="A770105" s="622"/>
      <c r="B770105" s="126">
        <v>45</v>
      </c>
    </row>
    <row r="770106" spans="1:2" ht="15.75" thickBot="1">
      <c r="A770106" s="623"/>
      <c r="B770106" s="130">
        <v>46</v>
      </c>
    </row>
    <row r="770107" spans="1:2" ht="15.75" thickBot="1">
      <c r="A770107" s="625"/>
      <c r="B770107" s="126">
        <v>47</v>
      </c>
    </row>
    <row r="770108" spans="1:2" ht="15.75" thickBot="1">
      <c r="A770108" s="624"/>
      <c r="B770108" s="130">
        <v>48</v>
      </c>
    </row>
    <row r="770109" spans="1:2" ht="15.75" thickBot="1">
      <c r="A770109" s="626"/>
      <c r="B770109" s="126">
        <v>49</v>
      </c>
    </row>
    <row r="770110" spans="1:2" ht="15.75" thickBot="1">
      <c r="A770110" s="626"/>
      <c r="B770110" s="130">
        <v>50</v>
      </c>
    </row>
    <row r="770111" spans="1:2" ht="15.75" thickBot="1">
      <c r="A770111" s="627">
        <v>0</v>
      </c>
      <c r="B770111" s="126">
        <v>51</v>
      </c>
    </row>
    <row r="770112" spans="1:2" ht="15.75" thickBot="1">
      <c r="A770112" s="626"/>
      <c r="B770112" s="130">
        <v>52</v>
      </c>
    </row>
    <row r="770113" spans="1:2" ht="15.75" thickBot="1">
      <c r="A770113" s="626"/>
      <c r="B770113" s="126">
        <v>53</v>
      </c>
    </row>
    <row r="770114" spans="1:2" ht="15.75" thickBot="1">
      <c r="A770114" s="626"/>
      <c r="B770114" s="130">
        <v>54</v>
      </c>
    </row>
    <row r="770115" spans="1:2" ht="15.75" thickBot="1">
      <c r="A770115" s="615"/>
      <c r="B770115" s="126">
        <v>55</v>
      </c>
    </row>
    <row r="770116" spans="1:2" ht="15.75" thickBot="1">
      <c r="A770116" s="615"/>
      <c r="B770116" s="130">
        <v>56</v>
      </c>
    </row>
    <row r="770117" spans="1:2" ht="45.75" thickBot="1">
      <c r="A770117" s="545" t="s">
        <v>746</v>
      </c>
      <c r="B770117" s="127" t="s">
        <v>346</v>
      </c>
    </row>
    <row r="770118" spans="1:2" ht="15.75" thickBot="1">
      <c r="A770118" s="626"/>
      <c r="B770118" s="126">
        <v>57</v>
      </c>
    </row>
    <row r="770119" spans="1:2" ht="15.75" thickBot="1">
      <c r="A770119" s="626"/>
      <c r="B770119" s="126">
        <v>58</v>
      </c>
    </row>
    <row r="770120" spans="1:2" ht="15.75" thickBot="1">
      <c r="A770120" s="626"/>
      <c r="B770120" s="126">
        <v>59</v>
      </c>
    </row>
    <row r="770121" spans="1:2" ht="15.75" thickBot="1">
      <c r="A770121" s="626"/>
      <c r="B770121" s="126">
        <v>60</v>
      </c>
    </row>
    <row r="770122" spans="1:2">
      <c r="A770122" s="628">
        <v>0</v>
      </c>
      <c r="B770122" s="126">
        <v>61</v>
      </c>
    </row>
    <row r="770123" spans="1:2" ht="45">
      <c r="A770123" s="460" t="s">
        <v>746</v>
      </c>
      <c r="B770123" s="127" t="s">
        <v>347</v>
      </c>
    </row>
    <row r="770124" spans="1:2" ht="45.75" thickBot="1">
      <c r="A770124" s="630"/>
      <c r="B770124" s="127" t="s">
        <v>348</v>
      </c>
    </row>
    <row r="770125" spans="1:2" ht="15.75" thickBot="1">
      <c r="A770125" s="629"/>
      <c r="B770125" s="126">
        <v>62</v>
      </c>
    </row>
    <row r="770126" spans="1:2" ht="15.75" thickBot="1">
      <c r="A770126" s="629"/>
      <c r="B770126" s="126">
        <v>63</v>
      </c>
    </row>
    <row r="770127" spans="1:2" ht="15.75" thickBot="1">
      <c r="A770127" s="629"/>
      <c r="B770127" s="126">
        <v>64</v>
      </c>
    </row>
    <row r="770128" spans="1:2" ht="15.75" thickBot="1">
      <c r="A770128" s="627">
        <v>0</v>
      </c>
      <c r="B770128" s="126">
        <v>65</v>
      </c>
    </row>
    <row r="770129" spans="1:2" ht="15.75" thickBot="1">
      <c r="A770129" s="629"/>
      <c r="B770129" s="126">
        <v>66</v>
      </c>
    </row>
    <row r="770130" spans="1:2" ht="15.75" thickBot="1">
      <c r="A770130" s="629"/>
      <c r="B770130" s="126">
        <v>67</v>
      </c>
    </row>
    <row r="770131" spans="1:2" ht="15.75" thickBot="1">
      <c r="A770131" s="629"/>
      <c r="B770131" s="126">
        <v>68</v>
      </c>
    </row>
    <row r="770132" spans="1:2" ht="15.75" thickBot="1">
      <c r="A770132" s="629"/>
      <c r="B770132" s="126">
        <v>69</v>
      </c>
    </row>
    <row r="770133" spans="1:2" ht="15.75" thickBot="1">
      <c r="A770133" s="623"/>
      <c r="B770133" s="126">
        <v>70</v>
      </c>
    </row>
    <row r="770134" spans="1:2" ht="15.75" thickBot="1">
      <c r="A770134" s="629"/>
      <c r="B770134" s="126">
        <v>71</v>
      </c>
    </row>
    <row r="770135" spans="1:2" ht="15.75" thickBot="1">
      <c r="A770135" s="623"/>
      <c r="B770135" s="126">
        <v>72</v>
      </c>
    </row>
    <row r="770136" spans="1:2" ht="15.75" thickBot="1">
      <c r="A770136" s="629"/>
      <c r="B770136" s="126">
        <v>73</v>
      </c>
    </row>
    <row r="770137" spans="1:2">
      <c r="A770137" s="546"/>
      <c r="B770137" s="126">
        <v>74</v>
      </c>
    </row>
    <row r="770138" spans="1:2">
      <c r="A770138" s="462">
        <v>0</v>
      </c>
      <c r="B770138" s="126">
        <v>75</v>
      </c>
    </row>
    <row r="770139" spans="1:2" ht="60">
      <c r="A770139" s="462">
        <v>0</v>
      </c>
      <c r="B770139" s="125" t="s">
        <v>349</v>
      </c>
    </row>
    <row r="770140" spans="1:2" ht="60">
      <c r="A770140" s="460" t="s">
        <v>746</v>
      </c>
      <c r="B770140" s="125" t="s">
        <v>350</v>
      </c>
    </row>
    <row r="770141" spans="1:2" ht="60">
      <c r="A770141" s="441"/>
      <c r="B770141" s="125" t="s">
        <v>351</v>
      </c>
    </row>
    <row r="770142" spans="1:2">
      <c r="A770142" s="462">
        <v>0</v>
      </c>
      <c r="B770142" s="131">
        <v>76</v>
      </c>
    </row>
    <row r="770143" spans="1:2">
      <c r="A770143" s="462">
        <v>0</v>
      </c>
      <c r="B770143" s="131">
        <v>77</v>
      </c>
    </row>
    <row r="770144" spans="1:2">
      <c r="A770144" s="462">
        <v>0</v>
      </c>
      <c r="B770144" s="131">
        <v>78</v>
      </c>
    </row>
    <row r="770145" spans="1:2">
      <c r="A770145" s="462">
        <v>0</v>
      </c>
      <c r="B770145" s="131">
        <v>79</v>
      </c>
    </row>
    <row r="770146" spans="1:2">
      <c r="A770146" s="462">
        <v>0</v>
      </c>
      <c r="B770146" s="131">
        <v>80</v>
      </c>
    </row>
    <row r="770147" spans="1:2">
      <c r="A770147" s="462">
        <v>0</v>
      </c>
      <c r="B770147" s="131">
        <v>81</v>
      </c>
    </row>
    <row r="770148" spans="1:2">
      <c r="A770148" s="462">
        <v>0</v>
      </c>
      <c r="B770148" s="131">
        <v>82</v>
      </c>
    </row>
    <row r="770149" spans="1:2">
      <c r="A770149" s="462">
        <v>0</v>
      </c>
      <c r="B770149" s="131">
        <v>83</v>
      </c>
    </row>
    <row r="770150" spans="1:2">
      <c r="A770150" s="462">
        <v>0</v>
      </c>
      <c r="B770150" s="131">
        <v>84</v>
      </c>
    </row>
    <row r="770151" spans="1:2" ht="15.75" thickBot="1">
      <c r="A770151" s="631">
        <v>0</v>
      </c>
      <c r="B770151" s="131">
        <v>85</v>
      </c>
    </row>
    <row r="770152" spans="1:2" ht="15.75" thickBot="1">
      <c r="A770152" s="632"/>
      <c r="B770152" s="131">
        <v>86</v>
      </c>
    </row>
    <row r="770153" spans="1:2" ht="15.75" thickBot="1">
      <c r="A770153" s="632"/>
      <c r="B770153" s="131">
        <v>87</v>
      </c>
    </row>
    <row r="770154" spans="1:2" ht="15.75" thickBot="1">
      <c r="A770154" s="615"/>
      <c r="B770154" s="131">
        <v>88</v>
      </c>
    </row>
    <row r="770155" spans="1:2" ht="15.75" thickBot="1">
      <c r="A770155" s="622"/>
      <c r="B770155" s="131">
        <v>89</v>
      </c>
    </row>
    <row r="770156" spans="1:2" ht="45">
      <c r="A770156" s="541" t="s">
        <v>746</v>
      </c>
      <c r="B770156" s="125" t="s">
        <v>352</v>
      </c>
    </row>
    <row r="770157" spans="1:2">
      <c r="A770157" s="290"/>
      <c r="B770157" s="131">
        <v>90</v>
      </c>
    </row>
    <row r="770158" spans="1:2">
      <c r="A770158" s="290"/>
      <c r="B770158" s="131">
        <v>91</v>
      </c>
    </row>
    <row r="770159" spans="1:2">
      <c r="A770159" s="526"/>
      <c r="B770159" s="131">
        <v>92</v>
      </c>
    </row>
    <row r="770160" spans="1:2">
      <c r="A770160" s="291"/>
      <c r="B770160" s="131">
        <v>93</v>
      </c>
    </row>
    <row r="770161" spans="1:2">
      <c r="A770161" s="374"/>
      <c r="B770161" s="131">
        <v>94</v>
      </c>
    </row>
    <row r="770162" spans="1:2">
      <c r="A770162" s="374"/>
      <c r="B770162" s="131">
        <v>95</v>
      </c>
    </row>
    <row r="770163" spans="1:2">
      <c r="A770163" s="374"/>
      <c r="B770163" s="131">
        <v>96</v>
      </c>
    </row>
    <row r="770164" spans="1:2">
      <c r="A770164" s="374"/>
      <c r="B770164" s="131">
        <v>97</v>
      </c>
    </row>
    <row r="770165" spans="1:2">
      <c r="A770165" s="291"/>
      <c r="B770165" s="131">
        <v>98</v>
      </c>
    </row>
    <row r="770166" spans="1:2">
      <c r="A770166" s="441"/>
      <c r="B770166" s="131">
        <v>99</v>
      </c>
    </row>
    <row r="770167" spans="1:2">
      <c r="A770167" s="441"/>
      <c r="B770167" s="131">
        <v>100</v>
      </c>
    </row>
    <row r="770168" spans="1:2">
      <c r="A770168" s="464"/>
      <c r="B770168" s="131">
        <v>101</v>
      </c>
    </row>
    <row r="770169" spans="1:2">
      <c r="A770169" s="290"/>
      <c r="B770169" s="131">
        <v>102</v>
      </c>
    </row>
    <row r="770170" spans="1:2" ht="45">
      <c r="A770170" s="633" t="s">
        <v>746</v>
      </c>
      <c r="B770170" s="125" t="s">
        <v>353</v>
      </c>
    </row>
    <row r="770171" spans="1:2">
      <c r="A770171" s="463"/>
      <c r="B770171" s="131">
        <v>103</v>
      </c>
    </row>
    <row r="770172" spans="1:2">
      <c r="A770172" s="298"/>
      <c r="B770172" s="131">
        <v>104</v>
      </c>
    </row>
    <row r="770173" spans="1:2">
      <c r="A770173" s="298"/>
      <c r="B770173" s="131">
        <v>105</v>
      </c>
    </row>
    <row r="770174" spans="1:2">
      <c r="A770174" s="298"/>
      <c r="B770174" s="131">
        <v>106</v>
      </c>
    </row>
    <row r="770175" spans="1:2">
      <c r="A770175" s="298"/>
      <c r="B770175" s="131">
        <v>107</v>
      </c>
    </row>
    <row r="770176" spans="1:2">
      <c r="A770176" s="465"/>
      <c r="B770176" s="131">
        <v>108</v>
      </c>
    </row>
    <row r="770177" spans="1:2">
      <c r="A770177" s="441"/>
      <c r="B770177" s="131">
        <v>109</v>
      </c>
    </row>
    <row r="770178" spans="1:2">
      <c r="A770178" s="464"/>
      <c r="B770178" s="131">
        <v>110</v>
      </c>
    </row>
    <row r="770179" spans="1:2">
      <c r="A770179" s="466"/>
      <c r="B770179" s="131">
        <v>111</v>
      </c>
    </row>
    <row r="770180" spans="1:2">
      <c r="A770180" s="290"/>
      <c r="B770180" s="131">
        <v>112</v>
      </c>
    </row>
    <row r="770181" spans="1:2" ht="45">
      <c r="A770181" s="633" t="s">
        <v>746</v>
      </c>
      <c r="B770181" s="125" t="s">
        <v>354</v>
      </c>
    </row>
    <row r="770182" spans="1:2">
      <c r="A770182" s="290"/>
      <c r="B770182" s="131">
        <v>113</v>
      </c>
    </row>
    <row r="770183" spans="1:2">
      <c r="A770183" s="525" t="s">
        <v>746</v>
      </c>
      <c r="B770183" s="131">
        <v>114</v>
      </c>
    </row>
    <row r="770184" spans="1:2">
      <c r="A770184" s="525" t="s">
        <v>746</v>
      </c>
      <c r="B770184" s="131">
        <v>115</v>
      </c>
    </row>
    <row r="770185" spans="1:2">
      <c r="A770185" s="463"/>
      <c r="B770185" s="131">
        <v>116</v>
      </c>
    </row>
    <row r="770186" spans="1:2">
      <c r="A770186" s="298"/>
      <c r="B770186" s="131">
        <v>117</v>
      </c>
    </row>
    <row r="770187" spans="1:2">
      <c r="A770187" s="298"/>
      <c r="B770187" s="131">
        <v>118</v>
      </c>
    </row>
    <row r="770188" spans="1:2">
      <c r="A770188" s="298"/>
      <c r="B770188" s="131">
        <v>119</v>
      </c>
    </row>
    <row r="770189" spans="1:2">
      <c r="A770189" s="465"/>
      <c r="B770189" s="131">
        <v>120</v>
      </c>
    </row>
    <row r="770190" spans="1:2">
      <c r="A770190" s="465"/>
      <c r="B770190" s="131">
        <v>121</v>
      </c>
    </row>
    <row r="770191" spans="1:2">
      <c r="A770191" s="441"/>
      <c r="B770191" s="131">
        <v>122</v>
      </c>
    </row>
    <row r="770192" spans="1:2">
      <c r="A770192" s="464"/>
      <c r="B770192" s="131">
        <v>123</v>
      </c>
    </row>
    <row r="770193" spans="1:2">
      <c r="A770193" s="463"/>
      <c r="B770193" s="131">
        <v>124</v>
      </c>
    </row>
    <row r="770194" spans="1:2">
      <c r="A770194" s="298"/>
      <c r="B770194" s="131">
        <v>125</v>
      </c>
    </row>
    <row r="770195" spans="1:2">
      <c r="A770195" s="465"/>
      <c r="B770195" s="131">
        <v>127</v>
      </c>
    </row>
    <row r="770196" spans="1:2">
      <c r="A770196" s="441"/>
      <c r="B770196" s="131">
        <v>128</v>
      </c>
    </row>
    <row r="770197" spans="1:2">
      <c r="A770197" s="464"/>
      <c r="B770197" s="131">
        <v>129</v>
      </c>
    </row>
    <row r="770198" spans="1:2">
      <c r="A770198" s="463"/>
      <c r="B770198" s="131">
        <v>130</v>
      </c>
    </row>
    <row r="770199" spans="1:2">
      <c r="A770199" s="298"/>
      <c r="B770199" s="131">
        <v>131</v>
      </c>
    </row>
    <row r="770200" spans="1:2">
      <c r="A770200" s="465"/>
      <c r="B770200" s="131">
        <v>133</v>
      </c>
    </row>
    <row r="770201" spans="1:2" ht="60">
      <c r="A770201" s="460" t="s">
        <v>746</v>
      </c>
      <c r="B770201" s="125" t="s">
        <v>355</v>
      </c>
    </row>
    <row r="770202" spans="1:2" ht="60">
      <c r="A770202" s="439"/>
      <c r="B770202" s="129" t="s">
        <v>356</v>
      </c>
    </row>
    <row r="770203" spans="1:2">
      <c r="A770203" s="462">
        <v>0</v>
      </c>
      <c r="B770203" s="131">
        <v>134</v>
      </c>
    </row>
    <row r="770204" spans="1:2">
      <c r="A770204" s="462">
        <v>0</v>
      </c>
      <c r="B770204" s="131">
        <v>135</v>
      </c>
    </row>
    <row r="770205" spans="1:2">
      <c r="A770205" s="373">
        <v>0</v>
      </c>
      <c r="B770205" s="131">
        <v>136</v>
      </c>
    </row>
    <row r="770206" spans="1:2">
      <c r="A770206" s="439"/>
      <c r="B770206" s="131">
        <v>137</v>
      </c>
    </row>
    <row r="770207" spans="1:2">
      <c r="A770207" s="371">
        <v>0</v>
      </c>
      <c r="B770207" s="131">
        <v>138</v>
      </c>
    </row>
    <row r="770208" spans="1:2">
      <c r="A770208" s="370" t="s">
        <v>746</v>
      </c>
      <c r="B770208" s="131">
        <v>139</v>
      </c>
    </row>
    <row r="770209" spans="1:2">
      <c r="A770209" s="370" t="s">
        <v>746</v>
      </c>
      <c r="B770209" s="131">
        <v>140</v>
      </c>
    </row>
    <row r="770210" spans="1:2">
      <c r="A770210" s="370">
        <v>0</v>
      </c>
      <c r="B770210" s="131">
        <v>141</v>
      </c>
    </row>
    <row r="770211" spans="1:2">
      <c r="A770211" s="370" t="s">
        <v>117</v>
      </c>
      <c r="B770211" s="131">
        <v>142</v>
      </c>
    </row>
    <row r="770212" spans="1:2">
      <c r="A770212" s="370" t="s">
        <v>117</v>
      </c>
      <c r="B770212" s="131">
        <v>143</v>
      </c>
    </row>
    <row r="770213" spans="1:2">
      <c r="A770213" s="370" t="s">
        <v>117</v>
      </c>
      <c r="B770213" s="131">
        <v>144</v>
      </c>
    </row>
    <row r="770214" spans="1:2">
      <c r="A770214" s="370" t="s">
        <v>117</v>
      </c>
      <c r="B770214" s="131">
        <v>145</v>
      </c>
    </row>
    <row r="770215" spans="1:2">
      <c r="A770215" s="528" t="s">
        <v>117</v>
      </c>
      <c r="B770215" s="131">
        <v>146</v>
      </c>
    </row>
    <row r="770216" spans="1:2">
      <c r="A770216" s="528" t="s">
        <v>117</v>
      </c>
      <c r="B770216" s="131">
        <v>147</v>
      </c>
    </row>
    <row r="770217" spans="1:2">
      <c r="A770217" s="370" t="s">
        <v>117</v>
      </c>
      <c r="B770217" s="131">
        <v>148</v>
      </c>
    </row>
    <row r="770218" spans="1:2">
      <c r="A770218" s="515"/>
      <c r="B770218" s="533"/>
    </row>
    <row r="770219" spans="1:2">
      <c r="A770219" s="515"/>
      <c r="B770219" s="452"/>
    </row>
    <row r="770220" spans="1:2">
      <c r="A770220" s="515"/>
      <c r="B770220" s="452"/>
    </row>
    <row r="770221" spans="1:2">
      <c r="A770221" s="515"/>
      <c r="B770221" s="452"/>
    </row>
    <row r="770222" spans="1:2">
      <c r="A770222" s="515"/>
      <c r="B770222" s="452"/>
    </row>
    <row r="770223" spans="1:2">
      <c r="A770223" s="467">
        <v>0</v>
      </c>
      <c r="B770223" s="452"/>
    </row>
    <row r="770224" spans="1:2">
      <c r="A770224" s="467">
        <v>0</v>
      </c>
      <c r="B770224" s="452"/>
    </row>
    <row r="770225" spans="1:2">
      <c r="A770225" s="467">
        <v>0</v>
      </c>
      <c r="B770225" s="452"/>
    </row>
    <row r="770226" spans="1:2">
      <c r="A770226" s="467">
        <v>0</v>
      </c>
      <c r="B770226" s="452"/>
    </row>
    <row r="770227" spans="1:2">
      <c r="A770227" s="467">
        <v>0</v>
      </c>
      <c r="B770227" s="452"/>
    </row>
    <row r="770228" spans="1:2">
      <c r="A770228" s="467"/>
      <c r="B770228" s="452"/>
    </row>
    <row r="770229" spans="1:2">
      <c r="A770229" s="467"/>
      <c r="B770229" s="452"/>
    </row>
    <row r="770230" spans="1:2">
      <c r="A770230" s="467"/>
      <c r="B770230" s="452"/>
    </row>
    <row r="770231" spans="1:2">
      <c r="A770231" s="467"/>
      <c r="B770231" s="452"/>
    </row>
    <row r="770232" spans="1:2">
      <c r="A770232" s="467"/>
      <c r="B770232" s="452"/>
    </row>
    <row r="770233" spans="1:2">
      <c r="A770233" s="467"/>
      <c r="B770233" s="452"/>
    </row>
    <row r="770234" spans="1:2">
      <c r="A770234" s="467"/>
      <c r="B770234" s="452"/>
    </row>
    <row r="770235" spans="1:2">
      <c r="A770235" s="467"/>
      <c r="B770235" s="454"/>
    </row>
    <row r="770236" spans="1:2">
      <c r="A770236" s="467"/>
      <c r="B770236" s="452"/>
    </row>
    <row r="770237" spans="1:2">
      <c r="A770237" s="467"/>
      <c r="B770237" s="455"/>
    </row>
    <row r="770238" spans="1:2">
      <c r="A770238" s="467"/>
      <c r="B770238" s="456"/>
    </row>
    <row r="770239" spans="1:2">
      <c r="A770239" s="467"/>
      <c r="B770239" s="456"/>
    </row>
    <row r="770240" spans="1:2">
      <c r="A770240" s="467"/>
      <c r="B770240" s="455"/>
    </row>
    <row r="770241" spans="1:2">
      <c r="A770241" s="467"/>
      <c r="B770241" s="456"/>
    </row>
    <row r="770242" spans="1:2">
      <c r="A770242" s="467"/>
      <c r="B770242" s="455"/>
    </row>
    <row r="770243" spans="1:2">
      <c r="A770243" s="467"/>
      <c r="B770243" s="452"/>
    </row>
    <row r="770244" spans="1:2">
      <c r="A770244" s="467"/>
      <c r="B770244" s="452"/>
    </row>
    <row r="770245" spans="1:2">
      <c r="A770245" s="467"/>
      <c r="B770245" s="452"/>
    </row>
    <row r="770246" spans="1:2">
      <c r="A770246" s="467"/>
      <c r="B770246" s="452"/>
    </row>
    <row r="770247" spans="1:2">
      <c r="A770247" s="467"/>
      <c r="B770247" s="452"/>
    </row>
    <row r="770248" spans="1:2">
      <c r="A770248" s="467"/>
      <c r="B770248" s="452"/>
    </row>
    <row r="770249" spans="1:2">
      <c r="A770249" s="467"/>
      <c r="B770249" s="452"/>
    </row>
    <row r="786434" spans="1:2">
      <c r="A786434" s="523">
        <v>1</v>
      </c>
      <c r="B786434" s="124"/>
    </row>
    <row r="786435" spans="1:2" ht="60.75" thickBot="1">
      <c r="A786435" s="604"/>
      <c r="B786435" s="125" t="s">
        <v>336</v>
      </c>
    </row>
    <row r="786436" spans="1:2" ht="15.75" thickBot="1">
      <c r="A786436" s="607"/>
      <c r="B786436" s="126">
        <v>1</v>
      </c>
    </row>
    <row r="786437" spans="1:2" ht="45">
      <c r="A786437" s="605" t="s">
        <v>746</v>
      </c>
      <c r="B786437" s="127" t="s">
        <v>337</v>
      </c>
    </row>
    <row r="786438" spans="1:2" ht="15.75" thickBot="1">
      <c r="A786438" s="608"/>
      <c r="B786438" s="126">
        <v>2</v>
      </c>
    </row>
    <row r="786439" spans="1:2" ht="15.75" thickBot="1">
      <c r="A786439" s="609"/>
      <c r="B786439" s="126">
        <v>3</v>
      </c>
    </row>
    <row r="786440" spans="1:2" ht="15.75" thickBot="1">
      <c r="A786440" s="609"/>
      <c r="B786440" s="126">
        <v>4</v>
      </c>
    </row>
    <row r="786441" spans="1:2" ht="15.75" thickBot="1">
      <c r="A786441" s="609"/>
      <c r="B786441" s="126">
        <v>5</v>
      </c>
    </row>
    <row r="786442" spans="1:2" ht="60">
      <c r="A786442" s="605" t="s">
        <v>752</v>
      </c>
      <c r="B786442" s="126">
        <v>6</v>
      </c>
    </row>
    <row r="786443" spans="1:2">
      <c r="A786443" s="483" t="s">
        <v>746</v>
      </c>
      <c r="B786443" s="126">
        <v>7</v>
      </c>
    </row>
    <row r="786444" spans="1:2">
      <c r="A786444" s="483" t="s">
        <v>746</v>
      </c>
      <c r="B786444" s="126">
        <v>8</v>
      </c>
    </row>
    <row r="786445" spans="1:2">
      <c r="A786445" s="483" t="s">
        <v>746</v>
      </c>
      <c r="B786445" s="126">
        <v>9</v>
      </c>
    </row>
    <row r="786446" spans="1:2">
      <c r="A786446" s="483" t="s">
        <v>746</v>
      </c>
      <c r="B786446" s="126">
        <v>10</v>
      </c>
    </row>
    <row r="786447" spans="1:2" ht="15.75" thickBot="1">
      <c r="A786447" s="610" t="s">
        <v>746</v>
      </c>
      <c r="B786447" s="126">
        <v>11</v>
      </c>
    </row>
    <row r="786448" spans="1:2" ht="15.75" thickBot="1">
      <c r="A786448" s="607"/>
      <c r="B786448" s="126">
        <v>12</v>
      </c>
    </row>
    <row r="786449" spans="1:2" ht="15.75" thickBot="1">
      <c r="A786449" s="611"/>
      <c r="B786449" s="126">
        <v>13</v>
      </c>
    </row>
    <row r="786450" spans="1:2" ht="15.75" thickBot="1">
      <c r="A786450" s="609"/>
      <c r="B786450" s="126">
        <v>14</v>
      </c>
    </row>
    <row r="786451" spans="1:2" ht="15.75" thickBot="1">
      <c r="A786451" s="612"/>
      <c r="B786451" s="126">
        <v>15</v>
      </c>
    </row>
    <row r="786452" spans="1:2" ht="15.75" thickBot="1">
      <c r="A786452" s="611"/>
      <c r="B786452" s="126">
        <v>16</v>
      </c>
    </row>
    <row r="786453" spans="1:2" ht="15.75" thickBot="1">
      <c r="A786453" s="613"/>
      <c r="B786453" s="126">
        <v>17</v>
      </c>
    </row>
    <row r="786454" spans="1:2" ht="15.75" thickBot="1">
      <c r="A786454" s="614"/>
      <c r="B786454" s="126">
        <v>18</v>
      </c>
    </row>
    <row r="786455" spans="1:2" ht="15.75" thickBot="1">
      <c r="A786455" s="615"/>
      <c r="B786455" s="126">
        <v>19</v>
      </c>
    </row>
    <row r="786456" spans="1:2" ht="15.75" thickBot="1">
      <c r="A786456" s="615"/>
      <c r="B786456" s="126">
        <v>20</v>
      </c>
    </row>
    <row r="786457" spans="1:2" ht="15.75" thickBot="1">
      <c r="A786457" s="615"/>
      <c r="B786457" s="126">
        <v>21</v>
      </c>
    </row>
    <row r="786458" spans="1:2" ht="15.75" thickBot="1">
      <c r="A786458" s="615"/>
      <c r="B786458" s="126">
        <v>22</v>
      </c>
    </row>
    <row r="786459" spans="1:2" ht="15.75" thickBot="1">
      <c r="A786459" s="615"/>
      <c r="B786459" s="126">
        <v>23</v>
      </c>
    </row>
    <row r="786460" spans="1:2" ht="15.75" thickBot="1">
      <c r="A786460" s="615"/>
      <c r="B786460" s="126">
        <v>24</v>
      </c>
    </row>
    <row r="786461" spans="1:2">
      <c r="A786461" s="616">
        <v>0</v>
      </c>
      <c r="B786461" s="126">
        <v>25</v>
      </c>
    </row>
    <row r="786462" spans="1:2" ht="45">
      <c r="A786462" s="483" t="s">
        <v>746</v>
      </c>
      <c r="B786462" s="127" t="s">
        <v>338</v>
      </c>
    </row>
    <row r="786463" spans="1:2" ht="45.75" thickBot="1">
      <c r="A786463" s="604"/>
      <c r="B786463" s="127" t="s">
        <v>339</v>
      </c>
    </row>
    <row r="786464" spans="1:2" ht="15.75" thickBot="1">
      <c r="A786464" s="615"/>
      <c r="B786464" s="126">
        <v>26</v>
      </c>
    </row>
    <row r="786465" spans="1:2" ht="15.75" thickBot="1">
      <c r="A786465" s="615"/>
      <c r="B786465" s="126">
        <v>27</v>
      </c>
    </row>
    <row r="786466" spans="1:2" ht="15.75" thickBot="1">
      <c r="A786466" s="615"/>
      <c r="B786466" s="126">
        <v>28</v>
      </c>
    </row>
    <row r="786467" spans="1:2" ht="15.75" thickBot="1">
      <c r="A786467" s="615"/>
      <c r="B786467" s="126">
        <v>29</v>
      </c>
    </row>
    <row r="786468" spans="1:2" ht="15.75" thickBot="1">
      <c r="A786468" s="617">
        <v>0</v>
      </c>
      <c r="B786468" s="126">
        <v>30</v>
      </c>
    </row>
    <row r="786469" spans="1:2" ht="15.75" thickBot="1">
      <c r="A786469" s="615"/>
      <c r="B786469" s="126">
        <v>31</v>
      </c>
    </row>
    <row r="786470" spans="1:2" ht="15.75" thickBot="1">
      <c r="A786470" s="615"/>
      <c r="B786470" s="126">
        <v>32</v>
      </c>
    </row>
    <row r="786471" spans="1:2">
      <c r="A786471" s="618">
        <v>0</v>
      </c>
      <c r="B786471" s="126">
        <v>33</v>
      </c>
    </row>
    <row r="786472" spans="1:2">
      <c r="A786472" s="370">
        <v>0</v>
      </c>
      <c r="B786472" s="126">
        <v>34</v>
      </c>
    </row>
    <row r="786473" spans="1:2">
      <c r="A786473" s="436">
        <v>0</v>
      </c>
      <c r="B786473" s="126">
        <v>35</v>
      </c>
    </row>
    <row r="786474" spans="1:2">
      <c r="A786474" s="436">
        <v>0</v>
      </c>
      <c r="B786474" s="126">
        <v>36</v>
      </c>
    </row>
    <row r="786475" spans="1:2">
      <c r="A786475" s="370">
        <v>0</v>
      </c>
      <c r="B786475" s="126">
        <v>37</v>
      </c>
    </row>
    <row r="786476" spans="1:2" ht="15.75" thickBot="1">
      <c r="A786476" s="619">
        <v>0</v>
      </c>
      <c r="B786476" s="126">
        <v>38</v>
      </c>
    </row>
    <row r="786477" spans="1:2" ht="15.75" thickBot="1">
      <c r="A786477" s="615"/>
      <c r="B786477" s="126">
        <v>39</v>
      </c>
    </row>
    <row r="786478" spans="1:2" ht="45">
      <c r="A786478" s="620" t="s">
        <v>746</v>
      </c>
      <c r="B786478" s="127" t="s">
        <v>340</v>
      </c>
    </row>
    <row r="786479" spans="1:2" ht="45.75" thickBot="1">
      <c r="A786479" s="621"/>
      <c r="B786479" s="127" t="s">
        <v>341</v>
      </c>
    </row>
    <row r="786480" spans="1:2" ht="15.75" thickBot="1">
      <c r="A786480" s="615"/>
      <c r="B786480" s="126">
        <v>40</v>
      </c>
    </row>
    <row r="786481" spans="1:2" ht="45">
      <c r="A786481" s="541" t="s">
        <v>746</v>
      </c>
      <c r="B786481" s="127" t="s">
        <v>342</v>
      </c>
    </row>
    <row r="786482" spans="1:2" ht="45.75" thickBot="1">
      <c r="A786482" s="621"/>
      <c r="B786482" s="127" t="s">
        <v>343</v>
      </c>
    </row>
    <row r="786483" spans="1:2" ht="15.75" thickBot="1">
      <c r="A786483" s="622"/>
      <c r="B786483" s="126">
        <v>41</v>
      </c>
    </row>
    <row r="786484" spans="1:2" ht="60">
      <c r="A786484" s="541" t="s">
        <v>746</v>
      </c>
      <c r="B786484" s="127" t="s">
        <v>344</v>
      </c>
    </row>
    <row r="786485" spans="1:2" ht="15.75" thickBot="1">
      <c r="A786485" s="621"/>
      <c r="B786485" s="128">
        <v>42</v>
      </c>
    </row>
    <row r="786486" spans="1:2" ht="15.75" thickBot="1">
      <c r="A786486" s="622"/>
      <c r="B786486" s="126">
        <v>43</v>
      </c>
    </row>
    <row r="786487" spans="1:2" ht="60">
      <c r="A786487" s="541" t="s">
        <v>746</v>
      </c>
      <c r="B786487" s="127" t="s">
        <v>345</v>
      </c>
    </row>
    <row r="786488" spans="1:2" ht="15.75" thickBot="1">
      <c r="A786488" s="621"/>
      <c r="B786488" s="130">
        <v>44</v>
      </c>
    </row>
    <row r="786489" spans="1:2" ht="15.75" thickBot="1">
      <c r="A786489" s="622"/>
      <c r="B786489" s="126">
        <v>45</v>
      </c>
    </row>
    <row r="786490" spans="1:2" ht="15.75" thickBot="1">
      <c r="A786490" s="623"/>
      <c r="B786490" s="130">
        <v>46</v>
      </c>
    </row>
    <row r="786491" spans="1:2" ht="15.75" thickBot="1">
      <c r="A786491" s="625"/>
      <c r="B786491" s="126">
        <v>47</v>
      </c>
    </row>
    <row r="786492" spans="1:2" ht="15.75" thickBot="1">
      <c r="A786492" s="624"/>
      <c r="B786492" s="130">
        <v>48</v>
      </c>
    </row>
    <row r="786493" spans="1:2" ht="15.75" thickBot="1">
      <c r="A786493" s="626"/>
      <c r="B786493" s="126">
        <v>49</v>
      </c>
    </row>
    <row r="786494" spans="1:2" ht="15.75" thickBot="1">
      <c r="A786494" s="626"/>
      <c r="B786494" s="130">
        <v>50</v>
      </c>
    </row>
    <row r="786495" spans="1:2" ht="15.75" thickBot="1">
      <c r="A786495" s="627">
        <v>0</v>
      </c>
      <c r="B786495" s="126">
        <v>51</v>
      </c>
    </row>
    <row r="786496" spans="1:2" ht="15.75" thickBot="1">
      <c r="A786496" s="626"/>
      <c r="B786496" s="130">
        <v>52</v>
      </c>
    </row>
    <row r="786497" spans="1:2" ht="15.75" thickBot="1">
      <c r="A786497" s="626"/>
      <c r="B786497" s="126">
        <v>53</v>
      </c>
    </row>
    <row r="786498" spans="1:2" ht="15.75" thickBot="1">
      <c r="A786498" s="626"/>
      <c r="B786498" s="130">
        <v>54</v>
      </c>
    </row>
    <row r="786499" spans="1:2" ht="15.75" thickBot="1">
      <c r="A786499" s="615"/>
      <c r="B786499" s="126">
        <v>55</v>
      </c>
    </row>
    <row r="786500" spans="1:2" ht="15.75" thickBot="1">
      <c r="A786500" s="615"/>
      <c r="B786500" s="130">
        <v>56</v>
      </c>
    </row>
    <row r="786501" spans="1:2" ht="45.75" thickBot="1">
      <c r="A786501" s="545" t="s">
        <v>746</v>
      </c>
      <c r="B786501" s="127" t="s">
        <v>346</v>
      </c>
    </row>
    <row r="786502" spans="1:2" ht="15.75" thickBot="1">
      <c r="A786502" s="626"/>
      <c r="B786502" s="126">
        <v>57</v>
      </c>
    </row>
    <row r="786503" spans="1:2" ht="15.75" thickBot="1">
      <c r="A786503" s="626"/>
      <c r="B786503" s="126">
        <v>58</v>
      </c>
    </row>
    <row r="786504" spans="1:2" ht="15.75" thickBot="1">
      <c r="A786504" s="626"/>
      <c r="B786504" s="126">
        <v>59</v>
      </c>
    </row>
    <row r="786505" spans="1:2" ht="15.75" thickBot="1">
      <c r="A786505" s="626"/>
      <c r="B786505" s="126">
        <v>60</v>
      </c>
    </row>
    <row r="786506" spans="1:2">
      <c r="A786506" s="628">
        <v>0</v>
      </c>
      <c r="B786506" s="126">
        <v>61</v>
      </c>
    </row>
    <row r="786507" spans="1:2" ht="45">
      <c r="A786507" s="460" t="s">
        <v>746</v>
      </c>
      <c r="B786507" s="127" t="s">
        <v>347</v>
      </c>
    </row>
    <row r="786508" spans="1:2" ht="45.75" thickBot="1">
      <c r="A786508" s="630"/>
      <c r="B786508" s="127" t="s">
        <v>348</v>
      </c>
    </row>
    <row r="786509" spans="1:2" ht="15.75" thickBot="1">
      <c r="A786509" s="629"/>
      <c r="B786509" s="126">
        <v>62</v>
      </c>
    </row>
    <row r="786510" spans="1:2" ht="15.75" thickBot="1">
      <c r="A786510" s="629"/>
      <c r="B786510" s="126">
        <v>63</v>
      </c>
    </row>
    <row r="786511" spans="1:2" ht="15.75" thickBot="1">
      <c r="A786511" s="629"/>
      <c r="B786511" s="126">
        <v>64</v>
      </c>
    </row>
    <row r="786512" spans="1:2" ht="15.75" thickBot="1">
      <c r="A786512" s="627">
        <v>0</v>
      </c>
      <c r="B786512" s="126">
        <v>65</v>
      </c>
    </row>
    <row r="786513" spans="1:2" ht="15.75" thickBot="1">
      <c r="A786513" s="629"/>
      <c r="B786513" s="126">
        <v>66</v>
      </c>
    </row>
    <row r="786514" spans="1:2" ht="15.75" thickBot="1">
      <c r="A786514" s="629"/>
      <c r="B786514" s="126">
        <v>67</v>
      </c>
    </row>
    <row r="786515" spans="1:2" ht="15.75" thickBot="1">
      <c r="A786515" s="629"/>
      <c r="B786515" s="126">
        <v>68</v>
      </c>
    </row>
    <row r="786516" spans="1:2" ht="15.75" thickBot="1">
      <c r="A786516" s="629"/>
      <c r="B786516" s="126">
        <v>69</v>
      </c>
    </row>
    <row r="786517" spans="1:2" ht="15.75" thickBot="1">
      <c r="A786517" s="623"/>
      <c r="B786517" s="126">
        <v>70</v>
      </c>
    </row>
    <row r="786518" spans="1:2" ht="15.75" thickBot="1">
      <c r="A786518" s="629"/>
      <c r="B786518" s="126">
        <v>71</v>
      </c>
    </row>
    <row r="786519" spans="1:2" ht="15.75" thickBot="1">
      <c r="A786519" s="623"/>
      <c r="B786519" s="126">
        <v>72</v>
      </c>
    </row>
    <row r="786520" spans="1:2" ht="15.75" thickBot="1">
      <c r="A786520" s="629"/>
      <c r="B786520" s="126">
        <v>73</v>
      </c>
    </row>
    <row r="786521" spans="1:2">
      <c r="A786521" s="546"/>
      <c r="B786521" s="126">
        <v>74</v>
      </c>
    </row>
    <row r="786522" spans="1:2">
      <c r="A786522" s="462">
        <v>0</v>
      </c>
      <c r="B786522" s="126">
        <v>75</v>
      </c>
    </row>
    <row r="786523" spans="1:2" ht="60">
      <c r="A786523" s="462">
        <v>0</v>
      </c>
      <c r="B786523" s="125" t="s">
        <v>349</v>
      </c>
    </row>
    <row r="786524" spans="1:2" ht="60">
      <c r="A786524" s="460" t="s">
        <v>746</v>
      </c>
      <c r="B786524" s="125" t="s">
        <v>350</v>
      </c>
    </row>
    <row r="786525" spans="1:2" ht="60">
      <c r="A786525" s="441"/>
      <c r="B786525" s="125" t="s">
        <v>351</v>
      </c>
    </row>
    <row r="786526" spans="1:2">
      <c r="A786526" s="462">
        <v>0</v>
      </c>
      <c r="B786526" s="131">
        <v>76</v>
      </c>
    </row>
    <row r="786527" spans="1:2">
      <c r="A786527" s="462">
        <v>0</v>
      </c>
      <c r="B786527" s="131">
        <v>77</v>
      </c>
    </row>
    <row r="786528" spans="1:2">
      <c r="A786528" s="462">
        <v>0</v>
      </c>
      <c r="B786528" s="131">
        <v>78</v>
      </c>
    </row>
    <row r="786529" spans="1:2">
      <c r="A786529" s="462">
        <v>0</v>
      </c>
      <c r="B786529" s="131">
        <v>79</v>
      </c>
    </row>
    <row r="786530" spans="1:2">
      <c r="A786530" s="462">
        <v>0</v>
      </c>
      <c r="B786530" s="131">
        <v>80</v>
      </c>
    </row>
    <row r="786531" spans="1:2">
      <c r="A786531" s="462">
        <v>0</v>
      </c>
      <c r="B786531" s="131">
        <v>81</v>
      </c>
    </row>
    <row r="786532" spans="1:2">
      <c r="A786532" s="462">
        <v>0</v>
      </c>
      <c r="B786532" s="131">
        <v>82</v>
      </c>
    </row>
    <row r="786533" spans="1:2">
      <c r="A786533" s="462">
        <v>0</v>
      </c>
      <c r="B786533" s="131">
        <v>83</v>
      </c>
    </row>
    <row r="786534" spans="1:2">
      <c r="A786534" s="462">
        <v>0</v>
      </c>
      <c r="B786534" s="131">
        <v>84</v>
      </c>
    </row>
    <row r="786535" spans="1:2" ht="15.75" thickBot="1">
      <c r="A786535" s="631">
        <v>0</v>
      </c>
      <c r="B786535" s="131">
        <v>85</v>
      </c>
    </row>
    <row r="786536" spans="1:2" ht="15.75" thickBot="1">
      <c r="A786536" s="632"/>
      <c r="B786536" s="131">
        <v>86</v>
      </c>
    </row>
    <row r="786537" spans="1:2" ht="15.75" thickBot="1">
      <c r="A786537" s="632"/>
      <c r="B786537" s="131">
        <v>87</v>
      </c>
    </row>
    <row r="786538" spans="1:2" ht="15.75" thickBot="1">
      <c r="A786538" s="615"/>
      <c r="B786538" s="131">
        <v>88</v>
      </c>
    </row>
    <row r="786539" spans="1:2" ht="15.75" thickBot="1">
      <c r="A786539" s="622"/>
      <c r="B786539" s="131">
        <v>89</v>
      </c>
    </row>
    <row r="786540" spans="1:2" ht="45">
      <c r="A786540" s="541" t="s">
        <v>746</v>
      </c>
      <c r="B786540" s="125" t="s">
        <v>352</v>
      </c>
    </row>
    <row r="786541" spans="1:2">
      <c r="A786541" s="290"/>
      <c r="B786541" s="131">
        <v>90</v>
      </c>
    </row>
    <row r="786542" spans="1:2">
      <c r="A786542" s="290"/>
      <c r="B786542" s="131">
        <v>91</v>
      </c>
    </row>
    <row r="786543" spans="1:2">
      <c r="A786543" s="526"/>
      <c r="B786543" s="131">
        <v>92</v>
      </c>
    </row>
    <row r="786544" spans="1:2">
      <c r="A786544" s="291"/>
      <c r="B786544" s="131">
        <v>93</v>
      </c>
    </row>
    <row r="786545" spans="1:2">
      <c r="A786545" s="374"/>
      <c r="B786545" s="131">
        <v>94</v>
      </c>
    </row>
    <row r="786546" spans="1:2">
      <c r="A786546" s="374"/>
      <c r="B786546" s="131">
        <v>95</v>
      </c>
    </row>
    <row r="786547" spans="1:2">
      <c r="A786547" s="374"/>
      <c r="B786547" s="131">
        <v>96</v>
      </c>
    </row>
    <row r="786548" spans="1:2">
      <c r="A786548" s="374"/>
      <c r="B786548" s="131">
        <v>97</v>
      </c>
    </row>
    <row r="786549" spans="1:2">
      <c r="A786549" s="291"/>
      <c r="B786549" s="131">
        <v>98</v>
      </c>
    </row>
    <row r="786550" spans="1:2">
      <c r="A786550" s="441"/>
      <c r="B786550" s="131">
        <v>99</v>
      </c>
    </row>
    <row r="786551" spans="1:2">
      <c r="A786551" s="441"/>
      <c r="B786551" s="131">
        <v>100</v>
      </c>
    </row>
    <row r="786552" spans="1:2">
      <c r="A786552" s="464"/>
      <c r="B786552" s="131">
        <v>101</v>
      </c>
    </row>
    <row r="786553" spans="1:2">
      <c r="A786553" s="290"/>
      <c r="B786553" s="131">
        <v>102</v>
      </c>
    </row>
    <row r="786554" spans="1:2" ht="45">
      <c r="A786554" s="633" t="s">
        <v>746</v>
      </c>
      <c r="B786554" s="125" t="s">
        <v>353</v>
      </c>
    </row>
    <row r="786555" spans="1:2">
      <c r="A786555" s="463"/>
      <c r="B786555" s="131">
        <v>103</v>
      </c>
    </row>
    <row r="786556" spans="1:2">
      <c r="A786556" s="298"/>
      <c r="B786556" s="131">
        <v>104</v>
      </c>
    </row>
    <row r="786557" spans="1:2">
      <c r="A786557" s="298"/>
      <c r="B786557" s="131">
        <v>105</v>
      </c>
    </row>
    <row r="786558" spans="1:2">
      <c r="A786558" s="298"/>
      <c r="B786558" s="131">
        <v>106</v>
      </c>
    </row>
    <row r="786559" spans="1:2">
      <c r="A786559" s="298"/>
      <c r="B786559" s="131">
        <v>107</v>
      </c>
    </row>
    <row r="786560" spans="1:2">
      <c r="A786560" s="465"/>
      <c r="B786560" s="131">
        <v>108</v>
      </c>
    </row>
    <row r="786561" spans="1:2">
      <c r="A786561" s="441"/>
      <c r="B786561" s="131">
        <v>109</v>
      </c>
    </row>
    <row r="786562" spans="1:2">
      <c r="A786562" s="464"/>
      <c r="B786562" s="131">
        <v>110</v>
      </c>
    </row>
    <row r="786563" spans="1:2">
      <c r="A786563" s="466"/>
      <c r="B786563" s="131">
        <v>111</v>
      </c>
    </row>
    <row r="786564" spans="1:2">
      <c r="A786564" s="290"/>
      <c r="B786564" s="131">
        <v>112</v>
      </c>
    </row>
    <row r="786565" spans="1:2" ht="45">
      <c r="A786565" s="633" t="s">
        <v>746</v>
      </c>
      <c r="B786565" s="125" t="s">
        <v>354</v>
      </c>
    </row>
    <row r="786566" spans="1:2">
      <c r="A786566" s="290"/>
      <c r="B786566" s="131">
        <v>113</v>
      </c>
    </row>
    <row r="786567" spans="1:2">
      <c r="A786567" s="525" t="s">
        <v>746</v>
      </c>
      <c r="B786567" s="131">
        <v>114</v>
      </c>
    </row>
    <row r="786568" spans="1:2">
      <c r="A786568" s="525" t="s">
        <v>746</v>
      </c>
      <c r="B786568" s="131">
        <v>115</v>
      </c>
    </row>
    <row r="786569" spans="1:2">
      <c r="A786569" s="463"/>
      <c r="B786569" s="131">
        <v>116</v>
      </c>
    </row>
    <row r="786570" spans="1:2">
      <c r="A786570" s="298"/>
      <c r="B786570" s="131">
        <v>117</v>
      </c>
    </row>
    <row r="786571" spans="1:2">
      <c r="A786571" s="298"/>
      <c r="B786571" s="131">
        <v>118</v>
      </c>
    </row>
    <row r="786572" spans="1:2">
      <c r="A786572" s="298"/>
      <c r="B786572" s="131">
        <v>119</v>
      </c>
    </row>
    <row r="786573" spans="1:2">
      <c r="A786573" s="465"/>
      <c r="B786573" s="131">
        <v>120</v>
      </c>
    </row>
    <row r="786574" spans="1:2">
      <c r="A786574" s="465"/>
      <c r="B786574" s="131">
        <v>121</v>
      </c>
    </row>
    <row r="786575" spans="1:2">
      <c r="A786575" s="441"/>
      <c r="B786575" s="131">
        <v>122</v>
      </c>
    </row>
    <row r="786576" spans="1:2">
      <c r="A786576" s="464"/>
      <c r="B786576" s="131">
        <v>123</v>
      </c>
    </row>
    <row r="786577" spans="1:2">
      <c r="A786577" s="463"/>
      <c r="B786577" s="131">
        <v>124</v>
      </c>
    </row>
    <row r="786578" spans="1:2">
      <c r="A786578" s="298"/>
      <c r="B786578" s="131">
        <v>125</v>
      </c>
    </row>
    <row r="786579" spans="1:2">
      <c r="A786579" s="465"/>
      <c r="B786579" s="131">
        <v>127</v>
      </c>
    </row>
    <row r="786580" spans="1:2">
      <c r="A786580" s="441"/>
      <c r="B786580" s="131">
        <v>128</v>
      </c>
    </row>
    <row r="786581" spans="1:2">
      <c r="A786581" s="464"/>
      <c r="B786581" s="131">
        <v>129</v>
      </c>
    </row>
    <row r="786582" spans="1:2">
      <c r="A786582" s="463"/>
      <c r="B786582" s="131">
        <v>130</v>
      </c>
    </row>
    <row r="786583" spans="1:2">
      <c r="A786583" s="298"/>
      <c r="B786583" s="131">
        <v>131</v>
      </c>
    </row>
    <row r="786584" spans="1:2">
      <c r="A786584" s="465"/>
      <c r="B786584" s="131">
        <v>133</v>
      </c>
    </row>
    <row r="786585" spans="1:2" ht="60">
      <c r="A786585" s="460" t="s">
        <v>746</v>
      </c>
      <c r="B786585" s="125" t="s">
        <v>355</v>
      </c>
    </row>
    <row r="786586" spans="1:2" ht="60">
      <c r="A786586" s="439"/>
      <c r="B786586" s="129" t="s">
        <v>356</v>
      </c>
    </row>
    <row r="786587" spans="1:2">
      <c r="A786587" s="462">
        <v>0</v>
      </c>
      <c r="B786587" s="131">
        <v>134</v>
      </c>
    </row>
    <row r="786588" spans="1:2">
      <c r="A786588" s="462">
        <v>0</v>
      </c>
      <c r="B786588" s="131">
        <v>135</v>
      </c>
    </row>
    <row r="786589" spans="1:2">
      <c r="A786589" s="373">
        <v>0</v>
      </c>
      <c r="B786589" s="131">
        <v>136</v>
      </c>
    </row>
    <row r="786590" spans="1:2">
      <c r="A786590" s="439"/>
      <c r="B786590" s="131">
        <v>137</v>
      </c>
    </row>
    <row r="786591" spans="1:2">
      <c r="A786591" s="371">
        <v>0</v>
      </c>
      <c r="B786591" s="131">
        <v>138</v>
      </c>
    </row>
    <row r="786592" spans="1:2">
      <c r="A786592" s="370" t="s">
        <v>746</v>
      </c>
      <c r="B786592" s="131">
        <v>139</v>
      </c>
    </row>
    <row r="786593" spans="1:2">
      <c r="A786593" s="370" t="s">
        <v>746</v>
      </c>
      <c r="B786593" s="131">
        <v>140</v>
      </c>
    </row>
    <row r="786594" spans="1:2">
      <c r="A786594" s="370">
        <v>0</v>
      </c>
      <c r="B786594" s="131">
        <v>141</v>
      </c>
    </row>
    <row r="786595" spans="1:2">
      <c r="A786595" s="370" t="s">
        <v>117</v>
      </c>
      <c r="B786595" s="131">
        <v>142</v>
      </c>
    </row>
    <row r="786596" spans="1:2">
      <c r="A786596" s="370" t="s">
        <v>117</v>
      </c>
      <c r="B786596" s="131">
        <v>143</v>
      </c>
    </row>
    <row r="786597" spans="1:2">
      <c r="A786597" s="370" t="s">
        <v>117</v>
      </c>
      <c r="B786597" s="131">
        <v>144</v>
      </c>
    </row>
    <row r="786598" spans="1:2">
      <c r="A786598" s="370" t="s">
        <v>117</v>
      </c>
      <c r="B786598" s="131">
        <v>145</v>
      </c>
    </row>
    <row r="786599" spans="1:2">
      <c r="A786599" s="528" t="s">
        <v>117</v>
      </c>
      <c r="B786599" s="131">
        <v>146</v>
      </c>
    </row>
    <row r="786600" spans="1:2">
      <c r="A786600" s="528" t="s">
        <v>117</v>
      </c>
      <c r="B786600" s="131">
        <v>147</v>
      </c>
    </row>
    <row r="786601" spans="1:2">
      <c r="A786601" s="370" t="s">
        <v>117</v>
      </c>
      <c r="B786601" s="131">
        <v>148</v>
      </c>
    </row>
    <row r="786602" spans="1:2">
      <c r="A786602" s="515"/>
      <c r="B786602" s="533"/>
    </row>
    <row r="786603" spans="1:2">
      <c r="A786603" s="515"/>
      <c r="B786603" s="452"/>
    </row>
    <row r="786604" spans="1:2">
      <c r="A786604" s="515"/>
      <c r="B786604" s="452"/>
    </row>
    <row r="786605" spans="1:2">
      <c r="A786605" s="515"/>
      <c r="B786605" s="452"/>
    </row>
    <row r="786606" spans="1:2">
      <c r="A786606" s="515"/>
      <c r="B786606" s="452"/>
    </row>
    <row r="786607" spans="1:2">
      <c r="A786607" s="467">
        <v>0</v>
      </c>
      <c r="B786607" s="452"/>
    </row>
    <row r="786608" spans="1:2">
      <c r="A786608" s="467">
        <v>0</v>
      </c>
      <c r="B786608" s="452"/>
    </row>
    <row r="786609" spans="1:2">
      <c r="A786609" s="467">
        <v>0</v>
      </c>
      <c r="B786609" s="452"/>
    </row>
    <row r="786610" spans="1:2">
      <c r="A786610" s="467">
        <v>0</v>
      </c>
      <c r="B786610" s="452"/>
    </row>
    <row r="786611" spans="1:2">
      <c r="A786611" s="467">
        <v>0</v>
      </c>
      <c r="B786611" s="452"/>
    </row>
    <row r="786612" spans="1:2">
      <c r="A786612" s="467"/>
      <c r="B786612" s="452"/>
    </row>
    <row r="786613" spans="1:2">
      <c r="A786613" s="467"/>
      <c r="B786613" s="452"/>
    </row>
    <row r="786614" spans="1:2">
      <c r="A786614" s="467"/>
      <c r="B786614" s="452"/>
    </row>
    <row r="786615" spans="1:2">
      <c r="A786615" s="467"/>
      <c r="B786615" s="452"/>
    </row>
    <row r="786616" spans="1:2">
      <c r="A786616" s="467"/>
      <c r="B786616" s="452"/>
    </row>
    <row r="786617" spans="1:2">
      <c r="A786617" s="467"/>
      <c r="B786617" s="452"/>
    </row>
    <row r="786618" spans="1:2">
      <c r="A786618" s="467"/>
      <c r="B786618" s="452"/>
    </row>
    <row r="786619" spans="1:2">
      <c r="A786619" s="467"/>
      <c r="B786619" s="454"/>
    </row>
    <row r="786620" spans="1:2">
      <c r="A786620" s="467"/>
      <c r="B786620" s="452"/>
    </row>
    <row r="786621" spans="1:2">
      <c r="A786621" s="467"/>
      <c r="B786621" s="455"/>
    </row>
    <row r="786622" spans="1:2">
      <c r="A786622" s="467"/>
      <c r="B786622" s="456"/>
    </row>
    <row r="786623" spans="1:2">
      <c r="A786623" s="467"/>
      <c r="B786623" s="456"/>
    </row>
    <row r="786624" spans="1:2">
      <c r="A786624" s="467"/>
      <c r="B786624" s="455"/>
    </row>
    <row r="786625" spans="1:2">
      <c r="A786625" s="467"/>
      <c r="B786625" s="456"/>
    </row>
    <row r="786626" spans="1:2">
      <c r="A786626" s="467"/>
      <c r="B786626" s="455"/>
    </row>
    <row r="786627" spans="1:2">
      <c r="A786627" s="467"/>
      <c r="B786627" s="452"/>
    </row>
    <row r="786628" spans="1:2">
      <c r="A786628" s="467"/>
      <c r="B786628" s="452"/>
    </row>
    <row r="786629" spans="1:2">
      <c r="A786629" s="467"/>
      <c r="B786629" s="452"/>
    </row>
    <row r="786630" spans="1:2">
      <c r="A786630" s="467"/>
      <c r="B786630" s="452"/>
    </row>
    <row r="786631" spans="1:2">
      <c r="A786631" s="467"/>
      <c r="B786631" s="452"/>
    </row>
    <row r="786632" spans="1:2">
      <c r="A786632" s="467"/>
      <c r="B786632" s="452"/>
    </row>
    <row r="786633" spans="1:2">
      <c r="A786633" s="467"/>
      <c r="B786633" s="452"/>
    </row>
    <row r="802818" spans="1:2">
      <c r="A802818" s="523">
        <v>1</v>
      </c>
      <c r="B802818" s="124"/>
    </row>
    <row r="802819" spans="1:2" ht="60.75" thickBot="1">
      <c r="A802819" s="604"/>
      <c r="B802819" s="125" t="s">
        <v>336</v>
      </c>
    </row>
    <row r="802820" spans="1:2" ht="15.75" thickBot="1">
      <c r="A802820" s="607"/>
      <c r="B802820" s="126">
        <v>1</v>
      </c>
    </row>
    <row r="802821" spans="1:2" ht="45">
      <c r="A802821" s="605" t="s">
        <v>746</v>
      </c>
      <c r="B802821" s="127" t="s">
        <v>337</v>
      </c>
    </row>
    <row r="802822" spans="1:2" ht="15.75" thickBot="1">
      <c r="A802822" s="608"/>
      <c r="B802822" s="126">
        <v>2</v>
      </c>
    </row>
    <row r="802823" spans="1:2" ht="15.75" thickBot="1">
      <c r="A802823" s="609"/>
      <c r="B802823" s="126">
        <v>3</v>
      </c>
    </row>
    <row r="802824" spans="1:2" ht="15.75" thickBot="1">
      <c r="A802824" s="609"/>
      <c r="B802824" s="126">
        <v>4</v>
      </c>
    </row>
    <row r="802825" spans="1:2" ht="15.75" thickBot="1">
      <c r="A802825" s="609"/>
      <c r="B802825" s="126">
        <v>5</v>
      </c>
    </row>
    <row r="802826" spans="1:2" ht="60">
      <c r="A802826" s="605" t="s">
        <v>752</v>
      </c>
      <c r="B802826" s="126">
        <v>6</v>
      </c>
    </row>
    <row r="802827" spans="1:2">
      <c r="A802827" s="483" t="s">
        <v>746</v>
      </c>
      <c r="B802827" s="126">
        <v>7</v>
      </c>
    </row>
    <row r="802828" spans="1:2">
      <c r="A802828" s="483" t="s">
        <v>746</v>
      </c>
      <c r="B802828" s="126">
        <v>8</v>
      </c>
    </row>
    <row r="802829" spans="1:2">
      <c r="A802829" s="483" t="s">
        <v>746</v>
      </c>
      <c r="B802829" s="126">
        <v>9</v>
      </c>
    </row>
    <row r="802830" spans="1:2">
      <c r="A802830" s="483" t="s">
        <v>746</v>
      </c>
      <c r="B802830" s="126">
        <v>10</v>
      </c>
    </row>
    <row r="802831" spans="1:2" ht="15.75" thickBot="1">
      <c r="A802831" s="610" t="s">
        <v>746</v>
      </c>
      <c r="B802831" s="126">
        <v>11</v>
      </c>
    </row>
    <row r="802832" spans="1:2" ht="15.75" thickBot="1">
      <c r="A802832" s="607"/>
      <c r="B802832" s="126">
        <v>12</v>
      </c>
    </row>
    <row r="802833" spans="1:2" ht="15.75" thickBot="1">
      <c r="A802833" s="611"/>
      <c r="B802833" s="126">
        <v>13</v>
      </c>
    </row>
    <row r="802834" spans="1:2" ht="15.75" thickBot="1">
      <c r="A802834" s="609"/>
      <c r="B802834" s="126">
        <v>14</v>
      </c>
    </row>
    <row r="802835" spans="1:2" ht="15.75" thickBot="1">
      <c r="A802835" s="612"/>
      <c r="B802835" s="126">
        <v>15</v>
      </c>
    </row>
    <row r="802836" spans="1:2" ht="15.75" thickBot="1">
      <c r="A802836" s="611"/>
      <c r="B802836" s="126">
        <v>16</v>
      </c>
    </row>
    <row r="802837" spans="1:2" ht="15.75" thickBot="1">
      <c r="A802837" s="613"/>
      <c r="B802837" s="126">
        <v>17</v>
      </c>
    </row>
    <row r="802838" spans="1:2" ht="15.75" thickBot="1">
      <c r="A802838" s="614"/>
      <c r="B802838" s="126">
        <v>18</v>
      </c>
    </row>
    <row r="802839" spans="1:2" ht="15.75" thickBot="1">
      <c r="A802839" s="615"/>
      <c r="B802839" s="126">
        <v>19</v>
      </c>
    </row>
    <row r="802840" spans="1:2" ht="15.75" thickBot="1">
      <c r="A802840" s="615"/>
      <c r="B802840" s="126">
        <v>20</v>
      </c>
    </row>
    <row r="802841" spans="1:2" ht="15.75" thickBot="1">
      <c r="A802841" s="615"/>
      <c r="B802841" s="126">
        <v>21</v>
      </c>
    </row>
    <row r="802842" spans="1:2" ht="15.75" thickBot="1">
      <c r="A802842" s="615"/>
      <c r="B802842" s="126">
        <v>22</v>
      </c>
    </row>
    <row r="802843" spans="1:2" ht="15.75" thickBot="1">
      <c r="A802843" s="615"/>
      <c r="B802843" s="126">
        <v>23</v>
      </c>
    </row>
    <row r="802844" spans="1:2" ht="15.75" thickBot="1">
      <c r="A802844" s="615"/>
      <c r="B802844" s="126">
        <v>24</v>
      </c>
    </row>
    <row r="802845" spans="1:2">
      <c r="A802845" s="616">
        <v>0</v>
      </c>
      <c r="B802845" s="126">
        <v>25</v>
      </c>
    </row>
    <row r="802846" spans="1:2" ht="45">
      <c r="A802846" s="483" t="s">
        <v>746</v>
      </c>
      <c r="B802846" s="127" t="s">
        <v>338</v>
      </c>
    </row>
    <row r="802847" spans="1:2" ht="45.75" thickBot="1">
      <c r="A802847" s="604"/>
      <c r="B802847" s="127" t="s">
        <v>339</v>
      </c>
    </row>
    <row r="802848" spans="1:2" ht="15.75" thickBot="1">
      <c r="A802848" s="615"/>
      <c r="B802848" s="126">
        <v>26</v>
      </c>
    </row>
    <row r="802849" spans="1:2" ht="15.75" thickBot="1">
      <c r="A802849" s="615"/>
      <c r="B802849" s="126">
        <v>27</v>
      </c>
    </row>
    <row r="802850" spans="1:2" ht="15.75" thickBot="1">
      <c r="A802850" s="615"/>
      <c r="B802850" s="126">
        <v>28</v>
      </c>
    </row>
    <row r="802851" spans="1:2" ht="15.75" thickBot="1">
      <c r="A802851" s="615"/>
      <c r="B802851" s="126">
        <v>29</v>
      </c>
    </row>
    <row r="802852" spans="1:2" ht="15.75" thickBot="1">
      <c r="A802852" s="617">
        <v>0</v>
      </c>
      <c r="B802852" s="126">
        <v>30</v>
      </c>
    </row>
    <row r="802853" spans="1:2" ht="15.75" thickBot="1">
      <c r="A802853" s="615"/>
      <c r="B802853" s="126">
        <v>31</v>
      </c>
    </row>
    <row r="802854" spans="1:2" ht="15.75" thickBot="1">
      <c r="A802854" s="615"/>
      <c r="B802854" s="126">
        <v>32</v>
      </c>
    </row>
    <row r="802855" spans="1:2">
      <c r="A802855" s="618">
        <v>0</v>
      </c>
      <c r="B802855" s="126">
        <v>33</v>
      </c>
    </row>
    <row r="802856" spans="1:2">
      <c r="A802856" s="370">
        <v>0</v>
      </c>
      <c r="B802856" s="126">
        <v>34</v>
      </c>
    </row>
    <row r="802857" spans="1:2">
      <c r="A802857" s="436">
        <v>0</v>
      </c>
      <c r="B802857" s="126">
        <v>35</v>
      </c>
    </row>
    <row r="802858" spans="1:2">
      <c r="A802858" s="436">
        <v>0</v>
      </c>
      <c r="B802858" s="126">
        <v>36</v>
      </c>
    </row>
    <row r="802859" spans="1:2">
      <c r="A802859" s="370">
        <v>0</v>
      </c>
      <c r="B802859" s="126">
        <v>37</v>
      </c>
    </row>
    <row r="802860" spans="1:2" ht="15.75" thickBot="1">
      <c r="A802860" s="619">
        <v>0</v>
      </c>
      <c r="B802860" s="126">
        <v>38</v>
      </c>
    </row>
    <row r="802861" spans="1:2" ht="15.75" thickBot="1">
      <c r="A802861" s="615"/>
      <c r="B802861" s="126">
        <v>39</v>
      </c>
    </row>
    <row r="802862" spans="1:2" ht="45">
      <c r="A802862" s="620" t="s">
        <v>746</v>
      </c>
      <c r="B802862" s="127" t="s">
        <v>340</v>
      </c>
    </row>
    <row r="802863" spans="1:2" ht="45.75" thickBot="1">
      <c r="A802863" s="621"/>
      <c r="B802863" s="127" t="s">
        <v>341</v>
      </c>
    </row>
    <row r="802864" spans="1:2" ht="15.75" thickBot="1">
      <c r="A802864" s="615"/>
      <c r="B802864" s="126">
        <v>40</v>
      </c>
    </row>
    <row r="802865" spans="1:2" ht="45">
      <c r="A802865" s="541" t="s">
        <v>746</v>
      </c>
      <c r="B802865" s="127" t="s">
        <v>342</v>
      </c>
    </row>
    <row r="802866" spans="1:2" ht="45.75" thickBot="1">
      <c r="A802866" s="621"/>
      <c r="B802866" s="127" t="s">
        <v>343</v>
      </c>
    </row>
    <row r="802867" spans="1:2" ht="15.75" thickBot="1">
      <c r="A802867" s="622"/>
      <c r="B802867" s="126">
        <v>41</v>
      </c>
    </row>
    <row r="802868" spans="1:2" ht="60">
      <c r="A802868" s="541" t="s">
        <v>746</v>
      </c>
      <c r="B802868" s="127" t="s">
        <v>344</v>
      </c>
    </row>
    <row r="802869" spans="1:2" ht="15.75" thickBot="1">
      <c r="A802869" s="621"/>
      <c r="B802869" s="128">
        <v>42</v>
      </c>
    </row>
    <row r="802870" spans="1:2" ht="15.75" thickBot="1">
      <c r="A802870" s="622"/>
      <c r="B802870" s="126">
        <v>43</v>
      </c>
    </row>
    <row r="802871" spans="1:2" ht="60">
      <c r="A802871" s="541" t="s">
        <v>746</v>
      </c>
      <c r="B802871" s="127" t="s">
        <v>345</v>
      </c>
    </row>
    <row r="802872" spans="1:2" ht="15.75" thickBot="1">
      <c r="A802872" s="621"/>
      <c r="B802872" s="130">
        <v>44</v>
      </c>
    </row>
    <row r="802873" spans="1:2" ht="15.75" thickBot="1">
      <c r="A802873" s="622"/>
      <c r="B802873" s="126">
        <v>45</v>
      </c>
    </row>
    <row r="802874" spans="1:2" ht="15.75" thickBot="1">
      <c r="A802874" s="623"/>
      <c r="B802874" s="130">
        <v>46</v>
      </c>
    </row>
    <row r="802875" spans="1:2" ht="15.75" thickBot="1">
      <c r="A802875" s="625"/>
      <c r="B802875" s="126">
        <v>47</v>
      </c>
    </row>
    <row r="802876" spans="1:2" ht="15.75" thickBot="1">
      <c r="A802876" s="624"/>
      <c r="B802876" s="130">
        <v>48</v>
      </c>
    </row>
    <row r="802877" spans="1:2" ht="15.75" thickBot="1">
      <c r="A802877" s="626"/>
      <c r="B802877" s="126">
        <v>49</v>
      </c>
    </row>
    <row r="802878" spans="1:2" ht="15.75" thickBot="1">
      <c r="A802878" s="626"/>
      <c r="B802878" s="130">
        <v>50</v>
      </c>
    </row>
    <row r="802879" spans="1:2" ht="15.75" thickBot="1">
      <c r="A802879" s="627">
        <v>0</v>
      </c>
      <c r="B802879" s="126">
        <v>51</v>
      </c>
    </row>
    <row r="802880" spans="1:2" ht="15.75" thickBot="1">
      <c r="A802880" s="626"/>
      <c r="B802880" s="130">
        <v>52</v>
      </c>
    </row>
    <row r="802881" spans="1:2" ht="15.75" thickBot="1">
      <c r="A802881" s="626"/>
      <c r="B802881" s="126">
        <v>53</v>
      </c>
    </row>
    <row r="802882" spans="1:2" ht="15.75" thickBot="1">
      <c r="A802882" s="626"/>
      <c r="B802882" s="130">
        <v>54</v>
      </c>
    </row>
    <row r="802883" spans="1:2" ht="15.75" thickBot="1">
      <c r="A802883" s="615"/>
      <c r="B802883" s="126">
        <v>55</v>
      </c>
    </row>
    <row r="802884" spans="1:2" ht="15.75" thickBot="1">
      <c r="A802884" s="615"/>
      <c r="B802884" s="130">
        <v>56</v>
      </c>
    </row>
    <row r="802885" spans="1:2" ht="45.75" thickBot="1">
      <c r="A802885" s="545" t="s">
        <v>746</v>
      </c>
      <c r="B802885" s="127" t="s">
        <v>346</v>
      </c>
    </row>
    <row r="802886" spans="1:2" ht="15.75" thickBot="1">
      <c r="A802886" s="626"/>
      <c r="B802886" s="126">
        <v>57</v>
      </c>
    </row>
    <row r="802887" spans="1:2" ht="15.75" thickBot="1">
      <c r="A802887" s="626"/>
      <c r="B802887" s="126">
        <v>58</v>
      </c>
    </row>
    <row r="802888" spans="1:2" ht="15.75" thickBot="1">
      <c r="A802888" s="626"/>
      <c r="B802888" s="126">
        <v>59</v>
      </c>
    </row>
    <row r="802889" spans="1:2" ht="15.75" thickBot="1">
      <c r="A802889" s="626"/>
      <c r="B802889" s="126">
        <v>60</v>
      </c>
    </row>
    <row r="802890" spans="1:2">
      <c r="A802890" s="628">
        <v>0</v>
      </c>
      <c r="B802890" s="126">
        <v>61</v>
      </c>
    </row>
    <row r="802891" spans="1:2" ht="45">
      <c r="A802891" s="460" t="s">
        <v>746</v>
      </c>
      <c r="B802891" s="127" t="s">
        <v>347</v>
      </c>
    </row>
    <row r="802892" spans="1:2" ht="45.75" thickBot="1">
      <c r="A802892" s="630"/>
      <c r="B802892" s="127" t="s">
        <v>348</v>
      </c>
    </row>
    <row r="802893" spans="1:2" ht="15.75" thickBot="1">
      <c r="A802893" s="629"/>
      <c r="B802893" s="126">
        <v>62</v>
      </c>
    </row>
    <row r="802894" spans="1:2" ht="15.75" thickBot="1">
      <c r="A802894" s="629"/>
      <c r="B802894" s="126">
        <v>63</v>
      </c>
    </row>
    <row r="802895" spans="1:2" ht="15.75" thickBot="1">
      <c r="A802895" s="629"/>
      <c r="B802895" s="126">
        <v>64</v>
      </c>
    </row>
    <row r="802896" spans="1:2" ht="15.75" thickBot="1">
      <c r="A802896" s="627">
        <v>0</v>
      </c>
      <c r="B802896" s="126">
        <v>65</v>
      </c>
    </row>
    <row r="802897" spans="1:2" ht="15.75" thickBot="1">
      <c r="A802897" s="629"/>
      <c r="B802897" s="126">
        <v>66</v>
      </c>
    </row>
    <row r="802898" spans="1:2" ht="15.75" thickBot="1">
      <c r="A802898" s="629"/>
      <c r="B802898" s="126">
        <v>67</v>
      </c>
    </row>
    <row r="802899" spans="1:2" ht="15.75" thickBot="1">
      <c r="A802899" s="629"/>
      <c r="B802899" s="126">
        <v>68</v>
      </c>
    </row>
    <row r="802900" spans="1:2" ht="15.75" thickBot="1">
      <c r="A802900" s="629"/>
      <c r="B802900" s="126">
        <v>69</v>
      </c>
    </row>
    <row r="802901" spans="1:2" ht="15.75" thickBot="1">
      <c r="A802901" s="623"/>
      <c r="B802901" s="126">
        <v>70</v>
      </c>
    </row>
    <row r="802902" spans="1:2" ht="15.75" thickBot="1">
      <c r="A802902" s="629"/>
      <c r="B802902" s="126">
        <v>71</v>
      </c>
    </row>
    <row r="802903" spans="1:2" ht="15.75" thickBot="1">
      <c r="A802903" s="623"/>
      <c r="B802903" s="126">
        <v>72</v>
      </c>
    </row>
    <row r="802904" spans="1:2" ht="15.75" thickBot="1">
      <c r="A802904" s="629"/>
      <c r="B802904" s="126">
        <v>73</v>
      </c>
    </row>
    <row r="802905" spans="1:2">
      <c r="A802905" s="546"/>
      <c r="B802905" s="126">
        <v>74</v>
      </c>
    </row>
    <row r="802906" spans="1:2">
      <c r="A802906" s="462">
        <v>0</v>
      </c>
      <c r="B802906" s="126">
        <v>75</v>
      </c>
    </row>
    <row r="802907" spans="1:2" ht="60">
      <c r="A802907" s="462">
        <v>0</v>
      </c>
      <c r="B802907" s="125" t="s">
        <v>349</v>
      </c>
    </row>
    <row r="802908" spans="1:2" ht="60">
      <c r="A802908" s="460" t="s">
        <v>746</v>
      </c>
      <c r="B802908" s="125" t="s">
        <v>350</v>
      </c>
    </row>
    <row r="802909" spans="1:2" ht="60">
      <c r="A802909" s="441"/>
      <c r="B802909" s="125" t="s">
        <v>351</v>
      </c>
    </row>
    <row r="802910" spans="1:2">
      <c r="A802910" s="462">
        <v>0</v>
      </c>
      <c r="B802910" s="131">
        <v>76</v>
      </c>
    </row>
    <row r="802911" spans="1:2">
      <c r="A802911" s="462">
        <v>0</v>
      </c>
      <c r="B802911" s="131">
        <v>77</v>
      </c>
    </row>
    <row r="802912" spans="1:2">
      <c r="A802912" s="462">
        <v>0</v>
      </c>
      <c r="B802912" s="131">
        <v>78</v>
      </c>
    </row>
    <row r="802913" spans="1:2">
      <c r="A802913" s="462">
        <v>0</v>
      </c>
      <c r="B802913" s="131">
        <v>79</v>
      </c>
    </row>
    <row r="802914" spans="1:2">
      <c r="A802914" s="462">
        <v>0</v>
      </c>
      <c r="B802914" s="131">
        <v>80</v>
      </c>
    </row>
    <row r="802915" spans="1:2">
      <c r="A802915" s="462">
        <v>0</v>
      </c>
      <c r="B802915" s="131">
        <v>81</v>
      </c>
    </row>
    <row r="802916" spans="1:2">
      <c r="A802916" s="462">
        <v>0</v>
      </c>
      <c r="B802916" s="131">
        <v>82</v>
      </c>
    </row>
    <row r="802917" spans="1:2">
      <c r="A802917" s="462">
        <v>0</v>
      </c>
      <c r="B802917" s="131">
        <v>83</v>
      </c>
    </row>
    <row r="802918" spans="1:2">
      <c r="A802918" s="462">
        <v>0</v>
      </c>
      <c r="B802918" s="131">
        <v>84</v>
      </c>
    </row>
    <row r="802919" spans="1:2" ht="15.75" thickBot="1">
      <c r="A802919" s="631">
        <v>0</v>
      </c>
      <c r="B802919" s="131">
        <v>85</v>
      </c>
    </row>
    <row r="802920" spans="1:2" ht="15.75" thickBot="1">
      <c r="A802920" s="632"/>
      <c r="B802920" s="131">
        <v>86</v>
      </c>
    </row>
    <row r="802921" spans="1:2" ht="15.75" thickBot="1">
      <c r="A802921" s="632"/>
      <c r="B802921" s="131">
        <v>87</v>
      </c>
    </row>
    <row r="802922" spans="1:2" ht="15.75" thickBot="1">
      <c r="A802922" s="615"/>
      <c r="B802922" s="131">
        <v>88</v>
      </c>
    </row>
    <row r="802923" spans="1:2" ht="15.75" thickBot="1">
      <c r="A802923" s="622"/>
      <c r="B802923" s="131">
        <v>89</v>
      </c>
    </row>
    <row r="802924" spans="1:2" ht="45">
      <c r="A802924" s="541" t="s">
        <v>746</v>
      </c>
      <c r="B802924" s="125" t="s">
        <v>352</v>
      </c>
    </row>
    <row r="802925" spans="1:2">
      <c r="A802925" s="290"/>
      <c r="B802925" s="131">
        <v>90</v>
      </c>
    </row>
    <row r="802926" spans="1:2">
      <c r="A802926" s="290"/>
      <c r="B802926" s="131">
        <v>91</v>
      </c>
    </row>
    <row r="802927" spans="1:2">
      <c r="A802927" s="526"/>
      <c r="B802927" s="131">
        <v>92</v>
      </c>
    </row>
    <row r="802928" spans="1:2">
      <c r="A802928" s="291"/>
      <c r="B802928" s="131">
        <v>93</v>
      </c>
    </row>
    <row r="802929" spans="1:2">
      <c r="A802929" s="374"/>
      <c r="B802929" s="131">
        <v>94</v>
      </c>
    </row>
    <row r="802930" spans="1:2">
      <c r="A802930" s="374"/>
      <c r="B802930" s="131">
        <v>95</v>
      </c>
    </row>
    <row r="802931" spans="1:2">
      <c r="A802931" s="374"/>
      <c r="B802931" s="131">
        <v>96</v>
      </c>
    </row>
    <row r="802932" spans="1:2">
      <c r="A802932" s="374"/>
      <c r="B802932" s="131">
        <v>97</v>
      </c>
    </row>
    <row r="802933" spans="1:2">
      <c r="A802933" s="291"/>
      <c r="B802933" s="131">
        <v>98</v>
      </c>
    </row>
    <row r="802934" spans="1:2">
      <c r="A802934" s="441"/>
      <c r="B802934" s="131">
        <v>99</v>
      </c>
    </row>
    <row r="802935" spans="1:2">
      <c r="A802935" s="441"/>
      <c r="B802935" s="131">
        <v>100</v>
      </c>
    </row>
    <row r="802936" spans="1:2">
      <c r="A802936" s="464"/>
      <c r="B802936" s="131">
        <v>101</v>
      </c>
    </row>
    <row r="802937" spans="1:2">
      <c r="A802937" s="290"/>
      <c r="B802937" s="131">
        <v>102</v>
      </c>
    </row>
    <row r="802938" spans="1:2" ht="45">
      <c r="A802938" s="633" t="s">
        <v>746</v>
      </c>
      <c r="B802938" s="125" t="s">
        <v>353</v>
      </c>
    </row>
    <row r="802939" spans="1:2">
      <c r="A802939" s="463"/>
      <c r="B802939" s="131">
        <v>103</v>
      </c>
    </row>
    <row r="802940" spans="1:2">
      <c r="A802940" s="298"/>
      <c r="B802940" s="131">
        <v>104</v>
      </c>
    </row>
    <row r="802941" spans="1:2">
      <c r="A802941" s="298"/>
      <c r="B802941" s="131">
        <v>105</v>
      </c>
    </row>
    <row r="802942" spans="1:2">
      <c r="A802942" s="298"/>
      <c r="B802942" s="131">
        <v>106</v>
      </c>
    </row>
    <row r="802943" spans="1:2">
      <c r="A802943" s="298"/>
      <c r="B802943" s="131">
        <v>107</v>
      </c>
    </row>
    <row r="802944" spans="1:2">
      <c r="A802944" s="465"/>
      <c r="B802944" s="131">
        <v>108</v>
      </c>
    </row>
    <row r="802945" spans="1:2">
      <c r="A802945" s="441"/>
      <c r="B802945" s="131">
        <v>109</v>
      </c>
    </row>
    <row r="802946" spans="1:2">
      <c r="A802946" s="464"/>
      <c r="B802946" s="131">
        <v>110</v>
      </c>
    </row>
    <row r="802947" spans="1:2">
      <c r="A802947" s="466"/>
      <c r="B802947" s="131">
        <v>111</v>
      </c>
    </row>
    <row r="802948" spans="1:2">
      <c r="A802948" s="290"/>
      <c r="B802948" s="131">
        <v>112</v>
      </c>
    </row>
    <row r="802949" spans="1:2" ht="45">
      <c r="A802949" s="633" t="s">
        <v>746</v>
      </c>
      <c r="B802949" s="125" t="s">
        <v>354</v>
      </c>
    </row>
    <row r="802950" spans="1:2">
      <c r="A802950" s="290"/>
      <c r="B802950" s="131">
        <v>113</v>
      </c>
    </row>
    <row r="802951" spans="1:2">
      <c r="A802951" s="525" t="s">
        <v>746</v>
      </c>
      <c r="B802951" s="131">
        <v>114</v>
      </c>
    </row>
    <row r="802952" spans="1:2">
      <c r="A802952" s="525" t="s">
        <v>746</v>
      </c>
      <c r="B802952" s="131">
        <v>115</v>
      </c>
    </row>
    <row r="802953" spans="1:2">
      <c r="A802953" s="463"/>
      <c r="B802953" s="131">
        <v>116</v>
      </c>
    </row>
    <row r="802954" spans="1:2">
      <c r="A802954" s="298"/>
      <c r="B802954" s="131">
        <v>117</v>
      </c>
    </row>
    <row r="802955" spans="1:2">
      <c r="A802955" s="298"/>
      <c r="B802955" s="131">
        <v>118</v>
      </c>
    </row>
    <row r="802956" spans="1:2">
      <c r="A802956" s="298"/>
      <c r="B802956" s="131">
        <v>119</v>
      </c>
    </row>
    <row r="802957" spans="1:2">
      <c r="A802957" s="465"/>
      <c r="B802957" s="131">
        <v>120</v>
      </c>
    </row>
    <row r="802958" spans="1:2">
      <c r="A802958" s="465"/>
      <c r="B802958" s="131">
        <v>121</v>
      </c>
    </row>
    <row r="802959" spans="1:2">
      <c r="A802959" s="441"/>
      <c r="B802959" s="131">
        <v>122</v>
      </c>
    </row>
    <row r="802960" spans="1:2">
      <c r="A802960" s="464"/>
      <c r="B802960" s="131">
        <v>123</v>
      </c>
    </row>
    <row r="802961" spans="1:2">
      <c r="A802961" s="463"/>
      <c r="B802961" s="131">
        <v>124</v>
      </c>
    </row>
    <row r="802962" spans="1:2">
      <c r="A802962" s="298"/>
      <c r="B802962" s="131">
        <v>125</v>
      </c>
    </row>
    <row r="802963" spans="1:2">
      <c r="A802963" s="465"/>
      <c r="B802963" s="131">
        <v>127</v>
      </c>
    </row>
    <row r="802964" spans="1:2">
      <c r="A802964" s="441"/>
      <c r="B802964" s="131">
        <v>128</v>
      </c>
    </row>
    <row r="802965" spans="1:2">
      <c r="A802965" s="464"/>
      <c r="B802965" s="131">
        <v>129</v>
      </c>
    </row>
    <row r="802966" spans="1:2">
      <c r="A802966" s="463"/>
      <c r="B802966" s="131">
        <v>130</v>
      </c>
    </row>
    <row r="802967" spans="1:2">
      <c r="A802967" s="298"/>
      <c r="B802967" s="131">
        <v>131</v>
      </c>
    </row>
    <row r="802968" spans="1:2">
      <c r="A802968" s="465"/>
      <c r="B802968" s="131">
        <v>133</v>
      </c>
    </row>
    <row r="802969" spans="1:2" ht="60">
      <c r="A802969" s="460" t="s">
        <v>746</v>
      </c>
      <c r="B802969" s="125" t="s">
        <v>355</v>
      </c>
    </row>
    <row r="802970" spans="1:2" ht="60">
      <c r="A802970" s="439"/>
      <c r="B802970" s="129" t="s">
        <v>356</v>
      </c>
    </row>
    <row r="802971" spans="1:2">
      <c r="A802971" s="462">
        <v>0</v>
      </c>
      <c r="B802971" s="131">
        <v>134</v>
      </c>
    </row>
    <row r="802972" spans="1:2">
      <c r="A802972" s="462">
        <v>0</v>
      </c>
      <c r="B802972" s="131">
        <v>135</v>
      </c>
    </row>
    <row r="802973" spans="1:2">
      <c r="A802973" s="373">
        <v>0</v>
      </c>
      <c r="B802973" s="131">
        <v>136</v>
      </c>
    </row>
    <row r="802974" spans="1:2">
      <c r="A802974" s="439"/>
      <c r="B802974" s="131">
        <v>137</v>
      </c>
    </row>
    <row r="802975" spans="1:2">
      <c r="A802975" s="371">
        <v>0</v>
      </c>
      <c r="B802975" s="131">
        <v>138</v>
      </c>
    </row>
    <row r="802976" spans="1:2">
      <c r="A802976" s="370" t="s">
        <v>746</v>
      </c>
      <c r="B802976" s="131">
        <v>139</v>
      </c>
    </row>
    <row r="802977" spans="1:2">
      <c r="A802977" s="370" t="s">
        <v>746</v>
      </c>
      <c r="B802977" s="131">
        <v>140</v>
      </c>
    </row>
    <row r="802978" spans="1:2">
      <c r="A802978" s="370">
        <v>0</v>
      </c>
      <c r="B802978" s="131">
        <v>141</v>
      </c>
    </row>
    <row r="802979" spans="1:2">
      <c r="A802979" s="370" t="s">
        <v>117</v>
      </c>
      <c r="B802979" s="131">
        <v>142</v>
      </c>
    </row>
    <row r="802980" spans="1:2">
      <c r="A802980" s="370" t="s">
        <v>117</v>
      </c>
      <c r="B802980" s="131">
        <v>143</v>
      </c>
    </row>
    <row r="802981" spans="1:2">
      <c r="A802981" s="370" t="s">
        <v>117</v>
      </c>
      <c r="B802981" s="131">
        <v>144</v>
      </c>
    </row>
    <row r="802982" spans="1:2">
      <c r="A802982" s="370" t="s">
        <v>117</v>
      </c>
      <c r="B802982" s="131">
        <v>145</v>
      </c>
    </row>
    <row r="802983" spans="1:2">
      <c r="A802983" s="528" t="s">
        <v>117</v>
      </c>
      <c r="B802983" s="131">
        <v>146</v>
      </c>
    </row>
    <row r="802984" spans="1:2">
      <c r="A802984" s="528" t="s">
        <v>117</v>
      </c>
      <c r="B802984" s="131">
        <v>147</v>
      </c>
    </row>
    <row r="802985" spans="1:2">
      <c r="A802985" s="370" t="s">
        <v>117</v>
      </c>
      <c r="B802985" s="131">
        <v>148</v>
      </c>
    </row>
    <row r="802986" spans="1:2">
      <c r="A802986" s="515"/>
      <c r="B802986" s="533"/>
    </row>
    <row r="802987" spans="1:2">
      <c r="A802987" s="515"/>
      <c r="B802987" s="452"/>
    </row>
    <row r="802988" spans="1:2">
      <c r="A802988" s="515"/>
      <c r="B802988" s="452"/>
    </row>
    <row r="802989" spans="1:2">
      <c r="A802989" s="515"/>
      <c r="B802989" s="452"/>
    </row>
    <row r="802990" spans="1:2">
      <c r="A802990" s="515"/>
      <c r="B802990" s="452"/>
    </row>
    <row r="802991" spans="1:2">
      <c r="A802991" s="467">
        <v>0</v>
      </c>
      <c r="B802991" s="452"/>
    </row>
    <row r="802992" spans="1:2">
      <c r="A802992" s="467">
        <v>0</v>
      </c>
      <c r="B802992" s="452"/>
    </row>
    <row r="802993" spans="1:2">
      <c r="A802993" s="467">
        <v>0</v>
      </c>
      <c r="B802993" s="452"/>
    </row>
    <row r="802994" spans="1:2">
      <c r="A802994" s="467">
        <v>0</v>
      </c>
      <c r="B802994" s="452"/>
    </row>
    <row r="802995" spans="1:2">
      <c r="A802995" s="467">
        <v>0</v>
      </c>
      <c r="B802995" s="452"/>
    </row>
    <row r="802996" spans="1:2">
      <c r="A802996" s="467"/>
      <c r="B802996" s="452"/>
    </row>
    <row r="802997" spans="1:2">
      <c r="A802997" s="467"/>
      <c r="B802997" s="452"/>
    </row>
    <row r="802998" spans="1:2">
      <c r="A802998" s="467"/>
      <c r="B802998" s="452"/>
    </row>
    <row r="802999" spans="1:2">
      <c r="A802999" s="467"/>
      <c r="B802999" s="452"/>
    </row>
    <row r="803000" spans="1:2">
      <c r="A803000" s="467"/>
      <c r="B803000" s="452"/>
    </row>
    <row r="803001" spans="1:2">
      <c r="A803001" s="467"/>
      <c r="B803001" s="452"/>
    </row>
    <row r="803002" spans="1:2">
      <c r="A803002" s="467"/>
      <c r="B803002" s="452"/>
    </row>
    <row r="803003" spans="1:2">
      <c r="A803003" s="467"/>
      <c r="B803003" s="454"/>
    </row>
    <row r="803004" spans="1:2">
      <c r="A803004" s="467"/>
      <c r="B803004" s="452"/>
    </row>
    <row r="803005" spans="1:2">
      <c r="A803005" s="467"/>
      <c r="B803005" s="455"/>
    </row>
    <row r="803006" spans="1:2">
      <c r="A803006" s="467"/>
      <c r="B803006" s="456"/>
    </row>
    <row r="803007" spans="1:2">
      <c r="A803007" s="467"/>
      <c r="B803007" s="456"/>
    </row>
    <row r="803008" spans="1:2">
      <c r="A803008" s="467"/>
      <c r="B803008" s="455"/>
    </row>
    <row r="803009" spans="1:2">
      <c r="A803009" s="467"/>
      <c r="B803009" s="456"/>
    </row>
    <row r="803010" spans="1:2">
      <c r="A803010" s="467"/>
      <c r="B803010" s="455"/>
    </row>
    <row r="803011" spans="1:2">
      <c r="A803011" s="467"/>
      <c r="B803011" s="452"/>
    </row>
    <row r="803012" spans="1:2">
      <c r="A803012" s="467"/>
      <c r="B803012" s="452"/>
    </row>
    <row r="803013" spans="1:2">
      <c r="A803013" s="467"/>
      <c r="B803013" s="452"/>
    </row>
    <row r="803014" spans="1:2">
      <c r="A803014" s="467"/>
      <c r="B803014" s="452"/>
    </row>
    <row r="803015" spans="1:2">
      <c r="A803015" s="467"/>
      <c r="B803015" s="452"/>
    </row>
    <row r="803016" spans="1:2">
      <c r="A803016" s="467"/>
      <c r="B803016" s="452"/>
    </row>
    <row r="803017" spans="1:2">
      <c r="A803017" s="467"/>
      <c r="B803017" s="452"/>
    </row>
    <row r="819202" spans="1:2">
      <c r="A819202" s="523">
        <v>1</v>
      </c>
      <c r="B819202" s="124"/>
    </row>
    <row r="819203" spans="1:2" ht="60.75" thickBot="1">
      <c r="A819203" s="604"/>
      <c r="B819203" s="125" t="s">
        <v>336</v>
      </c>
    </row>
    <row r="819204" spans="1:2" ht="15.75" thickBot="1">
      <c r="A819204" s="607"/>
      <c r="B819204" s="126">
        <v>1</v>
      </c>
    </row>
    <row r="819205" spans="1:2" ht="45">
      <c r="A819205" s="605" t="s">
        <v>746</v>
      </c>
      <c r="B819205" s="127" t="s">
        <v>337</v>
      </c>
    </row>
    <row r="819206" spans="1:2" ht="15.75" thickBot="1">
      <c r="A819206" s="608"/>
      <c r="B819206" s="126">
        <v>2</v>
      </c>
    </row>
    <row r="819207" spans="1:2" ht="15.75" thickBot="1">
      <c r="A819207" s="609"/>
      <c r="B819207" s="126">
        <v>3</v>
      </c>
    </row>
    <row r="819208" spans="1:2" ht="15.75" thickBot="1">
      <c r="A819208" s="609"/>
      <c r="B819208" s="126">
        <v>4</v>
      </c>
    </row>
    <row r="819209" spans="1:2" ht="15.75" thickBot="1">
      <c r="A819209" s="609"/>
      <c r="B819209" s="126">
        <v>5</v>
      </c>
    </row>
    <row r="819210" spans="1:2" ht="60">
      <c r="A819210" s="605" t="s">
        <v>752</v>
      </c>
      <c r="B819210" s="126">
        <v>6</v>
      </c>
    </row>
    <row r="819211" spans="1:2">
      <c r="A819211" s="483" t="s">
        <v>746</v>
      </c>
      <c r="B819211" s="126">
        <v>7</v>
      </c>
    </row>
    <row r="819212" spans="1:2">
      <c r="A819212" s="483" t="s">
        <v>746</v>
      </c>
      <c r="B819212" s="126">
        <v>8</v>
      </c>
    </row>
    <row r="819213" spans="1:2">
      <c r="A819213" s="483" t="s">
        <v>746</v>
      </c>
      <c r="B819213" s="126">
        <v>9</v>
      </c>
    </row>
    <row r="819214" spans="1:2">
      <c r="A819214" s="483" t="s">
        <v>746</v>
      </c>
      <c r="B819214" s="126">
        <v>10</v>
      </c>
    </row>
    <row r="819215" spans="1:2" ht="15.75" thickBot="1">
      <c r="A819215" s="610" t="s">
        <v>746</v>
      </c>
      <c r="B819215" s="126">
        <v>11</v>
      </c>
    </row>
    <row r="819216" spans="1:2" ht="15.75" thickBot="1">
      <c r="A819216" s="607"/>
      <c r="B819216" s="126">
        <v>12</v>
      </c>
    </row>
    <row r="819217" spans="1:2" ht="15.75" thickBot="1">
      <c r="A819217" s="611"/>
      <c r="B819217" s="126">
        <v>13</v>
      </c>
    </row>
    <row r="819218" spans="1:2" ht="15.75" thickBot="1">
      <c r="A819218" s="609"/>
      <c r="B819218" s="126">
        <v>14</v>
      </c>
    </row>
    <row r="819219" spans="1:2" ht="15.75" thickBot="1">
      <c r="A819219" s="612"/>
      <c r="B819219" s="126">
        <v>15</v>
      </c>
    </row>
    <row r="819220" spans="1:2" ht="15.75" thickBot="1">
      <c r="A819220" s="611"/>
      <c r="B819220" s="126">
        <v>16</v>
      </c>
    </row>
    <row r="819221" spans="1:2" ht="15.75" thickBot="1">
      <c r="A819221" s="613"/>
      <c r="B819221" s="126">
        <v>17</v>
      </c>
    </row>
    <row r="819222" spans="1:2" ht="15.75" thickBot="1">
      <c r="A819222" s="614"/>
      <c r="B819222" s="126">
        <v>18</v>
      </c>
    </row>
    <row r="819223" spans="1:2" ht="15.75" thickBot="1">
      <c r="A819223" s="615"/>
      <c r="B819223" s="126">
        <v>19</v>
      </c>
    </row>
    <row r="819224" spans="1:2" ht="15.75" thickBot="1">
      <c r="A819224" s="615"/>
      <c r="B819224" s="126">
        <v>20</v>
      </c>
    </row>
    <row r="819225" spans="1:2" ht="15.75" thickBot="1">
      <c r="A819225" s="615"/>
      <c r="B819225" s="126">
        <v>21</v>
      </c>
    </row>
    <row r="819226" spans="1:2" ht="15.75" thickBot="1">
      <c r="A819226" s="615"/>
      <c r="B819226" s="126">
        <v>22</v>
      </c>
    </row>
    <row r="819227" spans="1:2" ht="15.75" thickBot="1">
      <c r="A819227" s="615"/>
      <c r="B819227" s="126">
        <v>23</v>
      </c>
    </row>
    <row r="819228" spans="1:2" ht="15.75" thickBot="1">
      <c r="A819228" s="615"/>
      <c r="B819228" s="126">
        <v>24</v>
      </c>
    </row>
    <row r="819229" spans="1:2">
      <c r="A819229" s="616">
        <v>0</v>
      </c>
      <c r="B819229" s="126">
        <v>25</v>
      </c>
    </row>
    <row r="819230" spans="1:2" ht="45">
      <c r="A819230" s="483" t="s">
        <v>746</v>
      </c>
      <c r="B819230" s="127" t="s">
        <v>338</v>
      </c>
    </row>
    <row r="819231" spans="1:2" ht="45.75" thickBot="1">
      <c r="A819231" s="604"/>
      <c r="B819231" s="127" t="s">
        <v>339</v>
      </c>
    </row>
    <row r="819232" spans="1:2" ht="15.75" thickBot="1">
      <c r="A819232" s="615"/>
      <c r="B819232" s="126">
        <v>26</v>
      </c>
    </row>
    <row r="819233" spans="1:2" ht="15.75" thickBot="1">
      <c r="A819233" s="615"/>
      <c r="B819233" s="126">
        <v>27</v>
      </c>
    </row>
    <row r="819234" spans="1:2" ht="15.75" thickBot="1">
      <c r="A819234" s="615"/>
      <c r="B819234" s="126">
        <v>28</v>
      </c>
    </row>
    <row r="819235" spans="1:2" ht="15.75" thickBot="1">
      <c r="A819235" s="615"/>
      <c r="B819235" s="126">
        <v>29</v>
      </c>
    </row>
    <row r="819236" spans="1:2" ht="15.75" thickBot="1">
      <c r="A819236" s="617">
        <v>0</v>
      </c>
      <c r="B819236" s="126">
        <v>30</v>
      </c>
    </row>
    <row r="819237" spans="1:2" ht="15.75" thickBot="1">
      <c r="A819237" s="615"/>
      <c r="B819237" s="126">
        <v>31</v>
      </c>
    </row>
    <row r="819238" spans="1:2" ht="15.75" thickBot="1">
      <c r="A819238" s="615"/>
      <c r="B819238" s="126">
        <v>32</v>
      </c>
    </row>
    <row r="819239" spans="1:2">
      <c r="A819239" s="618">
        <v>0</v>
      </c>
      <c r="B819239" s="126">
        <v>33</v>
      </c>
    </row>
    <row r="819240" spans="1:2">
      <c r="A819240" s="370">
        <v>0</v>
      </c>
      <c r="B819240" s="126">
        <v>34</v>
      </c>
    </row>
    <row r="819241" spans="1:2">
      <c r="A819241" s="436">
        <v>0</v>
      </c>
      <c r="B819241" s="126">
        <v>35</v>
      </c>
    </row>
    <row r="819242" spans="1:2">
      <c r="A819242" s="436">
        <v>0</v>
      </c>
      <c r="B819242" s="126">
        <v>36</v>
      </c>
    </row>
    <row r="819243" spans="1:2">
      <c r="A819243" s="370">
        <v>0</v>
      </c>
      <c r="B819243" s="126">
        <v>37</v>
      </c>
    </row>
    <row r="819244" spans="1:2" ht="15.75" thickBot="1">
      <c r="A819244" s="619">
        <v>0</v>
      </c>
      <c r="B819244" s="126">
        <v>38</v>
      </c>
    </row>
    <row r="819245" spans="1:2" ht="15.75" thickBot="1">
      <c r="A819245" s="615"/>
      <c r="B819245" s="126">
        <v>39</v>
      </c>
    </row>
    <row r="819246" spans="1:2" ht="45">
      <c r="A819246" s="620" t="s">
        <v>746</v>
      </c>
      <c r="B819246" s="127" t="s">
        <v>340</v>
      </c>
    </row>
    <row r="819247" spans="1:2" ht="45.75" thickBot="1">
      <c r="A819247" s="621"/>
      <c r="B819247" s="127" t="s">
        <v>341</v>
      </c>
    </row>
    <row r="819248" spans="1:2" ht="15.75" thickBot="1">
      <c r="A819248" s="615"/>
      <c r="B819248" s="126">
        <v>40</v>
      </c>
    </row>
    <row r="819249" spans="1:2" ht="45">
      <c r="A819249" s="541" t="s">
        <v>746</v>
      </c>
      <c r="B819249" s="127" t="s">
        <v>342</v>
      </c>
    </row>
    <row r="819250" spans="1:2" ht="45.75" thickBot="1">
      <c r="A819250" s="621"/>
      <c r="B819250" s="127" t="s">
        <v>343</v>
      </c>
    </row>
    <row r="819251" spans="1:2" ht="15.75" thickBot="1">
      <c r="A819251" s="622"/>
      <c r="B819251" s="126">
        <v>41</v>
      </c>
    </row>
    <row r="819252" spans="1:2" ht="60">
      <c r="A819252" s="541" t="s">
        <v>746</v>
      </c>
      <c r="B819252" s="127" t="s">
        <v>344</v>
      </c>
    </row>
    <row r="819253" spans="1:2" ht="15.75" thickBot="1">
      <c r="A819253" s="621"/>
      <c r="B819253" s="128">
        <v>42</v>
      </c>
    </row>
    <row r="819254" spans="1:2" ht="15.75" thickBot="1">
      <c r="A819254" s="622"/>
      <c r="B819254" s="126">
        <v>43</v>
      </c>
    </row>
    <row r="819255" spans="1:2" ht="60">
      <c r="A819255" s="541" t="s">
        <v>746</v>
      </c>
      <c r="B819255" s="127" t="s">
        <v>345</v>
      </c>
    </row>
    <row r="819256" spans="1:2" ht="15.75" thickBot="1">
      <c r="A819256" s="621"/>
      <c r="B819256" s="130">
        <v>44</v>
      </c>
    </row>
    <row r="819257" spans="1:2" ht="15.75" thickBot="1">
      <c r="A819257" s="622"/>
      <c r="B819257" s="126">
        <v>45</v>
      </c>
    </row>
    <row r="819258" spans="1:2" ht="15.75" thickBot="1">
      <c r="A819258" s="623"/>
      <c r="B819258" s="130">
        <v>46</v>
      </c>
    </row>
    <row r="819259" spans="1:2" ht="15.75" thickBot="1">
      <c r="A819259" s="625"/>
      <c r="B819259" s="126">
        <v>47</v>
      </c>
    </row>
    <row r="819260" spans="1:2" ht="15.75" thickBot="1">
      <c r="A819260" s="624"/>
      <c r="B819260" s="130">
        <v>48</v>
      </c>
    </row>
    <row r="819261" spans="1:2" ht="15.75" thickBot="1">
      <c r="A819261" s="626"/>
      <c r="B819261" s="126">
        <v>49</v>
      </c>
    </row>
    <row r="819262" spans="1:2" ht="15.75" thickBot="1">
      <c r="A819262" s="626"/>
      <c r="B819262" s="130">
        <v>50</v>
      </c>
    </row>
    <row r="819263" spans="1:2" ht="15.75" thickBot="1">
      <c r="A819263" s="627">
        <v>0</v>
      </c>
      <c r="B819263" s="126">
        <v>51</v>
      </c>
    </row>
    <row r="819264" spans="1:2" ht="15.75" thickBot="1">
      <c r="A819264" s="626"/>
      <c r="B819264" s="130">
        <v>52</v>
      </c>
    </row>
    <row r="819265" spans="1:2" ht="15.75" thickBot="1">
      <c r="A819265" s="626"/>
      <c r="B819265" s="126">
        <v>53</v>
      </c>
    </row>
    <row r="819266" spans="1:2" ht="15.75" thickBot="1">
      <c r="A819266" s="626"/>
      <c r="B819266" s="130">
        <v>54</v>
      </c>
    </row>
    <row r="819267" spans="1:2" ht="15.75" thickBot="1">
      <c r="A819267" s="615"/>
      <c r="B819267" s="126">
        <v>55</v>
      </c>
    </row>
    <row r="819268" spans="1:2" ht="15.75" thickBot="1">
      <c r="A819268" s="615"/>
      <c r="B819268" s="130">
        <v>56</v>
      </c>
    </row>
    <row r="819269" spans="1:2" ht="45.75" thickBot="1">
      <c r="A819269" s="545" t="s">
        <v>746</v>
      </c>
      <c r="B819269" s="127" t="s">
        <v>346</v>
      </c>
    </row>
    <row r="819270" spans="1:2" ht="15.75" thickBot="1">
      <c r="A819270" s="626"/>
      <c r="B819270" s="126">
        <v>57</v>
      </c>
    </row>
    <row r="819271" spans="1:2" ht="15.75" thickBot="1">
      <c r="A819271" s="626"/>
      <c r="B819271" s="126">
        <v>58</v>
      </c>
    </row>
    <row r="819272" spans="1:2" ht="15.75" thickBot="1">
      <c r="A819272" s="626"/>
      <c r="B819272" s="126">
        <v>59</v>
      </c>
    </row>
    <row r="819273" spans="1:2" ht="15.75" thickBot="1">
      <c r="A819273" s="626"/>
      <c r="B819273" s="126">
        <v>60</v>
      </c>
    </row>
    <row r="819274" spans="1:2">
      <c r="A819274" s="628">
        <v>0</v>
      </c>
      <c r="B819274" s="126">
        <v>61</v>
      </c>
    </row>
    <row r="819275" spans="1:2" ht="45">
      <c r="A819275" s="460" t="s">
        <v>746</v>
      </c>
      <c r="B819275" s="127" t="s">
        <v>347</v>
      </c>
    </row>
    <row r="819276" spans="1:2" ht="45.75" thickBot="1">
      <c r="A819276" s="630"/>
      <c r="B819276" s="127" t="s">
        <v>348</v>
      </c>
    </row>
    <row r="819277" spans="1:2" ht="15.75" thickBot="1">
      <c r="A819277" s="629"/>
      <c r="B819277" s="126">
        <v>62</v>
      </c>
    </row>
    <row r="819278" spans="1:2" ht="15.75" thickBot="1">
      <c r="A819278" s="629"/>
      <c r="B819278" s="126">
        <v>63</v>
      </c>
    </row>
    <row r="819279" spans="1:2" ht="15.75" thickBot="1">
      <c r="A819279" s="629"/>
      <c r="B819279" s="126">
        <v>64</v>
      </c>
    </row>
    <row r="819280" spans="1:2" ht="15.75" thickBot="1">
      <c r="A819280" s="627">
        <v>0</v>
      </c>
      <c r="B819280" s="126">
        <v>65</v>
      </c>
    </row>
    <row r="819281" spans="1:2" ht="15.75" thickBot="1">
      <c r="A819281" s="629"/>
      <c r="B819281" s="126">
        <v>66</v>
      </c>
    </row>
    <row r="819282" spans="1:2" ht="15.75" thickBot="1">
      <c r="A819282" s="629"/>
      <c r="B819282" s="126">
        <v>67</v>
      </c>
    </row>
    <row r="819283" spans="1:2" ht="15.75" thickBot="1">
      <c r="A819283" s="629"/>
      <c r="B819283" s="126">
        <v>68</v>
      </c>
    </row>
    <row r="819284" spans="1:2" ht="15.75" thickBot="1">
      <c r="A819284" s="629"/>
      <c r="B819284" s="126">
        <v>69</v>
      </c>
    </row>
    <row r="819285" spans="1:2" ht="15.75" thickBot="1">
      <c r="A819285" s="623"/>
      <c r="B819285" s="126">
        <v>70</v>
      </c>
    </row>
    <row r="819286" spans="1:2" ht="15.75" thickBot="1">
      <c r="A819286" s="629"/>
      <c r="B819286" s="126">
        <v>71</v>
      </c>
    </row>
    <row r="819287" spans="1:2" ht="15.75" thickBot="1">
      <c r="A819287" s="623"/>
      <c r="B819287" s="126">
        <v>72</v>
      </c>
    </row>
    <row r="819288" spans="1:2" ht="15.75" thickBot="1">
      <c r="A819288" s="629"/>
      <c r="B819288" s="126">
        <v>73</v>
      </c>
    </row>
    <row r="819289" spans="1:2">
      <c r="A819289" s="546"/>
      <c r="B819289" s="126">
        <v>74</v>
      </c>
    </row>
    <row r="819290" spans="1:2">
      <c r="A819290" s="462">
        <v>0</v>
      </c>
      <c r="B819290" s="126">
        <v>75</v>
      </c>
    </row>
    <row r="819291" spans="1:2" ht="60">
      <c r="A819291" s="462">
        <v>0</v>
      </c>
      <c r="B819291" s="125" t="s">
        <v>349</v>
      </c>
    </row>
    <row r="819292" spans="1:2" ht="60">
      <c r="A819292" s="460" t="s">
        <v>746</v>
      </c>
      <c r="B819292" s="125" t="s">
        <v>350</v>
      </c>
    </row>
    <row r="819293" spans="1:2" ht="60">
      <c r="A819293" s="441"/>
      <c r="B819293" s="125" t="s">
        <v>351</v>
      </c>
    </row>
    <row r="819294" spans="1:2">
      <c r="A819294" s="462">
        <v>0</v>
      </c>
      <c r="B819294" s="131">
        <v>76</v>
      </c>
    </row>
    <row r="819295" spans="1:2">
      <c r="A819295" s="462">
        <v>0</v>
      </c>
      <c r="B819295" s="131">
        <v>77</v>
      </c>
    </row>
    <row r="819296" spans="1:2">
      <c r="A819296" s="462">
        <v>0</v>
      </c>
      <c r="B819296" s="131">
        <v>78</v>
      </c>
    </row>
    <row r="819297" spans="1:2">
      <c r="A819297" s="462">
        <v>0</v>
      </c>
      <c r="B819297" s="131">
        <v>79</v>
      </c>
    </row>
    <row r="819298" spans="1:2">
      <c r="A819298" s="462">
        <v>0</v>
      </c>
      <c r="B819298" s="131">
        <v>80</v>
      </c>
    </row>
    <row r="819299" spans="1:2">
      <c r="A819299" s="462">
        <v>0</v>
      </c>
      <c r="B819299" s="131">
        <v>81</v>
      </c>
    </row>
    <row r="819300" spans="1:2">
      <c r="A819300" s="462">
        <v>0</v>
      </c>
      <c r="B819300" s="131">
        <v>82</v>
      </c>
    </row>
    <row r="819301" spans="1:2">
      <c r="A819301" s="462">
        <v>0</v>
      </c>
      <c r="B819301" s="131">
        <v>83</v>
      </c>
    </row>
    <row r="819302" spans="1:2">
      <c r="A819302" s="462">
        <v>0</v>
      </c>
      <c r="B819302" s="131">
        <v>84</v>
      </c>
    </row>
    <row r="819303" spans="1:2" ht="15.75" thickBot="1">
      <c r="A819303" s="631">
        <v>0</v>
      </c>
      <c r="B819303" s="131">
        <v>85</v>
      </c>
    </row>
    <row r="819304" spans="1:2" ht="15.75" thickBot="1">
      <c r="A819304" s="632"/>
      <c r="B819304" s="131">
        <v>86</v>
      </c>
    </row>
    <row r="819305" spans="1:2" ht="15.75" thickBot="1">
      <c r="A819305" s="632"/>
      <c r="B819305" s="131">
        <v>87</v>
      </c>
    </row>
    <row r="819306" spans="1:2" ht="15.75" thickBot="1">
      <c r="A819306" s="615"/>
      <c r="B819306" s="131">
        <v>88</v>
      </c>
    </row>
    <row r="819307" spans="1:2" ht="15.75" thickBot="1">
      <c r="A819307" s="622"/>
      <c r="B819307" s="131">
        <v>89</v>
      </c>
    </row>
    <row r="819308" spans="1:2" ht="45">
      <c r="A819308" s="541" t="s">
        <v>746</v>
      </c>
      <c r="B819308" s="125" t="s">
        <v>352</v>
      </c>
    </row>
    <row r="819309" spans="1:2">
      <c r="A819309" s="290"/>
      <c r="B819309" s="131">
        <v>90</v>
      </c>
    </row>
    <row r="819310" spans="1:2">
      <c r="A819310" s="290"/>
      <c r="B819310" s="131">
        <v>91</v>
      </c>
    </row>
    <row r="819311" spans="1:2">
      <c r="A819311" s="526"/>
      <c r="B819311" s="131">
        <v>92</v>
      </c>
    </row>
    <row r="819312" spans="1:2">
      <c r="A819312" s="291"/>
      <c r="B819312" s="131">
        <v>93</v>
      </c>
    </row>
    <row r="819313" spans="1:2">
      <c r="A819313" s="374"/>
      <c r="B819313" s="131">
        <v>94</v>
      </c>
    </row>
    <row r="819314" spans="1:2">
      <c r="A819314" s="374"/>
      <c r="B819314" s="131">
        <v>95</v>
      </c>
    </row>
    <row r="819315" spans="1:2">
      <c r="A819315" s="374"/>
      <c r="B819315" s="131">
        <v>96</v>
      </c>
    </row>
    <row r="819316" spans="1:2">
      <c r="A819316" s="374"/>
      <c r="B819316" s="131">
        <v>97</v>
      </c>
    </row>
    <row r="819317" spans="1:2">
      <c r="A819317" s="291"/>
      <c r="B819317" s="131">
        <v>98</v>
      </c>
    </row>
    <row r="819318" spans="1:2">
      <c r="A819318" s="441"/>
      <c r="B819318" s="131">
        <v>99</v>
      </c>
    </row>
    <row r="819319" spans="1:2">
      <c r="A819319" s="441"/>
      <c r="B819319" s="131">
        <v>100</v>
      </c>
    </row>
    <row r="819320" spans="1:2">
      <c r="A819320" s="464"/>
      <c r="B819320" s="131">
        <v>101</v>
      </c>
    </row>
    <row r="819321" spans="1:2">
      <c r="A819321" s="290"/>
      <c r="B819321" s="131">
        <v>102</v>
      </c>
    </row>
    <row r="819322" spans="1:2" ht="45">
      <c r="A819322" s="633" t="s">
        <v>746</v>
      </c>
      <c r="B819322" s="125" t="s">
        <v>353</v>
      </c>
    </row>
    <row r="819323" spans="1:2">
      <c r="A819323" s="463"/>
      <c r="B819323" s="131">
        <v>103</v>
      </c>
    </row>
    <row r="819324" spans="1:2">
      <c r="A819324" s="298"/>
      <c r="B819324" s="131">
        <v>104</v>
      </c>
    </row>
    <row r="819325" spans="1:2">
      <c r="A819325" s="298"/>
      <c r="B819325" s="131">
        <v>105</v>
      </c>
    </row>
    <row r="819326" spans="1:2">
      <c r="A819326" s="298"/>
      <c r="B819326" s="131">
        <v>106</v>
      </c>
    </row>
    <row r="819327" spans="1:2">
      <c r="A819327" s="298"/>
      <c r="B819327" s="131">
        <v>107</v>
      </c>
    </row>
    <row r="819328" spans="1:2">
      <c r="A819328" s="465"/>
      <c r="B819328" s="131">
        <v>108</v>
      </c>
    </row>
    <row r="819329" spans="1:2">
      <c r="A819329" s="441"/>
      <c r="B819329" s="131">
        <v>109</v>
      </c>
    </row>
    <row r="819330" spans="1:2">
      <c r="A819330" s="464"/>
      <c r="B819330" s="131">
        <v>110</v>
      </c>
    </row>
    <row r="819331" spans="1:2">
      <c r="A819331" s="466"/>
      <c r="B819331" s="131">
        <v>111</v>
      </c>
    </row>
    <row r="819332" spans="1:2">
      <c r="A819332" s="290"/>
      <c r="B819332" s="131">
        <v>112</v>
      </c>
    </row>
    <row r="819333" spans="1:2" ht="45">
      <c r="A819333" s="633" t="s">
        <v>746</v>
      </c>
      <c r="B819333" s="125" t="s">
        <v>354</v>
      </c>
    </row>
    <row r="819334" spans="1:2">
      <c r="A819334" s="290"/>
      <c r="B819334" s="131">
        <v>113</v>
      </c>
    </row>
    <row r="819335" spans="1:2">
      <c r="A819335" s="525" t="s">
        <v>746</v>
      </c>
      <c r="B819335" s="131">
        <v>114</v>
      </c>
    </row>
    <row r="819336" spans="1:2">
      <c r="A819336" s="525" t="s">
        <v>746</v>
      </c>
      <c r="B819336" s="131">
        <v>115</v>
      </c>
    </row>
    <row r="819337" spans="1:2">
      <c r="A819337" s="463"/>
      <c r="B819337" s="131">
        <v>116</v>
      </c>
    </row>
    <row r="819338" spans="1:2">
      <c r="A819338" s="298"/>
      <c r="B819338" s="131">
        <v>117</v>
      </c>
    </row>
    <row r="819339" spans="1:2">
      <c r="A819339" s="298"/>
      <c r="B819339" s="131">
        <v>118</v>
      </c>
    </row>
    <row r="819340" spans="1:2">
      <c r="A819340" s="298"/>
      <c r="B819340" s="131">
        <v>119</v>
      </c>
    </row>
    <row r="819341" spans="1:2">
      <c r="A819341" s="465"/>
      <c r="B819341" s="131">
        <v>120</v>
      </c>
    </row>
    <row r="819342" spans="1:2">
      <c r="A819342" s="465"/>
      <c r="B819342" s="131">
        <v>121</v>
      </c>
    </row>
    <row r="819343" spans="1:2">
      <c r="A819343" s="441"/>
      <c r="B819343" s="131">
        <v>122</v>
      </c>
    </row>
    <row r="819344" spans="1:2">
      <c r="A819344" s="464"/>
      <c r="B819344" s="131">
        <v>123</v>
      </c>
    </row>
    <row r="819345" spans="1:2">
      <c r="A819345" s="463"/>
      <c r="B819345" s="131">
        <v>124</v>
      </c>
    </row>
    <row r="819346" spans="1:2">
      <c r="A819346" s="298"/>
      <c r="B819346" s="131">
        <v>125</v>
      </c>
    </row>
    <row r="819347" spans="1:2">
      <c r="A819347" s="465"/>
      <c r="B819347" s="131">
        <v>127</v>
      </c>
    </row>
    <row r="819348" spans="1:2">
      <c r="A819348" s="441"/>
      <c r="B819348" s="131">
        <v>128</v>
      </c>
    </row>
    <row r="819349" spans="1:2">
      <c r="A819349" s="464"/>
      <c r="B819349" s="131">
        <v>129</v>
      </c>
    </row>
    <row r="819350" spans="1:2">
      <c r="A819350" s="463"/>
      <c r="B819350" s="131">
        <v>130</v>
      </c>
    </row>
    <row r="819351" spans="1:2">
      <c r="A819351" s="298"/>
      <c r="B819351" s="131">
        <v>131</v>
      </c>
    </row>
    <row r="819352" spans="1:2">
      <c r="A819352" s="465"/>
      <c r="B819352" s="131">
        <v>133</v>
      </c>
    </row>
    <row r="819353" spans="1:2" ht="60">
      <c r="A819353" s="460" t="s">
        <v>746</v>
      </c>
      <c r="B819353" s="125" t="s">
        <v>355</v>
      </c>
    </row>
    <row r="819354" spans="1:2" ht="60">
      <c r="A819354" s="439"/>
      <c r="B819354" s="129" t="s">
        <v>356</v>
      </c>
    </row>
    <row r="819355" spans="1:2">
      <c r="A819355" s="462">
        <v>0</v>
      </c>
      <c r="B819355" s="131">
        <v>134</v>
      </c>
    </row>
    <row r="819356" spans="1:2">
      <c r="A819356" s="462">
        <v>0</v>
      </c>
      <c r="B819356" s="131">
        <v>135</v>
      </c>
    </row>
    <row r="819357" spans="1:2">
      <c r="A819357" s="373">
        <v>0</v>
      </c>
      <c r="B819357" s="131">
        <v>136</v>
      </c>
    </row>
    <row r="819358" spans="1:2">
      <c r="A819358" s="439"/>
      <c r="B819358" s="131">
        <v>137</v>
      </c>
    </row>
    <row r="819359" spans="1:2">
      <c r="A819359" s="371">
        <v>0</v>
      </c>
      <c r="B819359" s="131">
        <v>138</v>
      </c>
    </row>
    <row r="819360" spans="1:2">
      <c r="A819360" s="370" t="s">
        <v>746</v>
      </c>
      <c r="B819360" s="131">
        <v>139</v>
      </c>
    </row>
    <row r="819361" spans="1:2">
      <c r="A819361" s="370" t="s">
        <v>746</v>
      </c>
      <c r="B819361" s="131">
        <v>140</v>
      </c>
    </row>
    <row r="819362" spans="1:2">
      <c r="A819362" s="370">
        <v>0</v>
      </c>
      <c r="B819362" s="131">
        <v>141</v>
      </c>
    </row>
    <row r="819363" spans="1:2">
      <c r="A819363" s="370" t="s">
        <v>117</v>
      </c>
      <c r="B819363" s="131">
        <v>142</v>
      </c>
    </row>
    <row r="819364" spans="1:2">
      <c r="A819364" s="370" t="s">
        <v>117</v>
      </c>
      <c r="B819364" s="131">
        <v>143</v>
      </c>
    </row>
    <row r="819365" spans="1:2">
      <c r="A819365" s="370" t="s">
        <v>117</v>
      </c>
      <c r="B819365" s="131">
        <v>144</v>
      </c>
    </row>
    <row r="819366" spans="1:2">
      <c r="A819366" s="370" t="s">
        <v>117</v>
      </c>
      <c r="B819366" s="131">
        <v>145</v>
      </c>
    </row>
    <row r="819367" spans="1:2">
      <c r="A819367" s="528" t="s">
        <v>117</v>
      </c>
      <c r="B819367" s="131">
        <v>146</v>
      </c>
    </row>
    <row r="819368" spans="1:2">
      <c r="A819368" s="528" t="s">
        <v>117</v>
      </c>
      <c r="B819368" s="131">
        <v>147</v>
      </c>
    </row>
    <row r="819369" spans="1:2">
      <c r="A819369" s="370" t="s">
        <v>117</v>
      </c>
      <c r="B819369" s="131">
        <v>148</v>
      </c>
    </row>
    <row r="819370" spans="1:2">
      <c r="A819370" s="515"/>
      <c r="B819370" s="533"/>
    </row>
    <row r="819371" spans="1:2">
      <c r="A819371" s="515"/>
      <c r="B819371" s="452"/>
    </row>
    <row r="819372" spans="1:2">
      <c r="A819372" s="515"/>
      <c r="B819372" s="452"/>
    </row>
    <row r="819373" spans="1:2">
      <c r="A819373" s="515"/>
      <c r="B819373" s="452"/>
    </row>
    <row r="819374" spans="1:2">
      <c r="A819374" s="515"/>
      <c r="B819374" s="452"/>
    </row>
    <row r="819375" spans="1:2">
      <c r="A819375" s="467">
        <v>0</v>
      </c>
      <c r="B819375" s="452"/>
    </row>
    <row r="819376" spans="1:2">
      <c r="A819376" s="467">
        <v>0</v>
      </c>
      <c r="B819376" s="452"/>
    </row>
    <row r="819377" spans="1:2">
      <c r="A819377" s="467">
        <v>0</v>
      </c>
      <c r="B819377" s="452"/>
    </row>
    <row r="819378" spans="1:2">
      <c r="A819378" s="467">
        <v>0</v>
      </c>
      <c r="B819378" s="452"/>
    </row>
    <row r="819379" spans="1:2">
      <c r="A819379" s="467">
        <v>0</v>
      </c>
      <c r="B819379" s="452"/>
    </row>
    <row r="819380" spans="1:2">
      <c r="A819380" s="467"/>
      <c r="B819380" s="452"/>
    </row>
    <row r="819381" spans="1:2">
      <c r="A819381" s="467"/>
      <c r="B819381" s="452"/>
    </row>
    <row r="819382" spans="1:2">
      <c r="A819382" s="467"/>
      <c r="B819382" s="452"/>
    </row>
    <row r="819383" spans="1:2">
      <c r="A819383" s="467"/>
      <c r="B819383" s="452"/>
    </row>
    <row r="819384" spans="1:2">
      <c r="A819384" s="467"/>
      <c r="B819384" s="452"/>
    </row>
    <row r="819385" spans="1:2">
      <c r="A819385" s="467"/>
      <c r="B819385" s="452"/>
    </row>
    <row r="819386" spans="1:2">
      <c r="A819386" s="467"/>
      <c r="B819386" s="452"/>
    </row>
    <row r="819387" spans="1:2">
      <c r="A819387" s="467"/>
      <c r="B819387" s="454"/>
    </row>
    <row r="819388" spans="1:2">
      <c r="A819388" s="467"/>
      <c r="B819388" s="452"/>
    </row>
    <row r="819389" spans="1:2">
      <c r="A819389" s="467"/>
      <c r="B819389" s="455"/>
    </row>
    <row r="819390" spans="1:2">
      <c r="A819390" s="467"/>
      <c r="B819390" s="456"/>
    </row>
    <row r="819391" spans="1:2">
      <c r="A819391" s="467"/>
      <c r="B819391" s="456"/>
    </row>
    <row r="819392" spans="1:2">
      <c r="A819392" s="467"/>
      <c r="B819392" s="455"/>
    </row>
    <row r="819393" spans="1:2">
      <c r="A819393" s="467"/>
      <c r="B819393" s="456"/>
    </row>
    <row r="819394" spans="1:2">
      <c r="A819394" s="467"/>
      <c r="B819394" s="455"/>
    </row>
    <row r="819395" spans="1:2">
      <c r="A819395" s="467"/>
      <c r="B819395" s="452"/>
    </row>
    <row r="819396" spans="1:2">
      <c r="A819396" s="467"/>
      <c r="B819396" s="452"/>
    </row>
    <row r="819397" spans="1:2">
      <c r="A819397" s="467"/>
      <c r="B819397" s="452"/>
    </row>
    <row r="819398" spans="1:2">
      <c r="A819398" s="467"/>
      <c r="B819398" s="452"/>
    </row>
    <row r="819399" spans="1:2">
      <c r="A819399" s="467"/>
      <c r="B819399" s="452"/>
    </row>
    <row r="819400" spans="1:2">
      <c r="A819400" s="467"/>
      <c r="B819400" s="452"/>
    </row>
    <row r="819401" spans="1:2">
      <c r="A819401" s="467"/>
      <c r="B819401" s="452"/>
    </row>
    <row r="835586" spans="1:2">
      <c r="A835586" s="523">
        <v>1</v>
      </c>
      <c r="B835586" s="124"/>
    </row>
    <row r="835587" spans="1:2" ht="60.75" thickBot="1">
      <c r="A835587" s="604"/>
      <c r="B835587" s="125" t="s">
        <v>336</v>
      </c>
    </row>
    <row r="835588" spans="1:2" ht="15.75" thickBot="1">
      <c r="A835588" s="607"/>
      <c r="B835588" s="126">
        <v>1</v>
      </c>
    </row>
    <row r="835589" spans="1:2" ht="45">
      <c r="A835589" s="605" t="s">
        <v>746</v>
      </c>
      <c r="B835589" s="127" t="s">
        <v>337</v>
      </c>
    </row>
    <row r="835590" spans="1:2" ht="15.75" thickBot="1">
      <c r="A835590" s="608"/>
      <c r="B835590" s="126">
        <v>2</v>
      </c>
    </row>
    <row r="835591" spans="1:2" ht="15.75" thickBot="1">
      <c r="A835591" s="609"/>
      <c r="B835591" s="126">
        <v>3</v>
      </c>
    </row>
    <row r="835592" spans="1:2" ht="15.75" thickBot="1">
      <c r="A835592" s="609"/>
      <c r="B835592" s="126">
        <v>4</v>
      </c>
    </row>
    <row r="835593" spans="1:2" ht="15.75" thickBot="1">
      <c r="A835593" s="609"/>
      <c r="B835593" s="126">
        <v>5</v>
      </c>
    </row>
    <row r="835594" spans="1:2" ht="60">
      <c r="A835594" s="605" t="s">
        <v>752</v>
      </c>
      <c r="B835594" s="126">
        <v>6</v>
      </c>
    </row>
    <row r="835595" spans="1:2">
      <c r="A835595" s="483" t="s">
        <v>746</v>
      </c>
      <c r="B835595" s="126">
        <v>7</v>
      </c>
    </row>
    <row r="835596" spans="1:2">
      <c r="A835596" s="483" t="s">
        <v>746</v>
      </c>
      <c r="B835596" s="126">
        <v>8</v>
      </c>
    </row>
    <row r="835597" spans="1:2">
      <c r="A835597" s="483" t="s">
        <v>746</v>
      </c>
      <c r="B835597" s="126">
        <v>9</v>
      </c>
    </row>
    <row r="835598" spans="1:2">
      <c r="A835598" s="483" t="s">
        <v>746</v>
      </c>
      <c r="B835598" s="126">
        <v>10</v>
      </c>
    </row>
    <row r="835599" spans="1:2" ht="15.75" thickBot="1">
      <c r="A835599" s="610" t="s">
        <v>746</v>
      </c>
      <c r="B835599" s="126">
        <v>11</v>
      </c>
    </row>
    <row r="835600" spans="1:2" ht="15.75" thickBot="1">
      <c r="A835600" s="607"/>
      <c r="B835600" s="126">
        <v>12</v>
      </c>
    </row>
    <row r="835601" spans="1:2" ht="15.75" thickBot="1">
      <c r="A835601" s="611"/>
      <c r="B835601" s="126">
        <v>13</v>
      </c>
    </row>
    <row r="835602" spans="1:2" ht="15.75" thickBot="1">
      <c r="A835602" s="609"/>
      <c r="B835602" s="126">
        <v>14</v>
      </c>
    </row>
    <row r="835603" spans="1:2" ht="15.75" thickBot="1">
      <c r="A835603" s="612"/>
      <c r="B835603" s="126">
        <v>15</v>
      </c>
    </row>
    <row r="835604" spans="1:2" ht="15.75" thickBot="1">
      <c r="A835604" s="611"/>
      <c r="B835604" s="126">
        <v>16</v>
      </c>
    </row>
    <row r="835605" spans="1:2" ht="15.75" thickBot="1">
      <c r="A835605" s="613"/>
      <c r="B835605" s="126">
        <v>17</v>
      </c>
    </row>
    <row r="835606" spans="1:2" ht="15.75" thickBot="1">
      <c r="A835606" s="614"/>
      <c r="B835606" s="126">
        <v>18</v>
      </c>
    </row>
    <row r="835607" spans="1:2" ht="15.75" thickBot="1">
      <c r="A835607" s="615"/>
      <c r="B835607" s="126">
        <v>19</v>
      </c>
    </row>
    <row r="835608" spans="1:2" ht="15.75" thickBot="1">
      <c r="A835608" s="615"/>
      <c r="B835608" s="126">
        <v>20</v>
      </c>
    </row>
    <row r="835609" spans="1:2" ht="15.75" thickBot="1">
      <c r="A835609" s="615"/>
      <c r="B835609" s="126">
        <v>21</v>
      </c>
    </row>
    <row r="835610" spans="1:2" ht="15.75" thickBot="1">
      <c r="A835610" s="615"/>
      <c r="B835610" s="126">
        <v>22</v>
      </c>
    </row>
    <row r="835611" spans="1:2" ht="15.75" thickBot="1">
      <c r="A835611" s="615"/>
      <c r="B835611" s="126">
        <v>23</v>
      </c>
    </row>
    <row r="835612" spans="1:2" ht="15.75" thickBot="1">
      <c r="A835612" s="615"/>
      <c r="B835612" s="126">
        <v>24</v>
      </c>
    </row>
    <row r="835613" spans="1:2">
      <c r="A835613" s="616">
        <v>0</v>
      </c>
      <c r="B835613" s="126">
        <v>25</v>
      </c>
    </row>
    <row r="835614" spans="1:2" ht="45">
      <c r="A835614" s="483" t="s">
        <v>746</v>
      </c>
      <c r="B835614" s="127" t="s">
        <v>338</v>
      </c>
    </row>
    <row r="835615" spans="1:2" ht="45.75" thickBot="1">
      <c r="A835615" s="604"/>
      <c r="B835615" s="127" t="s">
        <v>339</v>
      </c>
    </row>
    <row r="835616" spans="1:2" ht="15.75" thickBot="1">
      <c r="A835616" s="615"/>
      <c r="B835616" s="126">
        <v>26</v>
      </c>
    </row>
    <row r="835617" spans="1:2" ht="15.75" thickBot="1">
      <c r="A835617" s="615"/>
      <c r="B835617" s="126">
        <v>27</v>
      </c>
    </row>
    <row r="835618" spans="1:2" ht="15.75" thickBot="1">
      <c r="A835618" s="615"/>
      <c r="B835618" s="126">
        <v>28</v>
      </c>
    </row>
    <row r="835619" spans="1:2" ht="15.75" thickBot="1">
      <c r="A835619" s="615"/>
      <c r="B835619" s="126">
        <v>29</v>
      </c>
    </row>
    <row r="835620" spans="1:2" ht="15.75" thickBot="1">
      <c r="A835620" s="617">
        <v>0</v>
      </c>
      <c r="B835620" s="126">
        <v>30</v>
      </c>
    </row>
    <row r="835621" spans="1:2" ht="15.75" thickBot="1">
      <c r="A835621" s="615"/>
      <c r="B835621" s="126">
        <v>31</v>
      </c>
    </row>
    <row r="835622" spans="1:2" ht="15.75" thickBot="1">
      <c r="A835622" s="615"/>
      <c r="B835622" s="126">
        <v>32</v>
      </c>
    </row>
    <row r="835623" spans="1:2">
      <c r="A835623" s="618">
        <v>0</v>
      </c>
      <c r="B835623" s="126">
        <v>33</v>
      </c>
    </row>
    <row r="835624" spans="1:2">
      <c r="A835624" s="370">
        <v>0</v>
      </c>
      <c r="B835624" s="126">
        <v>34</v>
      </c>
    </row>
    <row r="835625" spans="1:2">
      <c r="A835625" s="436">
        <v>0</v>
      </c>
      <c r="B835625" s="126">
        <v>35</v>
      </c>
    </row>
    <row r="835626" spans="1:2">
      <c r="A835626" s="436">
        <v>0</v>
      </c>
      <c r="B835626" s="126">
        <v>36</v>
      </c>
    </row>
    <row r="835627" spans="1:2">
      <c r="A835627" s="370">
        <v>0</v>
      </c>
      <c r="B835627" s="126">
        <v>37</v>
      </c>
    </row>
    <row r="835628" spans="1:2" ht="15.75" thickBot="1">
      <c r="A835628" s="619">
        <v>0</v>
      </c>
      <c r="B835628" s="126">
        <v>38</v>
      </c>
    </row>
    <row r="835629" spans="1:2" ht="15.75" thickBot="1">
      <c r="A835629" s="615"/>
      <c r="B835629" s="126">
        <v>39</v>
      </c>
    </row>
    <row r="835630" spans="1:2" ht="45">
      <c r="A835630" s="620" t="s">
        <v>746</v>
      </c>
      <c r="B835630" s="127" t="s">
        <v>340</v>
      </c>
    </row>
    <row r="835631" spans="1:2" ht="45.75" thickBot="1">
      <c r="A835631" s="621"/>
      <c r="B835631" s="127" t="s">
        <v>341</v>
      </c>
    </row>
    <row r="835632" spans="1:2" ht="15.75" thickBot="1">
      <c r="A835632" s="615"/>
      <c r="B835632" s="126">
        <v>40</v>
      </c>
    </row>
    <row r="835633" spans="1:2" ht="45">
      <c r="A835633" s="541" t="s">
        <v>746</v>
      </c>
      <c r="B835633" s="127" t="s">
        <v>342</v>
      </c>
    </row>
    <row r="835634" spans="1:2" ht="45.75" thickBot="1">
      <c r="A835634" s="621"/>
      <c r="B835634" s="127" t="s">
        <v>343</v>
      </c>
    </row>
    <row r="835635" spans="1:2" ht="15.75" thickBot="1">
      <c r="A835635" s="622"/>
      <c r="B835635" s="126">
        <v>41</v>
      </c>
    </row>
    <row r="835636" spans="1:2" ht="60">
      <c r="A835636" s="541" t="s">
        <v>746</v>
      </c>
      <c r="B835636" s="127" t="s">
        <v>344</v>
      </c>
    </row>
    <row r="835637" spans="1:2" ht="15.75" thickBot="1">
      <c r="A835637" s="621"/>
      <c r="B835637" s="128">
        <v>42</v>
      </c>
    </row>
    <row r="835638" spans="1:2" ht="15.75" thickBot="1">
      <c r="A835638" s="622"/>
      <c r="B835638" s="126">
        <v>43</v>
      </c>
    </row>
    <row r="835639" spans="1:2" ht="60">
      <c r="A835639" s="541" t="s">
        <v>746</v>
      </c>
      <c r="B835639" s="127" t="s">
        <v>345</v>
      </c>
    </row>
    <row r="835640" spans="1:2" ht="15.75" thickBot="1">
      <c r="A835640" s="621"/>
      <c r="B835640" s="130">
        <v>44</v>
      </c>
    </row>
    <row r="835641" spans="1:2" ht="15.75" thickBot="1">
      <c r="A835641" s="622"/>
      <c r="B835641" s="126">
        <v>45</v>
      </c>
    </row>
    <row r="835642" spans="1:2" ht="15.75" thickBot="1">
      <c r="A835642" s="623"/>
      <c r="B835642" s="130">
        <v>46</v>
      </c>
    </row>
    <row r="835643" spans="1:2" ht="15.75" thickBot="1">
      <c r="A835643" s="625"/>
      <c r="B835643" s="126">
        <v>47</v>
      </c>
    </row>
    <row r="835644" spans="1:2" ht="15.75" thickBot="1">
      <c r="A835644" s="624"/>
      <c r="B835644" s="130">
        <v>48</v>
      </c>
    </row>
    <row r="835645" spans="1:2" ht="15.75" thickBot="1">
      <c r="A835645" s="626"/>
      <c r="B835645" s="126">
        <v>49</v>
      </c>
    </row>
    <row r="835646" spans="1:2" ht="15.75" thickBot="1">
      <c r="A835646" s="626"/>
      <c r="B835646" s="130">
        <v>50</v>
      </c>
    </row>
    <row r="835647" spans="1:2" ht="15.75" thickBot="1">
      <c r="A835647" s="627">
        <v>0</v>
      </c>
      <c r="B835647" s="126">
        <v>51</v>
      </c>
    </row>
    <row r="835648" spans="1:2" ht="15.75" thickBot="1">
      <c r="A835648" s="626"/>
      <c r="B835648" s="130">
        <v>52</v>
      </c>
    </row>
    <row r="835649" spans="1:2" ht="15.75" thickBot="1">
      <c r="A835649" s="626"/>
      <c r="B835649" s="126">
        <v>53</v>
      </c>
    </row>
    <row r="835650" spans="1:2" ht="15.75" thickBot="1">
      <c r="A835650" s="626"/>
      <c r="B835650" s="130">
        <v>54</v>
      </c>
    </row>
    <row r="835651" spans="1:2" ht="15.75" thickBot="1">
      <c r="A835651" s="615"/>
      <c r="B835651" s="126">
        <v>55</v>
      </c>
    </row>
    <row r="835652" spans="1:2" ht="15.75" thickBot="1">
      <c r="A835652" s="615"/>
      <c r="B835652" s="130">
        <v>56</v>
      </c>
    </row>
    <row r="835653" spans="1:2" ht="45.75" thickBot="1">
      <c r="A835653" s="545" t="s">
        <v>746</v>
      </c>
      <c r="B835653" s="127" t="s">
        <v>346</v>
      </c>
    </row>
    <row r="835654" spans="1:2" ht="15.75" thickBot="1">
      <c r="A835654" s="626"/>
      <c r="B835654" s="126">
        <v>57</v>
      </c>
    </row>
    <row r="835655" spans="1:2" ht="15.75" thickBot="1">
      <c r="A835655" s="626"/>
      <c r="B835655" s="126">
        <v>58</v>
      </c>
    </row>
    <row r="835656" spans="1:2" ht="15.75" thickBot="1">
      <c r="A835656" s="626"/>
      <c r="B835656" s="126">
        <v>59</v>
      </c>
    </row>
    <row r="835657" spans="1:2" ht="15.75" thickBot="1">
      <c r="A835657" s="626"/>
      <c r="B835657" s="126">
        <v>60</v>
      </c>
    </row>
    <row r="835658" spans="1:2">
      <c r="A835658" s="628">
        <v>0</v>
      </c>
      <c r="B835658" s="126">
        <v>61</v>
      </c>
    </row>
    <row r="835659" spans="1:2" ht="45">
      <c r="A835659" s="460" t="s">
        <v>746</v>
      </c>
      <c r="B835659" s="127" t="s">
        <v>347</v>
      </c>
    </row>
    <row r="835660" spans="1:2" ht="45.75" thickBot="1">
      <c r="A835660" s="630"/>
      <c r="B835660" s="127" t="s">
        <v>348</v>
      </c>
    </row>
    <row r="835661" spans="1:2" ht="15.75" thickBot="1">
      <c r="A835661" s="629"/>
      <c r="B835661" s="126">
        <v>62</v>
      </c>
    </row>
    <row r="835662" spans="1:2" ht="15.75" thickBot="1">
      <c r="A835662" s="629"/>
      <c r="B835662" s="126">
        <v>63</v>
      </c>
    </row>
    <row r="835663" spans="1:2" ht="15.75" thickBot="1">
      <c r="A835663" s="629"/>
      <c r="B835663" s="126">
        <v>64</v>
      </c>
    </row>
    <row r="835664" spans="1:2" ht="15.75" thickBot="1">
      <c r="A835664" s="627">
        <v>0</v>
      </c>
      <c r="B835664" s="126">
        <v>65</v>
      </c>
    </row>
    <row r="835665" spans="1:2" ht="15.75" thickBot="1">
      <c r="A835665" s="629"/>
      <c r="B835665" s="126">
        <v>66</v>
      </c>
    </row>
    <row r="835666" spans="1:2" ht="15.75" thickBot="1">
      <c r="A835666" s="629"/>
      <c r="B835666" s="126">
        <v>67</v>
      </c>
    </row>
    <row r="835667" spans="1:2" ht="15.75" thickBot="1">
      <c r="A835667" s="629"/>
      <c r="B835667" s="126">
        <v>68</v>
      </c>
    </row>
    <row r="835668" spans="1:2" ht="15.75" thickBot="1">
      <c r="A835668" s="629"/>
      <c r="B835668" s="126">
        <v>69</v>
      </c>
    </row>
    <row r="835669" spans="1:2" ht="15.75" thickBot="1">
      <c r="A835669" s="623"/>
      <c r="B835669" s="126">
        <v>70</v>
      </c>
    </row>
    <row r="835670" spans="1:2" ht="15.75" thickBot="1">
      <c r="A835670" s="629"/>
      <c r="B835670" s="126">
        <v>71</v>
      </c>
    </row>
    <row r="835671" spans="1:2" ht="15.75" thickBot="1">
      <c r="A835671" s="623"/>
      <c r="B835671" s="126">
        <v>72</v>
      </c>
    </row>
    <row r="835672" spans="1:2" ht="15.75" thickBot="1">
      <c r="A835672" s="629"/>
      <c r="B835672" s="126">
        <v>73</v>
      </c>
    </row>
    <row r="835673" spans="1:2">
      <c r="A835673" s="546"/>
      <c r="B835673" s="126">
        <v>74</v>
      </c>
    </row>
    <row r="835674" spans="1:2">
      <c r="A835674" s="462">
        <v>0</v>
      </c>
      <c r="B835674" s="126">
        <v>75</v>
      </c>
    </row>
    <row r="835675" spans="1:2" ht="60">
      <c r="A835675" s="462">
        <v>0</v>
      </c>
      <c r="B835675" s="125" t="s">
        <v>349</v>
      </c>
    </row>
    <row r="835676" spans="1:2" ht="60">
      <c r="A835676" s="460" t="s">
        <v>746</v>
      </c>
      <c r="B835676" s="125" t="s">
        <v>350</v>
      </c>
    </row>
    <row r="835677" spans="1:2" ht="60">
      <c r="A835677" s="441"/>
      <c r="B835677" s="125" t="s">
        <v>351</v>
      </c>
    </row>
    <row r="835678" spans="1:2">
      <c r="A835678" s="462">
        <v>0</v>
      </c>
      <c r="B835678" s="131">
        <v>76</v>
      </c>
    </row>
    <row r="835679" spans="1:2">
      <c r="A835679" s="462">
        <v>0</v>
      </c>
      <c r="B835679" s="131">
        <v>77</v>
      </c>
    </row>
    <row r="835680" spans="1:2">
      <c r="A835680" s="462">
        <v>0</v>
      </c>
      <c r="B835680" s="131">
        <v>78</v>
      </c>
    </row>
    <row r="835681" spans="1:2">
      <c r="A835681" s="462">
        <v>0</v>
      </c>
      <c r="B835681" s="131">
        <v>79</v>
      </c>
    </row>
    <row r="835682" spans="1:2">
      <c r="A835682" s="462">
        <v>0</v>
      </c>
      <c r="B835682" s="131">
        <v>80</v>
      </c>
    </row>
    <row r="835683" spans="1:2">
      <c r="A835683" s="462">
        <v>0</v>
      </c>
      <c r="B835683" s="131">
        <v>81</v>
      </c>
    </row>
    <row r="835684" spans="1:2">
      <c r="A835684" s="462">
        <v>0</v>
      </c>
      <c r="B835684" s="131">
        <v>82</v>
      </c>
    </row>
    <row r="835685" spans="1:2">
      <c r="A835685" s="462">
        <v>0</v>
      </c>
      <c r="B835685" s="131">
        <v>83</v>
      </c>
    </row>
    <row r="835686" spans="1:2">
      <c r="A835686" s="462">
        <v>0</v>
      </c>
      <c r="B835686" s="131">
        <v>84</v>
      </c>
    </row>
    <row r="835687" spans="1:2" ht="15.75" thickBot="1">
      <c r="A835687" s="631">
        <v>0</v>
      </c>
      <c r="B835687" s="131">
        <v>85</v>
      </c>
    </row>
    <row r="835688" spans="1:2" ht="15.75" thickBot="1">
      <c r="A835688" s="632"/>
      <c r="B835688" s="131">
        <v>86</v>
      </c>
    </row>
    <row r="835689" spans="1:2" ht="15.75" thickBot="1">
      <c r="A835689" s="632"/>
      <c r="B835689" s="131">
        <v>87</v>
      </c>
    </row>
    <row r="835690" spans="1:2" ht="15.75" thickBot="1">
      <c r="A835690" s="615"/>
      <c r="B835690" s="131">
        <v>88</v>
      </c>
    </row>
    <row r="835691" spans="1:2" ht="15.75" thickBot="1">
      <c r="A835691" s="622"/>
      <c r="B835691" s="131">
        <v>89</v>
      </c>
    </row>
    <row r="835692" spans="1:2" ht="45">
      <c r="A835692" s="541" t="s">
        <v>746</v>
      </c>
      <c r="B835692" s="125" t="s">
        <v>352</v>
      </c>
    </row>
    <row r="835693" spans="1:2">
      <c r="A835693" s="290"/>
      <c r="B835693" s="131">
        <v>90</v>
      </c>
    </row>
    <row r="835694" spans="1:2">
      <c r="A835694" s="290"/>
      <c r="B835694" s="131">
        <v>91</v>
      </c>
    </row>
    <row r="835695" spans="1:2">
      <c r="A835695" s="526"/>
      <c r="B835695" s="131">
        <v>92</v>
      </c>
    </row>
    <row r="835696" spans="1:2">
      <c r="A835696" s="291"/>
      <c r="B835696" s="131">
        <v>93</v>
      </c>
    </row>
    <row r="835697" spans="1:2">
      <c r="A835697" s="374"/>
      <c r="B835697" s="131">
        <v>94</v>
      </c>
    </row>
    <row r="835698" spans="1:2">
      <c r="A835698" s="374"/>
      <c r="B835698" s="131">
        <v>95</v>
      </c>
    </row>
    <row r="835699" spans="1:2">
      <c r="A835699" s="374"/>
      <c r="B835699" s="131">
        <v>96</v>
      </c>
    </row>
    <row r="835700" spans="1:2">
      <c r="A835700" s="374"/>
      <c r="B835700" s="131">
        <v>97</v>
      </c>
    </row>
    <row r="835701" spans="1:2">
      <c r="A835701" s="291"/>
      <c r="B835701" s="131">
        <v>98</v>
      </c>
    </row>
    <row r="835702" spans="1:2">
      <c r="A835702" s="441"/>
      <c r="B835702" s="131">
        <v>99</v>
      </c>
    </row>
    <row r="835703" spans="1:2">
      <c r="A835703" s="441"/>
      <c r="B835703" s="131">
        <v>100</v>
      </c>
    </row>
    <row r="835704" spans="1:2">
      <c r="A835704" s="464"/>
      <c r="B835704" s="131">
        <v>101</v>
      </c>
    </row>
    <row r="835705" spans="1:2">
      <c r="A835705" s="290"/>
      <c r="B835705" s="131">
        <v>102</v>
      </c>
    </row>
    <row r="835706" spans="1:2" ht="45">
      <c r="A835706" s="633" t="s">
        <v>746</v>
      </c>
      <c r="B835706" s="125" t="s">
        <v>353</v>
      </c>
    </row>
    <row r="835707" spans="1:2">
      <c r="A835707" s="463"/>
      <c r="B835707" s="131">
        <v>103</v>
      </c>
    </row>
    <row r="835708" spans="1:2">
      <c r="A835708" s="298"/>
      <c r="B835708" s="131">
        <v>104</v>
      </c>
    </row>
    <row r="835709" spans="1:2">
      <c r="A835709" s="298"/>
      <c r="B835709" s="131">
        <v>105</v>
      </c>
    </row>
    <row r="835710" spans="1:2">
      <c r="A835710" s="298"/>
      <c r="B835710" s="131">
        <v>106</v>
      </c>
    </row>
    <row r="835711" spans="1:2">
      <c r="A835711" s="298"/>
      <c r="B835711" s="131">
        <v>107</v>
      </c>
    </row>
    <row r="835712" spans="1:2">
      <c r="A835712" s="465"/>
      <c r="B835712" s="131">
        <v>108</v>
      </c>
    </row>
    <row r="835713" spans="1:2">
      <c r="A835713" s="441"/>
      <c r="B835713" s="131">
        <v>109</v>
      </c>
    </row>
    <row r="835714" spans="1:2">
      <c r="A835714" s="464"/>
      <c r="B835714" s="131">
        <v>110</v>
      </c>
    </row>
    <row r="835715" spans="1:2">
      <c r="A835715" s="466"/>
      <c r="B835715" s="131">
        <v>111</v>
      </c>
    </row>
    <row r="835716" spans="1:2">
      <c r="A835716" s="290"/>
      <c r="B835716" s="131">
        <v>112</v>
      </c>
    </row>
    <row r="835717" spans="1:2" ht="45">
      <c r="A835717" s="633" t="s">
        <v>746</v>
      </c>
      <c r="B835717" s="125" t="s">
        <v>354</v>
      </c>
    </row>
    <row r="835718" spans="1:2">
      <c r="A835718" s="290"/>
      <c r="B835718" s="131">
        <v>113</v>
      </c>
    </row>
    <row r="835719" spans="1:2">
      <c r="A835719" s="525" t="s">
        <v>746</v>
      </c>
      <c r="B835719" s="131">
        <v>114</v>
      </c>
    </row>
    <row r="835720" spans="1:2">
      <c r="A835720" s="525" t="s">
        <v>746</v>
      </c>
      <c r="B835720" s="131">
        <v>115</v>
      </c>
    </row>
    <row r="835721" spans="1:2">
      <c r="A835721" s="463"/>
      <c r="B835721" s="131">
        <v>116</v>
      </c>
    </row>
    <row r="835722" spans="1:2">
      <c r="A835722" s="298"/>
      <c r="B835722" s="131">
        <v>117</v>
      </c>
    </row>
    <row r="835723" spans="1:2">
      <c r="A835723" s="298"/>
      <c r="B835723" s="131">
        <v>118</v>
      </c>
    </row>
    <row r="835724" spans="1:2">
      <c r="A835724" s="298"/>
      <c r="B835724" s="131">
        <v>119</v>
      </c>
    </row>
    <row r="835725" spans="1:2">
      <c r="A835725" s="465"/>
      <c r="B835725" s="131">
        <v>120</v>
      </c>
    </row>
    <row r="835726" spans="1:2">
      <c r="A835726" s="465"/>
      <c r="B835726" s="131">
        <v>121</v>
      </c>
    </row>
    <row r="835727" spans="1:2">
      <c r="A835727" s="441"/>
      <c r="B835727" s="131">
        <v>122</v>
      </c>
    </row>
    <row r="835728" spans="1:2">
      <c r="A835728" s="464"/>
      <c r="B835728" s="131">
        <v>123</v>
      </c>
    </row>
    <row r="835729" spans="1:2">
      <c r="A835729" s="463"/>
      <c r="B835729" s="131">
        <v>124</v>
      </c>
    </row>
    <row r="835730" spans="1:2">
      <c r="A835730" s="298"/>
      <c r="B835730" s="131">
        <v>125</v>
      </c>
    </row>
    <row r="835731" spans="1:2">
      <c r="A835731" s="465"/>
      <c r="B835731" s="131">
        <v>127</v>
      </c>
    </row>
    <row r="835732" spans="1:2">
      <c r="A835732" s="441"/>
      <c r="B835732" s="131">
        <v>128</v>
      </c>
    </row>
    <row r="835733" spans="1:2">
      <c r="A835733" s="464"/>
      <c r="B835733" s="131">
        <v>129</v>
      </c>
    </row>
    <row r="835734" spans="1:2">
      <c r="A835734" s="463"/>
      <c r="B835734" s="131">
        <v>130</v>
      </c>
    </row>
    <row r="835735" spans="1:2">
      <c r="A835735" s="298"/>
      <c r="B835735" s="131">
        <v>131</v>
      </c>
    </row>
    <row r="835736" spans="1:2">
      <c r="A835736" s="465"/>
      <c r="B835736" s="131">
        <v>133</v>
      </c>
    </row>
    <row r="835737" spans="1:2" ht="60">
      <c r="A835737" s="460" t="s">
        <v>746</v>
      </c>
      <c r="B835737" s="125" t="s">
        <v>355</v>
      </c>
    </row>
    <row r="835738" spans="1:2" ht="60">
      <c r="A835738" s="439"/>
      <c r="B835738" s="129" t="s">
        <v>356</v>
      </c>
    </row>
    <row r="835739" spans="1:2">
      <c r="A835739" s="462">
        <v>0</v>
      </c>
      <c r="B835739" s="131">
        <v>134</v>
      </c>
    </row>
    <row r="835740" spans="1:2">
      <c r="A835740" s="462">
        <v>0</v>
      </c>
      <c r="B835740" s="131">
        <v>135</v>
      </c>
    </row>
    <row r="835741" spans="1:2">
      <c r="A835741" s="373">
        <v>0</v>
      </c>
      <c r="B835741" s="131">
        <v>136</v>
      </c>
    </row>
    <row r="835742" spans="1:2">
      <c r="A835742" s="439"/>
      <c r="B835742" s="131">
        <v>137</v>
      </c>
    </row>
    <row r="835743" spans="1:2">
      <c r="A835743" s="371">
        <v>0</v>
      </c>
      <c r="B835743" s="131">
        <v>138</v>
      </c>
    </row>
    <row r="835744" spans="1:2">
      <c r="A835744" s="370" t="s">
        <v>746</v>
      </c>
      <c r="B835744" s="131">
        <v>139</v>
      </c>
    </row>
    <row r="835745" spans="1:2">
      <c r="A835745" s="370" t="s">
        <v>746</v>
      </c>
      <c r="B835745" s="131">
        <v>140</v>
      </c>
    </row>
    <row r="835746" spans="1:2">
      <c r="A835746" s="370">
        <v>0</v>
      </c>
      <c r="B835746" s="131">
        <v>141</v>
      </c>
    </row>
    <row r="835747" spans="1:2">
      <c r="A835747" s="370" t="s">
        <v>117</v>
      </c>
      <c r="B835747" s="131">
        <v>142</v>
      </c>
    </row>
    <row r="835748" spans="1:2">
      <c r="A835748" s="370" t="s">
        <v>117</v>
      </c>
      <c r="B835748" s="131">
        <v>143</v>
      </c>
    </row>
    <row r="835749" spans="1:2">
      <c r="A835749" s="370" t="s">
        <v>117</v>
      </c>
      <c r="B835749" s="131">
        <v>144</v>
      </c>
    </row>
    <row r="835750" spans="1:2">
      <c r="A835750" s="370" t="s">
        <v>117</v>
      </c>
      <c r="B835750" s="131">
        <v>145</v>
      </c>
    </row>
    <row r="835751" spans="1:2">
      <c r="A835751" s="528" t="s">
        <v>117</v>
      </c>
      <c r="B835751" s="131">
        <v>146</v>
      </c>
    </row>
    <row r="835752" spans="1:2">
      <c r="A835752" s="528" t="s">
        <v>117</v>
      </c>
      <c r="B835752" s="131">
        <v>147</v>
      </c>
    </row>
    <row r="835753" spans="1:2">
      <c r="A835753" s="370" t="s">
        <v>117</v>
      </c>
      <c r="B835753" s="131">
        <v>148</v>
      </c>
    </row>
    <row r="835754" spans="1:2">
      <c r="A835754" s="515"/>
      <c r="B835754" s="533"/>
    </row>
    <row r="835755" spans="1:2">
      <c r="A835755" s="515"/>
      <c r="B835755" s="452"/>
    </row>
    <row r="835756" spans="1:2">
      <c r="A835756" s="515"/>
      <c r="B835756" s="452"/>
    </row>
    <row r="835757" spans="1:2">
      <c r="A835757" s="515"/>
      <c r="B835757" s="452"/>
    </row>
    <row r="835758" spans="1:2">
      <c r="A835758" s="515"/>
      <c r="B835758" s="452"/>
    </row>
    <row r="835759" spans="1:2">
      <c r="A835759" s="467">
        <v>0</v>
      </c>
      <c r="B835759" s="452"/>
    </row>
    <row r="835760" spans="1:2">
      <c r="A835760" s="467">
        <v>0</v>
      </c>
      <c r="B835760" s="452"/>
    </row>
    <row r="835761" spans="1:2">
      <c r="A835761" s="467">
        <v>0</v>
      </c>
      <c r="B835761" s="452"/>
    </row>
    <row r="835762" spans="1:2">
      <c r="A835762" s="467">
        <v>0</v>
      </c>
      <c r="B835762" s="452"/>
    </row>
    <row r="835763" spans="1:2">
      <c r="A835763" s="467">
        <v>0</v>
      </c>
      <c r="B835763" s="452"/>
    </row>
    <row r="835764" spans="1:2">
      <c r="A835764" s="467"/>
      <c r="B835764" s="452"/>
    </row>
    <row r="835765" spans="1:2">
      <c r="A835765" s="467"/>
      <c r="B835765" s="452"/>
    </row>
    <row r="835766" spans="1:2">
      <c r="A835766" s="467"/>
      <c r="B835766" s="452"/>
    </row>
    <row r="835767" spans="1:2">
      <c r="A835767" s="467"/>
      <c r="B835767" s="452"/>
    </row>
    <row r="835768" spans="1:2">
      <c r="A835768" s="467"/>
      <c r="B835768" s="452"/>
    </row>
    <row r="835769" spans="1:2">
      <c r="A835769" s="467"/>
      <c r="B835769" s="452"/>
    </row>
    <row r="835770" spans="1:2">
      <c r="A835770" s="467"/>
      <c r="B835770" s="452"/>
    </row>
    <row r="835771" spans="1:2">
      <c r="A835771" s="467"/>
      <c r="B835771" s="454"/>
    </row>
    <row r="835772" spans="1:2">
      <c r="A835772" s="467"/>
      <c r="B835772" s="452"/>
    </row>
    <row r="835773" spans="1:2">
      <c r="A835773" s="467"/>
      <c r="B835773" s="455"/>
    </row>
    <row r="835774" spans="1:2">
      <c r="A835774" s="467"/>
      <c r="B835774" s="456"/>
    </row>
    <row r="835775" spans="1:2">
      <c r="A835775" s="467"/>
      <c r="B835775" s="456"/>
    </row>
    <row r="835776" spans="1:2">
      <c r="A835776" s="467"/>
      <c r="B835776" s="455"/>
    </row>
    <row r="835777" spans="1:2">
      <c r="A835777" s="467"/>
      <c r="B835777" s="456"/>
    </row>
    <row r="835778" spans="1:2">
      <c r="A835778" s="467"/>
      <c r="B835778" s="455"/>
    </row>
    <row r="835779" spans="1:2">
      <c r="A835779" s="467"/>
      <c r="B835779" s="452"/>
    </row>
    <row r="835780" spans="1:2">
      <c r="A835780" s="467"/>
      <c r="B835780" s="452"/>
    </row>
    <row r="835781" spans="1:2">
      <c r="A835781" s="467"/>
      <c r="B835781" s="452"/>
    </row>
    <row r="835782" spans="1:2">
      <c r="A835782" s="467"/>
      <c r="B835782" s="452"/>
    </row>
    <row r="835783" spans="1:2">
      <c r="A835783" s="467"/>
      <c r="B835783" s="452"/>
    </row>
    <row r="835784" spans="1:2">
      <c r="A835784" s="467"/>
      <c r="B835784" s="452"/>
    </row>
    <row r="835785" spans="1:2">
      <c r="A835785" s="467"/>
      <c r="B835785" s="452"/>
    </row>
    <row r="851970" spans="1:2">
      <c r="A851970" s="523">
        <v>1</v>
      </c>
      <c r="B851970" s="124"/>
    </row>
    <row r="851971" spans="1:2" ht="60.75" thickBot="1">
      <c r="A851971" s="604"/>
      <c r="B851971" s="125" t="s">
        <v>336</v>
      </c>
    </row>
    <row r="851972" spans="1:2" ht="15.75" thickBot="1">
      <c r="A851972" s="607"/>
      <c r="B851972" s="126">
        <v>1</v>
      </c>
    </row>
    <row r="851973" spans="1:2" ht="45">
      <c r="A851973" s="605" t="s">
        <v>746</v>
      </c>
      <c r="B851973" s="127" t="s">
        <v>337</v>
      </c>
    </row>
    <row r="851974" spans="1:2" ht="15.75" thickBot="1">
      <c r="A851974" s="608"/>
      <c r="B851974" s="126">
        <v>2</v>
      </c>
    </row>
    <row r="851975" spans="1:2" ht="15.75" thickBot="1">
      <c r="A851975" s="609"/>
      <c r="B851975" s="126">
        <v>3</v>
      </c>
    </row>
    <row r="851976" spans="1:2" ht="15.75" thickBot="1">
      <c r="A851976" s="609"/>
      <c r="B851976" s="126">
        <v>4</v>
      </c>
    </row>
    <row r="851977" spans="1:2" ht="15.75" thickBot="1">
      <c r="A851977" s="609"/>
      <c r="B851977" s="126">
        <v>5</v>
      </c>
    </row>
    <row r="851978" spans="1:2" ht="60">
      <c r="A851978" s="605" t="s">
        <v>752</v>
      </c>
      <c r="B851978" s="126">
        <v>6</v>
      </c>
    </row>
    <row r="851979" spans="1:2">
      <c r="A851979" s="483" t="s">
        <v>746</v>
      </c>
      <c r="B851979" s="126">
        <v>7</v>
      </c>
    </row>
    <row r="851980" spans="1:2">
      <c r="A851980" s="483" t="s">
        <v>746</v>
      </c>
      <c r="B851980" s="126">
        <v>8</v>
      </c>
    </row>
    <row r="851981" spans="1:2">
      <c r="A851981" s="483" t="s">
        <v>746</v>
      </c>
      <c r="B851981" s="126">
        <v>9</v>
      </c>
    </row>
    <row r="851982" spans="1:2">
      <c r="A851982" s="483" t="s">
        <v>746</v>
      </c>
      <c r="B851982" s="126">
        <v>10</v>
      </c>
    </row>
    <row r="851983" spans="1:2" ht="15.75" thickBot="1">
      <c r="A851983" s="610" t="s">
        <v>746</v>
      </c>
      <c r="B851983" s="126">
        <v>11</v>
      </c>
    </row>
    <row r="851984" spans="1:2" ht="15.75" thickBot="1">
      <c r="A851984" s="607"/>
      <c r="B851984" s="126">
        <v>12</v>
      </c>
    </row>
    <row r="851985" spans="1:2" ht="15.75" thickBot="1">
      <c r="A851985" s="611"/>
      <c r="B851985" s="126">
        <v>13</v>
      </c>
    </row>
    <row r="851986" spans="1:2" ht="15.75" thickBot="1">
      <c r="A851986" s="609"/>
      <c r="B851986" s="126">
        <v>14</v>
      </c>
    </row>
    <row r="851987" spans="1:2" ht="15.75" thickBot="1">
      <c r="A851987" s="612"/>
      <c r="B851987" s="126">
        <v>15</v>
      </c>
    </row>
    <row r="851988" spans="1:2" ht="15.75" thickBot="1">
      <c r="A851988" s="611"/>
      <c r="B851988" s="126">
        <v>16</v>
      </c>
    </row>
    <row r="851989" spans="1:2" ht="15.75" thickBot="1">
      <c r="A851989" s="613"/>
      <c r="B851989" s="126">
        <v>17</v>
      </c>
    </row>
    <row r="851990" spans="1:2" ht="15.75" thickBot="1">
      <c r="A851990" s="614"/>
      <c r="B851990" s="126">
        <v>18</v>
      </c>
    </row>
    <row r="851991" spans="1:2" ht="15.75" thickBot="1">
      <c r="A851991" s="615"/>
      <c r="B851991" s="126">
        <v>19</v>
      </c>
    </row>
    <row r="851992" spans="1:2" ht="15.75" thickBot="1">
      <c r="A851992" s="615"/>
      <c r="B851992" s="126">
        <v>20</v>
      </c>
    </row>
    <row r="851993" spans="1:2" ht="15.75" thickBot="1">
      <c r="A851993" s="615"/>
      <c r="B851993" s="126">
        <v>21</v>
      </c>
    </row>
    <row r="851994" spans="1:2" ht="15.75" thickBot="1">
      <c r="A851994" s="615"/>
      <c r="B851994" s="126">
        <v>22</v>
      </c>
    </row>
    <row r="851995" spans="1:2" ht="15.75" thickBot="1">
      <c r="A851995" s="615"/>
      <c r="B851995" s="126">
        <v>23</v>
      </c>
    </row>
    <row r="851996" spans="1:2" ht="15.75" thickBot="1">
      <c r="A851996" s="615"/>
      <c r="B851996" s="126">
        <v>24</v>
      </c>
    </row>
    <row r="851997" spans="1:2">
      <c r="A851997" s="616">
        <v>0</v>
      </c>
      <c r="B851997" s="126">
        <v>25</v>
      </c>
    </row>
    <row r="851998" spans="1:2" ht="45">
      <c r="A851998" s="483" t="s">
        <v>746</v>
      </c>
      <c r="B851998" s="127" t="s">
        <v>338</v>
      </c>
    </row>
    <row r="851999" spans="1:2" ht="45.75" thickBot="1">
      <c r="A851999" s="604"/>
      <c r="B851999" s="127" t="s">
        <v>339</v>
      </c>
    </row>
    <row r="852000" spans="1:2" ht="15.75" thickBot="1">
      <c r="A852000" s="615"/>
      <c r="B852000" s="126">
        <v>26</v>
      </c>
    </row>
    <row r="852001" spans="1:2" ht="15.75" thickBot="1">
      <c r="A852001" s="615"/>
      <c r="B852001" s="126">
        <v>27</v>
      </c>
    </row>
    <row r="852002" spans="1:2" ht="15.75" thickBot="1">
      <c r="A852002" s="615"/>
      <c r="B852002" s="126">
        <v>28</v>
      </c>
    </row>
    <row r="852003" spans="1:2" ht="15.75" thickBot="1">
      <c r="A852003" s="615"/>
      <c r="B852003" s="126">
        <v>29</v>
      </c>
    </row>
    <row r="852004" spans="1:2" ht="15.75" thickBot="1">
      <c r="A852004" s="617">
        <v>0</v>
      </c>
      <c r="B852004" s="126">
        <v>30</v>
      </c>
    </row>
    <row r="852005" spans="1:2" ht="15.75" thickBot="1">
      <c r="A852005" s="615"/>
      <c r="B852005" s="126">
        <v>31</v>
      </c>
    </row>
    <row r="852006" spans="1:2" ht="15.75" thickBot="1">
      <c r="A852006" s="615"/>
      <c r="B852006" s="126">
        <v>32</v>
      </c>
    </row>
    <row r="852007" spans="1:2">
      <c r="A852007" s="618">
        <v>0</v>
      </c>
      <c r="B852007" s="126">
        <v>33</v>
      </c>
    </row>
    <row r="852008" spans="1:2">
      <c r="A852008" s="370">
        <v>0</v>
      </c>
      <c r="B852008" s="126">
        <v>34</v>
      </c>
    </row>
    <row r="852009" spans="1:2">
      <c r="A852009" s="436">
        <v>0</v>
      </c>
      <c r="B852009" s="126">
        <v>35</v>
      </c>
    </row>
    <row r="852010" spans="1:2">
      <c r="A852010" s="436">
        <v>0</v>
      </c>
      <c r="B852010" s="126">
        <v>36</v>
      </c>
    </row>
    <row r="852011" spans="1:2">
      <c r="A852011" s="370">
        <v>0</v>
      </c>
      <c r="B852011" s="126">
        <v>37</v>
      </c>
    </row>
    <row r="852012" spans="1:2" ht="15.75" thickBot="1">
      <c r="A852012" s="619">
        <v>0</v>
      </c>
      <c r="B852012" s="126">
        <v>38</v>
      </c>
    </row>
    <row r="852013" spans="1:2" ht="15.75" thickBot="1">
      <c r="A852013" s="615"/>
      <c r="B852013" s="126">
        <v>39</v>
      </c>
    </row>
    <row r="852014" spans="1:2" ht="45">
      <c r="A852014" s="620" t="s">
        <v>746</v>
      </c>
      <c r="B852014" s="127" t="s">
        <v>340</v>
      </c>
    </row>
    <row r="852015" spans="1:2" ht="45.75" thickBot="1">
      <c r="A852015" s="621"/>
      <c r="B852015" s="127" t="s">
        <v>341</v>
      </c>
    </row>
    <row r="852016" spans="1:2" ht="15.75" thickBot="1">
      <c r="A852016" s="615"/>
      <c r="B852016" s="126">
        <v>40</v>
      </c>
    </row>
    <row r="852017" spans="1:2" ht="45">
      <c r="A852017" s="541" t="s">
        <v>746</v>
      </c>
      <c r="B852017" s="127" t="s">
        <v>342</v>
      </c>
    </row>
    <row r="852018" spans="1:2" ht="45.75" thickBot="1">
      <c r="A852018" s="621"/>
      <c r="B852018" s="127" t="s">
        <v>343</v>
      </c>
    </row>
    <row r="852019" spans="1:2" ht="15.75" thickBot="1">
      <c r="A852019" s="622"/>
      <c r="B852019" s="126">
        <v>41</v>
      </c>
    </row>
    <row r="852020" spans="1:2" ht="60">
      <c r="A852020" s="541" t="s">
        <v>746</v>
      </c>
      <c r="B852020" s="127" t="s">
        <v>344</v>
      </c>
    </row>
    <row r="852021" spans="1:2" ht="15.75" thickBot="1">
      <c r="A852021" s="621"/>
      <c r="B852021" s="128">
        <v>42</v>
      </c>
    </row>
    <row r="852022" spans="1:2" ht="15.75" thickBot="1">
      <c r="A852022" s="622"/>
      <c r="B852022" s="126">
        <v>43</v>
      </c>
    </row>
    <row r="852023" spans="1:2" ht="60">
      <c r="A852023" s="541" t="s">
        <v>746</v>
      </c>
      <c r="B852023" s="127" t="s">
        <v>345</v>
      </c>
    </row>
    <row r="852024" spans="1:2" ht="15.75" thickBot="1">
      <c r="A852024" s="621"/>
      <c r="B852024" s="130">
        <v>44</v>
      </c>
    </row>
    <row r="852025" spans="1:2" ht="15.75" thickBot="1">
      <c r="A852025" s="622"/>
      <c r="B852025" s="126">
        <v>45</v>
      </c>
    </row>
    <row r="852026" spans="1:2" ht="15.75" thickBot="1">
      <c r="A852026" s="623"/>
      <c r="B852026" s="130">
        <v>46</v>
      </c>
    </row>
    <row r="852027" spans="1:2" ht="15.75" thickBot="1">
      <c r="A852027" s="625"/>
      <c r="B852027" s="126">
        <v>47</v>
      </c>
    </row>
    <row r="852028" spans="1:2" ht="15.75" thickBot="1">
      <c r="A852028" s="624"/>
      <c r="B852028" s="130">
        <v>48</v>
      </c>
    </row>
    <row r="852029" spans="1:2" ht="15.75" thickBot="1">
      <c r="A852029" s="626"/>
      <c r="B852029" s="126">
        <v>49</v>
      </c>
    </row>
    <row r="852030" spans="1:2" ht="15.75" thickBot="1">
      <c r="A852030" s="626"/>
      <c r="B852030" s="130">
        <v>50</v>
      </c>
    </row>
    <row r="852031" spans="1:2" ht="15.75" thickBot="1">
      <c r="A852031" s="627">
        <v>0</v>
      </c>
      <c r="B852031" s="126">
        <v>51</v>
      </c>
    </row>
    <row r="852032" spans="1:2" ht="15.75" thickBot="1">
      <c r="A852032" s="626"/>
      <c r="B852032" s="130">
        <v>52</v>
      </c>
    </row>
    <row r="852033" spans="1:2" ht="15.75" thickBot="1">
      <c r="A852033" s="626"/>
      <c r="B852033" s="126">
        <v>53</v>
      </c>
    </row>
    <row r="852034" spans="1:2" ht="15.75" thickBot="1">
      <c r="A852034" s="626"/>
      <c r="B852034" s="130">
        <v>54</v>
      </c>
    </row>
    <row r="852035" spans="1:2" ht="15.75" thickBot="1">
      <c r="A852035" s="615"/>
      <c r="B852035" s="126">
        <v>55</v>
      </c>
    </row>
    <row r="852036" spans="1:2" ht="15.75" thickBot="1">
      <c r="A852036" s="615"/>
      <c r="B852036" s="130">
        <v>56</v>
      </c>
    </row>
    <row r="852037" spans="1:2" ht="45.75" thickBot="1">
      <c r="A852037" s="545" t="s">
        <v>746</v>
      </c>
      <c r="B852037" s="127" t="s">
        <v>346</v>
      </c>
    </row>
    <row r="852038" spans="1:2" ht="15.75" thickBot="1">
      <c r="A852038" s="626"/>
      <c r="B852038" s="126">
        <v>57</v>
      </c>
    </row>
    <row r="852039" spans="1:2" ht="15.75" thickBot="1">
      <c r="A852039" s="626"/>
      <c r="B852039" s="126">
        <v>58</v>
      </c>
    </row>
    <row r="852040" spans="1:2" ht="15.75" thickBot="1">
      <c r="A852040" s="626"/>
      <c r="B852040" s="126">
        <v>59</v>
      </c>
    </row>
    <row r="852041" spans="1:2" ht="15.75" thickBot="1">
      <c r="A852041" s="626"/>
      <c r="B852041" s="126">
        <v>60</v>
      </c>
    </row>
    <row r="852042" spans="1:2">
      <c r="A852042" s="628">
        <v>0</v>
      </c>
      <c r="B852042" s="126">
        <v>61</v>
      </c>
    </row>
    <row r="852043" spans="1:2" ht="45">
      <c r="A852043" s="460" t="s">
        <v>746</v>
      </c>
      <c r="B852043" s="127" t="s">
        <v>347</v>
      </c>
    </row>
    <row r="852044" spans="1:2" ht="45.75" thickBot="1">
      <c r="A852044" s="630"/>
      <c r="B852044" s="127" t="s">
        <v>348</v>
      </c>
    </row>
    <row r="852045" spans="1:2" ht="15.75" thickBot="1">
      <c r="A852045" s="629"/>
      <c r="B852045" s="126">
        <v>62</v>
      </c>
    </row>
    <row r="852046" spans="1:2" ht="15.75" thickBot="1">
      <c r="A852046" s="629"/>
      <c r="B852046" s="126">
        <v>63</v>
      </c>
    </row>
    <row r="852047" spans="1:2" ht="15.75" thickBot="1">
      <c r="A852047" s="629"/>
      <c r="B852047" s="126">
        <v>64</v>
      </c>
    </row>
    <row r="852048" spans="1:2" ht="15.75" thickBot="1">
      <c r="A852048" s="627">
        <v>0</v>
      </c>
      <c r="B852048" s="126">
        <v>65</v>
      </c>
    </row>
    <row r="852049" spans="1:2" ht="15.75" thickBot="1">
      <c r="A852049" s="629"/>
      <c r="B852049" s="126">
        <v>66</v>
      </c>
    </row>
    <row r="852050" spans="1:2" ht="15.75" thickBot="1">
      <c r="A852050" s="629"/>
      <c r="B852050" s="126">
        <v>67</v>
      </c>
    </row>
    <row r="852051" spans="1:2" ht="15.75" thickBot="1">
      <c r="A852051" s="629"/>
      <c r="B852051" s="126">
        <v>68</v>
      </c>
    </row>
    <row r="852052" spans="1:2" ht="15.75" thickBot="1">
      <c r="A852052" s="629"/>
      <c r="B852052" s="126">
        <v>69</v>
      </c>
    </row>
    <row r="852053" spans="1:2" ht="15.75" thickBot="1">
      <c r="A852053" s="623"/>
      <c r="B852053" s="126">
        <v>70</v>
      </c>
    </row>
    <row r="852054" spans="1:2" ht="15.75" thickBot="1">
      <c r="A852054" s="629"/>
      <c r="B852054" s="126">
        <v>71</v>
      </c>
    </row>
    <row r="852055" spans="1:2" ht="15.75" thickBot="1">
      <c r="A852055" s="623"/>
      <c r="B852055" s="126">
        <v>72</v>
      </c>
    </row>
    <row r="852056" spans="1:2" ht="15.75" thickBot="1">
      <c r="A852056" s="629"/>
      <c r="B852056" s="126">
        <v>73</v>
      </c>
    </row>
    <row r="852057" spans="1:2">
      <c r="A852057" s="546"/>
      <c r="B852057" s="126">
        <v>74</v>
      </c>
    </row>
    <row r="852058" spans="1:2">
      <c r="A852058" s="462">
        <v>0</v>
      </c>
      <c r="B852058" s="126">
        <v>75</v>
      </c>
    </row>
    <row r="852059" spans="1:2" ht="60">
      <c r="A852059" s="462">
        <v>0</v>
      </c>
      <c r="B852059" s="125" t="s">
        <v>349</v>
      </c>
    </row>
    <row r="852060" spans="1:2" ht="60">
      <c r="A852060" s="460" t="s">
        <v>746</v>
      </c>
      <c r="B852060" s="125" t="s">
        <v>350</v>
      </c>
    </row>
    <row r="852061" spans="1:2" ht="60">
      <c r="A852061" s="441"/>
      <c r="B852061" s="125" t="s">
        <v>351</v>
      </c>
    </row>
    <row r="852062" spans="1:2">
      <c r="A852062" s="462">
        <v>0</v>
      </c>
      <c r="B852062" s="131">
        <v>76</v>
      </c>
    </row>
    <row r="852063" spans="1:2">
      <c r="A852063" s="462">
        <v>0</v>
      </c>
      <c r="B852063" s="131">
        <v>77</v>
      </c>
    </row>
    <row r="852064" spans="1:2">
      <c r="A852064" s="462">
        <v>0</v>
      </c>
      <c r="B852064" s="131">
        <v>78</v>
      </c>
    </row>
    <row r="852065" spans="1:2">
      <c r="A852065" s="462">
        <v>0</v>
      </c>
      <c r="B852065" s="131">
        <v>79</v>
      </c>
    </row>
    <row r="852066" spans="1:2">
      <c r="A852066" s="462">
        <v>0</v>
      </c>
      <c r="B852066" s="131">
        <v>80</v>
      </c>
    </row>
    <row r="852067" spans="1:2">
      <c r="A852067" s="462">
        <v>0</v>
      </c>
      <c r="B852067" s="131">
        <v>81</v>
      </c>
    </row>
    <row r="852068" spans="1:2">
      <c r="A852068" s="462">
        <v>0</v>
      </c>
      <c r="B852068" s="131">
        <v>82</v>
      </c>
    </row>
    <row r="852069" spans="1:2">
      <c r="A852069" s="462">
        <v>0</v>
      </c>
      <c r="B852069" s="131">
        <v>83</v>
      </c>
    </row>
    <row r="852070" spans="1:2">
      <c r="A852070" s="462">
        <v>0</v>
      </c>
      <c r="B852070" s="131">
        <v>84</v>
      </c>
    </row>
    <row r="852071" spans="1:2" ht="15.75" thickBot="1">
      <c r="A852071" s="631">
        <v>0</v>
      </c>
      <c r="B852071" s="131">
        <v>85</v>
      </c>
    </row>
    <row r="852072" spans="1:2" ht="15.75" thickBot="1">
      <c r="A852072" s="632"/>
      <c r="B852072" s="131">
        <v>86</v>
      </c>
    </row>
    <row r="852073" spans="1:2" ht="15.75" thickBot="1">
      <c r="A852073" s="632"/>
      <c r="B852073" s="131">
        <v>87</v>
      </c>
    </row>
    <row r="852074" spans="1:2" ht="15.75" thickBot="1">
      <c r="A852074" s="615"/>
      <c r="B852074" s="131">
        <v>88</v>
      </c>
    </row>
    <row r="852075" spans="1:2" ht="15.75" thickBot="1">
      <c r="A852075" s="622"/>
      <c r="B852075" s="131">
        <v>89</v>
      </c>
    </row>
    <row r="852076" spans="1:2" ht="45">
      <c r="A852076" s="541" t="s">
        <v>746</v>
      </c>
      <c r="B852076" s="125" t="s">
        <v>352</v>
      </c>
    </row>
    <row r="852077" spans="1:2">
      <c r="A852077" s="290"/>
      <c r="B852077" s="131">
        <v>90</v>
      </c>
    </row>
    <row r="852078" spans="1:2">
      <c r="A852078" s="290"/>
      <c r="B852078" s="131">
        <v>91</v>
      </c>
    </row>
    <row r="852079" spans="1:2">
      <c r="A852079" s="526"/>
      <c r="B852079" s="131">
        <v>92</v>
      </c>
    </row>
    <row r="852080" spans="1:2">
      <c r="A852080" s="291"/>
      <c r="B852080" s="131">
        <v>93</v>
      </c>
    </row>
    <row r="852081" spans="1:2">
      <c r="A852081" s="374"/>
      <c r="B852081" s="131">
        <v>94</v>
      </c>
    </row>
    <row r="852082" spans="1:2">
      <c r="A852082" s="374"/>
      <c r="B852082" s="131">
        <v>95</v>
      </c>
    </row>
    <row r="852083" spans="1:2">
      <c r="A852083" s="374"/>
      <c r="B852083" s="131">
        <v>96</v>
      </c>
    </row>
    <row r="852084" spans="1:2">
      <c r="A852084" s="374"/>
      <c r="B852084" s="131">
        <v>97</v>
      </c>
    </row>
    <row r="852085" spans="1:2">
      <c r="A852085" s="291"/>
      <c r="B852085" s="131">
        <v>98</v>
      </c>
    </row>
    <row r="852086" spans="1:2">
      <c r="A852086" s="441"/>
      <c r="B852086" s="131">
        <v>99</v>
      </c>
    </row>
    <row r="852087" spans="1:2">
      <c r="A852087" s="441"/>
      <c r="B852087" s="131">
        <v>100</v>
      </c>
    </row>
    <row r="852088" spans="1:2">
      <c r="A852088" s="464"/>
      <c r="B852088" s="131">
        <v>101</v>
      </c>
    </row>
    <row r="852089" spans="1:2">
      <c r="A852089" s="290"/>
      <c r="B852089" s="131">
        <v>102</v>
      </c>
    </row>
    <row r="852090" spans="1:2" ht="45">
      <c r="A852090" s="633" t="s">
        <v>746</v>
      </c>
      <c r="B852090" s="125" t="s">
        <v>353</v>
      </c>
    </row>
    <row r="852091" spans="1:2">
      <c r="A852091" s="463"/>
      <c r="B852091" s="131">
        <v>103</v>
      </c>
    </row>
    <row r="852092" spans="1:2">
      <c r="A852092" s="298"/>
      <c r="B852092" s="131">
        <v>104</v>
      </c>
    </row>
    <row r="852093" spans="1:2">
      <c r="A852093" s="298"/>
      <c r="B852093" s="131">
        <v>105</v>
      </c>
    </row>
    <row r="852094" spans="1:2">
      <c r="A852094" s="298"/>
      <c r="B852094" s="131">
        <v>106</v>
      </c>
    </row>
    <row r="852095" spans="1:2">
      <c r="A852095" s="298"/>
      <c r="B852095" s="131">
        <v>107</v>
      </c>
    </row>
    <row r="852096" spans="1:2">
      <c r="A852096" s="465"/>
      <c r="B852096" s="131">
        <v>108</v>
      </c>
    </row>
    <row r="852097" spans="1:2">
      <c r="A852097" s="441"/>
      <c r="B852097" s="131">
        <v>109</v>
      </c>
    </row>
    <row r="852098" spans="1:2">
      <c r="A852098" s="464"/>
      <c r="B852098" s="131">
        <v>110</v>
      </c>
    </row>
    <row r="852099" spans="1:2">
      <c r="A852099" s="466"/>
      <c r="B852099" s="131">
        <v>111</v>
      </c>
    </row>
    <row r="852100" spans="1:2">
      <c r="A852100" s="290"/>
      <c r="B852100" s="131">
        <v>112</v>
      </c>
    </row>
    <row r="852101" spans="1:2" ht="45">
      <c r="A852101" s="633" t="s">
        <v>746</v>
      </c>
      <c r="B852101" s="125" t="s">
        <v>354</v>
      </c>
    </row>
    <row r="852102" spans="1:2">
      <c r="A852102" s="290"/>
      <c r="B852102" s="131">
        <v>113</v>
      </c>
    </row>
    <row r="852103" spans="1:2">
      <c r="A852103" s="525" t="s">
        <v>746</v>
      </c>
      <c r="B852103" s="131">
        <v>114</v>
      </c>
    </row>
    <row r="852104" spans="1:2">
      <c r="A852104" s="525" t="s">
        <v>746</v>
      </c>
      <c r="B852104" s="131">
        <v>115</v>
      </c>
    </row>
    <row r="852105" spans="1:2">
      <c r="A852105" s="463"/>
      <c r="B852105" s="131">
        <v>116</v>
      </c>
    </row>
    <row r="852106" spans="1:2">
      <c r="A852106" s="298"/>
      <c r="B852106" s="131">
        <v>117</v>
      </c>
    </row>
    <row r="852107" spans="1:2">
      <c r="A852107" s="298"/>
      <c r="B852107" s="131">
        <v>118</v>
      </c>
    </row>
    <row r="852108" spans="1:2">
      <c r="A852108" s="298"/>
      <c r="B852108" s="131">
        <v>119</v>
      </c>
    </row>
    <row r="852109" spans="1:2">
      <c r="A852109" s="465"/>
      <c r="B852109" s="131">
        <v>120</v>
      </c>
    </row>
    <row r="852110" spans="1:2">
      <c r="A852110" s="465"/>
      <c r="B852110" s="131">
        <v>121</v>
      </c>
    </row>
    <row r="852111" spans="1:2">
      <c r="A852111" s="441"/>
      <c r="B852111" s="131">
        <v>122</v>
      </c>
    </row>
    <row r="852112" spans="1:2">
      <c r="A852112" s="464"/>
      <c r="B852112" s="131">
        <v>123</v>
      </c>
    </row>
    <row r="852113" spans="1:2">
      <c r="A852113" s="463"/>
      <c r="B852113" s="131">
        <v>124</v>
      </c>
    </row>
    <row r="852114" spans="1:2">
      <c r="A852114" s="298"/>
      <c r="B852114" s="131">
        <v>125</v>
      </c>
    </row>
    <row r="852115" spans="1:2">
      <c r="A852115" s="465"/>
      <c r="B852115" s="131">
        <v>127</v>
      </c>
    </row>
    <row r="852116" spans="1:2">
      <c r="A852116" s="441"/>
      <c r="B852116" s="131">
        <v>128</v>
      </c>
    </row>
    <row r="852117" spans="1:2">
      <c r="A852117" s="464"/>
      <c r="B852117" s="131">
        <v>129</v>
      </c>
    </row>
    <row r="852118" spans="1:2">
      <c r="A852118" s="463"/>
      <c r="B852118" s="131">
        <v>130</v>
      </c>
    </row>
    <row r="852119" spans="1:2">
      <c r="A852119" s="298"/>
      <c r="B852119" s="131">
        <v>131</v>
      </c>
    </row>
    <row r="852120" spans="1:2">
      <c r="A852120" s="465"/>
      <c r="B852120" s="131">
        <v>133</v>
      </c>
    </row>
    <row r="852121" spans="1:2" ht="60">
      <c r="A852121" s="460" t="s">
        <v>746</v>
      </c>
      <c r="B852121" s="125" t="s">
        <v>355</v>
      </c>
    </row>
    <row r="852122" spans="1:2" ht="60">
      <c r="A852122" s="439"/>
      <c r="B852122" s="129" t="s">
        <v>356</v>
      </c>
    </row>
    <row r="852123" spans="1:2">
      <c r="A852123" s="462">
        <v>0</v>
      </c>
      <c r="B852123" s="131">
        <v>134</v>
      </c>
    </row>
    <row r="852124" spans="1:2">
      <c r="A852124" s="462">
        <v>0</v>
      </c>
      <c r="B852124" s="131">
        <v>135</v>
      </c>
    </row>
    <row r="852125" spans="1:2">
      <c r="A852125" s="373">
        <v>0</v>
      </c>
      <c r="B852125" s="131">
        <v>136</v>
      </c>
    </row>
    <row r="852126" spans="1:2">
      <c r="A852126" s="439"/>
      <c r="B852126" s="131">
        <v>137</v>
      </c>
    </row>
    <row r="852127" spans="1:2">
      <c r="A852127" s="371">
        <v>0</v>
      </c>
      <c r="B852127" s="131">
        <v>138</v>
      </c>
    </row>
    <row r="852128" spans="1:2">
      <c r="A852128" s="370" t="s">
        <v>746</v>
      </c>
      <c r="B852128" s="131">
        <v>139</v>
      </c>
    </row>
    <row r="852129" spans="1:2">
      <c r="A852129" s="370" t="s">
        <v>746</v>
      </c>
      <c r="B852129" s="131">
        <v>140</v>
      </c>
    </row>
    <row r="852130" spans="1:2">
      <c r="A852130" s="370">
        <v>0</v>
      </c>
      <c r="B852130" s="131">
        <v>141</v>
      </c>
    </row>
    <row r="852131" spans="1:2">
      <c r="A852131" s="370" t="s">
        <v>117</v>
      </c>
      <c r="B852131" s="131">
        <v>142</v>
      </c>
    </row>
    <row r="852132" spans="1:2">
      <c r="A852132" s="370" t="s">
        <v>117</v>
      </c>
      <c r="B852132" s="131">
        <v>143</v>
      </c>
    </row>
    <row r="852133" spans="1:2">
      <c r="A852133" s="370" t="s">
        <v>117</v>
      </c>
      <c r="B852133" s="131">
        <v>144</v>
      </c>
    </row>
    <row r="852134" spans="1:2">
      <c r="A852134" s="370" t="s">
        <v>117</v>
      </c>
      <c r="B852134" s="131">
        <v>145</v>
      </c>
    </row>
    <row r="852135" spans="1:2">
      <c r="A852135" s="528" t="s">
        <v>117</v>
      </c>
      <c r="B852135" s="131">
        <v>146</v>
      </c>
    </row>
    <row r="852136" spans="1:2">
      <c r="A852136" s="528" t="s">
        <v>117</v>
      </c>
      <c r="B852136" s="131">
        <v>147</v>
      </c>
    </row>
    <row r="852137" spans="1:2">
      <c r="A852137" s="370" t="s">
        <v>117</v>
      </c>
      <c r="B852137" s="131">
        <v>148</v>
      </c>
    </row>
    <row r="852138" spans="1:2">
      <c r="A852138" s="515"/>
      <c r="B852138" s="533"/>
    </row>
    <row r="852139" spans="1:2">
      <c r="A852139" s="515"/>
      <c r="B852139" s="452"/>
    </row>
    <row r="852140" spans="1:2">
      <c r="A852140" s="515"/>
      <c r="B852140" s="452"/>
    </row>
    <row r="852141" spans="1:2">
      <c r="A852141" s="515"/>
      <c r="B852141" s="452"/>
    </row>
    <row r="852142" spans="1:2">
      <c r="A852142" s="515"/>
      <c r="B852142" s="452"/>
    </row>
    <row r="852143" spans="1:2">
      <c r="A852143" s="467">
        <v>0</v>
      </c>
      <c r="B852143" s="452"/>
    </row>
    <row r="852144" spans="1:2">
      <c r="A852144" s="467">
        <v>0</v>
      </c>
      <c r="B852144" s="452"/>
    </row>
    <row r="852145" spans="1:2">
      <c r="A852145" s="467">
        <v>0</v>
      </c>
      <c r="B852145" s="452"/>
    </row>
    <row r="852146" spans="1:2">
      <c r="A852146" s="467">
        <v>0</v>
      </c>
      <c r="B852146" s="452"/>
    </row>
    <row r="852147" spans="1:2">
      <c r="A852147" s="467">
        <v>0</v>
      </c>
      <c r="B852147" s="452"/>
    </row>
    <row r="852148" spans="1:2">
      <c r="A852148" s="467"/>
      <c r="B852148" s="452"/>
    </row>
    <row r="852149" spans="1:2">
      <c r="A852149" s="467"/>
      <c r="B852149" s="452"/>
    </row>
    <row r="852150" spans="1:2">
      <c r="A852150" s="467"/>
      <c r="B852150" s="452"/>
    </row>
    <row r="852151" spans="1:2">
      <c r="A852151" s="467"/>
      <c r="B852151" s="452"/>
    </row>
    <row r="852152" spans="1:2">
      <c r="A852152" s="467"/>
      <c r="B852152" s="452"/>
    </row>
    <row r="852153" spans="1:2">
      <c r="A852153" s="467"/>
      <c r="B852153" s="452"/>
    </row>
    <row r="852154" spans="1:2">
      <c r="A852154" s="467"/>
      <c r="B852154" s="452"/>
    </row>
    <row r="852155" spans="1:2">
      <c r="A852155" s="467"/>
      <c r="B852155" s="454"/>
    </row>
    <row r="852156" spans="1:2">
      <c r="A852156" s="467"/>
      <c r="B852156" s="452"/>
    </row>
    <row r="852157" spans="1:2">
      <c r="A852157" s="467"/>
      <c r="B852157" s="455"/>
    </row>
    <row r="852158" spans="1:2">
      <c r="A852158" s="467"/>
      <c r="B852158" s="456"/>
    </row>
    <row r="852159" spans="1:2">
      <c r="A852159" s="467"/>
      <c r="B852159" s="456"/>
    </row>
    <row r="852160" spans="1:2">
      <c r="A852160" s="467"/>
      <c r="B852160" s="455"/>
    </row>
    <row r="852161" spans="1:2">
      <c r="A852161" s="467"/>
      <c r="B852161" s="456"/>
    </row>
    <row r="852162" spans="1:2">
      <c r="A852162" s="467"/>
      <c r="B852162" s="455"/>
    </row>
    <row r="852163" spans="1:2">
      <c r="A852163" s="467"/>
      <c r="B852163" s="452"/>
    </row>
    <row r="852164" spans="1:2">
      <c r="A852164" s="467"/>
      <c r="B852164" s="452"/>
    </row>
    <row r="852165" spans="1:2">
      <c r="A852165" s="467"/>
      <c r="B852165" s="452"/>
    </row>
    <row r="852166" spans="1:2">
      <c r="A852166" s="467"/>
      <c r="B852166" s="452"/>
    </row>
    <row r="852167" spans="1:2">
      <c r="A852167" s="467"/>
      <c r="B852167" s="452"/>
    </row>
    <row r="852168" spans="1:2">
      <c r="A852168" s="467"/>
      <c r="B852168" s="452"/>
    </row>
    <row r="852169" spans="1:2">
      <c r="A852169" s="467"/>
      <c r="B852169" s="452"/>
    </row>
    <row r="868354" spans="1:2">
      <c r="A868354" s="523">
        <v>1</v>
      </c>
      <c r="B868354" s="124"/>
    </row>
    <row r="868355" spans="1:2" ht="60.75" thickBot="1">
      <c r="A868355" s="604"/>
      <c r="B868355" s="125" t="s">
        <v>336</v>
      </c>
    </row>
    <row r="868356" spans="1:2" ht="15.75" thickBot="1">
      <c r="A868356" s="607"/>
      <c r="B868356" s="126">
        <v>1</v>
      </c>
    </row>
    <row r="868357" spans="1:2" ht="45">
      <c r="A868357" s="605" t="s">
        <v>746</v>
      </c>
      <c r="B868357" s="127" t="s">
        <v>337</v>
      </c>
    </row>
    <row r="868358" spans="1:2" ht="15.75" thickBot="1">
      <c r="A868358" s="608"/>
      <c r="B868358" s="126">
        <v>2</v>
      </c>
    </row>
    <row r="868359" spans="1:2" ht="15.75" thickBot="1">
      <c r="A868359" s="609"/>
      <c r="B868359" s="126">
        <v>3</v>
      </c>
    </row>
    <row r="868360" spans="1:2" ht="15.75" thickBot="1">
      <c r="A868360" s="609"/>
      <c r="B868360" s="126">
        <v>4</v>
      </c>
    </row>
    <row r="868361" spans="1:2" ht="15.75" thickBot="1">
      <c r="A868361" s="609"/>
      <c r="B868361" s="126">
        <v>5</v>
      </c>
    </row>
    <row r="868362" spans="1:2" ht="60">
      <c r="A868362" s="605" t="s">
        <v>752</v>
      </c>
      <c r="B868362" s="126">
        <v>6</v>
      </c>
    </row>
    <row r="868363" spans="1:2">
      <c r="A868363" s="483" t="s">
        <v>746</v>
      </c>
      <c r="B868363" s="126">
        <v>7</v>
      </c>
    </row>
    <row r="868364" spans="1:2">
      <c r="A868364" s="483" t="s">
        <v>746</v>
      </c>
      <c r="B868364" s="126">
        <v>8</v>
      </c>
    </row>
    <row r="868365" spans="1:2">
      <c r="A868365" s="483" t="s">
        <v>746</v>
      </c>
      <c r="B868365" s="126">
        <v>9</v>
      </c>
    </row>
    <row r="868366" spans="1:2">
      <c r="A868366" s="483" t="s">
        <v>746</v>
      </c>
      <c r="B868366" s="126">
        <v>10</v>
      </c>
    </row>
    <row r="868367" spans="1:2" ht="15.75" thickBot="1">
      <c r="A868367" s="610" t="s">
        <v>746</v>
      </c>
      <c r="B868367" s="126">
        <v>11</v>
      </c>
    </row>
    <row r="868368" spans="1:2" ht="15.75" thickBot="1">
      <c r="A868368" s="607"/>
      <c r="B868368" s="126">
        <v>12</v>
      </c>
    </row>
    <row r="868369" spans="1:2" ht="15.75" thickBot="1">
      <c r="A868369" s="611"/>
      <c r="B868369" s="126">
        <v>13</v>
      </c>
    </row>
    <row r="868370" spans="1:2" ht="15.75" thickBot="1">
      <c r="A868370" s="609"/>
      <c r="B868370" s="126">
        <v>14</v>
      </c>
    </row>
    <row r="868371" spans="1:2" ht="15.75" thickBot="1">
      <c r="A868371" s="612"/>
      <c r="B868371" s="126">
        <v>15</v>
      </c>
    </row>
    <row r="868372" spans="1:2" ht="15.75" thickBot="1">
      <c r="A868372" s="611"/>
      <c r="B868372" s="126">
        <v>16</v>
      </c>
    </row>
    <row r="868373" spans="1:2" ht="15.75" thickBot="1">
      <c r="A868373" s="613"/>
      <c r="B868373" s="126">
        <v>17</v>
      </c>
    </row>
    <row r="868374" spans="1:2" ht="15.75" thickBot="1">
      <c r="A868374" s="614"/>
      <c r="B868374" s="126">
        <v>18</v>
      </c>
    </row>
    <row r="868375" spans="1:2" ht="15.75" thickBot="1">
      <c r="A868375" s="615"/>
      <c r="B868375" s="126">
        <v>19</v>
      </c>
    </row>
    <row r="868376" spans="1:2" ht="15.75" thickBot="1">
      <c r="A868376" s="615"/>
      <c r="B868376" s="126">
        <v>20</v>
      </c>
    </row>
    <row r="868377" spans="1:2" ht="15.75" thickBot="1">
      <c r="A868377" s="615"/>
      <c r="B868377" s="126">
        <v>21</v>
      </c>
    </row>
    <row r="868378" spans="1:2" ht="15.75" thickBot="1">
      <c r="A868378" s="615"/>
      <c r="B868378" s="126">
        <v>22</v>
      </c>
    </row>
    <row r="868379" spans="1:2" ht="15.75" thickBot="1">
      <c r="A868379" s="615"/>
      <c r="B868379" s="126">
        <v>23</v>
      </c>
    </row>
    <row r="868380" spans="1:2" ht="15.75" thickBot="1">
      <c r="A868380" s="615"/>
      <c r="B868380" s="126">
        <v>24</v>
      </c>
    </row>
    <row r="868381" spans="1:2">
      <c r="A868381" s="616">
        <v>0</v>
      </c>
      <c r="B868381" s="126">
        <v>25</v>
      </c>
    </row>
    <row r="868382" spans="1:2" ht="45">
      <c r="A868382" s="483" t="s">
        <v>746</v>
      </c>
      <c r="B868382" s="127" t="s">
        <v>338</v>
      </c>
    </row>
    <row r="868383" spans="1:2" ht="45.75" thickBot="1">
      <c r="A868383" s="604"/>
      <c r="B868383" s="127" t="s">
        <v>339</v>
      </c>
    </row>
    <row r="868384" spans="1:2" ht="15.75" thickBot="1">
      <c r="A868384" s="615"/>
      <c r="B868384" s="126">
        <v>26</v>
      </c>
    </row>
    <row r="868385" spans="1:2" ht="15.75" thickBot="1">
      <c r="A868385" s="615"/>
      <c r="B868385" s="126">
        <v>27</v>
      </c>
    </row>
    <row r="868386" spans="1:2" ht="15.75" thickBot="1">
      <c r="A868386" s="615"/>
      <c r="B868386" s="126">
        <v>28</v>
      </c>
    </row>
    <row r="868387" spans="1:2" ht="15.75" thickBot="1">
      <c r="A868387" s="615"/>
      <c r="B868387" s="126">
        <v>29</v>
      </c>
    </row>
    <row r="868388" spans="1:2" ht="15.75" thickBot="1">
      <c r="A868388" s="617">
        <v>0</v>
      </c>
      <c r="B868388" s="126">
        <v>30</v>
      </c>
    </row>
    <row r="868389" spans="1:2" ht="15.75" thickBot="1">
      <c r="A868389" s="615"/>
      <c r="B868389" s="126">
        <v>31</v>
      </c>
    </row>
    <row r="868390" spans="1:2" ht="15.75" thickBot="1">
      <c r="A868390" s="615"/>
      <c r="B868390" s="126">
        <v>32</v>
      </c>
    </row>
    <row r="868391" spans="1:2">
      <c r="A868391" s="618">
        <v>0</v>
      </c>
      <c r="B868391" s="126">
        <v>33</v>
      </c>
    </row>
    <row r="868392" spans="1:2">
      <c r="A868392" s="370">
        <v>0</v>
      </c>
      <c r="B868392" s="126">
        <v>34</v>
      </c>
    </row>
    <row r="868393" spans="1:2">
      <c r="A868393" s="436">
        <v>0</v>
      </c>
      <c r="B868393" s="126">
        <v>35</v>
      </c>
    </row>
    <row r="868394" spans="1:2">
      <c r="A868394" s="436">
        <v>0</v>
      </c>
      <c r="B868394" s="126">
        <v>36</v>
      </c>
    </row>
    <row r="868395" spans="1:2">
      <c r="A868395" s="370">
        <v>0</v>
      </c>
      <c r="B868395" s="126">
        <v>37</v>
      </c>
    </row>
    <row r="868396" spans="1:2" ht="15.75" thickBot="1">
      <c r="A868396" s="619">
        <v>0</v>
      </c>
      <c r="B868396" s="126">
        <v>38</v>
      </c>
    </row>
    <row r="868397" spans="1:2" ht="15.75" thickBot="1">
      <c r="A868397" s="615"/>
      <c r="B868397" s="126">
        <v>39</v>
      </c>
    </row>
    <row r="868398" spans="1:2" ht="45">
      <c r="A868398" s="620" t="s">
        <v>746</v>
      </c>
      <c r="B868398" s="127" t="s">
        <v>340</v>
      </c>
    </row>
    <row r="868399" spans="1:2" ht="45.75" thickBot="1">
      <c r="A868399" s="621"/>
      <c r="B868399" s="127" t="s">
        <v>341</v>
      </c>
    </row>
    <row r="868400" spans="1:2" ht="15.75" thickBot="1">
      <c r="A868400" s="615"/>
      <c r="B868400" s="126">
        <v>40</v>
      </c>
    </row>
    <row r="868401" spans="1:2" ht="45">
      <c r="A868401" s="541" t="s">
        <v>746</v>
      </c>
      <c r="B868401" s="127" t="s">
        <v>342</v>
      </c>
    </row>
    <row r="868402" spans="1:2" ht="45.75" thickBot="1">
      <c r="A868402" s="621"/>
      <c r="B868402" s="127" t="s">
        <v>343</v>
      </c>
    </row>
    <row r="868403" spans="1:2" ht="15.75" thickBot="1">
      <c r="A868403" s="622"/>
      <c r="B868403" s="126">
        <v>41</v>
      </c>
    </row>
    <row r="868404" spans="1:2" ht="60">
      <c r="A868404" s="541" t="s">
        <v>746</v>
      </c>
      <c r="B868404" s="127" t="s">
        <v>344</v>
      </c>
    </row>
    <row r="868405" spans="1:2" ht="15.75" thickBot="1">
      <c r="A868405" s="621"/>
      <c r="B868405" s="128">
        <v>42</v>
      </c>
    </row>
    <row r="868406" spans="1:2" ht="15.75" thickBot="1">
      <c r="A868406" s="622"/>
      <c r="B868406" s="126">
        <v>43</v>
      </c>
    </row>
    <row r="868407" spans="1:2" ht="60">
      <c r="A868407" s="541" t="s">
        <v>746</v>
      </c>
      <c r="B868407" s="127" t="s">
        <v>345</v>
      </c>
    </row>
    <row r="868408" spans="1:2" ht="15.75" thickBot="1">
      <c r="A868408" s="621"/>
      <c r="B868408" s="130">
        <v>44</v>
      </c>
    </row>
    <row r="868409" spans="1:2" ht="15.75" thickBot="1">
      <c r="A868409" s="622"/>
      <c r="B868409" s="126">
        <v>45</v>
      </c>
    </row>
    <row r="868410" spans="1:2" ht="15.75" thickBot="1">
      <c r="A868410" s="623"/>
      <c r="B868410" s="130">
        <v>46</v>
      </c>
    </row>
    <row r="868411" spans="1:2" ht="15.75" thickBot="1">
      <c r="A868411" s="625"/>
      <c r="B868411" s="126">
        <v>47</v>
      </c>
    </row>
    <row r="868412" spans="1:2" ht="15.75" thickBot="1">
      <c r="A868412" s="624"/>
      <c r="B868412" s="130">
        <v>48</v>
      </c>
    </row>
    <row r="868413" spans="1:2" ht="15.75" thickBot="1">
      <c r="A868413" s="626"/>
      <c r="B868413" s="126">
        <v>49</v>
      </c>
    </row>
    <row r="868414" spans="1:2" ht="15.75" thickBot="1">
      <c r="A868414" s="626"/>
      <c r="B868414" s="130">
        <v>50</v>
      </c>
    </row>
    <row r="868415" spans="1:2" ht="15.75" thickBot="1">
      <c r="A868415" s="627">
        <v>0</v>
      </c>
      <c r="B868415" s="126">
        <v>51</v>
      </c>
    </row>
    <row r="868416" spans="1:2" ht="15.75" thickBot="1">
      <c r="A868416" s="626"/>
      <c r="B868416" s="130">
        <v>52</v>
      </c>
    </row>
    <row r="868417" spans="1:2" ht="15.75" thickBot="1">
      <c r="A868417" s="626"/>
      <c r="B868417" s="126">
        <v>53</v>
      </c>
    </row>
    <row r="868418" spans="1:2" ht="15.75" thickBot="1">
      <c r="A868418" s="626"/>
      <c r="B868418" s="130">
        <v>54</v>
      </c>
    </row>
    <row r="868419" spans="1:2" ht="15.75" thickBot="1">
      <c r="A868419" s="615"/>
      <c r="B868419" s="126">
        <v>55</v>
      </c>
    </row>
    <row r="868420" spans="1:2" ht="15.75" thickBot="1">
      <c r="A868420" s="615"/>
      <c r="B868420" s="130">
        <v>56</v>
      </c>
    </row>
    <row r="868421" spans="1:2" ht="45.75" thickBot="1">
      <c r="A868421" s="545" t="s">
        <v>746</v>
      </c>
      <c r="B868421" s="127" t="s">
        <v>346</v>
      </c>
    </row>
    <row r="868422" spans="1:2" ht="15.75" thickBot="1">
      <c r="A868422" s="626"/>
      <c r="B868422" s="126">
        <v>57</v>
      </c>
    </row>
    <row r="868423" spans="1:2" ht="15.75" thickBot="1">
      <c r="A868423" s="626"/>
      <c r="B868423" s="126">
        <v>58</v>
      </c>
    </row>
    <row r="868424" spans="1:2" ht="15.75" thickBot="1">
      <c r="A868424" s="626"/>
      <c r="B868424" s="126">
        <v>59</v>
      </c>
    </row>
    <row r="868425" spans="1:2" ht="15.75" thickBot="1">
      <c r="A868425" s="626"/>
      <c r="B868425" s="126">
        <v>60</v>
      </c>
    </row>
    <row r="868426" spans="1:2">
      <c r="A868426" s="628">
        <v>0</v>
      </c>
      <c r="B868426" s="126">
        <v>61</v>
      </c>
    </row>
    <row r="868427" spans="1:2" ht="45">
      <c r="A868427" s="460" t="s">
        <v>746</v>
      </c>
      <c r="B868427" s="127" t="s">
        <v>347</v>
      </c>
    </row>
    <row r="868428" spans="1:2" ht="45.75" thickBot="1">
      <c r="A868428" s="630"/>
      <c r="B868428" s="127" t="s">
        <v>348</v>
      </c>
    </row>
    <row r="868429" spans="1:2" ht="15.75" thickBot="1">
      <c r="A868429" s="629"/>
      <c r="B868429" s="126">
        <v>62</v>
      </c>
    </row>
    <row r="868430" spans="1:2" ht="15.75" thickBot="1">
      <c r="A868430" s="629"/>
      <c r="B868430" s="126">
        <v>63</v>
      </c>
    </row>
    <row r="868431" spans="1:2" ht="15.75" thickBot="1">
      <c r="A868431" s="629"/>
      <c r="B868431" s="126">
        <v>64</v>
      </c>
    </row>
    <row r="868432" spans="1:2" ht="15.75" thickBot="1">
      <c r="A868432" s="627">
        <v>0</v>
      </c>
      <c r="B868432" s="126">
        <v>65</v>
      </c>
    </row>
    <row r="868433" spans="1:2" ht="15.75" thickBot="1">
      <c r="A868433" s="629"/>
      <c r="B868433" s="126">
        <v>66</v>
      </c>
    </row>
    <row r="868434" spans="1:2" ht="15.75" thickBot="1">
      <c r="A868434" s="629"/>
      <c r="B868434" s="126">
        <v>67</v>
      </c>
    </row>
    <row r="868435" spans="1:2" ht="15.75" thickBot="1">
      <c r="A868435" s="629"/>
      <c r="B868435" s="126">
        <v>68</v>
      </c>
    </row>
    <row r="868436" spans="1:2" ht="15.75" thickBot="1">
      <c r="A868436" s="629"/>
      <c r="B868436" s="126">
        <v>69</v>
      </c>
    </row>
    <row r="868437" spans="1:2" ht="15.75" thickBot="1">
      <c r="A868437" s="623"/>
      <c r="B868437" s="126">
        <v>70</v>
      </c>
    </row>
    <row r="868438" spans="1:2" ht="15.75" thickBot="1">
      <c r="A868438" s="629"/>
      <c r="B868438" s="126">
        <v>71</v>
      </c>
    </row>
    <row r="868439" spans="1:2" ht="15.75" thickBot="1">
      <c r="A868439" s="623"/>
      <c r="B868439" s="126">
        <v>72</v>
      </c>
    </row>
    <row r="868440" spans="1:2" ht="15.75" thickBot="1">
      <c r="A868440" s="629"/>
      <c r="B868440" s="126">
        <v>73</v>
      </c>
    </row>
    <row r="868441" spans="1:2">
      <c r="A868441" s="546"/>
      <c r="B868441" s="126">
        <v>74</v>
      </c>
    </row>
    <row r="868442" spans="1:2">
      <c r="A868442" s="462">
        <v>0</v>
      </c>
      <c r="B868442" s="126">
        <v>75</v>
      </c>
    </row>
    <row r="868443" spans="1:2" ht="60">
      <c r="A868443" s="462">
        <v>0</v>
      </c>
      <c r="B868443" s="125" t="s">
        <v>349</v>
      </c>
    </row>
    <row r="868444" spans="1:2" ht="60">
      <c r="A868444" s="460" t="s">
        <v>746</v>
      </c>
      <c r="B868444" s="125" t="s">
        <v>350</v>
      </c>
    </row>
    <row r="868445" spans="1:2" ht="60">
      <c r="A868445" s="441"/>
      <c r="B868445" s="125" t="s">
        <v>351</v>
      </c>
    </row>
    <row r="868446" spans="1:2">
      <c r="A868446" s="462">
        <v>0</v>
      </c>
      <c r="B868446" s="131">
        <v>76</v>
      </c>
    </row>
    <row r="868447" spans="1:2">
      <c r="A868447" s="462">
        <v>0</v>
      </c>
      <c r="B868447" s="131">
        <v>77</v>
      </c>
    </row>
    <row r="868448" spans="1:2">
      <c r="A868448" s="462">
        <v>0</v>
      </c>
      <c r="B868448" s="131">
        <v>78</v>
      </c>
    </row>
    <row r="868449" spans="1:2">
      <c r="A868449" s="462">
        <v>0</v>
      </c>
      <c r="B868449" s="131">
        <v>79</v>
      </c>
    </row>
    <row r="868450" spans="1:2">
      <c r="A868450" s="462">
        <v>0</v>
      </c>
      <c r="B868450" s="131">
        <v>80</v>
      </c>
    </row>
    <row r="868451" spans="1:2">
      <c r="A868451" s="462">
        <v>0</v>
      </c>
      <c r="B868451" s="131">
        <v>81</v>
      </c>
    </row>
    <row r="868452" spans="1:2">
      <c r="A868452" s="462">
        <v>0</v>
      </c>
      <c r="B868452" s="131">
        <v>82</v>
      </c>
    </row>
    <row r="868453" spans="1:2">
      <c r="A868453" s="462">
        <v>0</v>
      </c>
      <c r="B868453" s="131">
        <v>83</v>
      </c>
    </row>
    <row r="868454" spans="1:2">
      <c r="A868454" s="462">
        <v>0</v>
      </c>
      <c r="B868454" s="131">
        <v>84</v>
      </c>
    </row>
    <row r="868455" spans="1:2" ht="15.75" thickBot="1">
      <c r="A868455" s="631">
        <v>0</v>
      </c>
      <c r="B868455" s="131">
        <v>85</v>
      </c>
    </row>
    <row r="868456" spans="1:2" ht="15.75" thickBot="1">
      <c r="A868456" s="632"/>
      <c r="B868456" s="131">
        <v>86</v>
      </c>
    </row>
    <row r="868457" spans="1:2" ht="15.75" thickBot="1">
      <c r="A868457" s="632"/>
      <c r="B868457" s="131">
        <v>87</v>
      </c>
    </row>
    <row r="868458" spans="1:2" ht="15.75" thickBot="1">
      <c r="A868458" s="615"/>
      <c r="B868458" s="131">
        <v>88</v>
      </c>
    </row>
    <row r="868459" spans="1:2" ht="15.75" thickBot="1">
      <c r="A868459" s="622"/>
      <c r="B868459" s="131">
        <v>89</v>
      </c>
    </row>
    <row r="868460" spans="1:2" ht="45">
      <c r="A868460" s="541" t="s">
        <v>746</v>
      </c>
      <c r="B868460" s="125" t="s">
        <v>352</v>
      </c>
    </row>
    <row r="868461" spans="1:2">
      <c r="A868461" s="290"/>
      <c r="B868461" s="131">
        <v>90</v>
      </c>
    </row>
    <row r="868462" spans="1:2">
      <c r="A868462" s="290"/>
      <c r="B868462" s="131">
        <v>91</v>
      </c>
    </row>
    <row r="868463" spans="1:2">
      <c r="A868463" s="526"/>
      <c r="B868463" s="131">
        <v>92</v>
      </c>
    </row>
    <row r="868464" spans="1:2">
      <c r="A868464" s="291"/>
      <c r="B868464" s="131">
        <v>93</v>
      </c>
    </row>
    <row r="868465" spans="1:2">
      <c r="A868465" s="374"/>
      <c r="B868465" s="131">
        <v>94</v>
      </c>
    </row>
    <row r="868466" spans="1:2">
      <c r="A868466" s="374"/>
      <c r="B868466" s="131">
        <v>95</v>
      </c>
    </row>
    <row r="868467" spans="1:2">
      <c r="A868467" s="374"/>
      <c r="B868467" s="131">
        <v>96</v>
      </c>
    </row>
    <row r="868468" spans="1:2">
      <c r="A868468" s="374"/>
      <c r="B868468" s="131">
        <v>97</v>
      </c>
    </row>
    <row r="868469" spans="1:2">
      <c r="A868469" s="291"/>
      <c r="B868469" s="131">
        <v>98</v>
      </c>
    </row>
    <row r="868470" spans="1:2">
      <c r="A868470" s="441"/>
      <c r="B868470" s="131">
        <v>99</v>
      </c>
    </row>
    <row r="868471" spans="1:2">
      <c r="A868471" s="441"/>
      <c r="B868471" s="131">
        <v>100</v>
      </c>
    </row>
    <row r="868472" spans="1:2">
      <c r="A868472" s="464"/>
      <c r="B868472" s="131">
        <v>101</v>
      </c>
    </row>
    <row r="868473" spans="1:2">
      <c r="A868473" s="290"/>
      <c r="B868473" s="131">
        <v>102</v>
      </c>
    </row>
    <row r="868474" spans="1:2" ht="45">
      <c r="A868474" s="633" t="s">
        <v>746</v>
      </c>
      <c r="B868474" s="125" t="s">
        <v>353</v>
      </c>
    </row>
    <row r="868475" spans="1:2">
      <c r="A868475" s="463"/>
      <c r="B868475" s="131">
        <v>103</v>
      </c>
    </row>
    <row r="868476" spans="1:2">
      <c r="A868476" s="298"/>
      <c r="B868476" s="131">
        <v>104</v>
      </c>
    </row>
    <row r="868477" spans="1:2">
      <c r="A868477" s="298"/>
      <c r="B868477" s="131">
        <v>105</v>
      </c>
    </row>
    <row r="868478" spans="1:2">
      <c r="A868478" s="298"/>
      <c r="B868478" s="131">
        <v>106</v>
      </c>
    </row>
    <row r="868479" spans="1:2">
      <c r="A868479" s="298"/>
      <c r="B868479" s="131">
        <v>107</v>
      </c>
    </row>
    <row r="868480" spans="1:2">
      <c r="A868480" s="465"/>
      <c r="B868480" s="131">
        <v>108</v>
      </c>
    </row>
    <row r="868481" spans="1:2">
      <c r="A868481" s="441"/>
      <c r="B868481" s="131">
        <v>109</v>
      </c>
    </row>
    <row r="868482" spans="1:2">
      <c r="A868482" s="464"/>
      <c r="B868482" s="131">
        <v>110</v>
      </c>
    </row>
    <row r="868483" spans="1:2">
      <c r="A868483" s="466"/>
      <c r="B868483" s="131">
        <v>111</v>
      </c>
    </row>
    <row r="868484" spans="1:2">
      <c r="A868484" s="290"/>
      <c r="B868484" s="131">
        <v>112</v>
      </c>
    </row>
    <row r="868485" spans="1:2" ht="45">
      <c r="A868485" s="633" t="s">
        <v>746</v>
      </c>
      <c r="B868485" s="125" t="s">
        <v>354</v>
      </c>
    </row>
    <row r="868486" spans="1:2">
      <c r="A868486" s="290"/>
      <c r="B868486" s="131">
        <v>113</v>
      </c>
    </row>
    <row r="868487" spans="1:2">
      <c r="A868487" s="525" t="s">
        <v>746</v>
      </c>
      <c r="B868487" s="131">
        <v>114</v>
      </c>
    </row>
    <row r="868488" spans="1:2">
      <c r="A868488" s="525" t="s">
        <v>746</v>
      </c>
      <c r="B868488" s="131">
        <v>115</v>
      </c>
    </row>
    <row r="868489" spans="1:2">
      <c r="A868489" s="463"/>
      <c r="B868489" s="131">
        <v>116</v>
      </c>
    </row>
    <row r="868490" spans="1:2">
      <c r="A868490" s="298"/>
      <c r="B868490" s="131">
        <v>117</v>
      </c>
    </row>
    <row r="868491" spans="1:2">
      <c r="A868491" s="298"/>
      <c r="B868491" s="131">
        <v>118</v>
      </c>
    </row>
    <row r="868492" spans="1:2">
      <c r="A868492" s="298"/>
      <c r="B868492" s="131">
        <v>119</v>
      </c>
    </row>
    <row r="868493" spans="1:2">
      <c r="A868493" s="465"/>
      <c r="B868493" s="131">
        <v>120</v>
      </c>
    </row>
    <row r="868494" spans="1:2">
      <c r="A868494" s="465"/>
      <c r="B868494" s="131">
        <v>121</v>
      </c>
    </row>
    <row r="868495" spans="1:2">
      <c r="A868495" s="441"/>
      <c r="B868495" s="131">
        <v>122</v>
      </c>
    </row>
    <row r="868496" spans="1:2">
      <c r="A868496" s="464"/>
      <c r="B868496" s="131">
        <v>123</v>
      </c>
    </row>
    <row r="868497" spans="1:2">
      <c r="A868497" s="463"/>
      <c r="B868497" s="131">
        <v>124</v>
      </c>
    </row>
    <row r="868498" spans="1:2">
      <c r="A868498" s="298"/>
      <c r="B868498" s="131">
        <v>125</v>
      </c>
    </row>
    <row r="868499" spans="1:2">
      <c r="A868499" s="465"/>
      <c r="B868499" s="131">
        <v>127</v>
      </c>
    </row>
    <row r="868500" spans="1:2">
      <c r="A868500" s="441"/>
      <c r="B868500" s="131">
        <v>128</v>
      </c>
    </row>
    <row r="868501" spans="1:2">
      <c r="A868501" s="464"/>
      <c r="B868501" s="131">
        <v>129</v>
      </c>
    </row>
    <row r="868502" spans="1:2">
      <c r="A868502" s="463"/>
      <c r="B868502" s="131">
        <v>130</v>
      </c>
    </row>
    <row r="868503" spans="1:2">
      <c r="A868503" s="298"/>
      <c r="B868503" s="131">
        <v>131</v>
      </c>
    </row>
    <row r="868504" spans="1:2">
      <c r="A868504" s="465"/>
      <c r="B868504" s="131">
        <v>133</v>
      </c>
    </row>
    <row r="868505" spans="1:2" ht="60">
      <c r="A868505" s="460" t="s">
        <v>746</v>
      </c>
      <c r="B868505" s="125" t="s">
        <v>355</v>
      </c>
    </row>
    <row r="868506" spans="1:2" ht="60">
      <c r="A868506" s="439"/>
      <c r="B868506" s="129" t="s">
        <v>356</v>
      </c>
    </row>
    <row r="868507" spans="1:2">
      <c r="A868507" s="462">
        <v>0</v>
      </c>
      <c r="B868507" s="131">
        <v>134</v>
      </c>
    </row>
    <row r="868508" spans="1:2">
      <c r="A868508" s="462">
        <v>0</v>
      </c>
      <c r="B868508" s="131">
        <v>135</v>
      </c>
    </row>
    <row r="868509" spans="1:2">
      <c r="A868509" s="373">
        <v>0</v>
      </c>
      <c r="B868509" s="131">
        <v>136</v>
      </c>
    </row>
    <row r="868510" spans="1:2">
      <c r="A868510" s="439"/>
      <c r="B868510" s="131">
        <v>137</v>
      </c>
    </row>
    <row r="868511" spans="1:2">
      <c r="A868511" s="371">
        <v>0</v>
      </c>
      <c r="B868511" s="131">
        <v>138</v>
      </c>
    </row>
    <row r="868512" spans="1:2">
      <c r="A868512" s="370" t="s">
        <v>746</v>
      </c>
      <c r="B868512" s="131">
        <v>139</v>
      </c>
    </row>
    <row r="868513" spans="1:2">
      <c r="A868513" s="370" t="s">
        <v>746</v>
      </c>
      <c r="B868513" s="131">
        <v>140</v>
      </c>
    </row>
    <row r="868514" spans="1:2">
      <c r="A868514" s="370">
        <v>0</v>
      </c>
      <c r="B868514" s="131">
        <v>141</v>
      </c>
    </row>
    <row r="868515" spans="1:2">
      <c r="A868515" s="370" t="s">
        <v>117</v>
      </c>
      <c r="B868515" s="131">
        <v>142</v>
      </c>
    </row>
    <row r="868516" spans="1:2">
      <c r="A868516" s="370" t="s">
        <v>117</v>
      </c>
      <c r="B868516" s="131">
        <v>143</v>
      </c>
    </row>
    <row r="868517" spans="1:2">
      <c r="A868517" s="370" t="s">
        <v>117</v>
      </c>
      <c r="B868517" s="131">
        <v>144</v>
      </c>
    </row>
    <row r="868518" spans="1:2">
      <c r="A868518" s="370" t="s">
        <v>117</v>
      </c>
      <c r="B868518" s="131">
        <v>145</v>
      </c>
    </row>
    <row r="868519" spans="1:2">
      <c r="A868519" s="528" t="s">
        <v>117</v>
      </c>
      <c r="B868519" s="131">
        <v>146</v>
      </c>
    </row>
    <row r="868520" spans="1:2">
      <c r="A868520" s="528" t="s">
        <v>117</v>
      </c>
      <c r="B868520" s="131">
        <v>147</v>
      </c>
    </row>
    <row r="868521" spans="1:2">
      <c r="A868521" s="370" t="s">
        <v>117</v>
      </c>
      <c r="B868521" s="131">
        <v>148</v>
      </c>
    </row>
    <row r="868522" spans="1:2">
      <c r="A868522" s="515"/>
      <c r="B868522" s="533"/>
    </row>
    <row r="868523" spans="1:2">
      <c r="A868523" s="515"/>
      <c r="B868523" s="452"/>
    </row>
    <row r="868524" spans="1:2">
      <c r="A868524" s="515"/>
      <c r="B868524" s="452"/>
    </row>
    <row r="868525" spans="1:2">
      <c r="A868525" s="515"/>
      <c r="B868525" s="452"/>
    </row>
    <row r="868526" spans="1:2">
      <c r="A868526" s="515"/>
      <c r="B868526" s="452"/>
    </row>
    <row r="868527" spans="1:2">
      <c r="A868527" s="467">
        <v>0</v>
      </c>
      <c r="B868527" s="452"/>
    </row>
    <row r="868528" spans="1:2">
      <c r="A868528" s="467">
        <v>0</v>
      </c>
      <c r="B868528" s="452"/>
    </row>
    <row r="868529" spans="1:2">
      <c r="A868529" s="467">
        <v>0</v>
      </c>
      <c r="B868529" s="452"/>
    </row>
    <row r="868530" spans="1:2">
      <c r="A868530" s="467">
        <v>0</v>
      </c>
      <c r="B868530" s="452"/>
    </row>
    <row r="868531" spans="1:2">
      <c r="A868531" s="467">
        <v>0</v>
      </c>
      <c r="B868531" s="452"/>
    </row>
    <row r="868532" spans="1:2">
      <c r="A868532" s="467"/>
      <c r="B868532" s="452"/>
    </row>
    <row r="868533" spans="1:2">
      <c r="A868533" s="467"/>
      <c r="B868533" s="452"/>
    </row>
    <row r="868534" spans="1:2">
      <c r="A868534" s="467"/>
      <c r="B868534" s="452"/>
    </row>
    <row r="868535" spans="1:2">
      <c r="A868535" s="467"/>
      <c r="B868535" s="452"/>
    </row>
    <row r="868536" spans="1:2">
      <c r="A868536" s="467"/>
      <c r="B868536" s="452"/>
    </row>
    <row r="868537" spans="1:2">
      <c r="A868537" s="467"/>
      <c r="B868537" s="452"/>
    </row>
    <row r="868538" spans="1:2">
      <c r="A868538" s="467"/>
      <c r="B868538" s="452"/>
    </row>
    <row r="868539" spans="1:2">
      <c r="A868539" s="467"/>
      <c r="B868539" s="454"/>
    </row>
    <row r="868540" spans="1:2">
      <c r="A868540" s="467"/>
      <c r="B868540" s="452"/>
    </row>
    <row r="868541" spans="1:2">
      <c r="A868541" s="467"/>
      <c r="B868541" s="455"/>
    </row>
    <row r="868542" spans="1:2">
      <c r="A868542" s="467"/>
      <c r="B868542" s="456"/>
    </row>
    <row r="868543" spans="1:2">
      <c r="A868543" s="467"/>
      <c r="B868543" s="456"/>
    </row>
    <row r="868544" spans="1:2">
      <c r="A868544" s="467"/>
      <c r="B868544" s="455"/>
    </row>
    <row r="868545" spans="1:2">
      <c r="A868545" s="467"/>
      <c r="B868545" s="456"/>
    </row>
    <row r="868546" spans="1:2">
      <c r="A868546" s="467"/>
      <c r="B868546" s="455"/>
    </row>
    <row r="868547" spans="1:2">
      <c r="A868547" s="467"/>
      <c r="B868547" s="452"/>
    </row>
    <row r="868548" spans="1:2">
      <c r="A868548" s="467"/>
      <c r="B868548" s="452"/>
    </row>
    <row r="868549" spans="1:2">
      <c r="A868549" s="467"/>
      <c r="B868549" s="452"/>
    </row>
    <row r="868550" spans="1:2">
      <c r="A868550" s="467"/>
      <c r="B868550" s="452"/>
    </row>
    <row r="868551" spans="1:2">
      <c r="A868551" s="467"/>
      <c r="B868551" s="452"/>
    </row>
    <row r="868552" spans="1:2">
      <c r="A868552" s="467"/>
      <c r="B868552" s="452"/>
    </row>
    <row r="868553" spans="1:2">
      <c r="A868553" s="467"/>
      <c r="B868553" s="452"/>
    </row>
    <row r="884738" spans="1:2">
      <c r="A884738" s="523">
        <v>1</v>
      </c>
      <c r="B884738" s="124"/>
    </row>
    <row r="884739" spans="1:2" ht="60.75" thickBot="1">
      <c r="A884739" s="604"/>
      <c r="B884739" s="125" t="s">
        <v>336</v>
      </c>
    </row>
    <row r="884740" spans="1:2" ht="15.75" thickBot="1">
      <c r="A884740" s="607"/>
      <c r="B884740" s="126">
        <v>1</v>
      </c>
    </row>
    <row r="884741" spans="1:2" ht="45">
      <c r="A884741" s="605" t="s">
        <v>746</v>
      </c>
      <c r="B884741" s="127" t="s">
        <v>337</v>
      </c>
    </row>
    <row r="884742" spans="1:2" ht="15.75" thickBot="1">
      <c r="A884742" s="608"/>
      <c r="B884742" s="126">
        <v>2</v>
      </c>
    </row>
    <row r="884743" spans="1:2" ht="15.75" thickBot="1">
      <c r="A884743" s="609"/>
      <c r="B884743" s="126">
        <v>3</v>
      </c>
    </row>
    <row r="884744" spans="1:2" ht="15.75" thickBot="1">
      <c r="A884744" s="609"/>
      <c r="B884744" s="126">
        <v>4</v>
      </c>
    </row>
    <row r="884745" spans="1:2" ht="15.75" thickBot="1">
      <c r="A884745" s="609"/>
      <c r="B884745" s="126">
        <v>5</v>
      </c>
    </row>
    <row r="884746" spans="1:2" ht="60">
      <c r="A884746" s="605" t="s">
        <v>752</v>
      </c>
      <c r="B884746" s="126">
        <v>6</v>
      </c>
    </row>
    <row r="884747" spans="1:2">
      <c r="A884747" s="483" t="s">
        <v>746</v>
      </c>
      <c r="B884747" s="126">
        <v>7</v>
      </c>
    </row>
    <row r="884748" spans="1:2">
      <c r="A884748" s="483" t="s">
        <v>746</v>
      </c>
      <c r="B884748" s="126">
        <v>8</v>
      </c>
    </row>
    <row r="884749" spans="1:2">
      <c r="A884749" s="483" t="s">
        <v>746</v>
      </c>
      <c r="B884749" s="126">
        <v>9</v>
      </c>
    </row>
    <row r="884750" spans="1:2">
      <c r="A884750" s="483" t="s">
        <v>746</v>
      </c>
      <c r="B884750" s="126">
        <v>10</v>
      </c>
    </row>
    <row r="884751" spans="1:2" ht="15.75" thickBot="1">
      <c r="A884751" s="610" t="s">
        <v>746</v>
      </c>
      <c r="B884751" s="126">
        <v>11</v>
      </c>
    </row>
    <row r="884752" spans="1:2" ht="15.75" thickBot="1">
      <c r="A884752" s="607"/>
      <c r="B884752" s="126">
        <v>12</v>
      </c>
    </row>
    <row r="884753" spans="1:2" ht="15.75" thickBot="1">
      <c r="A884753" s="611"/>
      <c r="B884753" s="126">
        <v>13</v>
      </c>
    </row>
    <row r="884754" spans="1:2" ht="15.75" thickBot="1">
      <c r="A884754" s="609"/>
      <c r="B884754" s="126">
        <v>14</v>
      </c>
    </row>
    <row r="884755" spans="1:2" ht="15.75" thickBot="1">
      <c r="A884755" s="612"/>
      <c r="B884755" s="126">
        <v>15</v>
      </c>
    </row>
    <row r="884756" spans="1:2" ht="15.75" thickBot="1">
      <c r="A884756" s="611"/>
      <c r="B884756" s="126">
        <v>16</v>
      </c>
    </row>
    <row r="884757" spans="1:2" ht="15.75" thickBot="1">
      <c r="A884757" s="613"/>
      <c r="B884757" s="126">
        <v>17</v>
      </c>
    </row>
    <row r="884758" spans="1:2" ht="15.75" thickBot="1">
      <c r="A884758" s="614"/>
      <c r="B884758" s="126">
        <v>18</v>
      </c>
    </row>
    <row r="884759" spans="1:2" ht="15.75" thickBot="1">
      <c r="A884759" s="615"/>
      <c r="B884759" s="126">
        <v>19</v>
      </c>
    </row>
    <row r="884760" spans="1:2" ht="15.75" thickBot="1">
      <c r="A884760" s="615"/>
      <c r="B884760" s="126">
        <v>20</v>
      </c>
    </row>
    <row r="884761" spans="1:2" ht="15.75" thickBot="1">
      <c r="A884761" s="615"/>
      <c r="B884761" s="126">
        <v>21</v>
      </c>
    </row>
    <row r="884762" spans="1:2" ht="15.75" thickBot="1">
      <c r="A884762" s="615"/>
      <c r="B884762" s="126">
        <v>22</v>
      </c>
    </row>
    <row r="884763" spans="1:2" ht="15.75" thickBot="1">
      <c r="A884763" s="615"/>
      <c r="B884763" s="126">
        <v>23</v>
      </c>
    </row>
    <row r="884764" spans="1:2" ht="15.75" thickBot="1">
      <c r="A884764" s="615"/>
      <c r="B884764" s="126">
        <v>24</v>
      </c>
    </row>
    <row r="884765" spans="1:2">
      <c r="A884765" s="616">
        <v>0</v>
      </c>
      <c r="B884765" s="126">
        <v>25</v>
      </c>
    </row>
    <row r="884766" spans="1:2" ht="45">
      <c r="A884766" s="483" t="s">
        <v>746</v>
      </c>
      <c r="B884766" s="127" t="s">
        <v>338</v>
      </c>
    </row>
    <row r="884767" spans="1:2" ht="45.75" thickBot="1">
      <c r="A884767" s="604"/>
      <c r="B884767" s="127" t="s">
        <v>339</v>
      </c>
    </row>
    <row r="884768" spans="1:2" ht="15.75" thickBot="1">
      <c r="A884768" s="615"/>
      <c r="B884768" s="126">
        <v>26</v>
      </c>
    </row>
    <row r="884769" spans="1:2" ht="15.75" thickBot="1">
      <c r="A884769" s="615"/>
      <c r="B884769" s="126">
        <v>27</v>
      </c>
    </row>
    <row r="884770" spans="1:2" ht="15.75" thickBot="1">
      <c r="A884770" s="615"/>
      <c r="B884770" s="126">
        <v>28</v>
      </c>
    </row>
    <row r="884771" spans="1:2" ht="15.75" thickBot="1">
      <c r="A884771" s="615"/>
      <c r="B884771" s="126">
        <v>29</v>
      </c>
    </row>
    <row r="884772" spans="1:2" ht="15.75" thickBot="1">
      <c r="A884772" s="617">
        <v>0</v>
      </c>
      <c r="B884772" s="126">
        <v>30</v>
      </c>
    </row>
    <row r="884773" spans="1:2" ht="15.75" thickBot="1">
      <c r="A884773" s="615"/>
      <c r="B884773" s="126">
        <v>31</v>
      </c>
    </row>
    <row r="884774" spans="1:2" ht="15.75" thickBot="1">
      <c r="A884774" s="615"/>
      <c r="B884774" s="126">
        <v>32</v>
      </c>
    </row>
    <row r="884775" spans="1:2">
      <c r="A884775" s="618">
        <v>0</v>
      </c>
      <c r="B884775" s="126">
        <v>33</v>
      </c>
    </row>
    <row r="884776" spans="1:2">
      <c r="A884776" s="370">
        <v>0</v>
      </c>
      <c r="B884776" s="126">
        <v>34</v>
      </c>
    </row>
    <row r="884777" spans="1:2">
      <c r="A884777" s="436">
        <v>0</v>
      </c>
      <c r="B884777" s="126">
        <v>35</v>
      </c>
    </row>
    <row r="884778" spans="1:2">
      <c r="A884778" s="436">
        <v>0</v>
      </c>
      <c r="B884778" s="126">
        <v>36</v>
      </c>
    </row>
    <row r="884779" spans="1:2">
      <c r="A884779" s="370">
        <v>0</v>
      </c>
      <c r="B884779" s="126">
        <v>37</v>
      </c>
    </row>
    <row r="884780" spans="1:2" ht="15.75" thickBot="1">
      <c r="A884780" s="619">
        <v>0</v>
      </c>
      <c r="B884780" s="126">
        <v>38</v>
      </c>
    </row>
    <row r="884781" spans="1:2" ht="15.75" thickBot="1">
      <c r="A884781" s="615"/>
      <c r="B884781" s="126">
        <v>39</v>
      </c>
    </row>
    <row r="884782" spans="1:2" ht="45">
      <c r="A884782" s="620" t="s">
        <v>746</v>
      </c>
      <c r="B884782" s="127" t="s">
        <v>340</v>
      </c>
    </row>
    <row r="884783" spans="1:2" ht="45.75" thickBot="1">
      <c r="A884783" s="621"/>
      <c r="B884783" s="127" t="s">
        <v>341</v>
      </c>
    </row>
    <row r="884784" spans="1:2" ht="15.75" thickBot="1">
      <c r="A884784" s="615"/>
      <c r="B884784" s="126">
        <v>40</v>
      </c>
    </row>
    <row r="884785" spans="1:2" ht="45">
      <c r="A884785" s="541" t="s">
        <v>746</v>
      </c>
      <c r="B884785" s="127" t="s">
        <v>342</v>
      </c>
    </row>
    <row r="884786" spans="1:2" ht="45.75" thickBot="1">
      <c r="A884786" s="621"/>
      <c r="B884786" s="127" t="s">
        <v>343</v>
      </c>
    </row>
    <row r="884787" spans="1:2" ht="15.75" thickBot="1">
      <c r="A884787" s="622"/>
      <c r="B884787" s="126">
        <v>41</v>
      </c>
    </row>
    <row r="884788" spans="1:2" ht="60">
      <c r="A884788" s="541" t="s">
        <v>746</v>
      </c>
      <c r="B884788" s="127" t="s">
        <v>344</v>
      </c>
    </row>
    <row r="884789" spans="1:2" ht="15.75" thickBot="1">
      <c r="A884789" s="621"/>
      <c r="B884789" s="128">
        <v>42</v>
      </c>
    </row>
    <row r="884790" spans="1:2" ht="15.75" thickBot="1">
      <c r="A884790" s="622"/>
      <c r="B884790" s="126">
        <v>43</v>
      </c>
    </row>
    <row r="884791" spans="1:2" ht="60">
      <c r="A884791" s="541" t="s">
        <v>746</v>
      </c>
      <c r="B884791" s="127" t="s">
        <v>345</v>
      </c>
    </row>
    <row r="884792" spans="1:2" ht="15.75" thickBot="1">
      <c r="A884792" s="621"/>
      <c r="B884792" s="130">
        <v>44</v>
      </c>
    </row>
    <row r="884793" spans="1:2" ht="15.75" thickBot="1">
      <c r="A884793" s="622"/>
      <c r="B884793" s="126">
        <v>45</v>
      </c>
    </row>
    <row r="884794" spans="1:2" ht="15.75" thickBot="1">
      <c r="A884794" s="623"/>
      <c r="B884794" s="130">
        <v>46</v>
      </c>
    </row>
    <row r="884795" spans="1:2" ht="15.75" thickBot="1">
      <c r="A884795" s="625"/>
      <c r="B884795" s="126">
        <v>47</v>
      </c>
    </row>
    <row r="884796" spans="1:2" ht="15.75" thickBot="1">
      <c r="A884796" s="624"/>
      <c r="B884796" s="130">
        <v>48</v>
      </c>
    </row>
    <row r="884797" spans="1:2" ht="15.75" thickBot="1">
      <c r="A884797" s="626"/>
      <c r="B884797" s="126">
        <v>49</v>
      </c>
    </row>
    <row r="884798" spans="1:2" ht="15.75" thickBot="1">
      <c r="A884798" s="626"/>
      <c r="B884798" s="130">
        <v>50</v>
      </c>
    </row>
    <row r="884799" spans="1:2" ht="15.75" thickBot="1">
      <c r="A884799" s="627">
        <v>0</v>
      </c>
      <c r="B884799" s="126">
        <v>51</v>
      </c>
    </row>
    <row r="884800" spans="1:2" ht="15.75" thickBot="1">
      <c r="A884800" s="626"/>
      <c r="B884800" s="130">
        <v>52</v>
      </c>
    </row>
    <row r="884801" spans="1:2" ht="15.75" thickBot="1">
      <c r="A884801" s="626"/>
      <c r="B884801" s="126">
        <v>53</v>
      </c>
    </row>
    <row r="884802" spans="1:2" ht="15.75" thickBot="1">
      <c r="A884802" s="626"/>
      <c r="B884802" s="130">
        <v>54</v>
      </c>
    </row>
    <row r="884803" spans="1:2" ht="15.75" thickBot="1">
      <c r="A884803" s="615"/>
      <c r="B884803" s="126">
        <v>55</v>
      </c>
    </row>
    <row r="884804" spans="1:2" ht="15.75" thickBot="1">
      <c r="A884804" s="615"/>
      <c r="B884804" s="130">
        <v>56</v>
      </c>
    </row>
    <row r="884805" spans="1:2" ht="45.75" thickBot="1">
      <c r="A884805" s="545" t="s">
        <v>746</v>
      </c>
      <c r="B884805" s="127" t="s">
        <v>346</v>
      </c>
    </row>
    <row r="884806" spans="1:2" ht="15.75" thickBot="1">
      <c r="A884806" s="626"/>
      <c r="B884806" s="126">
        <v>57</v>
      </c>
    </row>
    <row r="884807" spans="1:2" ht="15.75" thickBot="1">
      <c r="A884807" s="626"/>
      <c r="B884807" s="126">
        <v>58</v>
      </c>
    </row>
    <row r="884808" spans="1:2" ht="15.75" thickBot="1">
      <c r="A884808" s="626"/>
      <c r="B884808" s="126">
        <v>59</v>
      </c>
    </row>
    <row r="884809" spans="1:2" ht="15.75" thickBot="1">
      <c r="A884809" s="626"/>
      <c r="B884809" s="126">
        <v>60</v>
      </c>
    </row>
    <row r="884810" spans="1:2">
      <c r="A884810" s="628">
        <v>0</v>
      </c>
      <c r="B884810" s="126">
        <v>61</v>
      </c>
    </row>
    <row r="884811" spans="1:2" ht="45">
      <c r="A884811" s="460" t="s">
        <v>746</v>
      </c>
      <c r="B884811" s="127" t="s">
        <v>347</v>
      </c>
    </row>
    <row r="884812" spans="1:2" ht="45.75" thickBot="1">
      <c r="A884812" s="630"/>
      <c r="B884812" s="127" t="s">
        <v>348</v>
      </c>
    </row>
    <row r="884813" spans="1:2" ht="15.75" thickBot="1">
      <c r="A884813" s="629"/>
      <c r="B884813" s="126">
        <v>62</v>
      </c>
    </row>
    <row r="884814" spans="1:2" ht="15.75" thickBot="1">
      <c r="A884814" s="629"/>
      <c r="B884814" s="126">
        <v>63</v>
      </c>
    </row>
    <row r="884815" spans="1:2" ht="15.75" thickBot="1">
      <c r="A884815" s="629"/>
      <c r="B884815" s="126">
        <v>64</v>
      </c>
    </row>
    <row r="884816" spans="1:2" ht="15.75" thickBot="1">
      <c r="A884816" s="627">
        <v>0</v>
      </c>
      <c r="B884816" s="126">
        <v>65</v>
      </c>
    </row>
    <row r="884817" spans="1:2" ht="15.75" thickBot="1">
      <c r="A884817" s="629"/>
      <c r="B884817" s="126">
        <v>66</v>
      </c>
    </row>
    <row r="884818" spans="1:2" ht="15.75" thickBot="1">
      <c r="A884818" s="629"/>
      <c r="B884818" s="126">
        <v>67</v>
      </c>
    </row>
    <row r="884819" spans="1:2" ht="15.75" thickBot="1">
      <c r="A884819" s="629"/>
      <c r="B884819" s="126">
        <v>68</v>
      </c>
    </row>
    <row r="884820" spans="1:2" ht="15.75" thickBot="1">
      <c r="A884820" s="629"/>
      <c r="B884820" s="126">
        <v>69</v>
      </c>
    </row>
    <row r="884821" spans="1:2" ht="15.75" thickBot="1">
      <c r="A884821" s="623"/>
      <c r="B884821" s="126">
        <v>70</v>
      </c>
    </row>
    <row r="884822" spans="1:2" ht="15.75" thickBot="1">
      <c r="A884822" s="629"/>
      <c r="B884822" s="126">
        <v>71</v>
      </c>
    </row>
    <row r="884823" spans="1:2" ht="15.75" thickBot="1">
      <c r="A884823" s="623"/>
      <c r="B884823" s="126">
        <v>72</v>
      </c>
    </row>
    <row r="884824" spans="1:2" ht="15.75" thickBot="1">
      <c r="A884824" s="629"/>
      <c r="B884824" s="126">
        <v>73</v>
      </c>
    </row>
    <row r="884825" spans="1:2">
      <c r="A884825" s="546"/>
      <c r="B884825" s="126">
        <v>74</v>
      </c>
    </row>
    <row r="884826" spans="1:2">
      <c r="A884826" s="462">
        <v>0</v>
      </c>
      <c r="B884826" s="126">
        <v>75</v>
      </c>
    </row>
    <row r="884827" spans="1:2" ht="60">
      <c r="A884827" s="462">
        <v>0</v>
      </c>
      <c r="B884827" s="125" t="s">
        <v>349</v>
      </c>
    </row>
    <row r="884828" spans="1:2" ht="60">
      <c r="A884828" s="460" t="s">
        <v>746</v>
      </c>
      <c r="B884828" s="125" t="s">
        <v>350</v>
      </c>
    </row>
    <row r="884829" spans="1:2" ht="60">
      <c r="A884829" s="441"/>
      <c r="B884829" s="125" t="s">
        <v>351</v>
      </c>
    </row>
    <row r="884830" spans="1:2">
      <c r="A884830" s="462">
        <v>0</v>
      </c>
      <c r="B884830" s="131">
        <v>76</v>
      </c>
    </row>
    <row r="884831" spans="1:2">
      <c r="A884831" s="462">
        <v>0</v>
      </c>
      <c r="B884831" s="131">
        <v>77</v>
      </c>
    </row>
    <row r="884832" spans="1:2">
      <c r="A884832" s="462">
        <v>0</v>
      </c>
      <c r="B884832" s="131">
        <v>78</v>
      </c>
    </row>
    <row r="884833" spans="1:2">
      <c r="A884833" s="462">
        <v>0</v>
      </c>
      <c r="B884833" s="131">
        <v>79</v>
      </c>
    </row>
    <row r="884834" spans="1:2">
      <c r="A884834" s="462">
        <v>0</v>
      </c>
      <c r="B884834" s="131">
        <v>80</v>
      </c>
    </row>
    <row r="884835" spans="1:2">
      <c r="A884835" s="462">
        <v>0</v>
      </c>
      <c r="B884835" s="131">
        <v>81</v>
      </c>
    </row>
    <row r="884836" spans="1:2">
      <c r="A884836" s="462">
        <v>0</v>
      </c>
      <c r="B884836" s="131">
        <v>82</v>
      </c>
    </row>
    <row r="884837" spans="1:2">
      <c r="A884837" s="462">
        <v>0</v>
      </c>
      <c r="B884837" s="131">
        <v>83</v>
      </c>
    </row>
    <row r="884838" spans="1:2">
      <c r="A884838" s="462">
        <v>0</v>
      </c>
      <c r="B884838" s="131">
        <v>84</v>
      </c>
    </row>
    <row r="884839" spans="1:2" ht="15.75" thickBot="1">
      <c r="A884839" s="631">
        <v>0</v>
      </c>
      <c r="B884839" s="131">
        <v>85</v>
      </c>
    </row>
    <row r="884840" spans="1:2" ht="15.75" thickBot="1">
      <c r="A884840" s="632"/>
      <c r="B884840" s="131">
        <v>86</v>
      </c>
    </row>
    <row r="884841" spans="1:2" ht="15.75" thickBot="1">
      <c r="A884841" s="632"/>
      <c r="B884841" s="131">
        <v>87</v>
      </c>
    </row>
    <row r="884842" spans="1:2" ht="15.75" thickBot="1">
      <c r="A884842" s="615"/>
      <c r="B884842" s="131">
        <v>88</v>
      </c>
    </row>
    <row r="884843" spans="1:2" ht="15.75" thickBot="1">
      <c r="A884843" s="622"/>
      <c r="B884843" s="131">
        <v>89</v>
      </c>
    </row>
    <row r="884844" spans="1:2" ht="45">
      <c r="A884844" s="541" t="s">
        <v>746</v>
      </c>
      <c r="B884844" s="125" t="s">
        <v>352</v>
      </c>
    </row>
    <row r="884845" spans="1:2">
      <c r="A884845" s="290"/>
      <c r="B884845" s="131">
        <v>90</v>
      </c>
    </row>
    <row r="884846" spans="1:2">
      <c r="A884846" s="290"/>
      <c r="B884846" s="131">
        <v>91</v>
      </c>
    </row>
    <row r="884847" spans="1:2">
      <c r="A884847" s="526"/>
      <c r="B884847" s="131">
        <v>92</v>
      </c>
    </row>
    <row r="884848" spans="1:2">
      <c r="A884848" s="291"/>
      <c r="B884848" s="131">
        <v>93</v>
      </c>
    </row>
    <row r="884849" spans="1:2">
      <c r="A884849" s="374"/>
      <c r="B884849" s="131">
        <v>94</v>
      </c>
    </row>
    <row r="884850" spans="1:2">
      <c r="A884850" s="374"/>
      <c r="B884850" s="131">
        <v>95</v>
      </c>
    </row>
    <row r="884851" spans="1:2">
      <c r="A884851" s="374"/>
      <c r="B884851" s="131">
        <v>96</v>
      </c>
    </row>
    <row r="884852" spans="1:2">
      <c r="A884852" s="374"/>
      <c r="B884852" s="131">
        <v>97</v>
      </c>
    </row>
    <row r="884853" spans="1:2">
      <c r="A884853" s="291"/>
      <c r="B884853" s="131">
        <v>98</v>
      </c>
    </row>
    <row r="884854" spans="1:2">
      <c r="A884854" s="441"/>
      <c r="B884854" s="131">
        <v>99</v>
      </c>
    </row>
    <row r="884855" spans="1:2">
      <c r="A884855" s="441"/>
      <c r="B884855" s="131">
        <v>100</v>
      </c>
    </row>
    <row r="884856" spans="1:2">
      <c r="A884856" s="464"/>
      <c r="B884856" s="131">
        <v>101</v>
      </c>
    </row>
    <row r="884857" spans="1:2">
      <c r="A884857" s="290"/>
      <c r="B884857" s="131">
        <v>102</v>
      </c>
    </row>
    <row r="884858" spans="1:2" ht="45">
      <c r="A884858" s="633" t="s">
        <v>746</v>
      </c>
      <c r="B884858" s="125" t="s">
        <v>353</v>
      </c>
    </row>
    <row r="884859" spans="1:2">
      <c r="A884859" s="463"/>
      <c r="B884859" s="131">
        <v>103</v>
      </c>
    </row>
    <row r="884860" spans="1:2">
      <c r="A884860" s="298"/>
      <c r="B884860" s="131">
        <v>104</v>
      </c>
    </row>
    <row r="884861" spans="1:2">
      <c r="A884861" s="298"/>
      <c r="B884861" s="131">
        <v>105</v>
      </c>
    </row>
    <row r="884862" spans="1:2">
      <c r="A884862" s="298"/>
      <c r="B884862" s="131">
        <v>106</v>
      </c>
    </row>
    <row r="884863" spans="1:2">
      <c r="A884863" s="298"/>
      <c r="B884863" s="131">
        <v>107</v>
      </c>
    </row>
    <row r="884864" spans="1:2">
      <c r="A884864" s="465"/>
      <c r="B884864" s="131">
        <v>108</v>
      </c>
    </row>
    <row r="884865" spans="1:2">
      <c r="A884865" s="441"/>
      <c r="B884865" s="131">
        <v>109</v>
      </c>
    </row>
    <row r="884866" spans="1:2">
      <c r="A884866" s="464"/>
      <c r="B884866" s="131">
        <v>110</v>
      </c>
    </row>
    <row r="884867" spans="1:2">
      <c r="A884867" s="466"/>
      <c r="B884867" s="131">
        <v>111</v>
      </c>
    </row>
    <row r="884868" spans="1:2">
      <c r="A884868" s="290"/>
      <c r="B884868" s="131">
        <v>112</v>
      </c>
    </row>
    <row r="884869" spans="1:2" ht="45">
      <c r="A884869" s="633" t="s">
        <v>746</v>
      </c>
      <c r="B884869" s="125" t="s">
        <v>354</v>
      </c>
    </row>
    <row r="884870" spans="1:2">
      <c r="A884870" s="290"/>
      <c r="B884870" s="131">
        <v>113</v>
      </c>
    </row>
    <row r="884871" spans="1:2">
      <c r="A884871" s="525" t="s">
        <v>746</v>
      </c>
      <c r="B884871" s="131">
        <v>114</v>
      </c>
    </row>
    <row r="884872" spans="1:2">
      <c r="A884872" s="525" t="s">
        <v>746</v>
      </c>
      <c r="B884872" s="131">
        <v>115</v>
      </c>
    </row>
    <row r="884873" spans="1:2">
      <c r="A884873" s="463"/>
      <c r="B884873" s="131">
        <v>116</v>
      </c>
    </row>
    <row r="884874" spans="1:2">
      <c r="A884874" s="298"/>
      <c r="B884874" s="131">
        <v>117</v>
      </c>
    </row>
    <row r="884875" spans="1:2">
      <c r="A884875" s="298"/>
      <c r="B884875" s="131">
        <v>118</v>
      </c>
    </row>
    <row r="884876" spans="1:2">
      <c r="A884876" s="298"/>
      <c r="B884876" s="131">
        <v>119</v>
      </c>
    </row>
    <row r="884877" spans="1:2">
      <c r="A884877" s="465"/>
      <c r="B884877" s="131">
        <v>120</v>
      </c>
    </row>
    <row r="884878" spans="1:2">
      <c r="A884878" s="465"/>
      <c r="B884878" s="131">
        <v>121</v>
      </c>
    </row>
    <row r="884879" spans="1:2">
      <c r="A884879" s="441"/>
      <c r="B884879" s="131">
        <v>122</v>
      </c>
    </row>
    <row r="884880" spans="1:2">
      <c r="A884880" s="464"/>
      <c r="B884880" s="131">
        <v>123</v>
      </c>
    </row>
    <row r="884881" spans="1:2">
      <c r="A884881" s="463"/>
      <c r="B884881" s="131">
        <v>124</v>
      </c>
    </row>
    <row r="884882" spans="1:2">
      <c r="A884882" s="298"/>
      <c r="B884882" s="131">
        <v>125</v>
      </c>
    </row>
    <row r="884883" spans="1:2">
      <c r="A884883" s="465"/>
      <c r="B884883" s="131">
        <v>127</v>
      </c>
    </row>
    <row r="884884" spans="1:2">
      <c r="A884884" s="441"/>
      <c r="B884884" s="131">
        <v>128</v>
      </c>
    </row>
    <row r="884885" spans="1:2">
      <c r="A884885" s="464"/>
      <c r="B884885" s="131">
        <v>129</v>
      </c>
    </row>
    <row r="884886" spans="1:2">
      <c r="A884886" s="463"/>
      <c r="B884886" s="131">
        <v>130</v>
      </c>
    </row>
    <row r="884887" spans="1:2">
      <c r="A884887" s="298"/>
      <c r="B884887" s="131">
        <v>131</v>
      </c>
    </row>
    <row r="884888" spans="1:2">
      <c r="A884888" s="465"/>
      <c r="B884888" s="131">
        <v>133</v>
      </c>
    </row>
    <row r="884889" spans="1:2" ht="60">
      <c r="A884889" s="460" t="s">
        <v>746</v>
      </c>
      <c r="B884889" s="125" t="s">
        <v>355</v>
      </c>
    </row>
    <row r="884890" spans="1:2" ht="60">
      <c r="A884890" s="439"/>
      <c r="B884890" s="129" t="s">
        <v>356</v>
      </c>
    </row>
    <row r="884891" spans="1:2">
      <c r="A884891" s="462">
        <v>0</v>
      </c>
      <c r="B884891" s="131">
        <v>134</v>
      </c>
    </row>
    <row r="884892" spans="1:2">
      <c r="A884892" s="462">
        <v>0</v>
      </c>
      <c r="B884892" s="131">
        <v>135</v>
      </c>
    </row>
    <row r="884893" spans="1:2">
      <c r="A884893" s="373">
        <v>0</v>
      </c>
      <c r="B884893" s="131">
        <v>136</v>
      </c>
    </row>
    <row r="884894" spans="1:2">
      <c r="A884894" s="439"/>
      <c r="B884894" s="131">
        <v>137</v>
      </c>
    </row>
    <row r="884895" spans="1:2">
      <c r="A884895" s="371">
        <v>0</v>
      </c>
      <c r="B884895" s="131">
        <v>138</v>
      </c>
    </row>
    <row r="884896" spans="1:2">
      <c r="A884896" s="370" t="s">
        <v>746</v>
      </c>
      <c r="B884896" s="131">
        <v>139</v>
      </c>
    </row>
    <row r="884897" spans="1:2">
      <c r="A884897" s="370" t="s">
        <v>746</v>
      </c>
      <c r="B884897" s="131">
        <v>140</v>
      </c>
    </row>
    <row r="884898" spans="1:2">
      <c r="A884898" s="370">
        <v>0</v>
      </c>
      <c r="B884898" s="131">
        <v>141</v>
      </c>
    </row>
    <row r="884899" spans="1:2">
      <c r="A884899" s="370" t="s">
        <v>117</v>
      </c>
      <c r="B884899" s="131">
        <v>142</v>
      </c>
    </row>
    <row r="884900" spans="1:2">
      <c r="A884900" s="370" t="s">
        <v>117</v>
      </c>
      <c r="B884900" s="131">
        <v>143</v>
      </c>
    </row>
    <row r="884901" spans="1:2">
      <c r="A884901" s="370" t="s">
        <v>117</v>
      </c>
      <c r="B884901" s="131">
        <v>144</v>
      </c>
    </row>
    <row r="884902" spans="1:2">
      <c r="A884902" s="370" t="s">
        <v>117</v>
      </c>
      <c r="B884902" s="131">
        <v>145</v>
      </c>
    </row>
    <row r="884903" spans="1:2">
      <c r="A884903" s="528" t="s">
        <v>117</v>
      </c>
      <c r="B884903" s="131">
        <v>146</v>
      </c>
    </row>
    <row r="884904" spans="1:2">
      <c r="A884904" s="528" t="s">
        <v>117</v>
      </c>
      <c r="B884904" s="131">
        <v>147</v>
      </c>
    </row>
    <row r="884905" spans="1:2">
      <c r="A884905" s="370" t="s">
        <v>117</v>
      </c>
      <c r="B884905" s="131">
        <v>148</v>
      </c>
    </row>
    <row r="884906" spans="1:2">
      <c r="A884906" s="515"/>
      <c r="B884906" s="533"/>
    </row>
    <row r="884907" spans="1:2">
      <c r="A884907" s="515"/>
      <c r="B884907" s="452"/>
    </row>
    <row r="884908" spans="1:2">
      <c r="A884908" s="515"/>
      <c r="B884908" s="452"/>
    </row>
    <row r="884909" spans="1:2">
      <c r="A884909" s="515"/>
      <c r="B884909" s="452"/>
    </row>
    <row r="884910" spans="1:2">
      <c r="A884910" s="515"/>
      <c r="B884910" s="452"/>
    </row>
    <row r="884911" spans="1:2">
      <c r="A884911" s="467">
        <v>0</v>
      </c>
      <c r="B884911" s="452"/>
    </row>
    <row r="884912" spans="1:2">
      <c r="A884912" s="467">
        <v>0</v>
      </c>
      <c r="B884912" s="452"/>
    </row>
    <row r="884913" spans="1:2">
      <c r="A884913" s="467">
        <v>0</v>
      </c>
      <c r="B884913" s="452"/>
    </row>
    <row r="884914" spans="1:2">
      <c r="A884914" s="467">
        <v>0</v>
      </c>
      <c r="B884914" s="452"/>
    </row>
    <row r="884915" spans="1:2">
      <c r="A884915" s="467">
        <v>0</v>
      </c>
      <c r="B884915" s="452"/>
    </row>
    <row r="884916" spans="1:2">
      <c r="A884916" s="467"/>
      <c r="B884916" s="452"/>
    </row>
    <row r="884917" spans="1:2">
      <c r="A884917" s="467"/>
      <c r="B884917" s="452"/>
    </row>
    <row r="884918" spans="1:2">
      <c r="A884918" s="467"/>
      <c r="B884918" s="452"/>
    </row>
    <row r="884919" spans="1:2">
      <c r="A884919" s="467"/>
      <c r="B884919" s="452"/>
    </row>
    <row r="884920" spans="1:2">
      <c r="A884920" s="467"/>
      <c r="B884920" s="452"/>
    </row>
    <row r="884921" spans="1:2">
      <c r="A884921" s="467"/>
      <c r="B884921" s="452"/>
    </row>
    <row r="884922" spans="1:2">
      <c r="A884922" s="467"/>
      <c r="B884922" s="452"/>
    </row>
    <row r="884923" spans="1:2">
      <c r="A884923" s="467"/>
      <c r="B884923" s="454"/>
    </row>
    <row r="884924" spans="1:2">
      <c r="A884924" s="467"/>
      <c r="B884924" s="452"/>
    </row>
    <row r="884925" spans="1:2">
      <c r="A884925" s="467"/>
      <c r="B884925" s="455"/>
    </row>
    <row r="884926" spans="1:2">
      <c r="A884926" s="467"/>
      <c r="B884926" s="456"/>
    </row>
    <row r="884927" spans="1:2">
      <c r="A884927" s="467"/>
      <c r="B884927" s="456"/>
    </row>
    <row r="884928" spans="1:2">
      <c r="A884928" s="467"/>
      <c r="B884928" s="455"/>
    </row>
    <row r="884929" spans="1:2">
      <c r="A884929" s="467"/>
      <c r="B884929" s="456"/>
    </row>
    <row r="884930" spans="1:2">
      <c r="A884930" s="467"/>
      <c r="B884930" s="455"/>
    </row>
    <row r="884931" spans="1:2">
      <c r="A884931" s="467"/>
      <c r="B884931" s="452"/>
    </row>
    <row r="884932" spans="1:2">
      <c r="A884932" s="467"/>
      <c r="B884932" s="452"/>
    </row>
    <row r="884933" spans="1:2">
      <c r="A884933" s="467"/>
      <c r="B884933" s="452"/>
    </row>
    <row r="884934" spans="1:2">
      <c r="A884934" s="467"/>
      <c r="B884934" s="452"/>
    </row>
    <row r="884935" spans="1:2">
      <c r="A884935" s="467"/>
      <c r="B884935" s="452"/>
    </row>
    <row r="884936" spans="1:2">
      <c r="A884936" s="467"/>
      <c r="B884936" s="452"/>
    </row>
    <row r="884937" spans="1:2">
      <c r="A884937" s="467"/>
      <c r="B884937" s="452"/>
    </row>
    <row r="901122" spans="1:2">
      <c r="A901122" s="523">
        <v>1</v>
      </c>
      <c r="B901122" s="124"/>
    </row>
    <row r="901123" spans="1:2" ht="60.75" thickBot="1">
      <c r="A901123" s="604"/>
      <c r="B901123" s="125" t="s">
        <v>336</v>
      </c>
    </row>
    <row r="901124" spans="1:2" ht="15.75" thickBot="1">
      <c r="A901124" s="607"/>
      <c r="B901124" s="126">
        <v>1</v>
      </c>
    </row>
    <row r="901125" spans="1:2" ht="45">
      <c r="A901125" s="605" t="s">
        <v>746</v>
      </c>
      <c r="B901125" s="127" t="s">
        <v>337</v>
      </c>
    </row>
    <row r="901126" spans="1:2" ht="15.75" thickBot="1">
      <c r="A901126" s="608"/>
      <c r="B901126" s="126">
        <v>2</v>
      </c>
    </row>
    <row r="901127" spans="1:2" ht="15.75" thickBot="1">
      <c r="A901127" s="609"/>
      <c r="B901127" s="126">
        <v>3</v>
      </c>
    </row>
    <row r="901128" spans="1:2" ht="15.75" thickBot="1">
      <c r="A901128" s="609"/>
      <c r="B901128" s="126">
        <v>4</v>
      </c>
    </row>
    <row r="901129" spans="1:2" ht="15.75" thickBot="1">
      <c r="A901129" s="609"/>
      <c r="B901129" s="126">
        <v>5</v>
      </c>
    </row>
    <row r="901130" spans="1:2" ht="60">
      <c r="A901130" s="605" t="s">
        <v>752</v>
      </c>
      <c r="B901130" s="126">
        <v>6</v>
      </c>
    </row>
    <row r="901131" spans="1:2">
      <c r="A901131" s="483" t="s">
        <v>746</v>
      </c>
      <c r="B901131" s="126">
        <v>7</v>
      </c>
    </row>
    <row r="901132" spans="1:2">
      <c r="A901132" s="483" t="s">
        <v>746</v>
      </c>
      <c r="B901132" s="126">
        <v>8</v>
      </c>
    </row>
    <row r="901133" spans="1:2">
      <c r="A901133" s="483" t="s">
        <v>746</v>
      </c>
      <c r="B901133" s="126">
        <v>9</v>
      </c>
    </row>
    <row r="901134" spans="1:2">
      <c r="A901134" s="483" t="s">
        <v>746</v>
      </c>
      <c r="B901134" s="126">
        <v>10</v>
      </c>
    </row>
    <row r="901135" spans="1:2" ht="15.75" thickBot="1">
      <c r="A901135" s="610" t="s">
        <v>746</v>
      </c>
      <c r="B901135" s="126">
        <v>11</v>
      </c>
    </row>
    <row r="901136" spans="1:2" ht="15.75" thickBot="1">
      <c r="A901136" s="607"/>
      <c r="B901136" s="126">
        <v>12</v>
      </c>
    </row>
    <row r="901137" spans="1:2" ht="15.75" thickBot="1">
      <c r="A901137" s="611"/>
      <c r="B901137" s="126">
        <v>13</v>
      </c>
    </row>
    <row r="901138" spans="1:2" ht="15.75" thickBot="1">
      <c r="A901138" s="609"/>
      <c r="B901138" s="126">
        <v>14</v>
      </c>
    </row>
    <row r="901139" spans="1:2" ht="15.75" thickBot="1">
      <c r="A901139" s="612"/>
      <c r="B901139" s="126">
        <v>15</v>
      </c>
    </row>
    <row r="901140" spans="1:2" ht="15.75" thickBot="1">
      <c r="A901140" s="611"/>
      <c r="B901140" s="126">
        <v>16</v>
      </c>
    </row>
    <row r="901141" spans="1:2" ht="15.75" thickBot="1">
      <c r="A901141" s="613"/>
      <c r="B901141" s="126">
        <v>17</v>
      </c>
    </row>
    <row r="901142" spans="1:2" ht="15.75" thickBot="1">
      <c r="A901142" s="614"/>
      <c r="B901142" s="126">
        <v>18</v>
      </c>
    </row>
    <row r="901143" spans="1:2" ht="15.75" thickBot="1">
      <c r="A901143" s="615"/>
      <c r="B901143" s="126">
        <v>19</v>
      </c>
    </row>
    <row r="901144" spans="1:2" ht="15.75" thickBot="1">
      <c r="A901144" s="615"/>
      <c r="B901144" s="126">
        <v>20</v>
      </c>
    </row>
    <row r="901145" spans="1:2" ht="15.75" thickBot="1">
      <c r="A901145" s="615"/>
      <c r="B901145" s="126">
        <v>21</v>
      </c>
    </row>
    <row r="901146" spans="1:2" ht="15.75" thickBot="1">
      <c r="A901146" s="615"/>
      <c r="B901146" s="126">
        <v>22</v>
      </c>
    </row>
    <row r="901147" spans="1:2" ht="15.75" thickBot="1">
      <c r="A901147" s="615"/>
      <c r="B901147" s="126">
        <v>23</v>
      </c>
    </row>
    <row r="901148" spans="1:2" ht="15.75" thickBot="1">
      <c r="A901148" s="615"/>
      <c r="B901148" s="126">
        <v>24</v>
      </c>
    </row>
    <row r="901149" spans="1:2">
      <c r="A901149" s="616">
        <v>0</v>
      </c>
      <c r="B901149" s="126">
        <v>25</v>
      </c>
    </row>
    <row r="901150" spans="1:2" ht="45">
      <c r="A901150" s="483" t="s">
        <v>746</v>
      </c>
      <c r="B901150" s="127" t="s">
        <v>338</v>
      </c>
    </row>
    <row r="901151" spans="1:2" ht="45.75" thickBot="1">
      <c r="A901151" s="604"/>
      <c r="B901151" s="127" t="s">
        <v>339</v>
      </c>
    </row>
    <row r="901152" spans="1:2" ht="15.75" thickBot="1">
      <c r="A901152" s="615"/>
      <c r="B901152" s="126">
        <v>26</v>
      </c>
    </row>
    <row r="901153" spans="1:2" ht="15.75" thickBot="1">
      <c r="A901153" s="615"/>
      <c r="B901153" s="126">
        <v>27</v>
      </c>
    </row>
    <row r="901154" spans="1:2" ht="15.75" thickBot="1">
      <c r="A901154" s="615"/>
      <c r="B901154" s="126">
        <v>28</v>
      </c>
    </row>
    <row r="901155" spans="1:2" ht="15.75" thickBot="1">
      <c r="A901155" s="615"/>
      <c r="B901155" s="126">
        <v>29</v>
      </c>
    </row>
    <row r="901156" spans="1:2" ht="15.75" thickBot="1">
      <c r="A901156" s="617">
        <v>0</v>
      </c>
      <c r="B901156" s="126">
        <v>30</v>
      </c>
    </row>
    <row r="901157" spans="1:2" ht="15.75" thickBot="1">
      <c r="A901157" s="615"/>
      <c r="B901157" s="126">
        <v>31</v>
      </c>
    </row>
    <row r="901158" spans="1:2" ht="15.75" thickBot="1">
      <c r="A901158" s="615"/>
      <c r="B901158" s="126">
        <v>32</v>
      </c>
    </row>
    <row r="901159" spans="1:2">
      <c r="A901159" s="618">
        <v>0</v>
      </c>
      <c r="B901159" s="126">
        <v>33</v>
      </c>
    </row>
    <row r="901160" spans="1:2">
      <c r="A901160" s="370">
        <v>0</v>
      </c>
      <c r="B901160" s="126">
        <v>34</v>
      </c>
    </row>
    <row r="901161" spans="1:2">
      <c r="A901161" s="436">
        <v>0</v>
      </c>
      <c r="B901161" s="126">
        <v>35</v>
      </c>
    </row>
    <row r="901162" spans="1:2">
      <c r="A901162" s="436">
        <v>0</v>
      </c>
      <c r="B901162" s="126">
        <v>36</v>
      </c>
    </row>
    <row r="901163" spans="1:2">
      <c r="A901163" s="370">
        <v>0</v>
      </c>
      <c r="B901163" s="126">
        <v>37</v>
      </c>
    </row>
    <row r="901164" spans="1:2" ht="15.75" thickBot="1">
      <c r="A901164" s="619">
        <v>0</v>
      </c>
      <c r="B901164" s="126">
        <v>38</v>
      </c>
    </row>
    <row r="901165" spans="1:2" ht="15.75" thickBot="1">
      <c r="A901165" s="615"/>
      <c r="B901165" s="126">
        <v>39</v>
      </c>
    </row>
    <row r="901166" spans="1:2" ht="45">
      <c r="A901166" s="620" t="s">
        <v>746</v>
      </c>
      <c r="B901166" s="127" t="s">
        <v>340</v>
      </c>
    </row>
    <row r="901167" spans="1:2" ht="45.75" thickBot="1">
      <c r="A901167" s="621"/>
      <c r="B901167" s="127" t="s">
        <v>341</v>
      </c>
    </row>
    <row r="901168" spans="1:2" ht="15.75" thickBot="1">
      <c r="A901168" s="615"/>
      <c r="B901168" s="126">
        <v>40</v>
      </c>
    </row>
    <row r="901169" spans="1:2" ht="45">
      <c r="A901169" s="541" t="s">
        <v>746</v>
      </c>
      <c r="B901169" s="127" t="s">
        <v>342</v>
      </c>
    </row>
    <row r="901170" spans="1:2" ht="45.75" thickBot="1">
      <c r="A901170" s="621"/>
      <c r="B901170" s="127" t="s">
        <v>343</v>
      </c>
    </row>
    <row r="901171" spans="1:2" ht="15.75" thickBot="1">
      <c r="A901171" s="622"/>
      <c r="B901171" s="126">
        <v>41</v>
      </c>
    </row>
    <row r="901172" spans="1:2" ht="60">
      <c r="A901172" s="541" t="s">
        <v>746</v>
      </c>
      <c r="B901172" s="127" t="s">
        <v>344</v>
      </c>
    </row>
    <row r="901173" spans="1:2" ht="15.75" thickBot="1">
      <c r="A901173" s="621"/>
      <c r="B901173" s="128">
        <v>42</v>
      </c>
    </row>
    <row r="901174" spans="1:2" ht="15.75" thickBot="1">
      <c r="A901174" s="622"/>
      <c r="B901174" s="126">
        <v>43</v>
      </c>
    </row>
    <row r="901175" spans="1:2" ht="60">
      <c r="A901175" s="541" t="s">
        <v>746</v>
      </c>
      <c r="B901175" s="127" t="s">
        <v>345</v>
      </c>
    </row>
    <row r="901176" spans="1:2" ht="15.75" thickBot="1">
      <c r="A901176" s="621"/>
      <c r="B901176" s="130">
        <v>44</v>
      </c>
    </row>
    <row r="901177" spans="1:2" ht="15.75" thickBot="1">
      <c r="A901177" s="622"/>
      <c r="B901177" s="126">
        <v>45</v>
      </c>
    </row>
    <row r="901178" spans="1:2" ht="15.75" thickBot="1">
      <c r="A901178" s="623"/>
      <c r="B901178" s="130">
        <v>46</v>
      </c>
    </row>
    <row r="901179" spans="1:2" ht="15.75" thickBot="1">
      <c r="A901179" s="625"/>
      <c r="B901179" s="126">
        <v>47</v>
      </c>
    </row>
    <row r="901180" spans="1:2" ht="15.75" thickBot="1">
      <c r="A901180" s="624"/>
      <c r="B901180" s="130">
        <v>48</v>
      </c>
    </row>
    <row r="901181" spans="1:2" ht="15.75" thickBot="1">
      <c r="A901181" s="626"/>
      <c r="B901181" s="126">
        <v>49</v>
      </c>
    </row>
    <row r="901182" spans="1:2" ht="15.75" thickBot="1">
      <c r="A901182" s="626"/>
      <c r="B901182" s="130">
        <v>50</v>
      </c>
    </row>
    <row r="901183" spans="1:2" ht="15.75" thickBot="1">
      <c r="A901183" s="627">
        <v>0</v>
      </c>
      <c r="B901183" s="126">
        <v>51</v>
      </c>
    </row>
    <row r="901184" spans="1:2" ht="15.75" thickBot="1">
      <c r="A901184" s="626"/>
      <c r="B901184" s="130">
        <v>52</v>
      </c>
    </row>
    <row r="901185" spans="1:2" ht="15.75" thickBot="1">
      <c r="A901185" s="626"/>
      <c r="B901185" s="126">
        <v>53</v>
      </c>
    </row>
    <row r="901186" spans="1:2" ht="15.75" thickBot="1">
      <c r="A901186" s="626"/>
      <c r="B901186" s="130">
        <v>54</v>
      </c>
    </row>
    <row r="901187" spans="1:2" ht="15.75" thickBot="1">
      <c r="A901187" s="615"/>
      <c r="B901187" s="126">
        <v>55</v>
      </c>
    </row>
    <row r="901188" spans="1:2" ht="15.75" thickBot="1">
      <c r="A901188" s="615"/>
      <c r="B901188" s="130">
        <v>56</v>
      </c>
    </row>
    <row r="901189" spans="1:2" ht="45.75" thickBot="1">
      <c r="A901189" s="545" t="s">
        <v>746</v>
      </c>
      <c r="B901189" s="127" t="s">
        <v>346</v>
      </c>
    </row>
    <row r="901190" spans="1:2" ht="15.75" thickBot="1">
      <c r="A901190" s="626"/>
      <c r="B901190" s="126">
        <v>57</v>
      </c>
    </row>
    <row r="901191" spans="1:2" ht="15.75" thickBot="1">
      <c r="A901191" s="626"/>
      <c r="B901191" s="126">
        <v>58</v>
      </c>
    </row>
    <row r="901192" spans="1:2" ht="15.75" thickBot="1">
      <c r="A901192" s="626"/>
      <c r="B901192" s="126">
        <v>59</v>
      </c>
    </row>
    <row r="901193" spans="1:2" ht="15.75" thickBot="1">
      <c r="A901193" s="626"/>
      <c r="B901193" s="126">
        <v>60</v>
      </c>
    </row>
    <row r="901194" spans="1:2">
      <c r="A901194" s="628">
        <v>0</v>
      </c>
      <c r="B901194" s="126">
        <v>61</v>
      </c>
    </row>
    <row r="901195" spans="1:2" ht="45">
      <c r="A901195" s="460" t="s">
        <v>746</v>
      </c>
      <c r="B901195" s="127" t="s">
        <v>347</v>
      </c>
    </row>
    <row r="901196" spans="1:2" ht="45.75" thickBot="1">
      <c r="A901196" s="630"/>
      <c r="B901196" s="127" t="s">
        <v>348</v>
      </c>
    </row>
    <row r="901197" spans="1:2" ht="15.75" thickBot="1">
      <c r="A901197" s="629"/>
      <c r="B901197" s="126">
        <v>62</v>
      </c>
    </row>
    <row r="901198" spans="1:2" ht="15.75" thickBot="1">
      <c r="A901198" s="629"/>
      <c r="B901198" s="126">
        <v>63</v>
      </c>
    </row>
    <row r="901199" spans="1:2" ht="15.75" thickBot="1">
      <c r="A901199" s="629"/>
      <c r="B901199" s="126">
        <v>64</v>
      </c>
    </row>
    <row r="901200" spans="1:2" ht="15.75" thickBot="1">
      <c r="A901200" s="627">
        <v>0</v>
      </c>
      <c r="B901200" s="126">
        <v>65</v>
      </c>
    </row>
    <row r="901201" spans="1:2" ht="15.75" thickBot="1">
      <c r="A901201" s="629"/>
      <c r="B901201" s="126">
        <v>66</v>
      </c>
    </row>
    <row r="901202" spans="1:2" ht="15.75" thickBot="1">
      <c r="A901202" s="629"/>
      <c r="B901202" s="126">
        <v>67</v>
      </c>
    </row>
    <row r="901203" spans="1:2" ht="15.75" thickBot="1">
      <c r="A901203" s="629"/>
      <c r="B901203" s="126">
        <v>68</v>
      </c>
    </row>
    <row r="901204" spans="1:2" ht="15.75" thickBot="1">
      <c r="A901204" s="629"/>
      <c r="B901204" s="126">
        <v>69</v>
      </c>
    </row>
    <row r="901205" spans="1:2" ht="15.75" thickBot="1">
      <c r="A901205" s="623"/>
      <c r="B901205" s="126">
        <v>70</v>
      </c>
    </row>
    <row r="901206" spans="1:2" ht="15.75" thickBot="1">
      <c r="A901206" s="629"/>
      <c r="B901206" s="126">
        <v>71</v>
      </c>
    </row>
    <row r="901207" spans="1:2" ht="15.75" thickBot="1">
      <c r="A901207" s="623"/>
      <c r="B901207" s="126">
        <v>72</v>
      </c>
    </row>
    <row r="901208" spans="1:2" ht="15.75" thickBot="1">
      <c r="A901208" s="629"/>
      <c r="B901208" s="126">
        <v>73</v>
      </c>
    </row>
    <row r="901209" spans="1:2">
      <c r="A901209" s="546"/>
      <c r="B901209" s="126">
        <v>74</v>
      </c>
    </row>
    <row r="901210" spans="1:2">
      <c r="A901210" s="462">
        <v>0</v>
      </c>
      <c r="B901210" s="126">
        <v>75</v>
      </c>
    </row>
    <row r="901211" spans="1:2" ht="60">
      <c r="A901211" s="462">
        <v>0</v>
      </c>
      <c r="B901211" s="125" t="s">
        <v>349</v>
      </c>
    </row>
    <row r="901212" spans="1:2" ht="60">
      <c r="A901212" s="460" t="s">
        <v>746</v>
      </c>
      <c r="B901212" s="125" t="s">
        <v>350</v>
      </c>
    </row>
    <row r="901213" spans="1:2" ht="60">
      <c r="A901213" s="441"/>
      <c r="B901213" s="125" t="s">
        <v>351</v>
      </c>
    </row>
    <row r="901214" spans="1:2">
      <c r="A901214" s="462">
        <v>0</v>
      </c>
      <c r="B901214" s="131">
        <v>76</v>
      </c>
    </row>
    <row r="901215" spans="1:2">
      <c r="A901215" s="462">
        <v>0</v>
      </c>
      <c r="B901215" s="131">
        <v>77</v>
      </c>
    </row>
    <row r="901216" spans="1:2">
      <c r="A901216" s="462">
        <v>0</v>
      </c>
      <c r="B901216" s="131">
        <v>78</v>
      </c>
    </row>
    <row r="901217" spans="1:2">
      <c r="A901217" s="462">
        <v>0</v>
      </c>
      <c r="B901217" s="131">
        <v>79</v>
      </c>
    </row>
    <row r="901218" spans="1:2">
      <c r="A901218" s="462">
        <v>0</v>
      </c>
      <c r="B901218" s="131">
        <v>80</v>
      </c>
    </row>
    <row r="901219" spans="1:2">
      <c r="A901219" s="462">
        <v>0</v>
      </c>
      <c r="B901219" s="131">
        <v>81</v>
      </c>
    </row>
    <row r="901220" spans="1:2">
      <c r="A901220" s="462">
        <v>0</v>
      </c>
      <c r="B901220" s="131">
        <v>82</v>
      </c>
    </row>
    <row r="901221" spans="1:2">
      <c r="A901221" s="462">
        <v>0</v>
      </c>
      <c r="B901221" s="131">
        <v>83</v>
      </c>
    </row>
    <row r="901222" spans="1:2">
      <c r="A901222" s="462">
        <v>0</v>
      </c>
      <c r="B901222" s="131">
        <v>84</v>
      </c>
    </row>
    <row r="901223" spans="1:2" ht="15.75" thickBot="1">
      <c r="A901223" s="631">
        <v>0</v>
      </c>
      <c r="B901223" s="131">
        <v>85</v>
      </c>
    </row>
    <row r="901224" spans="1:2" ht="15.75" thickBot="1">
      <c r="A901224" s="632"/>
      <c r="B901224" s="131">
        <v>86</v>
      </c>
    </row>
    <row r="901225" spans="1:2" ht="15.75" thickBot="1">
      <c r="A901225" s="632"/>
      <c r="B901225" s="131">
        <v>87</v>
      </c>
    </row>
    <row r="901226" spans="1:2" ht="15.75" thickBot="1">
      <c r="A901226" s="615"/>
      <c r="B901226" s="131">
        <v>88</v>
      </c>
    </row>
    <row r="901227" spans="1:2" ht="15.75" thickBot="1">
      <c r="A901227" s="622"/>
      <c r="B901227" s="131">
        <v>89</v>
      </c>
    </row>
    <row r="901228" spans="1:2" ht="45">
      <c r="A901228" s="541" t="s">
        <v>746</v>
      </c>
      <c r="B901228" s="125" t="s">
        <v>352</v>
      </c>
    </row>
    <row r="901229" spans="1:2">
      <c r="A901229" s="290"/>
      <c r="B901229" s="131">
        <v>90</v>
      </c>
    </row>
    <row r="901230" spans="1:2">
      <c r="A901230" s="290"/>
      <c r="B901230" s="131">
        <v>91</v>
      </c>
    </row>
    <row r="901231" spans="1:2">
      <c r="A901231" s="526"/>
      <c r="B901231" s="131">
        <v>92</v>
      </c>
    </row>
    <row r="901232" spans="1:2">
      <c r="A901232" s="291"/>
      <c r="B901232" s="131">
        <v>93</v>
      </c>
    </row>
    <row r="901233" spans="1:2">
      <c r="A901233" s="374"/>
      <c r="B901233" s="131">
        <v>94</v>
      </c>
    </row>
    <row r="901234" spans="1:2">
      <c r="A901234" s="374"/>
      <c r="B901234" s="131">
        <v>95</v>
      </c>
    </row>
    <row r="901235" spans="1:2">
      <c r="A901235" s="374"/>
      <c r="B901235" s="131">
        <v>96</v>
      </c>
    </row>
    <row r="901236" spans="1:2">
      <c r="A901236" s="374"/>
      <c r="B901236" s="131">
        <v>97</v>
      </c>
    </row>
    <row r="901237" spans="1:2">
      <c r="A901237" s="291"/>
      <c r="B901237" s="131">
        <v>98</v>
      </c>
    </row>
    <row r="901238" spans="1:2">
      <c r="A901238" s="441"/>
      <c r="B901238" s="131">
        <v>99</v>
      </c>
    </row>
    <row r="901239" spans="1:2">
      <c r="A901239" s="441"/>
      <c r="B901239" s="131">
        <v>100</v>
      </c>
    </row>
    <row r="901240" spans="1:2">
      <c r="A901240" s="464"/>
      <c r="B901240" s="131">
        <v>101</v>
      </c>
    </row>
    <row r="901241" spans="1:2">
      <c r="A901241" s="290"/>
      <c r="B901241" s="131">
        <v>102</v>
      </c>
    </row>
    <row r="901242" spans="1:2" ht="45">
      <c r="A901242" s="633" t="s">
        <v>746</v>
      </c>
      <c r="B901242" s="125" t="s">
        <v>353</v>
      </c>
    </row>
    <row r="901243" spans="1:2">
      <c r="A901243" s="463"/>
      <c r="B901243" s="131">
        <v>103</v>
      </c>
    </row>
    <row r="901244" spans="1:2">
      <c r="A901244" s="298"/>
      <c r="B901244" s="131">
        <v>104</v>
      </c>
    </row>
    <row r="901245" spans="1:2">
      <c r="A901245" s="298"/>
      <c r="B901245" s="131">
        <v>105</v>
      </c>
    </row>
    <row r="901246" spans="1:2">
      <c r="A901246" s="298"/>
      <c r="B901246" s="131">
        <v>106</v>
      </c>
    </row>
    <row r="901247" spans="1:2">
      <c r="A901247" s="298"/>
      <c r="B901247" s="131">
        <v>107</v>
      </c>
    </row>
    <row r="901248" spans="1:2">
      <c r="A901248" s="465"/>
      <c r="B901248" s="131">
        <v>108</v>
      </c>
    </row>
    <row r="901249" spans="1:2">
      <c r="A901249" s="441"/>
      <c r="B901249" s="131">
        <v>109</v>
      </c>
    </row>
    <row r="901250" spans="1:2">
      <c r="A901250" s="464"/>
      <c r="B901250" s="131">
        <v>110</v>
      </c>
    </row>
    <row r="901251" spans="1:2">
      <c r="A901251" s="466"/>
      <c r="B901251" s="131">
        <v>111</v>
      </c>
    </row>
    <row r="901252" spans="1:2">
      <c r="A901252" s="290"/>
      <c r="B901252" s="131">
        <v>112</v>
      </c>
    </row>
    <row r="901253" spans="1:2" ht="45">
      <c r="A901253" s="633" t="s">
        <v>746</v>
      </c>
      <c r="B901253" s="125" t="s">
        <v>354</v>
      </c>
    </row>
    <row r="901254" spans="1:2">
      <c r="A901254" s="290"/>
      <c r="B901254" s="131">
        <v>113</v>
      </c>
    </row>
    <row r="901255" spans="1:2">
      <c r="A901255" s="525" t="s">
        <v>746</v>
      </c>
      <c r="B901255" s="131">
        <v>114</v>
      </c>
    </row>
    <row r="901256" spans="1:2">
      <c r="A901256" s="525" t="s">
        <v>746</v>
      </c>
      <c r="B901256" s="131">
        <v>115</v>
      </c>
    </row>
    <row r="901257" spans="1:2">
      <c r="A901257" s="463"/>
      <c r="B901257" s="131">
        <v>116</v>
      </c>
    </row>
    <row r="901258" spans="1:2">
      <c r="A901258" s="298"/>
      <c r="B901258" s="131">
        <v>117</v>
      </c>
    </row>
    <row r="901259" spans="1:2">
      <c r="A901259" s="298"/>
      <c r="B901259" s="131">
        <v>118</v>
      </c>
    </row>
    <row r="901260" spans="1:2">
      <c r="A901260" s="298"/>
      <c r="B901260" s="131">
        <v>119</v>
      </c>
    </row>
    <row r="901261" spans="1:2">
      <c r="A901261" s="465"/>
      <c r="B901261" s="131">
        <v>120</v>
      </c>
    </row>
    <row r="901262" spans="1:2">
      <c r="A901262" s="465"/>
      <c r="B901262" s="131">
        <v>121</v>
      </c>
    </row>
    <row r="901263" spans="1:2">
      <c r="A901263" s="441"/>
      <c r="B901263" s="131">
        <v>122</v>
      </c>
    </row>
    <row r="901264" spans="1:2">
      <c r="A901264" s="464"/>
      <c r="B901264" s="131">
        <v>123</v>
      </c>
    </row>
    <row r="901265" spans="1:2">
      <c r="A901265" s="463"/>
      <c r="B901265" s="131">
        <v>124</v>
      </c>
    </row>
    <row r="901266" spans="1:2">
      <c r="A901266" s="298"/>
      <c r="B901266" s="131">
        <v>125</v>
      </c>
    </row>
    <row r="901267" spans="1:2">
      <c r="A901267" s="465"/>
      <c r="B901267" s="131">
        <v>127</v>
      </c>
    </row>
    <row r="901268" spans="1:2">
      <c r="A901268" s="441"/>
      <c r="B901268" s="131">
        <v>128</v>
      </c>
    </row>
    <row r="901269" spans="1:2">
      <c r="A901269" s="464"/>
      <c r="B901269" s="131">
        <v>129</v>
      </c>
    </row>
    <row r="901270" spans="1:2">
      <c r="A901270" s="463"/>
      <c r="B901270" s="131">
        <v>130</v>
      </c>
    </row>
    <row r="901271" spans="1:2">
      <c r="A901271" s="298"/>
      <c r="B901271" s="131">
        <v>131</v>
      </c>
    </row>
    <row r="901272" spans="1:2">
      <c r="A901272" s="465"/>
      <c r="B901272" s="131">
        <v>133</v>
      </c>
    </row>
    <row r="901273" spans="1:2" ht="60">
      <c r="A901273" s="460" t="s">
        <v>746</v>
      </c>
      <c r="B901273" s="125" t="s">
        <v>355</v>
      </c>
    </row>
    <row r="901274" spans="1:2" ht="60">
      <c r="A901274" s="439"/>
      <c r="B901274" s="129" t="s">
        <v>356</v>
      </c>
    </row>
    <row r="901275" spans="1:2">
      <c r="A901275" s="462">
        <v>0</v>
      </c>
      <c r="B901275" s="131">
        <v>134</v>
      </c>
    </row>
    <row r="901276" spans="1:2">
      <c r="A901276" s="462">
        <v>0</v>
      </c>
      <c r="B901276" s="131">
        <v>135</v>
      </c>
    </row>
    <row r="901277" spans="1:2">
      <c r="A901277" s="373">
        <v>0</v>
      </c>
      <c r="B901277" s="131">
        <v>136</v>
      </c>
    </row>
    <row r="901278" spans="1:2">
      <c r="A901278" s="439"/>
      <c r="B901278" s="131">
        <v>137</v>
      </c>
    </row>
    <row r="901279" spans="1:2">
      <c r="A901279" s="371">
        <v>0</v>
      </c>
      <c r="B901279" s="131">
        <v>138</v>
      </c>
    </row>
    <row r="901280" spans="1:2">
      <c r="A901280" s="370" t="s">
        <v>746</v>
      </c>
      <c r="B901280" s="131">
        <v>139</v>
      </c>
    </row>
    <row r="901281" spans="1:2">
      <c r="A901281" s="370" t="s">
        <v>746</v>
      </c>
      <c r="B901281" s="131">
        <v>140</v>
      </c>
    </row>
    <row r="901282" spans="1:2">
      <c r="A901282" s="370">
        <v>0</v>
      </c>
      <c r="B901282" s="131">
        <v>141</v>
      </c>
    </row>
    <row r="901283" spans="1:2">
      <c r="A901283" s="370" t="s">
        <v>117</v>
      </c>
      <c r="B901283" s="131">
        <v>142</v>
      </c>
    </row>
    <row r="901284" spans="1:2">
      <c r="A901284" s="370" t="s">
        <v>117</v>
      </c>
      <c r="B901284" s="131">
        <v>143</v>
      </c>
    </row>
    <row r="901285" spans="1:2">
      <c r="A901285" s="370" t="s">
        <v>117</v>
      </c>
      <c r="B901285" s="131">
        <v>144</v>
      </c>
    </row>
    <row r="901286" spans="1:2">
      <c r="A901286" s="370" t="s">
        <v>117</v>
      </c>
      <c r="B901286" s="131">
        <v>145</v>
      </c>
    </row>
    <row r="901287" spans="1:2">
      <c r="A901287" s="528" t="s">
        <v>117</v>
      </c>
      <c r="B901287" s="131">
        <v>146</v>
      </c>
    </row>
    <row r="901288" spans="1:2">
      <c r="A901288" s="528" t="s">
        <v>117</v>
      </c>
      <c r="B901288" s="131">
        <v>147</v>
      </c>
    </row>
    <row r="901289" spans="1:2">
      <c r="A901289" s="370" t="s">
        <v>117</v>
      </c>
      <c r="B901289" s="131">
        <v>148</v>
      </c>
    </row>
    <row r="901290" spans="1:2">
      <c r="A901290" s="515"/>
      <c r="B901290" s="533"/>
    </row>
    <row r="901291" spans="1:2">
      <c r="A901291" s="515"/>
      <c r="B901291" s="452"/>
    </row>
    <row r="901292" spans="1:2">
      <c r="A901292" s="515"/>
      <c r="B901292" s="452"/>
    </row>
    <row r="901293" spans="1:2">
      <c r="A901293" s="515"/>
      <c r="B901293" s="452"/>
    </row>
    <row r="901294" spans="1:2">
      <c r="A901294" s="515"/>
      <c r="B901294" s="452"/>
    </row>
    <row r="901295" spans="1:2">
      <c r="A901295" s="467">
        <v>0</v>
      </c>
      <c r="B901295" s="452"/>
    </row>
    <row r="901296" spans="1:2">
      <c r="A901296" s="467">
        <v>0</v>
      </c>
      <c r="B901296" s="452"/>
    </row>
    <row r="901297" spans="1:2">
      <c r="A901297" s="467">
        <v>0</v>
      </c>
      <c r="B901297" s="452"/>
    </row>
    <row r="901298" spans="1:2">
      <c r="A901298" s="467">
        <v>0</v>
      </c>
      <c r="B901298" s="452"/>
    </row>
    <row r="901299" spans="1:2">
      <c r="A901299" s="467">
        <v>0</v>
      </c>
      <c r="B901299" s="452"/>
    </row>
    <row r="901300" spans="1:2">
      <c r="A901300" s="467"/>
      <c r="B901300" s="452"/>
    </row>
    <row r="901301" spans="1:2">
      <c r="A901301" s="467"/>
      <c r="B901301" s="452"/>
    </row>
    <row r="901302" spans="1:2">
      <c r="A901302" s="467"/>
      <c r="B901302" s="452"/>
    </row>
    <row r="901303" spans="1:2">
      <c r="A901303" s="467"/>
      <c r="B901303" s="452"/>
    </row>
    <row r="901304" spans="1:2">
      <c r="A901304" s="467"/>
      <c r="B901304" s="452"/>
    </row>
    <row r="901305" spans="1:2">
      <c r="A901305" s="467"/>
      <c r="B901305" s="452"/>
    </row>
    <row r="901306" spans="1:2">
      <c r="A901306" s="467"/>
      <c r="B901306" s="452"/>
    </row>
    <row r="901307" spans="1:2">
      <c r="A901307" s="467"/>
      <c r="B901307" s="454"/>
    </row>
    <row r="901308" spans="1:2">
      <c r="A901308" s="467"/>
      <c r="B901308" s="452"/>
    </row>
    <row r="901309" spans="1:2">
      <c r="A901309" s="467"/>
      <c r="B901309" s="455"/>
    </row>
    <row r="901310" spans="1:2">
      <c r="A901310" s="467"/>
      <c r="B901310" s="456"/>
    </row>
    <row r="901311" spans="1:2">
      <c r="A901311" s="467"/>
      <c r="B901311" s="456"/>
    </row>
    <row r="901312" spans="1:2">
      <c r="A901312" s="467"/>
      <c r="B901312" s="455"/>
    </row>
    <row r="901313" spans="1:2">
      <c r="A901313" s="467"/>
      <c r="B901313" s="456"/>
    </row>
    <row r="901314" spans="1:2">
      <c r="A901314" s="467"/>
      <c r="B901314" s="455"/>
    </row>
    <row r="901315" spans="1:2">
      <c r="A901315" s="467"/>
      <c r="B901315" s="452"/>
    </row>
    <row r="901316" spans="1:2">
      <c r="A901316" s="467"/>
      <c r="B901316" s="452"/>
    </row>
    <row r="901317" spans="1:2">
      <c r="A901317" s="467"/>
      <c r="B901317" s="452"/>
    </row>
    <row r="901318" spans="1:2">
      <c r="A901318" s="467"/>
      <c r="B901318" s="452"/>
    </row>
    <row r="901319" spans="1:2">
      <c r="A901319" s="467"/>
      <c r="B901319" s="452"/>
    </row>
    <row r="901320" spans="1:2">
      <c r="A901320" s="467"/>
      <c r="B901320" s="452"/>
    </row>
    <row r="901321" spans="1:2">
      <c r="A901321" s="467"/>
      <c r="B901321" s="452"/>
    </row>
    <row r="917506" spans="1:2">
      <c r="A917506" s="523">
        <v>1</v>
      </c>
      <c r="B917506" s="124"/>
    </row>
    <row r="917507" spans="1:2" ht="60.75" thickBot="1">
      <c r="A917507" s="604"/>
      <c r="B917507" s="125" t="s">
        <v>336</v>
      </c>
    </row>
    <row r="917508" spans="1:2" ht="15.75" thickBot="1">
      <c r="A917508" s="607"/>
      <c r="B917508" s="126">
        <v>1</v>
      </c>
    </row>
    <row r="917509" spans="1:2" ht="45">
      <c r="A917509" s="605" t="s">
        <v>746</v>
      </c>
      <c r="B917509" s="127" t="s">
        <v>337</v>
      </c>
    </row>
    <row r="917510" spans="1:2" ht="15.75" thickBot="1">
      <c r="A917510" s="608"/>
      <c r="B917510" s="126">
        <v>2</v>
      </c>
    </row>
    <row r="917511" spans="1:2" ht="15.75" thickBot="1">
      <c r="A917511" s="609"/>
      <c r="B917511" s="126">
        <v>3</v>
      </c>
    </row>
    <row r="917512" spans="1:2" ht="15.75" thickBot="1">
      <c r="A917512" s="609"/>
      <c r="B917512" s="126">
        <v>4</v>
      </c>
    </row>
    <row r="917513" spans="1:2" ht="15.75" thickBot="1">
      <c r="A917513" s="609"/>
      <c r="B917513" s="126">
        <v>5</v>
      </c>
    </row>
    <row r="917514" spans="1:2" ht="60">
      <c r="A917514" s="605" t="s">
        <v>752</v>
      </c>
      <c r="B917514" s="126">
        <v>6</v>
      </c>
    </row>
    <row r="917515" spans="1:2">
      <c r="A917515" s="483" t="s">
        <v>746</v>
      </c>
      <c r="B917515" s="126">
        <v>7</v>
      </c>
    </row>
    <row r="917516" spans="1:2">
      <c r="A917516" s="483" t="s">
        <v>746</v>
      </c>
      <c r="B917516" s="126">
        <v>8</v>
      </c>
    </row>
    <row r="917517" spans="1:2">
      <c r="A917517" s="483" t="s">
        <v>746</v>
      </c>
      <c r="B917517" s="126">
        <v>9</v>
      </c>
    </row>
    <row r="917518" spans="1:2">
      <c r="A917518" s="483" t="s">
        <v>746</v>
      </c>
      <c r="B917518" s="126">
        <v>10</v>
      </c>
    </row>
    <row r="917519" spans="1:2" ht="15.75" thickBot="1">
      <c r="A917519" s="610" t="s">
        <v>746</v>
      </c>
      <c r="B917519" s="126">
        <v>11</v>
      </c>
    </row>
    <row r="917520" spans="1:2" ht="15.75" thickBot="1">
      <c r="A917520" s="607"/>
      <c r="B917520" s="126">
        <v>12</v>
      </c>
    </row>
    <row r="917521" spans="1:2" ht="15.75" thickBot="1">
      <c r="A917521" s="611"/>
      <c r="B917521" s="126">
        <v>13</v>
      </c>
    </row>
    <row r="917522" spans="1:2" ht="15.75" thickBot="1">
      <c r="A917522" s="609"/>
      <c r="B917522" s="126">
        <v>14</v>
      </c>
    </row>
    <row r="917523" spans="1:2" ht="15.75" thickBot="1">
      <c r="A917523" s="612"/>
      <c r="B917523" s="126">
        <v>15</v>
      </c>
    </row>
    <row r="917524" spans="1:2" ht="15.75" thickBot="1">
      <c r="A917524" s="611"/>
      <c r="B917524" s="126">
        <v>16</v>
      </c>
    </row>
    <row r="917525" spans="1:2" ht="15.75" thickBot="1">
      <c r="A917525" s="613"/>
      <c r="B917525" s="126">
        <v>17</v>
      </c>
    </row>
    <row r="917526" spans="1:2" ht="15.75" thickBot="1">
      <c r="A917526" s="614"/>
      <c r="B917526" s="126">
        <v>18</v>
      </c>
    </row>
    <row r="917527" spans="1:2" ht="15.75" thickBot="1">
      <c r="A917527" s="615"/>
      <c r="B917527" s="126">
        <v>19</v>
      </c>
    </row>
    <row r="917528" spans="1:2" ht="15.75" thickBot="1">
      <c r="A917528" s="615"/>
      <c r="B917528" s="126">
        <v>20</v>
      </c>
    </row>
    <row r="917529" spans="1:2" ht="15.75" thickBot="1">
      <c r="A917529" s="615"/>
      <c r="B917529" s="126">
        <v>21</v>
      </c>
    </row>
    <row r="917530" spans="1:2" ht="15.75" thickBot="1">
      <c r="A917530" s="615"/>
      <c r="B917530" s="126">
        <v>22</v>
      </c>
    </row>
    <row r="917531" spans="1:2" ht="15.75" thickBot="1">
      <c r="A917531" s="615"/>
      <c r="B917531" s="126">
        <v>23</v>
      </c>
    </row>
    <row r="917532" spans="1:2" ht="15.75" thickBot="1">
      <c r="A917532" s="615"/>
      <c r="B917532" s="126">
        <v>24</v>
      </c>
    </row>
    <row r="917533" spans="1:2">
      <c r="A917533" s="616">
        <v>0</v>
      </c>
      <c r="B917533" s="126">
        <v>25</v>
      </c>
    </row>
    <row r="917534" spans="1:2" ht="45">
      <c r="A917534" s="483" t="s">
        <v>746</v>
      </c>
      <c r="B917534" s="127" t="s">
        <v>338</v>
      </c>
    </row>
    <row r="917535" spans="1:2" ht="45.75" thickBot="1">
      <c r="A917535" s="604"/>
      <c r="B917535" s="127" t="s">
        <v>339</v>
      </c>
    </row>
    <row r="917536" spans="1:2" ht="15.75" thickBot="1">
      <c r="A917536" s="615"/>
      <c r="B917536" s="126">
        <v>26</v>
      </c>
    </row>
    <row r="917537" spans="1:2" ht="15.75" thickBot="1">
      <c r="A917537" s="615"/>
      <c r="B917537" s="126">
        <v>27</v>
      </c>
    </row>
    <row r="917538" spans="1:2" ht="15.75" thickBot="1">
      <c r="A917538" s="615"/>
      <c r="B917538" s="126">
        <v>28</v>
      </c>
    </row>
    <row r="917539" spans="1:2" ht="15.75" thickBot="1">
      <c r="A917539" s="615"/>
      <c r="B917539" s="126">
        <v>29</v>
      </c>
    </row>
    <row r="917540" spans="1:2" ht="15.75" thickBot="1">
      <c r="A917540" s="617">
        <v>0</v>
      </c>
      <c r="B917540" s="126">
        <v>30</v>
      </c>
    </row>
    <row r="917541" spans="1:2" ht="15.75" thickBot="1">
      <c r="A917541" s="615"/>
      <c r="B917541" s="126">
        <v>31</v>
      </c>
    </row>
    <row r="917542" spans="1:2" ht="15.75" thickBot="1">
      <c r="A917542" s="615"/>
      <c r="B917542" s="126">
        <v>32</v>
      </c>
    </row>
    <row r="917543" spans="1:2">
      <c r="A917543" s="618">
        <v>0</v>
      </c>
      <c r="B917543" s="126">
        <v>33</v>
      </c>
    </row>
    <row r="917544" spans="1:2">
      <c r="A917544" s="370">
        <v>0</v>
      </c>
      <c r="B917544" s="126">
        <v>34</v>
      </c>
    </row>
    <row r="917545" spans="1:2">
      <c r="A917545" s="436">
        <v>0</v>
      </c>
      <c r="B917545" s="126">
        <v>35</v>
      </c>
    </row>
    <row r="917546" spans="1:2">
      <c r="A917546" s="436">
        <v>0</v>
      </c>
      <c r="B917546" s="126">
        <v>36</v>
      </c>
    </row>
    <row r="917547" spans="1:2">
      <c r="A917547" s="370">
        <v>0</v>
      </c>
      <c r="B917547" s="126">
        <v>37</v>
      </c>
    </row>
    <row r="917548" spans="1:2" ht="15.75" thickBot="1">
      <c r="A917548" s="619">
        <v>0</v>
      </c>
      <c r="B917548" s="126">
        <v>38</v>
      </c>
    </row>
    <row r="917549" spans="1:2" ht="15.75" thickBot="1">
      <c r="A917549" s="615"/>
      <c r="B917549" s="126">
        <v>39</v>
      </c>
    </row>
    <row r="917550" spans="1:2" ht="45">
      <c r="A917550" s="620" t="s">
        <v>746</v>
      </c>
      <c r="B917550" s="127" t="s">
        <v>340</v>
      </c>
    </row>
    <row r="917551" spans="1:2" ht="45.75" thickBot="1">
      <c r="A917551" s="621"/>
      <c r="B917551" s="127" t="s">
        <v>341</v>
      </c>
    </row>
    <row r="917552" spans="1:2" ht="15.75" thickBot="1">
      <c r="A917552" s="615"/>
      <c r="B917552" s="126">
        <v>40</v>
      </c>
    </row>
    <row r="917553" spans="1:2" ht="45">
      <c r="A917553" s="541" t="s">
        <v>746</v>
      </c>
      <c r="B917553" s="127" t="s">
        <v>342</v>
      </c>
    </row>
    <row r="917554" spans="1:2" ht="45.75" thickBot="1">
      <c r="A917554" s="621"/>
      <c r="B917554" s="127" t="s">
        <v>343</v>
      </c>
    </row>
    <row r="917555" spans="1:2" ht="15.75" thickBot="1">
      <c r="A917555" s="622"/>
      <c r="B917555" s="126">
        <v>41</v>
      </c>
    </row>
    <row r="917556" spans="1:2" ht="60">
      <c r="A917556" s="541" t="s">
        <v>746</v>
      </c>
      <c r="B917556" s="127" t="s">
        <v>344</v>
      </c>
    </row>
    <row r="917557" spans="1:2" ht="15.75" thickBot="1">
      <c r="A917557" s="621"/>
      <c r="B917557" s="128">
        <v>42</v>
      </c>
    </row>
    <row r="917558" spans="1:2" ht="15.75" thickBot="1">
      <c r="A917558" s="622"/>
      <c r="B917558" s="126">
        <v>43</v>
      </c>
    </row>
    <row r="917559" spans="1:2" ht="60">
      <c r="A917559" s="541" t="s">
        <v>746</v>
      </c>
      <c r="B917559" s="127" t="s">
        <v>345</v>
      </c>
    </row>
    <row r="917560" spans="1:2" ht="15.75" thickBot="1">
      <c r="A917560" s="621"/>
      <c r="B917560" s="130">
        <v>44</v>
      </c>
    </row>
    <row r="917561" spans="1:2" ht="15.75" thickBot="1">
      <c r="A917561" s="622"/>
      <c r="B917561" s="126">
        <v>45</v>
      </c>
    </row>
    <row r="917562" spans="1:2" ht="15.75" thickBot="1">
      <c r="A917562" s="623"/>
      <c r="B917562" s="130">
        <v>46</v>
      </c>
    </row>
    <row r="917563" spans="1:2" ht="15.75" thickBot="1">
      <c r="A917563" s="625"/>
      <c r="B917563" s="126">
        <v>47</v>
      </c>
    </row>
    <row r="917564" spans="1:2" ht="15.75" thickBot="1">
      <c r="A917564" s="624"/>
      <c r="B917564" s="130">
        <v>48</v>
      </c>
    </row>
    <row r="917565" spans="1:2" ht="15.75" thickBot="1">
      <c r="A917565" s="626"/>
      <c r="B917565" s="126">
        <v>49</v>
      </c>
    </row>
    <row r="917566" spans="1:2" ht="15.75" thickBot="1">
      <c r="A917566" s="626"/>
      <c r="B917566" s="130">
        <v>50</v>
      </c>
    </row>
    <row r="917567" spans="1:2" ht="15.75" thickBot="1">
      <c r="A917567" s="627">
        <v>0</v>
      </c>
      <c r="B917567" s="126">
        <v>51</v>
      </c>
    </row>
    <row r="917568" spans="1:2" ht="15.75" thickBot="1">
      <c r="A917568" s="626"/>
      <c r="B917568" s="130">
        <v>52</v>
      </c>
    </row>
    <row r="917569" spans="1:2" ht="15.75" thickBot="1">
      <c r="A917569" s="626"/>
      <c r="B917569" s="126">
        <v>53</v>
      </c>
    </row>
    <row r="917570" spans="1:2" ht="15.75" thickBot="1">
      <c r="A917570" s="626"/>
      <c r="B917570" s="130">
        <v>54</v>
      </c>
    </row>
    <row r="917571" spans="1:2" ht="15.75" thickBot="1">
      <c r="A917571" s="615"/>
      <c r="B917571" s="126">
        <v>55</v>
      </c>
    </row>
    <row r="917572" spans="1:2" ht="15.75" thickBot="1">
      <c r="A917572" s="615"/>
      <c r="B917572" s="130">
        <v>56</v>
      </c>
    </row>
    <row r="917573" spans="1:2" ht="45.75" thickBot="1">
      <c r="A917573" s="545" t="s">
        <v>746</v>
      </c>
      <c r="B917573" s="127" t="s">
        <v>346</v>
      </c>
    </row>
    <row r="917574" spans="1:2" ht="15.75" thickBot="1">
      <c r="A917574" s="626"/>
      <c r="B917574" s="126">
        <v>57</v>
      </c>
    </row>
    <row r="917575" spans="1:2" ht="15.75" thickBot="1">
      <c r="A917575" s="626"/>
      <c r="B917575" s="126">
        <v>58</v>
      </c>
    </row>
    <row r="917576" spans="1:2" ht="15.75" thickBot="1">
      <c r="A917576" s="626"/>
      <c r="B917576" s="126">
        <v>59</v>
      </c>
    </row>
    <row r="917577" spans="1:2" ht="15.75" thickBot="1">
      <c r="A917577" s="626"/>
      <c r="B917577" s="126">
        <v>60</v>
      </c>
    </row>
    <row r="917578" spans="1:2">
      <c r="A917578" s="628">
        <v>0</v>
      </c>
      <c r="B917578" s="126">
        <v>61</v>
      </c>
    </row>
    <row r="917579" spans="1:2" ht="45">
      <c r="A917579" s="460" t="s">
        <v>746</v>
      </c>
      <c r="B917579" s="127" t="s">
        <v>347</v>
      </c>
    </row>
    <row r="917580" spans="1:2" ht="45.75" thickBot="1">
      <c r="A917580" s="630"/>
      <c r="B917580" s="127" t="s">
        <v>348</v>
      </c>
    </row>
    <row r="917581" spans="1:2" ht="15.75" thickBot="1">
      <c r="A917581" s="629"/>
      <c r="B917581" s="126">
        <v>62</v>
      </c>
    </row>
    <row r="917582" spans="1:2" ht="15.75" thickBot="1">
      <c r="A917582" s="629"/>
      <c r="B917582" s="126">
        <v>63</v>
      </c>
    </row>
    <row r="917583" spans="1:2" ht="15.75" thickBot="1">
      <c r="A917583" s="629"/>
      <c r="B917583" s="126">
        <v>64</v>
      </c>
    </row>
    <row r="917584" spans="1:2" ht="15.75" thickBot="1">
      <c r="A917584" s="627">
        <v>0</v>
      </c>
      <c r="B917584" s="126">
        <v>65</v>
      </c>
    </row>
    <row r="917585" spans="1:2" ht="15.75" thickBot="1">
      <c r="A917585" s="629"/>
      <c r="B917585" s="126">
        <v>66</v>
      </c>
    </row>
    <row r="917586" spans="1:2" ht="15.75" thickBot="1">
      <c r="A917586" s="629"/>
      <c r="B917586" s="126">
        <v>67</v>
      </c>
    </row>
    <row r="917587" spans="1:2" ht="15.75" thickBot="1">
      <c r="A917587" s="629"/>
      <c r="B917587" s="126">
        <v>68</v>
      </c>
    </row>
    <row r="917588" spans="1:2" ht="15.75" thickBot="1">
      <c r="A917588" s="629"/>
      <c r="B917588" s="126">
        <v>69</v>
      </c>
    </row>
    <row r="917589" spans="1:2" ht="15.75" thickBot="1">
      <c r="A917589" s="623"/>
      <c r="B917589" s="126">
        <v>70</v>
      </c>
    </row>
    <row r="917590" spans="1:2" ht="15.75" thickBot="1">
      <c r="A917590" s="629"/>
      <c r="B917590" s="126">
        <v>71</v>
      </c>
    </row>
    <row r="917591" spans="1:2" ht="15.75" thickBot="1">
      <c r="A917591" s="623"/>
      <c r="B917591" s="126">
        <v>72</v>
      </c>
    </row>
    <row r="917592" spans="1:2" ht="15.75" thickBot="1">
      <c r="A917592" s="629"/>
      <c r="B917592" s="126">
        <v>73</v>
      </c>
    </row>
    <row r="917593" spans="1:2">
      <c r="A917593" s="546"/>
      <c r="B917593" s="126">
        <v>74</v>
      </c>
    </row>
    <row r="917594" spans="1:2">
      <c r="A917594" s="462">
        <v>0</v>
      </c>
      <c r="B917594" s="126">
        <v>75</v>
      </c>
    </row>
    <row r="917595" spans="1:2" ht="60">
      <c r="A917595" s="462">
        <v>0</v>
      </c>
      <c r="B917595" s="125" t="s">
        <v>349</v>
      </c>
    </row>
    <row r="917596" spans="1:2" ht="60">
      <c r="A917596" s="460" t="s">
        <v>746</v>
      </c>
      <c r="B917596" s="125" t="s">
        <v>350</v>
      </c>
    </row>
    <row r="917597" spans="1:2" ht="60">
      <c r="A917597" s="441"/>
      <c r="B917597" s="125" t="s">
        <v>351</v>
      </c>
    </row>
    <row r="917598" spans="1:2">
      <c r="A917598" s="462">
        <v>0</v>
      </c>
      <c r="B917598" s="131">
        <v>76</v>
      </c>
    </row>
    <row r="917599" spans="1:2">
      <c r="A917599" s="462">
        <v>0</v>
      </c>
      <c r="B917599" s="131">
        <v>77</v>
      </c>
    </row>
    <row r="917600" spans="1:2">
      <c r="A917600" s="462">
        <v>0</v>
      </c>
      <c r="B917600" s="131">
        <v>78</v>
      </c>
    </row>
    <row r="917601" spans="1:2">
      <c r="A917601" s="462">
        <v>0</v>
      </c>
      <c r="B917601" s="131">
        <v>79</v>
      </c>
    </row>
    <row r="917602" spans="1:2">
      <c r="A917602" s="462">
        <v>0</v>
      </c>
      <c r="B917602" s="131">
        <v>80</v>
      </c>
    </row>
    <row r="917603" spans="1:2">
      <c r="A917603" s="462">
        <v>0</v>
      </c>
      <c r="B917603" s="131">
        <v>81</v>
      </c>
    </row>
    <row r="917604" spans="1:2">
      <c r="A917604" s="462">
        <v>0</v>
      </c>
      <c r="B917604" s="131">
        <v>82</v>
      </c>
    </row>
    <row r="917605" spans="1:2">
      <c r="A917605" s="462">
        <v>0</v>
      </c>
      <c r="B917605" s="131">
        <v>83</v>
      </c>
    </row>
    <row r="917606" spans="1:2">
      <c r="A917606" s="462">
        <v>0</v>
      </c>
      <c r="B917606" s="131">
        <v>84</v>
      </c>
    </row>
    <row r="917607" spans="1:2" ht="15.75" thickBot="1">
      <c r="A917607" s="631">
        <v>0</v>
      </c>
      <c r="B917607" s="131">
        <v>85</v>
      </c>
    </row>
    <row r="917608" spans="1:2" ht="15.75" thickBot="1">
      <c r="A917608" s="632"/>
      <c r="B917608" s="131">
        <v>86</v>
      </c>
    </row>
    <row r="917609" spans="1:2" ht="15.75" thickBot="1">
      <c r="A917609" s="632"/>
      <c r="B917609" s="131">
        <v>87</v>
      </c>
    </row>
    <row r="917610" spans="1:2" ht="15.75" thickBot="1">
      <c r="A917610" s="615"/>
      <c r="B917610" s="131">
        <v>88</v>
      </c>
    </row>
    <row r="917611" spans="1:2" ht="15.75" thickBot="1">
      <c r="A917611" s="622"/>
      <c r="B917611" s="131">
        <v>89</v>
      </c>
    </row>
    <row r="917612" spans="1:2" ht="45">
      <c r="A917612" s="541" t="s">
        <v>746</v>
      </c>
      <c r="B917612" s="125" t="s">
        <v>352</v>
      </c>
    </row>
    <row r="917613" spans="1:2">
      <c r="A917613" s="290"/>
      <c r="B917613" s="131">
        <v>90</v>
      </c>
    </row>
    <row r="917614" spans="1:2">
      <c r="A917614" s="290"/>
      <c r="B917614" s="131">
        <v>91</v>
      </c>
    </row>
    <row r="917615" spans="1:2">
      <c r="A917615" s="526"/>
      <c r="B917615" s="131">
        <v>92</v>
      </c>
    </row>
    <row r="917616" spans="1:2">
      <c r="A917616" s="291"/>
      <c r="B917616" s="131">
        <v>93</v>
      </c>
    </row>
    <row r="917617" spans="1:2">
      <c r="A917617" s="374"/>
      <c r="B917617" s="131">
        <v>94</v>
      </c>
    </row>
    <row r="917618" spans="1:2">
      <c r="A917618" s="374"/>
      <c r="B917618" s="131">
        <v>95</v>
      </c>
    </row>
    <row r="917619" spans="1:2">
      <c r="A917619" s="374"/>
      <c r="B917619" s="131">
        <v>96</v>
      </c>
    </row>
    <row r="917620" spans="1:2">
      <c r="A917620" s="374"/>
      <c r="B917620" s="131">
        <v>97</v>
      </c>
    </row>
    <row r="917621" spans="1:2">
      <c r="A917621" s="291"/>
      <c r="B917621" s="131">
        <v>98</v>
      </c>
    </row>
    <row r="917622" spans="1:2">
      <c r="A917622" s="441"/>
      <c r="B917622" s="131">
        <v>99</v>
      </c>
    </row>
    <row r="917623" spans="1:2">
      <c r="A917623" s="441"/>
      <c r="B917623" s="131">
        <v>100</v>
      </c>
    </row>
    <row r="917624" spans="1:2">
      <c r="A917624" s="464"/>
      <c r="B917624" s="131">
        <v>101</v>
      </c>
    </row>
    <row r="917625" spans="1:2">
      <c r="A917625" s="290"/>
      <c r="B917625" s="131">
        <v>102</v>
      </c>
    </row>
    <row r="917626" spans="1:2" ht="45">
      <c r="A917626" s="633" t="s">
        <v>746</v>
      </c>
      <c r="B917626" s="125" t="s">
        <v>353</v>
      </c>
    </row>
    <row r="917627" spans="1:2">
      <c r="A917627" s="463"/>
      <c r="B917627" s="131">
        <v>103</v>
      </c>
    </row>
    <row r="917628" spans="1:2">
      <c r="A917628" s="298"/>
      <c r="B917628" s="131">
        <v>104</v>
      </c>
    </row>
    <row r="917629" spans="1:2">
      <c r="A917629" s="298"/>
      <c r="B917629" s="131">
        <v>105</v>
      </c>
    </row>
    <row r="917630" spans="1:2">
      <c r="A917630" s="298"/>
      <c r="B917630" s="131">
        <v>106</v>
      </c>
    </row>
    <row r="917631" spans="1:2">
      <c r="A917631" s="298"/>
      <c r="B917631" s="131">
        <v>107</v>
      </c>
    </row>
    <row r="917632" spans="1:2">
      <c r="A917632" s="465"/>
      <c r="B917632" s="131">
        <v>108</v>
      </c>
    </row>
    <row r="917633" spans="1:2">
      <c r="A917633" s="441"/>
      <c r="B917633" s="131">
        <v>109</v>
      </c>
    </row>
    <row r="917634" spans="1:2">
      <c r="A917634" s="464"/>
      <c r="B917634" s="131">
        <v>110</v>
      </c>
    </row>
    <row r="917635" spans="1:2">
      <c r="A917635" s="466"/>
      <c r="B917635" s="131">
        <v>111</v>
      </c>
    </row>
    <row r="917636" spans="1:2">
      <c r="A917636" s="290"/>
      <c r="B917636" s="131">
        <v>112</v>
      </c>
    </row>
    <row r="917637" spans="1:2" ht="45">
      <c r="A917637" s="633" t="s">
        <v>746</v>
      </c>
      <c r="B917637" s="125" t="s">
        <v>354</v>
      </c>
    </row>
    <row r="917638" spans="1:2">
      <c r="A917638" s="290"/>
      <c r="B917638" s="131">
        <v>113</v>
      </c>
    </row>
    <row r="917639" spans="1:2">
      <c r="A917639" s="525" t="s">
        <v>746</v>
      </c>
      <c r="B917639" s="131">
        <v>114</v>
      </c>
    </row>
    <row r="917640" spans="1:2">
      <c r="A917640" s="525" t="s">
        <v>746</v>
      </c>
      <c r="B917640" s="131">
        <v>115</v>
      </c>
    </row>
    <row r="917641" spans="1:2">
      <c r="A917641" s="463"/>
      <c r="B917641" s="131">
        <v>116</v>
      </c>
    </row>
    <row r="917642" spans="1:2">
      <c r="A917642" s="298"/>
      <c r="B917642" s="131">
        <v>117</v>
      </c>
    </row>
    <row r="917643" spans="1:2">
      <c r="A917643" s="298"/>
      <c r="B917643" s="131">
        <v>118</v>
      </c>
    </row>
    <row r="917644" spans="1:2">
      <c r="A917644" s="298"/>
      <c r="B917644" s="131">
        <v>119</v>
      </c>
    </row>
    <row r="917645" spans="1:2">
      <c r="A917645" s="465"/>
      <c r="B917645" s="131">
        <v>120</v>
      </c>
    </row>
    <row r="917646" spans="1:2">
      <c r="A917646" s="465"/>
      <c r="B917646" s="131">
        <v>121</v>
      </c>
    </row>
    <row r="917647" spans="1:2">
      <c r="A917647" s="441"/>
      <c r="B917647" s="131">
        <v>122</v>
      </c>
    </row>
    <row r="917648" spans="1:2">
      <c r="A917648" s="464"/>
      <c r="B917648" s="131">
        <v>123</v>
      </c>
    </row>
    <row r="917649" spans="1:2">
      <c r="A917649" s="463"/>
      <c r="B917649" s="131">
        <v>124</v>
      </c>
    </row>
    <row r="917650" spans="1:2">
      <c r="A917650" s="298"/>
      <c r="B917650" s="131">
        <v>125</v>
      </c>
    </row>
    <row r="917651" spans="1:2">
      <c r="A917651" s="465"/>
      <c r="B917651" s="131">
        <v>127</v>
      </c>
    </row>
    <row r="917652" spans="1:2">
      <c r="A917652" s="441"/>
      <c r="B917652" s="131">
        <v>128</v>
      </c>
    </row>
    <row r="917653" spans="1:2">
      <c r="A917653" s="464"/>
      <c r="B917653" s="131">
        <v>129</v>
      </c>
    </row>
    <row r="917654" spans="1:2">
      <c r="A917654" s="463"/>
      <c r="B917654" s="131">
        <v>130</v>
      </c>
    </row>
    <row r="917655" spans="1:2">
      <c r="A917655" s="298"/>
      <c r="B917655" s="131">
        <v>131</v>
      </c>
    </row>
    <row r="917656" spans="1:2">
      <c r="A917656" s="465"/>
      <c r="B917656" s="131">
        <v>133</v>
      </c>
    </row>
    <row r="917657" spans="1:2" ht="60">
      <c r="A917657" s="460" t="s">
        <v>746</v>
      </c>
      <c r="B917657" s="125" t="s">
        <v>355</v>
      </c>
    </row>
    <row r="917658" spans="1:2" ht="60">
      <c r="A917658" s="439"/>
      <c r="B917658" s="129" t="s">
        <v>356</v>
      </c>
    </row>
    <row r="917659" spans="1:2">
      <c r="A917659" s="462">
        <v>0</v>
      </c>
      <c r="B917659" s="131">
        <v>134</v>
      </c>
    </row>
    <row r="917660" spans="1:2">
      <c r="A917660" s="462">
        <v>0</v>
      </c>
      <c r="B917660" s="131">
        <v>135</v>
      </c>
    </row>
    <row r="917661" spans="1:2">
      <c r="A917661" s="373">
        <v>0</v>
      </c>
      <c r="B917661" s="131">
        <v>136</v>
      </c>
    </row>
    <row r="917662" spans="1:2">
      <c r="A917662" s="439"/>
      <c r="B917662" s="131">
        <v>137</v>
      </c>
    </row>
    <row r="917663" spans="1:2">
      <c r="A917663" s="371">
        <v>0</v>
      </c>
      <c r="B917663" s="131">
        <v>138</v>
      </c>
    </row>
    <row r="917664" spans="1:2">
      <c r="A917664" s="370" t="s">
        <v>746</v>
      </c>
      <c r="B917664" s="131">
        <v>139</v>
      </c>
    </row>
    <row r="917665" spans="1:2">
      <c r="A917665" s="370" t="s">
        <v>746</v>
      </c>
      <c r="B917665" s="131">
        <v>140</v>
      </c>
    </row>
    <row r="917666" spans="1:2">
      <c r="A917666" s="370">
        <v>0</v>
      </c>
      <c r="B917666" s="131">
        <v>141</v>
      </c>
    </row>
    <row r="917667" spans="1:2">
      <c r="A917667" s="370" t="s">
        <v>117</v>
      </c>
      <c r="B917667" s="131">
        <v>142</v>
      </c>
    </row>
    <row r="917668" spans="1:2">
      <c r="A917668" s="370" t="s">
        <v>117</v>
      </c>
      <c r="B917668" s="131">
        <v>143</v>
      </c>
    </row>
    <row r="917669" spans="1:2">
      <c r="A917669" s="370" t="s">
        <v>117</v>
      </c>
      <c r="B917669" s="131">
        <v>144</v>
      </c>
    </row>
    <row r="917670" spans="1:2">
      <c r="A917670" s="370" t="s">
        <v>117</v>
      </c>
      <c r="B917670" s="131">
        <v>145</v>
      </c>
    </row>
    <row r="917671" spans="1:2">
      <c r="A917671" s="528" t="s">
        <v>117</v>
      </c>
      <c r="B917671" s="131">
        <v>146</v>
      </c>
    </row>
    <row r="917672" spans="1:2">
      <c r="A917672" s="528" t="s">
        <v>117</v>
      </c>
      <c r="B917672" s="131">
        <v>147</v>
      </c>
    </row>
    <row r="917673" spans="1:2">
      <c r="A917673" s="370" t="s">
        <v>117</v>
      </c>
      <c r="B917673" s="131">
        <v>148</v>
      </c>
    </row>
    <row r="917674" spans="1:2">
      <c r="A917674" s="515"/>
      <c r="B917674" s="533"/>
    </row>
    <row r="917675" spans="1:2">
      <c r="A917675" s="515"/>
      <c r="B917675" s="452"/>
    </row>
    <row r="917676" spans="1:2">
      <c r="A917676" s="515"/>
      <c r="B917676" s="452"/>
    </row>
    <row r="917677" spans="1:2">
      <c r="A917677" s="515"/>
      <c r="B917677" s="452"/>
    </row>
    <row r="917678" spans="1:2">
      <c r="A917678" s="515"/>
      <c r="B917678" s="452"/>
    </row>
    <row r="917679" spans="1:2">
      <c r="A917679" s="467">
        <v>0</v>
      </c>
      <c r="B917679" s="452"/>
    </row>
    <row r="917680" spans="1:2">
      <c r="A917680" s="467">
        <v>0</v>
      </c>
      <c r="B917680" s="452"/>
    </row>
    <row r="917681" spans="1:2">
      <c r="A917681" s="467">
        <v>0</v>
      </c>
      <c r="B917681" s="452"/>
    </row>
    <row r="917682" spans="1:2">
      <c r="A917682" s="467">
        <v>0</v>
      </c>
      <c r="B917682" s="452"/>
    </row>
    <row r="917683" spans="1:2">
      <c r="A917683" s="467">
        <v>0</v>
      </c>
      <c r="B917683" s="452"/>
    </row>
    <row r="917684" spans="1:2">
      <c r="A917684" s="467"/>
      <c r="B917684" s="452"/>
    </row>
    <row r="917685" spans="1:2">
      <c r="A917685" s="467"/>
      <c r="B917685" s="452"/>
    </row>
    <row r="917686" spans="1:2">
      <c r="A917686" s="467"/>
      <c r="B917686" s="452"/>
    </row>
    <row r="917687" spans="1:2">
      <c r="A917687" s="467"/>
      <c r="B917687" s="452"/>
    </row>
    <row r="917688" spans="1:2">
      <c r="A917688" s="467"/>
      <c r="B917688" s="452"/>
    </row>
    <row r="917689" spans="1:2">
      <c r="A917689" s="467"/>
      <c r="B917689" s="452"/>
    </row>
    <row r="917690" spans="1:2">
      <c r="A917690" s="467"/>
      <c r="B917690" s="452"/>
    </row>
    <row r="917691" spans="1:2">
      <c r="A917691" s="467"/>
      <c r="B917691" s="454"/>
    </row>
    <row r="917692" spans="1:2">
      <c r="A917692" s="467"/>
      <c r="B917692" s="452"/>
    </row>
    <row r="917693" spans="1:2">
      <c r="A917693" s="467"/>
      <c r="B917693" s="455"/>
    </row>
    <row r="917694" spans="1:2">
      <c r="A917694" s="467"/>
      <c r="B917694" s="456"/>
    </row>
    <row r="917695" spans="1:2">
      <c r="A917695" s="467"/>
      <c r="B917695" s="456"/>
    </row>
    <row r="917696" spans="1:2">
      <c r="A917696" s="467"/>
      <c r="B917696" s="455"/>
    </row>
    <row r="917697" spans="1:2">
      <c r="A917697" s="467"/>
      <c r="B917697" s="456"/>
    </row>
    <row r="917698" spans="1:2">
      <c r="A917698" s="467"/>
      <c r="B917698" s="455"/>
    </row>
    <row r="917699" spans="1:2">
      <c r="A917699" s="467"/>
      <c r="B917699" s="452"/>
    </row>
    <row r="917700" spans="1:2">
      <c r="A917700" s="467"/>
      <c r="B917700" s="452"/>
    </row>
    <row r="917701" spans="1:2">
      <c r="A917701" s="467"/>
      <c r="B917701" s="452"/>
    </row>
    <row r="917702" spans="1:2">
      <c r="A917702" s="467"/>
      <c r="B917702" s="452"/>
    </row>
    <row r="917703" spans="1:2">
      <c r="A917703" s="467"/>
      <c r="B917703" s="452"/>
    </row>
    <row r="917704" spans="1:2">
      <c r="A917704" s="467"/>
      <c r="B917704" s="452"/>
    </row>
    <row r="917705" spans="1:2">
      <c r="A917705" s="467"/>
      <c r="B917705" s="452"/>
    </row>
    <row r="933890" spans="1:2">
      <c r="A933890" s="523">
        <v>1</v>
      </c>
      <c r="B933890" s="124"/>
    </row>
    <row r="933891" spans="1:2" ht="60.75" thickBot="1">
      <c r="A933891" s="604"/>
      <c r="B933891" s="125" t="s">
        <v>336</v>
      </c>
    </row>
    <row r="933892" spans="1:2" ht="15.75" thickBot="1">
      <c r="A933892" s="607"/>
      <c r="B933892" s="126">
        <v>1</v>
      </c>
    </row>
    <row r="933893" spans="1:2" ht="45">
      <c r="A933893" s="605" t="s">
        <v>746</v>
      </c>
      <c r="B933893" s="127" t="s">
        <v>337</v>
      </c>
    </row>
    <row r="933894" spans="1:2" ht="15.75" thickBot="1">
      <c r="A933894" s="608"/>
      <c r="B933894" s="126">
        <v>2</v>
      </c>
    </row>
    <row r="933895" spans="1:2" ht="15.75" thickBot="1">
      <c r="A933895" s="609"/>
      <c r="B933895" s="126">
        <v>3</v>
      </c>
    </row>
    <row r="933896" spans="1:2" ht="15.75" thickBot="1">
      <c r="A933896" s="609"/>
      <c r="B933896" s="126">
        <v>4</v>
      </c>
    </row>
    <row r="933897" spans="1:2" ht="15.75" thickBot="1">
      <c r="A933897" s="609"/>
      <c r="B933897" s="126">
        <v>5</v>
      </c>
    </row>
    <row r="933898" spans="1:2" ht="60">
      <c r="A933898" s="605" t="s">
        <v>752</v>
      </c>
      <c r="B933898" s="126">
        <v>6</v>
      </c>
    </row>
    <row r="933899" spans="1:2">
      <c r="A933899" s="483" t="s">
        <v>746</v>
      </c>
      <c r="B933899" s="126">
        <v>7</v>
      </c>
    </row>
    <row r="933900" spans="1:2">
      <c r="A933900" s="483" t="s">
        <v>746</v>
      </c>
      <c r="B933900" s="126">
        <v>8</v>
      </c>
    </row>
    <row r="933901" spans="1:2">
      <c r="A933901" s="483" t="s">
        <v>746</v>
      </c>
      <c r="B933901" s="126">
        <v>9</v>
      </c>
    </row>
    <row r="933902" spans="1:2">
      <c r="A933902" s="483" t="s">
        <v>746</v>
      </c>
      <c r="B933902" s="126">
        <v>10</v>
      </c>
    </row>
    <row r="933903" spans="1:2" ht="15.75" thickBot="1">
      <c r="A933903" s="610" t="s">
        <v>746</v>
      </c>
      <c r="B933903" s="126">
        <v>11</v>
      </c>
    </row>
    <row r="933904" spans="1:2" ht="15.75" thickBot="1">
      <c r="A933904" s="607"/>
      <c r="B933904" s="126">
        <v>12</v>
      </c>
    </row>
    <row r="933905" spans="1:2" ht="15.75" thickBot="1">
      <c r="A933905" s="611"/>
      <c r="B933905" s="126">
        <v>13</v>
      </c>
    </row>
    <row r="933906" spans="1:2" ht="15.75" thickBot="1">
      <c r="A933906" s="609"/>
      <c r="B933906" s="126">
        <v>14</v>
      </c>
    </row>
    <row r="933907" spans="1:2" ht="15.75" thickBot="1">
      <c r="A933907" s="612"/>
      <c r="B933907" s="126">
        <v>15</v>
      </c>
    </row>
    <row r="933908" spans="1:2" ht="15.75" thickBot="1">
      <c r="A933908" s="611"/>
      <c r="B933908" s="126">
        <v>16</v>
      </c>
    </row>
    <row r="933909" spans="1:2" ht="15.75" thickBot="1">
      <c r="A933909" s="613"/>
      <c r="B933909" s="126">
        <v>17</v>
      </c>
    </row>
    <row r="933910" spans="1:2" ht="15.75" thickBot="1">
      <c r="A933910" s="614"/>
      <c r="B933910" s="126">
        <v>18</v>
      </c>
    </row>
    <row r="933911" spans="1:2" ht="15.75" thickBot="1">
      <c r="A933911" s="615"/>
      <c r="B933911" s="126">
        <v>19</v>
      </c>
    </row>
    <row r="933912" spans="1:2" ht="15.75" thickBot="1">
      <c r="A933912" s="615"/>
      <c r="B933912" s="126">
        <v>20</v>
      </c>
    </row>
    <row r="933913" spans="1:2" ht="15.75" thickBot="1">
      <c r="A933913" s="615"/>
      <c r="B933913" s="126">
        <v>21</v>
      </c>
    </row>
    <row r="933914" spans="1:2" ht="15.75" thickBot="1">
      <c r="A933914" s="615"/>
      <c r="B933914" s="126">
        <v>22</v>
      </c>
    </row>
    <row r="933915" spans="1:2" ht="15.75" thickBot="1">
      <c r="A933915" s="615"/>
      <c r="B933915" s="126">
        <v>23</v>
      </c>
    </row>
    <row r="933916" spans="1:2" ht="15.75" thickBot="1">
      <c r="A933916" s="615"/>
      <c r="B933916" s="126">
        <v>24</v>
      </c>
    </row>
    <row r="933917" spans="1:2">
      <c r="A933917" s="616">
        <v>0</v>
      </c>
      <c r="B933917" s="126">
        <v>25</v>
      </c>
    </row>
    <row r="933918" spans="1:2" ht="45">
      <c r="A933918" s="483" t="s">
        <v>746</v>
      </c>
      <c r="B933918" s="127" t="s">
        <v>338</v>
      </c>
    </row>
    <row r="933919" spans="1:2" ht="45.75" thickBot="1">
      <c r="A933919" s="604"/>
      <c r="B933919" s="127" t="s">
        <v>339</v>
      </c>
    </row>
    <row r="933920" spans="1:2" ht="15.75" thickBot="1">
      <c r="A933920" s="615"/>
      <c r="B933920" s="126">
        <v>26</v>
      </c>
    </row>
    <row r="933921" spans="1:2" ht="15.75" thickBot="1">
      <c r="A933921" s="615"/>
      <c r="B933921" s="126">
        <v>27</v>
      </c>
    </row>
    <row r="933922" spans="1:2" ht="15.75" thickBot="1">
      <c r="A933922" s="615"/>
      <c r="B933922" s="126">
        <v>28</v>
      </c>
    </row>
    <row r="933923" spans="1:2" ht="15.75" thickBot="1">
      <c r="A933923" s="615"/>
      <c r="B933923" s="126">
        <v>29</v>
      </c>
    </row>
    <row r="933924" spans="1:2" ht="15.75" thickBot="1">
      <c r="A933924" s="617">
        <v>0</v>
      </c>
      <c r="B933924" s="126">
        <v>30</v>
      </c>
    </row>
    <row r="933925" spans="1:2" ht="15.75" thickBot="1">
      <c r="A933925" s="615"/>
      <c r="B933925" s="126">
        <v>31</v>
      </c>
    </row>
    <row r="933926" spans="1:2" ht="15.75" thickBot="1">
      <c r="A933926" s="615"/>
      <c r="B933926" s="126">
        <v>32</v>
      </c>
    </row>
    <row r="933927" spans="1:2">
      <c r="A933927" s="618">
        <v>0</v>
      </c>
      <c r="B933927" s="126">
        <v>33</v>
      </c>
    </row>
    <row r="933928" spans="1:2">
      <c r="A933928" s="370">
        <v>0</v>
      </c>
      <c r="B933928" s="126">
        <v>34</v>
      </c>
    </row>
    <row r="933929" spans="1:2">
      <c r="A933929" s="436">
        <v>0</v>
      </c>
      <c r="B933929" s="126">
        <v>35</v>
      </c>
    </row>
    <row r="933930" spans="1:2">
      <c r="A933930" s="436">
        <v>0</v>
      </c>
      <c r="B933930" s="126">
        <v>36</v>
      </c>
    </row>
    <row r="933931" spans="1:2">
      <c r="A933931" s="370">
        <v>0</v>
      </c>
      <c r="B933931" s="126">
        <v>37</v>
      </c>
    </row>
    <row r="933932" spans="1:2" ht="15.75" thickBot="1">
      <c r="A933932" s="619">
        <v>0</v>
      </c>
      <c r="B933932" s="126">
        <v>38</v>
      </c>
    </row>
    <row r="933933" spans="1:2" ht="15.75" thickBot="1">
      <c r="A933933" s="615"/>
      <c r="B933933" s="126">
        <v>39</v>
      </c>
    </row>
    <row r="933934" spans="1:2" ht="45">
      <c r="A933934" s="620" t="s">
        <v>746</v>
      </c>
      <c r="B933934" s="127" t="s">
        <v>340</v>
      </c>
    </row>
    <row r="933935" spans="1:2" ht="45.75" thickBot="1">
      <c r="A933935" s="621"/>
      <c r="B933935" s="127" t="s">
        <v>341</v>
      </c>
    </row>
    <row r="933936" spans="1:2" ht="15.75" thickBot="1">
      <c r="A933936" s="615"/>
      <c r="B933936" s="126">
        <v>40</v>
      </c>
    </row>
    <row r="933937" spans="1:2" ht="45">
      <c r="A933937" s="541" t="s">
        <v>746</v>
      </c>
      <c r="B933937" s="127" t="s">
        <v>342</v>
      </c>
    </row>
    <row r="933938" spans="1:2" ht="45.75" thickBot="1">
      <c r="A933938" s="621"/>
      <c r="B933938" s="127" t="s">
        <v>343</v>
      </c>
    </row>
    <row r="933939" spans="1:2" ht="15.75" thickBot="1">
      <c r="A933939" s="622"/>
      <c r="B933939" s="126">
        <v>41</v>
      </c>
    </row>
    <row r="933940" spans="1:2" ht="60">
      <c r="A933940" s="541" t="s">
        <v>746</v>
      </c>
      <c r="B933940" s="127" t="s">
        <v>344</v>
      </c>
    </row>
    <row r="933941" spans="1:2" ht="15.75" thickBot="1">
      <c r="A933941" s="621"/>
      <c r="B933941" s="128">
        <v>42</v>
      </c>
    </row>
    <row r="933942" spans="1:2" ht="15.75" thickBot="1">
      <c r="A933942" s="622"/>
      <c r="B933942" s="126">
        <v>43</v>
      </c>
    </row>
    <row r="933943" spans="1:2" ht="60">
      <c r="A933943" s="541" t="s">
        <v>746</v>
      </c>
      <c r="B933943" s="127" t="s">
        <v>345</v>
      </c>
    </row>
    <row r="933944" spans="1:2" ht="15.75" thickBot="1">
      <c r="A933944" s="621"/>
      <c r="B933944" s="130">
        <v>44</v>
      </c>
    </row>
    <row r="933945" spans="1:2" ht="15.75" thickBot="1">
      <c r="A933945" s="622"/>
      <c r="B933945" s="126">
        <v>45</v>
      </c>
    </row>
    <row r="933946" spans="1:2" ht="15.75" thickBot="1">
      <c r="A933946" s="623"/>
      <c r="B933946" s="130">
        <v>46</v>
      </c>
    </row>
    <row r="933947" spans="1:2" ht="15.75" thickBot="1">
      <c r="A933947" s="625"/>
      <c r="B933947" s="126">
        <v>47</v>
      </c>
    </row>
    <row r="933948" spans="1:2" ht="15.75" thickBot="1">
      <c r="A933948" s="624"/>
      <c r="B933948" s="130">
        <v>48</v>
      </c>
    </row>
    <row r="933949" spans="1:2" ht="15.75" thickBot="1">
      <c r="A933949" s="626"/>
      <c r="B933949" s="126">
        <v>49</v>
      </c>
    </row>
    <row r="933950" spans="1:2" ht="15.75" thickBot="1">
      <c r="A933950" s="626"/>
      <c r="B933950" s="130">
        <v>50</v>
      </c>
    </row>
    <row r="933951" spans="1:2" ht="15.75" thickBot="1">
      <c r="A933951" s="627">
        <v>0</v>
      </c>
      <c r="B933951" s="126">
        <v>51</v>
      </c>
    </row>
    <row r="933952" spans="1:2" ht="15.75" thickBot="1">
      <c r="A933952" s="626"/>
      <c r="B933952" s="130">
        <v>52</v>
      </c>
    </row>
    <row r="933953" spans="1:2" ht="15.75" thickBot="1">
      <c r="A933953" s="626"/>
      <c r="B933953" s="126">
        <v>53</v>
      </c>
    </row>
    <row r="933954" spans="1:2" ht="15.75" thickBot="1">
      <c r="A933954" s="626"/>
      <c r="B933954" s="130">
        <v>54</v>
      </c>
    </row>
    <row r="933955" spans="1:2" ht="15.75" thickBot="1">
      <c r="A933955" s="615"/>
      <c r="B933955" s="126">
        <v>55</v>
      </c>
    </row>
    <row r="933956" spans="1:2" ht="15.75" thickBot="1">
      <c r="A933956" s="615"/>
      <c r="B933956" s="130">
        <v>56</v>
      </c>
    </row>
    <row r="933957" spans="1:2" ht="45.75" thickBot="1">
      <c r="A933957" s="545" t="s">
        <v>746</v>
      </c>
      <c r="B933957" s="127" t="s">
        <v>346</v>
      </c>
    </row>
    <row r="933958" spans="1:2" ht="15.75" thickBot="1">
      <c r="A933958" s="626"/>
      <c r="B933958" s="126">
        <v>57</v>
      </c>
    </row>
    <row r="933959" spans="1:2" ht="15.75" thickBot="1">
      <c r="A933959" s="626"/>
      <c r="B933959" s="126">
        <v>58</v>
      </c>
    </row>
    <row r="933960" spans="1:2" ht="15.75" thickBot="1">
      <c r="A933960" s="626"/>
      <c r="B933960" s="126">
        <v>59</v>
      </c>
    </row>
    <row r="933961" spans="1:2" ht="15.75" thickBot="1">
      <c r="A933961" s="626"/>
      <c r="B933961" s="126">
        <v>60</v>
      </c>
    </row>
    <row r="933962" spans="1:2">
      <c r="A933962" s="628">
        <v>0</v>
      </c>
      <c r="B933962" s="126">
        <v>61</v>
      </c>
    </row>
    <row r="933963" spans="1:2" ht="45">
      <c r="A933963" s="460" t="s">
        <v>746</v>
      </c>
      <c r="B933963" s="127" t="s">
        <v>347</v>
      </c>
    </row>
    <row r="933964" spans="1:2" ht="45.75" thickBot="1">
      <c r="A933964" s="630"/>
      <c r="B933964" s="127" t="s">
        <v>348</v>
      </c>
    </row>
    <row r="933965" spans="1:2" ht="15.75" thickBot="1">
      <c r="A933965" s="629"/>
      <c r="B933965" s="126">
        <v>62</v>
      </c>
    </row>
    <row r="933966" spans="1:2" ht="15.75" thickBot="1">
      <c r="A933966" s="629"/>
      <c r="B933966" s="126">
        <v>63</v>
      </c>
    </row>
    <row r="933967" spans="1:2" ht="15.75" thickBot="1">
      <c r="A933967" s="629"/>
      <c r="B933967" s="126">
        <v>64</v>
      </c>
    </row>
    <row r="933968" spans="1:2" ht="15.75" thickBot="1">
      <c r="A933968" s="627">
        <v>0</v>
      </c>
      <c r="B933968" s="126">
        <v>65</v>
      </c>
    </row>
    <row r="933969" spans="1:2" ht="15.75" thickBot="1">
      <c r="A933969" s="629"/>
      <c r="B933969" s="126">
        <v>66</v>
      </c>
    </row>
    <row r="933970" spans="1:2" ht="15.75" thickBot="1">
      <c r="A933970" s="629"/>
      <c r="B933970" s="126">
        <v>67</v>
      </c>
    </row>
    <row r="933971" spans="1:2" ht="15.75" thickBot="1">
      <c r="A933971" s="629"/>
      <c r="B933971" s="126">
        <v>68</v>
      </c>
    </row>
    <row r="933972" spans="1:2" ht="15.75" thickBot="1">
      <c r="A933972" s="629"/>
      <c r="B933972" s="126">
        <v>69</v>
      </c>
    </row>
    <row r="933973" spans="1:2" ht="15.75" thickBot="1">
      <c r="A933973" s="623"/>
      <c r="B933973" s="126">
        <v>70</v>
      </c>
    </row>
    <row r="933974" spans="1:2" ht="15.75" thickBot="1">
      <c r="A933974" s="629"/>
      <c r="B933974" s="126">
        <v>71</v>
      </c>
    </row>
    <row r="933975" spans="1:2" ht="15.75" thickBot="1">
      <c r="A933975" s="623"/>
      <c r="B933975" s="126">
        <v>72</v>
      </c>
    </row>
    <row r="933976" spans="1:2" ht="15.75" thickBot="1">
      <c r="A933976" s="629"/>
      <c r="B933976" s="126">
        <v>73</v>
      </c>
    </row>
    <row r="933977" spans="1:2">
      <c r="A933977" s="546"/>
      <c r="B933977" s="126">
        <v>74</v>
      </c>
    </row>
    <row r="933978" spans="1:2">
      <c r="A933978" s="462">
        <v>0</v>
      </c>
      <c r="B933978" s="126">
        <v>75</v>
      </c>
    </row>
    <row r="933979" spans="1:2" ht="60">
      <c r="A933979" s="462">
        <v>0</v>
      </c>
      <c r="B933979" s="125" t="s">
        <v>349</v>
      </c>
    </row>
    <row r="933980" spans="1:2" ht="60">
      <c r="A933980" s="460" t="s">
        <v>746</v>
      </c>
      <c r="B933980" s="125" t="s">
        <v>350</v>
      </c>
    </row>
    <row r="933981" spans="1:2" ht="60">
      <c r="A933981" s="441"/>
      <c r="B933981" s="125" t="s">
        <v>351</v>
      </c>
    </row>
    <row r="933982" spans="1:2">
      <c r="A933982" s="462">
        <v>0</v>
      </c>
      <c r="B933982" s="131">
        <v>76</v>
      </c>
    </row>
    <row r="933983" spans="1:2">
      <c r="A933983" s="462">
        <v>0</v>
      </c>
      <c r="B933983" s="131">
        <v>77</v>
      </c>
    </row>
    <row r="933984" spans="1:2">
      <c r="A933984" s="462">
        <v>0</v>
      </c>
      <c r="B933984" s="131">
        <v>78</v>
      </c>
    </row>
    <row r="933985" spans="1:2">
      <c r="A933985" s="462">
        <v>0</v>
      </c>
      <c r="B933985" s="131">
        <v>79</v>
      </c>
    </row>
    <row r="933986" spans="1:2">
      <c r="A933986" s="462">
        <v>0</v>
      </c>
      <c r="B933986" s="131">
        <v>80</v>
      </c>
    </row>
    <row r="933987" spans="1:2">
      <c r="A933987" s="462">
        <v>0</v>
      </c>
      <c r="B933987" s="131">
        <v>81</v>
      </c>
    </row>
    <row r="933988" spans="1:2">
      <c r="A933988" s="462">
        <v>0</v>
      </c>
      <c r="B933988" s="131">
        <v>82</v>
      </c>
    </row>
    <row r="933989" spans="1:2">
      <c r="A933989" s="462">
        <v>0</v>
      </c>
      <c r="B933989" s="131">
        <v>83</v>
      </c>
    </row>
    <row r="933990" spans="1:2">
      <c r="A933990" s="462">
        <v>0</v>
      </c>
      <c r="B933990" s="131">
        <v>84</v>
      </c>
    </row>
    <row r="933991" spans="1:2" ht="15.75" thickBot="1">
      <c r="A933991" s="631">
        <v>0</v>
      </c>
      <c r="B933991" s="131">
        <v>85</v>
      </c>
    </row>
    <row r="933992" spans="1:2" ht="15.75" thickBot="1">
      <c r="A933992" s="632"/>
      <c r="B933992" s="131">
        <v>86</v>
      </c>
    </row>
    <row r="933993" spans="1:2" ht="15.75" thickBot="1">
      <c r="A933993" s="632"/>
      <c r="B933993" s="131">
        <v>87</v>
      </c>
    </row>
    <row r="933994" spans="1:2" ht="15.75" thickBot="1">
      <c r="A933994" s="615"/>
      <c r="B933994" s="131">
        <v>88</v>
      </c>
    </row>
    <row r="933995" spans="1:2" ht="15.75" thickBot="1">
      <c r="A933995" s="622"/>
      <c r="B933995" s="131">
        <v>89</v>
      </c>
    </row>
    <row r="933996" spans="1:2" ht="45">
      <c r="A933996" s="541" t="s">
        <v>746</v>
      </c>
      <c r="B933996" s="125" t="s">
        <v>352</v>
      </c>
    </row>
    <row r="933997" spans="1:2">
      <c r="A933997" s="290"/>
      <c r="B933997" s="131">
        <v>90</v>
      </c>
    </row>
    <row r="933998" spans="1:2">
      <c r="A933998" s="290"/>
      <c r="B933998" s="131">
        <v>91</v>
      </c>
    </row>
    <row r="933999" spans="1:2">
      <c r="A933999" s="526"/>
      <c r="B933999" s="131">
        <v>92</v>
      </c>
    </row>
    <row r="934000" spans="1:2">
      <c r="A934000" s="291"/>
      <c r="B934000" s="131">
        <v>93</v>
      </c>
    </row>
    <row r="934001" spans="1:2">
      <c r="A934001" s="374"/>
      <c r="B934001" s="131">
        <v>94</v>
      </c>
    </row>
    <row r="934002" spans="1:2">
      <c r="A934002" s="374"/>
      <c r="B934002" s="131">
        <v>95</v>
      </c>
    </row>
    <row r="934003" spans="1:2">
      <c r="A934003" s="374"/>
      <c r="B934003" s="131">
        <v>96</v>
      </c>
    </row>
    <row r="934004" spans="1:2">
      <c r="A934004" s="374"/>
      <c r="B934004" s="131">
        <v>97</v>
      </c>
    </row>
    <row r="934005" spans="1:2">
      <c r="A934005" s="291"/>
      <c r="B934005" s="131">
        <v>98</v>
      </c>
    </row>
    <row r="934006" spans="1:2">
      <c r="A934006" s="441"/>
      <c r="B934006" s="131">
        <v>99</v>
      </c>
    </row>
    <row r="934007" spans="1:2">
      <c r="A934007" s="441"/>
      <c r="B934007" s="131">
        <v>100</v>
      </c>
    </row>
    <row r="934008" spans="1:2">
      <c r="A934008" s="464"/>
      <c r="B934008" s="131">
        <v>101</v>
      </c>
    </row>
    <row r="934009" spans="1:2">
      <c r="A934009" s="290"/>
      <c r="B934009" s="131">
        <v>102</v>
      </c>
    </row>
    <row r="934010" spans="1:2" ht="45">
      <c r="A934010" s="633" t="s">
        <v>746</v>
      </c>
      <c r="B934010" s="125" t="s">
        <v>353</v>
      </c>
    </row>
    <row r="934011" spans="1:2">
      <c r="A934011" s="463"/>
      <c r="B934011" s="131">
        <v>103</v>
      </c>
    </row>
    <row r="934012" spans="1:2">
      <c r="A934012" s="298"/>
      <c r="B934012" s="131">
        <v>104</v>
      </c>
    </row>
    <row r="934013" spans="1:2">
      <c r="A934013" s="298"/>
      <c r="B934013" s="131">
        <v>105</v>
      </c>
    </row>
    <row r="934014" spans="1:2">
      <c r="A934014" s="298"/>
      <c r="B934014" s="131">
        <v>106</v>
      </c>
    </row>
    <row r="934015" spans="1:2">
      <c r="A934015" s="298"/>
      <c r="B934015" s="131">
        <v>107</v>
      </c>
    </row>
    <row r="934016" spans="1:2">
      <c r="A934016" s="465"/>
      <c r="B934016" s="131">
        <v>108</v>
      </c>
    </row>
    <row r="934017" spans="1:2">
      <c r="A934017" s="441"/>
      <c r="B934017" s="131">
        <v>109</v>
      </c>
    </row>
    <row r="934018" spans="1:2">
      <c r="A934018" s="464"/>
      <c r="B934018" s="131">
        <v>110</v>
      </c>
    </row>
    <row r="934019" spans="1:2">
      <c r="A934019" s="466"/>
      <c r="B934019" s="131">
        <v>111</v>
      </c>
    </row>
    <row r="934020" spans="1:2">
      <c r="A934020" s="290"/>
      <c r="B934020" s="131">
        <v>112</v>
      </c>
    </row>
    <row r="934021" spans="1:2" ht="45">
      <c r="A934021" s="633" t="s">
        <v>746</v>
      </c>
      <c r="B934021" s="125" t="s">
        <v>354</v>
      </c>
    </row>
    <row r="934022" spans="1:2">
      <c r="A934022" s="290"/>
      <c r="B934022" s="131">
        <v>113</v>
      </c>
    </row>
    <row r="934023" spans="1:2">
      <c r="A934023" s="525" t="s">
        <v>746</v>
      </c>
      <c r="B934023" s="131">
        <v>114</v>
      </c>
    </row>
    <row r="934024" spans="1:2">
      <c r="A934024" s="525" t="s">
        <v>746</v>
      </c>
      <c r="B934024" s="131">
        <v>115</v>
      </c>
    </row>
    <row r="934025" spans="1:2">
      <c r="A934025" s="463"/>
      <c r="B934025" s="131">
        <v>116</v>
      </c>
    </row>
    <row r="934026" spans="1:2">
      <c r="A934026" s="298"/>
      <c r="B934026" s="131">
        <v>117</v>
      </c>
    </row>
    <row r="934027" spans="1:2">
      <c r="A934027" s="298"/>
      <c r="B934027" s="131">
        <v>118</v>
      </c>
    </row>
    <row r="934028" spans="1:2">
      <c r="A934028" s="298"/>
      <c r="B934028" s="131">
        <v>119</v>
      </c>
    </row>
    <row r="934029" spans="1:2">
      <c r="A934029" s="465"/>
      <c r="B934029" s="131">
        <v>120</v>
      </c>
    </row>
    <row r="934030" spans="1:2">
      <c r="A934030" s="465"/>
      <c r="B934030" s="131">
        <v>121</v>
      </c>
    </row>
    <row r="934031" spans="1:2">
      <c r="A934031" s="441"/>
      <c r="B934031" s="131">
        <v>122</v>
      </c>
    </row>
    <row r="934032" spans="1:2">
      <c r="A934032" s="464"/>
      <c r="B934032" s="131">
        <v>123</v>
      </c>
    </row>
    <row r="934033" spans="1:2">
      <c r="A934033" s="463"/>
      <c r="B934033" s="131">
        <v>124</v>
      </c>
    </row>
    <row r="934034" spans="1:2">
      <c r="A934034" s="298"/>
      <c r="B934034" s="131">
        <v>125</v>
      </c>
    </row>
    <row r="934035" spans="1:2">
      <c r="A934035" s="465"/>
      <c r="B934035" s="131">
        <v>127</v>
      </c>
    </row>
    <row r="934036" spans="1:2">
      <c r="A934036" s="441"/>
      <c r="B934036" s="131">
        <v>128</v>
      </c>
    </row>
    <row r="934037" spans="1:2">
      <c r="A934037" s="464"/>
      <c r="B934037" s="131">
        <v>129</v>
      </c>
    </row>
    <row r="934038" spans="1:2">
      <c r="A934038" s="463"/>
      <c r="B934038" s="131">
        <v>130</v>
      </c>
    </row>
    <row r="934039" spans="1:2">
      <c r="A934039" s="298"/>
      <c r="B934039" s="131">
        <v>131</v>
      </c>
    </row>
    <row r="934040" spans="1:2">
      <c r="A934040" s="465"/>
      <c r="B934040" s="131">
        <v>133</v>
      </c>
    </row>
    <row r="934041" spans="1:2" ht="60">
      <c r="A934041" s="460" t="s">
        <v>746</v>
      </c>
      <c r="B934041" s="125" t="s">
        <v>355</v>
      </c>
    </row>
    <row r="934042" spans="1:2" ht="60">
      <c r="A934042" s="439"/>
      <c r="B934042" s="129" t="s">
        <v>356</v>
      </c>
    </row>
    <row r="934043" spans="1:2">
      <c r="A934043" s="462">
        <v>0</v>
      </c>
      <c r="B934043" s="131">
        <v>134</v>
      </c>
    </row>
    <row r="934044" spans="1:2">
      <c r="A934044" s="462">
        <v>0</v>
      </c>
      <c r="B934044" s="131">
        <v>135</v>
      </c>
    </row>
    <row r="934045" spans="1:2">
      <c r="A934045" s="373">
        <v>0</v>
      </c>
      <c r="B934045" s="131">
        <v>136</v>
      </c>
    </row>
    <row r="934046" spans="1:2">
      <c r="A934046" s="439"/>
      <c r="B934046" s="131">
        <v>137</v>
      </c>
    </row>
    <row r="934047" spans="1:2">
      <c r="A934047" s="371">
        <v>0</v>
      </c>
      <c r="B934047" s="131">
        <v>138</v>
      </c>
    </row>
    <row r="934048" spans="1:2">
      <c r="A934048" s="370" t="s">
        <v>746</v>
      </c>
      <c r="B934048" s="131">
        <v>139</v>
      </c>
    </row>
    <row r="934049" spans="1:2">
      <c r="A934049" s="370" t="s">
        <v>746</v>
      </c>
      <c r="B934049" s="131">
        <v>140</v>
      </c>
    </row>
    <row r="934050" spans="1:2">
      <c r="A934050" s="370">
        <v>0</v>
      </c>
      <c r="B934050" s="131">
        <v>141</v>
      </c>
    </row>
    <row r="934051" spans="1:2">
      <c r="A934051" s="370" t="s">
        <v>117</v>
      </c>
      <c r="B934051" s="131">
        <v>142</v>
      </c>
    </row>
    <row r="934052" spans="1:2">
      <c r="A934052" s="370" t="s">
        <v>117</v>
      </c>
      <c r="B934052" s="131">
        <v>143</v>
      </c>
    </row>
    <row r="934053" spans="1:2">
      <c r="A934053" s="370" t="s">
        <v>117</v>
      </c>
      <c r="B934053" s="131">
        <v>144</v>
      </c>
    </row>
    <row r="934054" spans="1:2">
      <c r="A934054" s="370" t="s">
        <v>117</v>
      </c>
      <c r="B934054" s="131">
        <v>145</v>
      </c>
    </row>
    <row r="934055" spans="1:2">
      <c r="A934055" s="528" t="s">
        <v>117</v>
      </c>
      <c r="B934055" s="131">
        <v>146</v>
      </c>
    </row>
    <row r="934056" spans="1:2">
      <c r="A934056" s="528" t="s">
        <v>117</v>
      </c>
      <c r="B934056" s="131">
        <v>147</v>
      </c>
    </row>
    <row r="934057" spans="1:2">
      <c r="A934057" s="370" t="s">
        <v>117</v>
      </c>
      <c r="B934057" s="131">
        <v>148</v>
      </c>
    </row>
    <row r="934058" spans="1:2">
      <c r="A934058" s="515"/>
      <c r="B934058" s="533"/>
    </row>
    <row r="934059" spans="1:2">
      <c r="A934059" s="515"/>
      <c r="B934059" s="452"/>
    </row>
    <row r="934060" spans="1:2">
      <c r="A934060" s="515"/>
      <c r="B934060" s="452"/>
    </row>
    <row r="934061" spans="1:2">
      <c r="A934061" s="515"/>
      <c r="B934061" s="452"/>
    </row>
    <row r="934062" spans="1:2">
      <c r="A934062" s="515"/>
      <c r="B934062" s="452"/>
    </row>
    <row r="934063" spans="1:2">
      <c r="A934063" s="467">
        <v>0</v>
      </c>
      <c r="B934063" s="452"/>
    </row>
    <row r="934064" spans="1:2">
      <c r="A934064" s="467">
        <v>0</v>
      </c>
      <c r="B934064" s="452"/>
    </row>
    <row r="934065" spans="1:2">
      <c r="A934065" s="467">
        <v>0</v>
      </c>
      <c r="B934065" s="452"/>
    </row>
    <row r="934066" spans="1:2">
      <c r="A934066" s="467">
        <v>0</v>
      </c>
      <c r="B934066" s="452"/>
    </row>
    <row r="934067" spans="1:2">
      <c r="A934067" s="467">
        <v>0</v>
      </c>
      <c r="B934067" s="452"/>
    </row>
    <row r="934068" spans="1:2">
      <c r="A934068" s="467"/>
      <c r="B934068" s="452"/>
    </row>
    <row r="934069" spans="1:2">
      <c r="A934069" s="467"/>
      <c r="B934069" s="452"/>
    </row>
    <row r="934070" spans="1:2">
      <c r="A934070" s="467"/>
      <c r="B934070" s="452"/>
    </row>
    <row r="934071" spans="1:2">
      <c r="A934071" s="467"/>
      <c r="B934071" s="452"/>
    </row>
    <row r="934072" spans="1:2">
      <c r="A934072" s="467"/>
      <c r="B934072" s="452"/>
    </row>
    <row r="934073" spans="1:2">
      <c r="A934073" s="467"/>
      <c r="B934073" s="452"/>
    </row>
    <row r="934074" spans="1:2">
      <c r="A934074" s="467"/>
      <c r="B934074" s="452"/>
    </row>
    <row r="934075" spans="1:2">
      <c r="A934075" s="467"/>
      <c r="B934075" s="454"/>
    </row>
    <row r="934076" spans="1:2">
      <c r="A934076" s="467"/>
      <c r="B934076" s="452"/>
    </row>
    <row r="934077" spans="1:2">
      <c r="A934077" s="467"/>
      <c r="B934077" s="455"/>
    </row>
    <row r="934078" spans="1:2">
      <c r="A934078" s="467"/>
      <c r="B934078" s="456"/>
    </row>
    <row r="934079" spans="1:2">
      <c r="A934079" s="467"/>
      <c r="B934079" s="456"/>
    </row>
    <row r="934080" spans="1:2">
      <c r="A934080" s="467"/>
      <c r="B934080" s="455"/>
    </row>
    <row r="934081" spans="1:2">
      <c r="A934081" s="467"/>
      <c r="B934081" s="456"/>
    </row>
    <row r="934082" spans="1:2">
      <c r="A934082" s="467"/>
      <c r="B934082" s="455"/>
    </row>
    <row r="934083" spans="1:2">
      <c r="A934083" s="467"/>
      <c r="B934083" s="452"/>
    </row>
    <row r="934084" spans="1:2">
      <c r="A934084" s="467"/>
      <c r="B934084" s="452"/>
    </row>
    <row r="934085" spans="1:2">
      <c r="A934085" s="467"/>
      <c r="B934085" s="452"/>
    </row>
    <row r="934086" spans="1:2">
      <c r="A934086" s="467"/>
      <c r="B934086" s="452"/>
    </row>
    <row r="934087" spans="1:2">
      <c r="A934087" s="467"/>
      <c r="B934087" s="452"/>
    </row>
    <row r="934088" spans="1:2">
      <c r="A934088" s="467"/>
      <c r="B934088" s="452"/>
    </row>
    <row r="934089" spans="1:2">
      <c r="A934089" s="467"/>
      <c r="B934089" s="452"/>
    </row>
    <row r="950274" spans="1:2">
      <c r="A950274" s="523">
        <v>1</v>
      </c>
      <c r="B950274" s="124"/>
    </row>
    <row r="950275" spans="1:2" ht="60.75" thickBot="1">
      <c r="A950275" s="604"/>
      <c r="B950275" s="125" t="s">
        <v>336</v>
      </c>
    </row>
    <row r="950276" spans="1:2" ht="15.75" thickBot="1">
      <c r="A950276" s="607"/>
      <c r="B950276" s="126">
        <v>1</v>
      </c>
    </row>
    <row r="950277" spans="1:2" ht="45">
      <c r="A950277" s="605" t="s">
        <v>746</v>
      </c>
      <c r="B950277" s="127" t="s">
        <v>337</v>
      </c>
    </row>
    <row r="950278" spans="1:2" ht="15.75" thickBot="1">
      <c r="A950278" s="608"/>
      <c r="B950278" s="126">
        <v>2</v>
      </c>
    </row>
    <row r="950279" spans="1:2" ht="15.75" thickBot="1">
      <c r="A950279" s="609"/>
      <c r="B950279" s="126">
        <v>3</v>
      </c>
    </row>
    <row r="950280" spans="1:2" ht="15.75" thickBot="1">
      <c r="A950280" s="609"/>
      <c r="B950280" s="126">
        <v>4</v>
      </c>
    </row>
    <row r="950281" spans="1:2" ht="15.75" thickBot="1">
      <c r="A950281" s="609"/>
      <c r="B950281" s="126">
        <v>5</v>
      </c>
    </row>
    <row r="950282" spans="1:2" ht="60">
      <c r="A950282" s="605" t="s">
        <v>752</v>
      </c>
      <c r="B950282" s="126">
        <v>6</v>
      </c>
    </row>
    <row r="950283" spans="1:2">
      <c r="A950283" s="483" t="s">
        <v>746</v>
      </c>
      <c r="B950283" s="126">
        <v>7</v>
      </c>
    </row>
    <row r="950284" spans="1:2">
      <c r="A950284" s="483" t="s">
        <v>746</v>
      </c>
      <c r="B950284" s="126">
        <v>8</v>
      </c>
    </row>
    <row r="950285" spans="1:2">
      <c r="A950285" s="483" t="s">
        <v>746</v>
      </c>
      <c r="B950285" s="126">
        <v>9</v>
      </c>
    </row>
    <row r="950286" spans="1:2">
      <c r="A950286" s="483" t="s">
        <v>746</v>
      </c>
      <c r="B950286" s="126">
        <v>10</v>
      </c>
    </row>
    <row r="950287" spans="1:2" ht="15.75" thickBot="1">
      <c r="A950287" s="610" t="s">
        <v>746</v>
      </c>
      <c r="B950287" s="126">
        <v>11</v>
      </c>
    </row>
    <row r="950288" spans="1:2" ht="15.75" thickBot="1">
      <c r="A950288" s="607"/>
      <c r="B950288" s="126">
        <v>12</v>
      </c>
    </row>
    <row r="950289" spans="1:2" ht="15.75" thickBot="1">
      <c r="A950289" s="611"/>
      <c r="B950289" s="126">
        <v>13</v>
      </c>
    </row>
    <row r="950290" spans="1:2" ht="15.75" thickBot="1">
      <c r="A950290" s="609"/>
      <c r="B950290" s="126">
        <v>14</v>
      </c>
    </row>
    <row r="950291" spans="1:2" ht="15.75" thickBot="1">
      <c r="A950291" s="612"/>
      <c r="B950291" s="126">
        <v>15</v>
      </c>
    </row>
    <row r="950292" spans="1:2" ht="15.75" thickBot="1">
      <c r="A950292" s="611"/>
      <c r="B950292" s="126">
        <v>16</v>
      </c>
    </row>
    <row r="950293" spans="1:2" ht="15.75" thickBot="1">
      <c r="A950293" s="613"/>
      <c r="B950293" s="126">
        <v>17</v>
      </c>
    </row>
    <row r="950294" spans="1:2" ht="15.75" thickBot="1">
      <c r="A950294" s="614"/>
      <c r="B950294" s="126">
        <v>18</v>
      </c>
    </row>
    <row r="950295" spans="1:2" ht="15.75" thickBot="1">
      <c r="A950295" s="615"/>
      <c r="B950295" s="126">
        <v>19</v>
      </c>
    </row>
    <row r="950296" spans="1:2" ht="15.75" thickBot="1">
      <c r="A950296" s="615"/>
      <c r="B950296" s="126">
        <v>20</v>
      </c>
    </row>
    <row r="950297" spans="1:2" ht="15.75" thickBot="1">
      <c r="A950297" s="615"/>
      <c r="B950297" s="126">
        <v>21</v>
      </c>
    </row>
    <row r="950298" spans="1:2" ht="15.75" thickBot="1">
      <c r="A950298" s="615"/>
      <c r="B950298" s="126">
        <v>22</v>
      </c>
    </row>
    <row r="950299" spans="1:2" ht="15.75" thickBot="1">
      <c r="A950299" s="615"/>
      <c r="B950299" s="126">
        <v>23</v>
      </c>
    </row>
    <row r="950300" spans="1:2" ht="15.75" thickBot="1">
      <c r="A950300" s="615"/>
      <c r="B950300" s="126">
        <v>24</v>
      </c>
    </row>
    <row r="950301" spans="1:2">
      <c r="A950301" s="616">
        <v>0</v>
      </c>
      <c r="B950301" s="126">
        <v>25</v>
      </c>
    </row>
    <row r="950302" spans="1:2" ht="45">
      <c r="A950302" s="483" t="s">
        <v>746</v>
      </c>
      <c r="B950302" s="127" t="s">
        <v>338</v>
      </c>
    </row>
    <row r="950303" spans="1:2" ht="45.75" thickBot="1">
      <c r="A950303" s="604"/>
      <c r="B950303" s="127" t="s">
        <v>339</v>
      </c>
    </row>
    <row r="950304" spans="1:2" ht="15.75" thickBot="1">
      <c r="A950304" s="615"/>
      <c r="B950304" s="126">
        <v>26</v>
      </c>
    </row>
    <row r="950305" spans="1:2" ht="15.75" thickBot="1">
      <c r="A950305" s="615"/>
      <c r="B950305" s="126">
        <v>27</v>
      </c>
    </row>
    <row r="950306" spans="1:2" ht="15.75" thickBot="1">
      <c r="A950306" s="615"/>
      <c r="B950306" s="126">
        <v>28</v>
      </c>
    </row>
    <row r="950307" spans="1:2" ht="15.75" thickBot="1">
      <c r="A950307" s="615"/>
      <c r="B950307" s="126">
        <v>29</v>
      </c>
    </row>
    <row r="950308" spans="1:2" ht="15.75" thickBot="1">
      <c r="A950308" s="617">
        <v>0</v>
      </c>
      <c r="B950308" s="126">
        <v>30</v>
      </c>
    </row>
    <row r="950309" spans="1:2" ht="15.75" thickBot="1">
      <c r="A950309" s="615"/>
      <c r="B950309" s="126">
        <v>31</v>
      </c>
    </row>
    <row r="950310" spans="1:2" ht="15.75" thickBot="1">
      <c r="A950310" s="615"/>
      <c r="B950310" s="126">
        <v>32</v>
      </c>
    </row>
    <row r="950311" spans="1:2">
      <c r="A950311" s="618">
        <v>0</v>
      </c>
      <c r="B950311" s="126">
        <v>33</v>
      </c>
    </row>
    <row r="950312" spans="1:2">
      <c r="A950312" s="370">
        <v>0</v>
      </c>
      <c r="B950312" s="126">
        <v>34</v>
      </c>
    </row>
    <row r="950313" spans="1:2">
      <c r="A950313" s="436">
        <v>0</v>
      </c>
      <c r="B950313" s="126">
        <v>35</v>
      </c>
    </row>
    <row r="950314" spans="1:2">
      <c r="A950314" s="436">
        <v>0</v>
      </c>
      <c r="B950314" s="126">
        <v>36</v>
      </c>
    </row>
    <row r="950315" spans="1:2">
      <c r="A950315" s="370">
        <v>0</v>
      </c>
      <c r="B950315" s="126">
        <v>37</v>
      </c>
    </row>
    <row r="950316" spans="1:2" ht="15.75" thickBot="1">
      <c r="A950316" s="619">
        <v>0</v>
      </c>
      <c r="B950316" s="126">
        <v>38</v>
      </c>
    </row>
    <row r="950317" spans="1:2" ht="15.75" thickBot="1">
      <c r="A950317" s="615"/>
      <c r="B950317" s="126">
        <v>39</v>
      </c>
    </row>
    <row r="950318" spans="1:2" ht="45">
      <c r="A950318" s="620" t="s">
        <v>746</v>
      </c>
      <c r="B950318" s="127" t="s">
        <v>340</v>
      </c>
    </row>
    <row r="950319" spans="1:2" ht="45.75" thickBot="1">
      <c r="A950319" s="621"/>
      <c r="B950319" s="127" t="s">
        <v>341</v>
      </c>
    </row>
    <row r="950320" spans="1:2" ht="15.75" thickBot="1">
      <c r="A950320" s="615"/>
      <c r="B950320" s="126">
        <v>40</v>
      </c>
    </row>
    <row r="950321" spans="1:2" ht="45">
      <c r="A950321" s="541" t="s">
        <v>746</v>
      </c>
      <c r="B950321" s="127" t="s">
        <v>342</v>
      </c>
    </row>
    <row r="950322" spans="1:2" ht="45.75" thickBot="1">
      <c r="A950322" s="621"/>
      <c r="B950322" s="127" t="s">
        <v>343</v>
      </c>
    </row>
    <row r="950323" spans="1:2" ht="15.75" thickBot="1">
      <c r="A950323" s="622"/>
      <c r="B950323" s="126">
        <v>41</v>
      </c>
    </row>
    <row r="950324" spans="1:2" ht="60">
      <c r="A950324" s="541" t="s">
        <v>746</v>
      </c>
      <c r="B950324" s="127" t="s">
        <v>344</v>
      </c>
    </row>
    <row r="950325" spans="1:2" ht="15.75" thickBot="1">
      <c r="A950325" s="621"/>
      <c r="B950325" s="128">
        <v>42</v>
      </c>
    </row>
    <row r="950326" spans="1:2" ht="15.75" thickBot="1">
      <c r="A950326" s="622"/>
      <c r="B950326" s="126">
        <v>43</v>
      </c>
    </row>
    <row r="950327" spans="1:2" ht="60">
      <c r="A950327" s="541" t="s">
        <v>746</v>
      </c>
      <c r="B950327" s="127" t="s">
        <v>345</v>
      </c>
    </row>
    <row r="950328" spans="1:2" ht="15.75" thickBot="1">
      <c r="A950328" s="621"/>
      <c r="B950328" s="130">
        <v>44</v>
      </c>
    </row>
    <row r="950329" spans="1:2" ht="15.75" thickBot="1">
      <c r="A950329" s="622"/>
      <c r="B950329" s="126">
        <v>45</v>
      </c>
    </row>
    <row r="950330" spans="1:2" ht="15.75" thickBot="1">
      <c r="A950330" s="623"/>
      <c r="B950330" s="130">
        <v>46</v>
      </c>
    </row>
    <row r="950331" spans="1:2" ht="15.75" thickBot="1">
      <c r="A950331" s="625"/>
      <c r="B950331" s="126">
        <v>47</v>
      </c>
    </row>
    <row r="950332" spans="1:2" ht="15.75" thickBot="1">
      <c r="A950332" s="624"/>
      <c r="B950332" s="130">
        <v>48</v>
      </c>
    </row>
    <row r="950333" spans="1:2" ht="15.75" thickBot="1">
      <c r="A950333" s="626"/>
      <c r="B950333" s="126">
        <v>49</v>
      </c>
    </row>
    <row r="950334" spans="1:2" ht="15.75" thickBot="1">
      <c r="A950334" s="626"/>
      <c r="B950334" s="130">
        <v>50</v>
      </c>
    </row>
    <row r="950335" spans="1:2" ht="15.75" thickBot="1">
      <c r="A950335" s="627">
        <v>0</v>
      </c>
      <c r="B950335" s="126">
        <v>51</v>
      </c>
    </row>
    <row r="950336" spans="1:2" ht="15.75" thickBot="1">
      <c r="A950336" s="626"/>
      <c r="B950336" s="130">
        <v>52</v>
      </c>
    </row>
    <row r="950337" spans="1:2" ht="15.75" thickBot="1">
      <c r="A950337" s="626"/>
      <c r="B950337" s="126">
        <v>53</v>
      </c>
    </row>
    <row r="950338" spans="1:2" ht="15.75" thickBot="1">
      <c r="A950338" s="626"/>
      <c r="B950338" s="130">
        <v>54</v>
      </c>
    </row>
    <row r="950339" spans="1:2" ht="15.75" thickBot="1">
      <c r="A950339" s="615"/>
      <c r="B950339" s="126">
        <v>55</v>
      </c>
    </row>
    <row r="950340" spans="1:2" ht="15.75" thickBot="1">
      <c r="A950340" s="615"/>
      <c r="B950340" s="130">
        <v>56</v>
      </c>
    </row>
    <row r="950341" spans="1:2" ht="45.75" thickBot="1">
      <c r="A950341" s="545" t="s">
        <v>746</v>
      </c>
      <c r="B950341" s="127" t="s">
        <v>346</v>
      </c>
    </row>
    <row r="950342" spans="1:2" ht="15.75" thickBot="1">
      <c r="A950342" s="626"/>
      <c r="B950342" s="126">
        <v>57</v>
      </c>
    </row>
    <row r="950343" spans="1:2" ht="15.75" thickBot="1">
      <c r="A950343" s="626"/>
      <c r="B950343" s="126">
        <v>58</v>
      </c>
    </row>
    <row r="950344" spans="1:2" ht="15.75" thickBot="1">
      <c r="A950344" s="626"/>
      <c r="B950344" s="126">
        <v>59</v>
      </c>
    </row>
    <row r="950345" spans="1:2" ht="15.75" thickBot="1">
      <c r="A950345" s="626"/>
      <c r="B950345" s="126">
        <v>60</v>
      </c>
    </row>
    <row r="950346" spans="1:2">
      <c r="A950346" s="628">
        <v>0</v>
      </c>
      <c r="B950346" s="126">
        <v>61</v>
      </c>
    </row>
    <row r="950347" spans="1:2" ht="45">
      <c r="A950347" s="460" t="s">
        <v>746</v>
      </c>
      <c r="B950347" s="127" t="s">
        <v>347</v>
      </c>
    </row>
    <row r="950348" spans="1:2" ht="45.75" thickBot="1">
      <c r="A950348" s="630"/>
      <c r="B950348" s="127" t="s">
        <v>348</v>
      </c>
    </row>
    <row r="950349" spans="1:2" ht="15.75" thickBot="1">
      <c r="A950349" s="629"/>
      <c r="B950349" s="126">
        <v>62</v>
      </c>
    </row>
    <row r="950350" spans="1:2" ht="15.75" thickBot="1">
      <c r="A950350" s="629"/>
      <c r="B950350" s="126">
        <v>63</v>
      </c>
    </row>
    <row r="950351" spans="1:2" ht="15.75" thickBot="1">
      <c r="A950351" s="629"/>
      <c r="B950351" s="126">
        <v>64</v>
      </c>
    </row>
    <row r="950352" spans="1:2" ht="15.75" thickBot="1">
      <c r="A950352" s="627">
        <v>0</v>
      </c>
      <c r="B950352" s="126">
        <v>65</v>
      </c>
    </row>
    <row r="950353" spans="1:2" ht="15.75" thickBot="1">
      <c r="A950353" s="629"/>
      <c r="B950353" s="126">
        <v>66</v>
      </c>
    </row>
    <row r="950354" spans="1:2" ht="15.75" thickBot="1">
      <c r="A950354" s="629"/>
      <c r="B950354" s="126">
        <v>67</v>
      </c>
    </row>
    <row r="950355" spans="1:2" ht="15.75" thickBot="1">
      <c r="A950355" s="629"/>
      <c r="B950355" s="126">
        <v>68</v>
      </c>
    </row>
    <row r="950356" spans="1:2" ht="15.75" thickBot="1">
      <c r="A950356" s="629"/>
      <c r="B950356" s="126">
        <v>69</v>
      </c>
    </row>
    <row r="950357" spans="1:2" ht="15.75" thickBot="1">
      <c r="A950357" s="623"/>
      <c r="B950357" s="126">
        <v>70</v>
      </c>
    </row>
    <row r="950358" spans="1:2" ht="15.75" thickBot="1">
      <c r="A950358" s="629"/>
      <c r="B950358" s="126">
        <v>71</v>
      </c>
    </row>
    <row r="950359" spans="1:2" ht="15.75" thickBot="1">
      <c r="A950359" s="623"/>
      <c r="B950359" s="126">
        <v>72</v>
      </c>
    </row>
    <row r="950360" spans="1:2" ht="15.75" thickBot="1">
      <c r="A950360" s="629"/>
      <c r="B950360" s="126">
        <v>73</v>
      </c>
    </row>
    <row r="950361" spans="1:2">
      <c r="A950361" s="546"/>
      <c r="B950361" s="126">
        <v>74</v>
      </c>
    </row>
    <row r="950362" spans="1:2">
      <c r="A950362" s="462">
        <v>0</v>
      </c>
      <c r="B950362" s="126">
        <v>75</v>
      </c>
    </row>
    <row r="950363" spans="1:2" ht="60">
      <c r="A950363" s="462">
        <v>0</v>
      </c>
      <c r="B950363" s="125" t="s">
        <v>349</v>
      </c>
    </row>
    <row r="950364" spans="1:2" ht="60">
      <c r="A950364" s="460" t="s">
        <v>746</v>
      </c>
      <c r="B950364" s="125" t="s">
        <v>350</v>
      </c>
    </row>
    <row r="950365" spans="1:2" ht="60">
      <c r="A950365" s="441"/>
      <c r="B950365" s="125" t="s">
        <v>351</v>
      </c>
    </row>
    <row r="950366" spans="1:2">
      <c r="A950366" s="462">
        <v>0</v>
      </c>
      <c r="B950366" s="131">
        <v>76</v>
      </c>
    </row>
    <row r="950367" spans="1:2">
      <c r="A950367" s="462">
        <v>0</v>
      </c>
      <c r="B950367" s="131">
        <v>77</v>
      </c>
    </row>
    <row r="950368" spans="1:2">
      <c r="A950368" s="462">
        <v>0</v>
      </c>
      <c r="B950368" s="131">
        <v>78</v>
      </c>
    </row>
    <row r="950369" spans="1:2">
      <c r="A950369" s="462">
        <v>0</v>
      </c>
      <c r="B950369" s="131">
        <v>79</v>
      </c>
    </row>
    <row r="950370" spans="1:2">
      <c r="A950370" s="462">
        <v>0</v>
      </c>
      <c r="B950370" s="131">
        <v>80</v>
      </c>
    </row>
    <row r="950371" spans="1:2">
      <c r="A950371" s="462">
        <v>0</v>
      </c>
      <c r="B950371" s="131">
        <v>81</v>
      </c>
    </row>
    <row r="950372" spans="1:2">
      <c r="A950372" s="462">
        <v>0</v>
      </c>
      <c r="B950372" s="131">
        <v>82</v>
      </c>
    </row>
    <row r="950373" spans="1:2">
      <c r="A950373" s="462">
        <v>0</v>
      </c>
      <c r="B950373" s="131">
        <v>83</v>
      </c>
    </row>
    <row r="950374" spans="1:2">
      <c r="A950374" s="462">
        <v>0</v>
      </c>
      <c r="B950374" s="131">
        <v>84</v>
      </c>
    </row>
    <row r="950375" spans="1:2" ht="15.75" thickBot="1">
      <c r="A950375" s="631">
        <v>0</v>
      </c>
      <c r="B950375" s="131">
        <v>85</v>
      </c>
    </row>
    <row r="950376" spans="1:2" ht="15.75" thickBot="1">
      <c r="A950376" s="632"/>
      <c r="B950376" s="131">
        <v>86</v>
      </c>
    </row>
    <row r="950377" spans="1:2" ht="15.75" thickBot="1">
      <c r="A950377" s="632"/>
      <c r="B950377" s="131">
        <v>87</v>
      </c>
    </row>
    <row r="950378" spans="1:2" ht="15.75" thickBot="1">
      <c r="A950378" s="615"/>
      <c r="B950378" s="131">
        <v>88</v>
      </c>
    </row>
    <row r="950379" spans="1:2" ht="15.75" thickBot="1">
      <c r="A950379" s="622"/>
      <c r="B950379" s="131">
        <v>89</v>
      </c>
    </row>
    <row r="950380" spans="1:2" ht="45">
      <c r="A950380" s="541" t="s">
        <v>746</v>
      </c>
      <c r="B950380" s="125" t="s">
        <v>352</v>
      </c>
    </row>
    <row r="950381" spans="1:2">
      <c r="A950381" s="290"/>
      <c r="B950381" s="131">
        <v>90</v>
      </c>
    </row>
    <row r="950382" spans="1:2">
      <c r="A950382" s="290"/>
      <c r="B950382" s="131">
        <v>91</v>
      </c>
    </row>
    <row r="950383" spans="1:2">
      <c r="A950383" s="526"/>
      <c r="B950383" s="131">
        <v>92</v>
      </c>
    </row>
    <row r="950384" spans="1:2">
      <c r="A950384" s="291"/>
      <c r="B950384" s="131">
        <v>93</v>
      </c>
    </row>
    <row r="950385" spans="1:2">
      <c r="A950385" s="374"/>
      <c r="B950385" s="131">
        <v>94</v>
      </c>
    </row>
    <row r="950386" spans="1:2">
      <c r="A950386" s="374"/>
      <c r="B950386" s="131">
        <v>95</v>
      </c>
    </row>
    <row r="950387" spans="1:2">
      <c r="A950387" s="374"/>
      <c r="B950387" s="131">
        <v>96</v>
      </c>
    </row>
    <row r="950388" spans="1:2">
      <c r="A950388" s="374"/>
      <c r="B950388" s="131">
        <v>97</v>
      </c>
    </row>
    <row r="950389" spans="1:2">
      <c r="A950389" s="291"/>
      <c r="B950389" s="131">
        <v>98</v>
      </c>
    </row>
    <row r="950390" spans="1:2">
      <c r="A950390" s="441"/>
      <c r="B950390" s="131">
        <v>99</v>
      </c>
    </row>
    <row r="950391" spans="1:2">
      <c r="A950391" s="441"/>
      <c r="B950391" s="131">
        <v>100</v>
      </c>
    </row>
    <row r="950392" spans="1:2">
      <c r="A950392" s="464"/>
      <c r="B950392" s="131">
        <v>101</v>
      </c>
    </row>
    <row r="950393" spans="1:2">
      <c r="A950393" s="290"/>
      <c r="B950393" s="131">
        <v>102</v>
      </c>
    </row>
    <row r="950394" spans="1:2" ht="45">
      <c r="A950394" s="633" t="s">
        <v>746</v>
      </c>
      <c r="B950394" s="125" t="s">
        <v>353</v>
      </c>
    </row>
    <row r="950395" spans="1:2">
      <c r="A950395" s="463"/>
      <c r="B950395" s="131">
        <v>103</v>
      </c>
    </row>
    <row r="950396" spans="1:2">
      <c r="A950396" s="298"/>
      <c r="B950396" s="131">
        <v>104</v>
      </c>
    </row>
    <row r="950397" spans="1:2">
      <c r="A950397" s="298"/>
      <c r="B950397" s="131">
        <v>105</v>
      </c>
    </row>
    <row r="950398" spans="1:2">
      <c r="A950398" s="298"/>
      <c r="B950398" s="131">
        <v>106</v>
      </c>
    </row>
    <row r="950399" spans="1:2">
      <c r="A950399" s="298"/>
      <c r="B950399" s="131">
        <v>107</v>
      </c>
    </row>
    <row r="950400" spans="1:2">
      <c r="A950400" s="465"/>
      <c r="B950400" s="131">
        <v>108</v>
      </c>
    </row>
    <row r="950401" spans="1:2">
      <c r="A950401" s="441"/>
      <c r="B950401" s="131">
        <v>109</v>
      </c>
    </row>
    <row r="950402" spans="1:2">
      <c r="A950402" s="464"/>
      <c r="B950402" s="131">
        <v>110</v>
      </c>
    </row>
    <row r="950403" spans="1:2">
      <c r="A950403" s="466"/>
      <c r="B950403" s="131">
        <v>111</v>
      </c>
    </row>
    <row r="950404" spans="1:2">
      <c r="A950404" s="290"/>
      <c r="B950404" s="131">
        <v>112</v>
      </c>
    </row>
    <row r="950405" spans="1:2" ht="45">
      <c r="A950405" s="633" t="s">
        <v>746</v>
      </c>
      <c r="B950405" s="125" t="s">
        <v>354</v>
      </c>
    </row>
    <row r="950406" spans="1:2">
      <c r="A950406" s="290"/>
      <c r="B950406" s="131">
        <v>113</v>
      </c>
    </row>
    <row r="950407" spans="1:2">
      <c r="A950407" s="525" t="s">
        <v>746</v>
      </c>
      <c r="B950407" s="131">
        <v>114</v>
      </c>
    </row>
    <row r="950408" spans="1:2">
      <c r="A950408" s="525" t="s">
        <v>746</v>
      </c>
      <c r="B950408" s="131">
        <v>115</v>
      </c>
    </row>
    <row r="950409" spans="1:2">
      <c r="A950409" s="463"/>
      <c r="B950409" s="131">
        <v>116</v>
      </c>
    </row>
    <row r="950410" spans="1:2">
      <c r="A950410" s="298"/>
      <c r="B950410" s="131">
        <v>117</v>
      </c>
    </row>
    <row r="950411" spans="1:2">
      <c r="A950411" s="298"/>
      <c r="B950411" s="131">
        <v>118</v>
      </c>
    </row>
    <row r="950412" spans="1:2">
      <c r="A950412" s="298"/>
      <c r="B950412" s="131">
        <v>119</v>
      </c>
    </row>
    <row r="950413" spans="1:2">
      <c r="A950413" s="465"/>
      <c r="B950413" s="131">
        <v>120</v>
      </c>
    </row>
    <row r="950414" spans="1:2">
      <c r="A950414" s="465"/>
      <c r="B950414" s="131">
        <v>121</v>
      </c>
    </row>
    <row r="950415" spans="1:2">
      <c r="A950415" s="441"/>
      <c r="B950415" s="131">
        <v>122</v>
      </c>
    </row>
    <row r="950416" spans="1:2">
      <c r="A950416" s="464"/>
      <c r="B950416" s="131">
        <v>123</v>
      </c>
    </row>
    <row r="950417" spans="1:2">
      <c r="A950417" s="463"/>
      <c r="B950417" s="131">
        <v>124</v>
      </c>
    </row>
    <row r="950418" spans="1:2">
      <c r="A950418" s="298"/>
      <c r="B950418" s="131">
        <v>125</v>
      </c>
    </row>
    <row r="950419" spans="1:2">
      <c r="A950419" s="465"/>
      <c r="B950419" s="131">
        <v>127</v>
      </c>
    </row>
    <row r="950420" spans="1:2">
      <c r="A950420" s="441"/>
      <c r="B950420" s="131">
        <v>128</v>
      </c>
    </row>
    <row r="950421" spans="1:2">
      <c r="A950421" s="464"/>
      <c r="B950421" s="131">
        <v>129</v>
      </c>
    </row>
    <row r="950422" spans="1:2">
      <c r="A950422" s="463"/>
      <c r="B950422" s="131">
        <v>130</v>
      </c>
    </row>
    <row r="950423" spans="1:2">
      <c r="A950423" s="298"/>
      <c r="B950423" s="131">
        <v>131</v>
      </c>
    </row>
    <row r="950424" spans="1:2">
      <c r="A950424" s="465"/>
      <c r="B950424" s="131">
        <v>133</v>
      </c>
    </row>
    <row r="950425" spans="1:2" ht="60">
      <c r="A950425" s="460" t="s">
        <v>746</v>
      </c>
      <c r="B950425" s="125" t="s">
        <v>355</v>
      </c>
    </row>
    <row r="950426" spans="1:2" ht="60">
      <c r="A950426" s="439"/>
      <c r="B950426" s="129" t="s">
        <v>356</v>
      </c>
    </row>
    <row r="950427" spans="1:2">
      <c r="A950427" s="462">
        <v>0</v>
      </c>
      <c r="B950427" s="131">
        <v>134</v>
      </c>
    </row>
    <row r="950428" spans="1:2">
      <c r="A950428" s="462">
        <v>0</v>
      </c>
      <c r="B950428" s="131">
        <v>135</v>
      </c>
    </row>
    <row r="950429" spans="1:2">
      <c r="A950429" s="373">
        <v>0</v>
      </c>
      <c r="B950429" s="131">
        <v>136</v>
      </c>
    </row>
    <row r="950430" spans="1:2">
      <c r="A950430" s="439"/>
      <c r="B950430" s="131">
        <v>137</v>
      </c>
    </row>
    <row r="950431" spans="1:2">
      <c r="A950431" s="371">
        <v>0</v>
      </c>
      <c r="B950431" s="131">
        <v>138</v>
      </c>
    </row>
    <row r="950432" spans="1:2">
      <c r="A950432" s="370" t="s">
        <v>746</v>
      </c>
      <c r="B950432" s="131">
        <v>139</v>
      </c>
    </row>
    <row r="950433" spans="1:2">
      <c r="A950433" s="370" t="s">
        <v>746</v>
      </c>
      <c r="B950433" s="131">
        <v>140</v>
      </c>
    </row>
    <row r="950434" spans="1:2">
      <c r="A950434" s="370">
        <v>0</v>
      </c>
      <c r="B950434" s="131">
        <v>141</v>
      </c>
    </row>
    <row r="950435" spans="1:2">
      <c r="A950435" s="370" t="s">
        <v>117</v>
      </c>
      <c r="B950435" s="131">
        <v>142</v>
      </c>
    </row>
    <row r="950436" spans="1:2">
      <c r="A950436" s="370" t="s">
        <v>117</v>
      </c>
      <c r="B950436" s="131">
        <v>143</v>
      </c>
    </row>
    <row r="950437" spans="1:2">
      <c r="A950437" s="370" t="s">
        <v>117</v>
      </c>
      <c r="B950437" s="131">
        <v>144</v>
      </c>
    </row>
    <row r="950438" spans="1:2">
      <c r="A950438" s="370" t="s">
        <v>117</v>
      </c>
      <c r="B950438" s="131">
        <v>145</v>
      </c>
    </row>
    <row r="950439" spans="1:2">
      <c r="A950439" s="528" t="s">
        <v>117</v>
      </c>
      <c r="B950439" s="131">
        <v>146</v>
      </c>
    </row>
    <row r="950440" spans="1:2">
      <c r="A950440" s="528" t="s">
        <v>117</v>
      </c>
      <c r="B950440" s="131">
        <v>147</v>
      </c>
    </row>
    <row r="950441" spans="1:2">
      <c r="A950441" s="370" t="s">
        <v>117</v>
      </c>
      <c r="B950441" s="131">
        <v>148</v>
      </c>
    </row>
    <row r="950442" spans="1:2">
      <c r="A950442" s="515"/>
      <c r="B950442" s="533"/>
    </row>
    <row r="950443" spans="1:2">
      <c r="A950443" s="515"/>
      <c r="B950443" s="452"/>
    </row>
    <row r="950444" spans="1:2">
      <c r="A950444" s="515"/>
      <c r="B950444" s="452"/>
    </row>
    <row r="950445" spans="1:2">
      <c r="A950445" s="515"/>
      <c r="B950445" s="452"/>
    </row>
    <row r="950446" spans="1:2">
      <c r="A950446" s="515"/>
      <c r="B950446" s="452"/>
    </row>
    <row r="950447" spans="1:2">
      <c r="A950447" s="467">
        <v>0</v>
      </c>
      <c r="B950447" s="452"/>
    </row>
    <row r="950448" spans="1:2">
      <c r="A950448" s="467">
        <v>0</v>
      </c>
      <c r="B950448" s="452"/>
    </row>
    <row r="950449" spans="1:2">
      <c r="A950449" s="467">
        <v>0</v>
      </c>
      <c r="B950449" s="452"/>
    </row>
    <row r="950450" spans="1:2">
      <c r="A950450" s="467">
        <v>0</v>
      </c>
      <c r="B950450" s="452"/>
    </row>
    <row r="950451" spans="1:2">
      <c r="A950451" s="467">
        <v>0</v>
      </c>
      <c r="B950451" s="452"/>
    </row>
    <row r="950452" spans="1:2">
      <c r="A950452" s="467"/>
      <c r="B950452" s="452"/>
    </row>
    <row r="950453" spans="1:2">
      <c r="A950453" s="467"/>
      <c r="B950453" s="452"/>
    </row>
    <row r="950454" spans="1:2">
      <c r="A950454" s="467"/>
      <c r="B950454" s="452"/>
    </row>
    <row r="950455" spans="1:2">
      <c r="A950455" s="467"/>
      <c r="B950455" s="452"/>
    </row>
    <row r="950456" spans="1:2">
      <c r="A950456" s="467"/>
      <c r="B950456" s="452"/>
    </row>
    <row r="950457" spans="1:2">
      <c r="A950457" s="467"/>
      <c r="B950457" s="452"/>
    </row>
    <row r="950458" spans="1:2">
      <c r="A950458" s="467"/>
      <c r="B950458" s="452"/>
    </row>
    <row r="950459" spans="1:2">
      <c r="A950459" s="467"/>
      <c r="B950459" s="454"/>
    </row>
    <row r="950460" spans="1:2">
      <c r="A950460" s="467"/>
      <c r="B950460" s="452"/>
    </row>
    <row r="950461" spans="1:2">
      <c r="A950461" s="467"/>
      <c r="B950461" s="455"/>
    </row>
    <row r="950462" spans="1:2">
      <c r="A950462" s="467"/>
      <c r="B950462" s="456"/>
    </row>
    <row r="950463" spans="1:2">
      <c r="A950463" s="467"/>
      <c r="B950463" s="456"/>
    </row>
    <row r="950464" spans="1:2">
      <c r="A950464" s="467"/>
      <c r="B950464" s="455"/>
    </row>
    <row r="950465" spans="1:2">
      <c r="A950465" s="467"/>
      <c r="B950465" s="456"/>
    </row>
    <row r="950466" spans="1:2">
      <c r="A950466" s="467"/>
      <c r="B950466" s="455"/>
    </row>
    <row r="950467" spans="1:2">
      <c r="A950467" s="467"/>
      <c r="B950467" s="452"/>
    </row>
    <row r="950468" spans="1:2">
      <c r="A950468" s="467"/>
      <c r="B950468" s="452"/>
    </row>
    <row r="950469" spans="1:2">
      <c r="A950469" s="467"/>
      <c r="B950469" s="452"/>
    </row>
    <row r="950470" spans="1:2">
      <c r="A950470" s="467"/>
      <c r="B950470" s="452"/>
    </row>
    <row r="950471" spans="1:2">
      <c r="A950471" s="467"/>
      <c r="B950471" s="452"/>
    </row>
    <row r="950472" spans="1:2">
      <c r="A950472" s="467"/>
      <c r="B950472" s="452"/>
    </row>
    <row r="950473" spans="1:2">
      <c r="A950473" s="467"/>
      <c r="B950473" s="452"/>
    </row>
    <row r="966658" spans="1:2">
      <c r="A966658" s="523">
        <v>1</v>
      </c>
      <c r="B966658" s="124"/>
    </row>
    <row r="966659" spans="1:2" ht="60.75" thickBot="1">
      <c r="A966659" s="604"/>
      <c r="B966659" s="125" t="s">
        <v>336</v>
      </c>
    </row>
    <row r="966660" spans="1:2" ht="15.75" thickBot="1">
      <c r="A966660" s="607"/>
      <c r="B966660" s="126">
        <v>1</v>
      </c>
    </row>
    <row r="966661" spans="1:2" ht="45">
      <c r="A966661" s="605" t="s">
        <v>746</v>
      </c>
      <c r="B966661" s="127" t="s">
        <v>337</v>
      </c>
    </row>
    <row r="966662" spans="1:2" ht="15.75" thickBot="1">
      <c r="A966662" s="608"/>
      <c r="B966662" s="126">
        <v>2</v>
      </c>
    </row>
    <row r="966663" spans="1:2" ht="15.75" thickBot="1">
      <c r="A966663" s="609"/>
      <c r="B966663" s="126">
        <v>3</v>
      </c>
    </row>
    <row r="966664" spans="1:2" ht="15.75" thickBot="1">
      <c r="A966664" s="609"/>
      <c r="B966664" s="126">
        <v>4</v>
      </c>
    </row>
    <row r="966665" spans="1:2" ht="15.75" thickBot="1">
      <c r="A966665" s="609"/>
      <c r="B966665" s="126">
        <v>5</v>
      </c>
    </row>
    <row r="966666" spans="1:2" ht="60">
      <c r="A966666" s="605" t="s">
        <v>752</v>
      </c>
      <c r="B966666" s="126">
        <v>6</v>
      </c>
    </row>
    <row r="966667" spans="1:2">
      <c r="A966667" s="483" t="s">
        <v>746</v>
      </c>
      <c r="B966667" s="126">
        <v>7</v>
      </c>
    </row>
    <row r="966668" spans="1:2">
      <c r="A966668" s="483" t="s">
        <v>746</v>
      </c>
      <c r="B966668" s="126">
        <v>8</v>
      </c>
    </row>
    <row r="966669" spans="1:2">
      <c r="A966669" s="483" t="s">
        <v>746</v>
      </c>
      <c r="B966669" s="126">
        <v>9</v>
      </c>
    </row>
    <row r="966670" spans="1:2">
      <c r="A966670" s="483" t="s">
        <v>746</v>
      </c>
      <c r="B966670" s="126">
        <v>10</v>
      </c>
    </row>
    <row r="966671" spans="1:2" ht="15.75" thickBot="1">
      <c r="A966671" s="610" t="s">
        <v>746</v>
      </c>
      <c r="B966671" s="126">
        <v>11</v>
      </c>
    </row>
    <row r="966672" spans="1:2" ht="15.75" thickBot="1">
      <c r="A966672" s="607"/>
      <c r="B966672" s="126">
        <v>12</v>
      </c>
    </row>
    <row r="966673" spans="1:2" ht="15.75" thickBot="1">
      <c r="A966673" s="611"/>
      <c r="B966673" s="126">
        <v>13</v>
      </c>
    </row>
    <row r="966674" spans="1:2" ht="15.75" thickBot="1">
      <c r="A966674" s="609"/>
      <c r="B966674" s="126">
        <v>14</v>
      </c>
    </row>
    <row r="966675" spans="1:2" ht="15.75" thickBot="1">
      <c r="A966675" s="612"/>
      <c r="B966675" s="126">
        <v>15</v>
      </c>
    </row>
    <row r="966676" spans="1:2" ht="15.75" thickBot="1">
      <c r="A966676" s="611"/>
      <c r="B966676" s="126">
        <v>16</v>
      </c>
    </row>
    <row r="966677" spans="1:2" ht="15.75" thickBot="1">
      <c r="A966677" s="613"/>
      <c r="B966677" s="126">
        <v>17</v>
      </c>
    </row>
    <row r="966678" spans="1:2" ht="15.75" thickBot="1">
      <c r="A966678" s="614"/>
      <c r="B966678" s="126">
        <v>18</v>
      </c>
    </row>
    <row r="966679" spans="1:2" ht="15.75" thickBot="1">
      <c r="A966679" s="615"/>
      <c r="B966679" s="126">
        <v>19</v>
      </c>
    </row>
    <row r="966680" spans="1:2" ht="15.75" thickBot="1">
      <c r="A966680" s="615"/>
      <c r="B966680" s="126">
        <v>20</v>
      </c>
    </row>
    <row r="966681" spans="1:2" ht="15.75" thickBot="1">
      <c r="A966681" s="615"/>
      <c r="B966681" s="126">
        <v>21</v>
      </c>
    </row>
    <row r="966682" spans="1:2" ht="15.75" thickBot="1">
      <c r="A966682" s="615"/>
      <c r="B966682" s="126">
        <v>22</v>
      </c>
    </row>
    <row r="966683" spans="1:2" ht="15.75" thickBot="1">
      <c r="A966683" s="615"/>
      <c r="B966683" s="126">
        <v>23</v>
      </c>
    </row>
    <row r="966684" spans="1:2" ht="15.75" thickBot="1">
      <c r="A966684" s="615"/>
      <c r="B966684" s="126">
        <v>24</v>
      </c>
    </row>
    <row r="966685" spans="1:2">
      <c r="A966685" s="616">
        <v>0</v>
      </c>
      <c r="B966685" s="126">
        <v>25</v>
      </c>
    </row>
    <row r="966686" spans="1:2" ht="45">
      <c r="A966686" s="483" t="s">
        <v>746</v>
      </c>
      <c r="B966686" s="127" t="s">
        <v>338</v>
      </c>
    </row>
    <row r="966687" spans="1:2" ht="45.75" thickBot="1">
      <c r="A966687" s="604"/>
      <c r="B966687" s="127" t="s">
        <v>339</v>
      </c>
    </row>
    <row r="966688" spans="1:2" ht="15.75" thickBot="1">
      <c r="A966688" s="615"/>
      <c r="B966688" s="126">
        <v>26</v>
      </c>
    </row>
    <row r="966689" spans="1:2" ht="15.75" thickBot="1">
      <c r="A966689" s="615"/>
      <c r="B966689" s="126">
        <v>27</v>
      </c>
    </row>
    <row r="966690" spans="1:2" ht="15.75" thickBot="1">
      <c r="A966690" s="615"/>
      <c r="B966690" s="126">
        <v>28</v>
      </c>
    </row>
    <row r="966691" spans="1:2" ht="15.75" thickBot="1">
      <c r="A966691" s="615"/>
      <c r="B966691" s="126">
        <v>29</v>
      </c>
    </row>
    <row r="966692" spans="1:2" ht="15.75" thickBot="1">
      <c r="A966692" s="617">
        <v>0</v>
      </c>
      <c r="B966692" s="126">
        <v>30</v>
      </c>
    </row>
    <row r="966693" spans="1:2" ht="15.75" thickBot="1">
      <c r="A966693" s="615"/>
      <c r="B966693" s="126">
        <v>31</v>
      </c>
    </row>
    <row r="966694" spans="1:2" ht="15.75" thickBot="1">
      <c r="A966694" s="615"/>
      <c r="B966694" s="126">
        <v>32</v>
      </c>
    </row>
    <row r="966695" spans="1:2">
      <c r="A966695" s="618">
        <v>0</v>
      </c>
      <c r="B966695" s="126">
        <v>33</v>
      </c>
    </row>
    <row r="966696" spans="1:2">
      <c r="A966696" s="370">
        <v>0</v>
      </c>
      <c r="B966696" s="126">
        <v>34</v>
      </c>
    </row>
    <row r="966697" spans="1:2">
      <c r="A966697" s="436">
        <v>0</v>
      </c>
      <c r="B966697" s="126">
        <v>35</v>
      </c>
    </row>
    <row r="966698" spans="1:2">
      <c r="A966698" s="436">
        <v>0</v>
      </c>
      <c r="B966698" s="126">
        <v>36</v>
      </c>
    </row>
    <row r="966699" spans="1:2">
      <c r="A966699" s="370">
        <v>0</v>
      </c>
      <c r="B966699" s="126">
        <v>37</v>
      </c>
    </row>
    <row r="966700" spans="1:2" ht="15.75" thickBot="1">
      <c r="A966700" s="619">
        <v>0</v>
      </c>
      <c r="B966700" s="126">
        <v>38</v>
      </c>
    </row>
    <row r="966701" spans="1:2" ht="15.75" thickBot="1">
      <c r="A966701" s="615"/>
      <c r="B966701" s="126">
        <v>39</v>
      </c>
    </row>
    <row r="966702" spans="1:2" ht="45">
      <c r="A966702" s="620" t="s">
        <v>746</v>
      </c>
      <c r="B966702" s="127" t="s">
        <v>340</v>
      </c>
    </row>
    <row r="966703" spans="1:2" ht="45.75" thickBot="1">
      <c r="A966703" s="621"/>
      <c r="B966703" s="127" t="s">
        <v>341</v>
      </c>
    </row>
    <row r="966704" spans="1:2" ht="15.75" thickBot="1">
      <c r="A966704" s="615"/>
      <c r="B966704" s="126">
        <v>40</v>
      </c>
    </row>
    <row r="966705" spans="1:2" ht="45">
      <c r="A966705" s="541" t="s">
        <v>746</v>
      </c>
      <c r="B966705" s="127" t="s">
        <v>342</v>
      </c>
    </row>
    <row r="966706" spans="1:2" ht="45.75" thickBot="1">
      <c r="A966706" s="621"/>
      <c r="B966706" s="127" t="s">
        <v>343</v>
      </c>
    </row>
    <row r="966707" spans="1:2" ht="15.75" thickBot="1">
      <c r="A966707" s="622"/>
      <c r="B966707" s="126">
        <v>41</v>
      </c>
    </row>
    <row r="966708" spans="1:2" ht="60">
      <c r="A966708" s="541" t="s">
        <v>746</v>
      </c>
      <c r="B966708" s="127" t="s">
        <v>344</v>
      </c>
    </row>
    <row r="966709" spans="1:2" ht="15.75" thickBot="1">
      <c r="A966709" s="621"/>
      <c r="B966709" s="128">
        <v>42</v>
      </c>
    </row>
    <row r="966710" spans="1:2" ht="15.75" thickBot="1">
      <c r="A966710" s="622"/>
      <c r="B966710" s="126">
        <v>43</v>
      </c>
    </row>
    <row r="966711" spans="1:2" ht="60">
      <c r="A966711" s="541" t="s">
        <v>746</v>
      </c>
      <c r="B966711" s="127" t="s">
        <v>345</v>
      </c>
    </row>
    <row r="966712" spans="1:2" ht="15.75" thickBot="1">
      <c r="A966712" s="621"/>
      <c r="B966712" s="130">
        <v>44</v>
      </c>
    </row>
    <row r="966713" spans="1:2" ht="15.75" thickBot="1">
      <c r="A966713" s="622"/>
      <c r="B966713" s="126">
        <v>45</v>
      </c>
    </row>
    <row r="966714" spans="1:2" ht="15.75" thickBot="1">
      <c r="A966714" s="623"/>
      <c r="B966714" s="130">
        <v>46</v>
      </c>
    </row>
    <row r="966715" spans="1:2" ht="15.75" thickBot="1">
      <c r="A966715" s="625"/>
      <c r="B966715" s="126">
        <v>47</v>
      </c>
    </row>
    <row r="966716" spans="1:2" ht="15.75" thickBot="1">
      <c r="A966716" s="624"/>
      <c r="B966716" s="130">
        <v>48</v>
      </c>
    </row>
    <row r="966717" spans="1:2" ht="15.75" thickBot="1">
      <c r="A966717" s="626"/>
      <c r="B966717" s="126">
        <v>49</v>
      </c>
    </row>
    <row r="966718" spans="1:2" ht="15.75" thickBot="1">
      <c r="A966718" s="626"/>
      <c r="B966718" s="130">
        <v>50</v>
      </c>
    </row>
    <row r="966719" spans="1:2" ht="15.75" thickBot="1">
      <c r="A966719" s="627">
        <v>0</v>
      </c>
      <c r="B966719" s="126">
        <v>51</v>
      </c>
    </row>
    <row r="966720" spans="1:2" ht="15.75" thickBot="1">
      <c r="A966720" s="626"/>
      <c r="B966720" s="130">
        <v>52</v>
      </c>
    </row>
    <row r="966721" spans="1:2" ht="15.75" thickBot="1">
      <c r="A966721" s="626"/>
      <c r="B966721" s="126">
        <v>53</v>
      </c>
    </row>
    <row r="966722" spans="1:2" ht="15.75" thickBot="1">
      <c r="A966722" s="626"/>
      <c r="B966722" s="130">
        <v>54</v>
      </c>
    </row>
    <row r="966723" spans="1:2" ht="15.75" thickBot="1">
      <c r="A966723" s="615"/>
      <c r="B966723" s="126">
        <v>55</v>
      </c>
    </row>
    <row r="966724" spans="1:2" ht="15.75" thickBot="1">
      <c r="A966724" s="615"/>
      <c r="B966724" s="130">
        <v>56</v>
      </c>
    </row>
    <row r="966725" spans="1:2" ht="45.75" thickBot="1">
      <c r="A966725" s="545" t="s">
        <v>746</v>
      </c>
      <c r="B966725" s="127" t="s">
        <v>346</v>
      </c>
    </row>
    <row r="966726" spans="1:2" ht="15.75" thickBot="1">
      <c r="A966726" s="626"/>
      <c r="B966726" s="126">
        <v>57</v>
      </c>
    </row>
    <row r="966727" spans="1:2" ht="15.75" thickBot="1">
      <c r="A966727" s="626"/>
      <c r="B966727" s="126">
        <v>58</v>
      </c>
    </row>
    <row r="966728" spans="1:2" ht="15.75" thickBot="1">
      <c r="A966728" s="626"/>
      <c r="B966728" s="126">
        <v>59</v>
      </c>
    </row>
    <row r="966729" spans="1:2" ht="15.75" thickBot="1">
      <c r="A966729" s="626"/>
      <c r="B966729" s="126">
        <v>60</v>
      </c>
    </row>
    <row r="966730" spans="1:2">
      <c r="A966730" s="628">
        <v>0</v>
      </c>
      <c r="B966730" s="126">
        <v>61</v>
      </c>
    </row>
    <row r="966731" spans="1:2" ht="45">
      <c r="A966731" s="460" t="s">
        <v>746</v>
      </c>
      <c r="B966731" s="127" t="s">
        <v>347</v>
      </c>
    </row>
    <row r="966732" spans="1:2" ht="45.75" thickBot="1">
      <c r="A966732" s="630"/>
      <c r="B966732" s="127" t="s">
        <v>348</v>
      </c>
    </row>
    <row r="966733" spans="1:2" ht="15.75" thickBot="1">
      <c r="A966733" s="629"/>
      <c r="B966733" s="126">
        <v>62</v>
      </c>
    </row>
    <row r="966734" spans="1:2" ht="15.75" thickBot="1">
      <c r="A966734" s="629"/>
      <c r="B966734" s="126">
        <v>63</v>
      </c>
    </row>
    <row r="966735" spans="1:2" ht="15.75" thickBot="1">
      <c r="A966735" s="629"/>
      <c r="B966735" s="126">
        <v>64</v>
      </c>
    </row>
    <row r="966736" spans="1:2" ht="15.75" thickBot="1">
      <c r="A966736" s="627">
        <v>0</v>
      </c>
      <c r="B966736" s="126">
        <v>65</v>
      </c>
    </row>
    <row r="966737" spans="1:2" ht="15.75" thickBot="1">
      <c r="A966737" s="629"/>
      <c r="B966737" s="126">
        <v>66</v>
      </c>
    </row>
    <row r="966738" spans="1:2" ht="15.75" thickBot="1">
      <c r="A966738" s="629"/>
      <c r="B966738" s="126">
        <v>67</v>
      </c>
    </row>
    <row r="966739" spans="1:2" ht="15.75" thickBot="1">
      <c r="A966739" s="629"/>
      <c r="B966739" s="126">
        <v>68</v>
      </c>
    </row>
    <row r="966740" spans="1:2" ht="15.75" thickBot="1">
      <c r="A966740" s="629"/>
      <c r="B966740" s="126">
        <v>69</v>
      </c>
    </row>
    <row r="966741" spans="1:2" ht="15.75" thickBot="1">
      <c r="A966741" s="623"/>
      <c r="B966741" s="126">
        <v>70</v>
      </c>
    </row>
    <row r="966742" spans="1:2" ht="15.75" thickBot="1">
      <c r="A966742" s="629"/>
      <c r="B966742" s="126">
        <v>71</v>
      </c>
    </row>
    <row r="966743" spans="1:2" ht="15.75" thickBot="1">
      <c r="A966743" s="623"/>
      <c r="B966743" s="126">
        <v>72</v>
      </c>
    </row>
    <row r="966744" spans="1:2" ht="15.75" thickBot="1">
      <c r="A966744" s="629"/>
      <c r="B966744" s="126">
        <v>73</v>
      </c>
    </row>
    <row r="966745" spans="1:2">
      <c r="A966745" s="546"/>
      <c r="B966745" s="126">
        <v>74</v>
      </c>
    </row>
    <row r="966746" spans="1:2">
      <c r="A966746" s="462">
        <v>0</v>
      </c>
      <c r="B966746" s="126">
        <v>75</v>
      </c>
    </row>
    <row r="966747" spans="1:2" ht="60">
      <c r="A966747" s="462">
        <v>0</v>
      </c>
      <c r="B966747" s="125" t="s">
        <v>349</v>
      </c>
    </row>
    <row r="966748" spans="1:2" ht="60">
      <c r="A966748" s="460" t="s">
        <v>746</v>
      </c>
      <c r="B966748" s="125" t="s">
        <v>350</v>
      </c>
    </row>
    <row r="966749" spans="1:2" ht="60">
      <c r="A966749" s="441"/>
      <c r="B966749" s="125" t="s">
        <v>351</v>
      </c>
    </row>
    <row r="966750" spans="1:2">
      <c r="A966750" s="462">
        <v>0</v>
      </c>
      <c r="B966750" s="131">
        <v>76</v>
      </c>
    </row>
    <row r="966751" spans="1:2">
      <c r="A966751" s="462">
        <v>0</v>
      </c>
      <c r="B966751" s="131">
        <v>77</v>
      </c>
    </row>
    <row r="966752" spans="1:2">
      <c r="A966752" s="462">
        <v>0</v>
      </c>
      <c r="B966752" s="131">
        <v>78</v>
      </c>
    </row>
    <row r="966753" spans="1:2">
      <c r="A966753" s="462">
        <v>0</v>
      </c>
      <c r="B966753" s="131">
        <v>79</v>
      </c>
    </row>
    <row r="966754" spans="1:2">
      <c r="A966754" s="462">
        <v>0</v>
      </c>
      <c r="B966754" s="131">
        <v>80</v>
      </c>
    </row>
    <row r="966755" spans="1:2">
      <c r="A966755" s="462">
        <v>0</v>
      </c>
      <c r="B966755" s="131">
        <v>81</v>
      </c>
    </row>
    <row r="966756" spans="1:2">
      <c r="A966756" s="462">
        <v>0</v>
      </c>
      <c r="B966756" s="131">
        <v>82</v>
      </c>
    </row>
    <row r="966757" spans="1:2">
      <c r="A966757" s="462">
        <v>0</v>
      </c>
      <c r="B966757" s="131">
        <v>83</v>
      </c>
    </row>
    <row r="966758" spans="1:2">
      <c r="A966758" s="462">
        <v>0</v>
      </c>
      <c r="B966758" s="131">
        <v>84</v>
      </c>
    </row>
    <row r="966759" spans="1:2" ht="15.75" thickBot="1">
      <c r="A966759" s="631">
        <v>0</v>
      </c>
      <c r="B966759" s="131">
        <v>85</v>
      </c>
    </row>
    <row r="966760" spans="1:2" ht="15.75" thickBot="1">
      <c r="A966760" s="632"/>
      <c r="B966760" s="131">
        <v>86</v>
      </c>
    </row>
    <row r="966761" spans="1:2" ht="15.75" thickBot="1">
      <c r="A966761" s="632"/>
      <c r="B966761" s="131">
        <v>87</v>
      </c>
    </row>
    <row r="966762" spans="1:2" ht="15.75" thickBot="1">
      <c r="A966762" s="615"/>
      <c r="B966762" s="131">
        <v>88</v>
      </c>
    </row>
    <row r="966763" spans="1:2" ht="15.75" thickBot="1">
      <c r="A966763" s="622"/>
      <c r="B966763" s="131">
        <v>89</v>
      </c>
    </row>
    <row r="966764" spans="1:2" ht="45">
      <c r="A966764" s="541" t="s">
        <v>746</v>
      </c>
      <c r="B966764" s="125" t="s">
        <v>352</v>
      </c>
    </row>
    <row r="966765" spans="1:2">
      <c r="A966765" s="290"/>
      <c r="B966765" s="131">
        <v>90</v>
      </c>
    </row>
    <row r="966766" spans="1:2">
      <c r="A966766" s="290"/>
      <c r="B966766" s="131">
        <v>91</v>
      </c>
    </row>
    <row r="966767" spans="1:2">
      <c r="A966767" s="526"/>
      <c r="B966767" s="131">
        <v>92</v>
      </c>
    </row>
    <row r="966768" spans="1:2">
      <c r="A966768" s="291"/>
      <c r="B966768" s="131">
        <v>93</v>
      </c>
    </row>
    <row r="966769" spans="1:2">
      <c r="A966769" s="374"/>
      <c r="B966769" s="131">
        <v>94</v>
      </c>
    </row>
    <row r="966770" spans="1:2">
      <c r="A966770" s="374"/>
      <c r="B966770" s="131">
        <v>95</v>
      </c>
    </row>
    <row r="966771" spans="1:2">
      <c r="A966771" s="374"/>
      <c r="B966771" s="131">
        <v>96</v>
      </c>
    </row>
    <row r="966772" spans="1:2">
      <c r="A966772" s="374"/>
      <c r="B966772" s="131">
        <v>97</v>
      </c>
    </row>
    <row r="966773" spans="1:2">
      <c r="A966773" s="291"/>
      <c r="B966773" s="131">
        <v>98</v>
      </c>
    </row>
    <row r="966774" spans="1:2">
      <c r="A966774" s="441"/>
      <c r="B966774" s="131">
        <v>99</v>
      </c>
    </row>
    <row r="966775" spans="1:2">
      <c r="A966775" s="441"/>
      <c r="B966775" s="131">
        <v>100</v>
      </c>
    </row>
    <row r="966776" spans="1:2">
      <c r="A966776" s="464"/>
      <c r="B966776" s="131">
        <v>101</v>
      </c>
    </row>
    <row r="966777" spans="1:2">
      <c r="A966777" s="290"/>
      <c r="B966777" s="131">
        <v>102</v>
      </c>
    </row>
    <row r="966778" spans="1:2" ht="45">
      <c r="A966778" s="633" t="s">
        <v>746</v>
      </c>
      <c r="B966778" s="125" t="s">
        <v>353</v>
      </c>
    </row>
    <row r="966779" spans="1:2">
      <c r="A966779" s="463"/>
      <c r="B966779" s="131">
        <v>103</v>
      </c>
    </row>
    <row r="966780" spans="1:2">
      <c r="A966780" s="298"/>
      <c r="B966780" s="131">
        <v>104</v>
      </c>
    </row>
    <row r="966781" spans="1:2">
      <c r="A966781" s="298"/>
      <c r="B966781" s="131">
        <v>105</v>
      </c>
    </row>
    <row r="966782" spans="1:2">
      <c r="A966782" s="298"/>
      <c r="B966782" s="131">
        <v>106</v>
      </c>
    </row>
    <row r="966783" spans="1:2">
      <c r="A966783" s="298"/>
      <c r="B966783" s="131">
        <v>107</v>
      </c>
    </row>
    <row r="966784" spans="1:2">
      <c r="A966784" s="465"/>
      <c r="B966784" s="131">
        <v>108</v>
      </c>
    </row>
    <row r="966785" spans="1:2">
      <c r="A966785" s="441"/>
      <c r="B966785" s="131">
        <v>109</v>
      </c>
    </row>
    <row r="966786" spans="1:2">
      <c r="A966786" s="464"/>
      <c r="B966786" s="131">
        <v>110</v>
      </c>
    </row>
    <row r="966787" spans="1:2">
      <c r="A966787" s="466"/>
      <c r="B966787" s="131">
        <v>111</v>
      </c>
    </row>
    <row r="966788" spans="1:2">
      <c r="A966788" s="290"/>
      <c r="B966788" s="131">
        <v>112</v>
      </c>
    </row>
    <row r="966789" spans="1:2" ht="45">
      <c r="A966789" s="633" t="s">
        <v>746</v>
      </c>
      <c r="B966789" s="125" t="s">
        <v>354</v>
      </c>
    </row>
    <row r="966790" spans="1:2">
      <c r="A966790" s="290"/>
      <c r="B966790" s="131">
        <v>113</v>
      </c>
    </row>
    <row r="966791" spans="1:2">
      <c r="A966791" s="525" t="s">
        <v>746</v>
      </c>
      <c r="B966791" s="131">
        <v>114</v>
      </c>
    </row>
    <row r="966792" spans="1:2">
      <c r="A966792" s="525" t="s">
        <v>746</v>
      </c>
      <c r="B966792" s="131">
        <v>115</v>
      </c>
    </row>
    <row r="966793" spans="1:2">
      <c r="A966793" s="463"/>
      <c r="B966793" s="131">
        <v>116</v>
      </c>
    </row>
    <row r="966794" spans="1:2">
      <c r="A966794" s="298"/>
      <c r="B966794" s="131">
        <v>117</v>
      </c>
    </row>
    <row r="966795" spans="1:2">
      <c r="A966795" s="298"/>
      <c r="B966795" s="131">
        <v>118</v>
      </c>
    </row>
    <row r="966796" spans="1:2">
      <c r="A966796" s="298"/>
      <c r="B966796" s="131">
        <v>119</v>
      </c>
    </row>
    <row r="966797" spans="1:2">
      <c r="A966797" s="465"/>
      <c r="B966797" s="131">
        <v>120</v>
      </c>
    </row>
    <row r="966798" spans="1:2">
      <c r="A966798" s="465"/>
      <c r="B966798" s="131">
        <v>121</v>
      </c>
    </row>
    <row r="966799" spans="1:2">
      <c r="A966799" s="441"/>
      <c r="B966799" s="131">
        <v>122</v>
      </c>
    </row>
    <row r="966800" spans="1:2">
      <c r="A966800" s="464"/>
      <c r="B966800" s="131">
        <v>123</v>
      </c>
    </row>
    <row r="966801" spans="1:2">
      <c r="A966801" s="463"/>
      <c r="B966801" s="131">
        <v>124</v>
      </c>
    </row>
    <row r="966802" spans="1:2">
      <c r="A966802" s="298"/>
      <c r="B966802" s="131">
        <v>125</v>
      </c>
    </row>
    <row r="966803" spans="1:2">
      <c r="A966803" s="465"/>
      <c r="B966803" s="131">
        <v>127</v>
      </c>
    </row>
    <row r="966804" spans="1:2">
      <c r="A966804" s="441"/>
      <c r="B966804" s="131">
        <v>128</v>
      </c>
    </row>
    <row r="966805" spans="1:2">
      <c r="A966805" s="464"/>
      <c r="B966805" s="131">
        <v>129</v>
      </c>
    </row>
    <row r="966806" spans="1:2">
      <c r="A966806" s="463"/>
      <c r="B966806" s="131">
        <v>130</v>
      </c>
    </row>
    <row r="966807" spans="1:2">
      <c r="A966807" s="298"/>
      <c r="B966807" s="131">
        <v>131</v>
      </c>
    </row>
    <row r="966808" spans="1:2">
      <c r="A966808" s="465"/>
      <c r="B966808" s="131">
        <v>133</v>
      </c>
    </row>
    <row r="966809" spans="1:2" ht="60">
      <c r="A966809" s="460" t="s">
        <v>746</v>
      </c>
      <c r="B966809" s="125" t="s">
        <v>355</v>
      </c>
    </row>
    <row r="966810" spans="1:2" ht="60">
      <c r="A966810" s="439"/>
      <c r="B966810" s="129" t="s">
        <v>356</v>
      </c>
    </row>
    <row r="966811" spans="1:2">
      <c r="A966811" s="462">
        <v>0</v>
      </c>
      <c r="B966811" s="131">
        <v>134</v>
      </c>
    </row>
    <row r="966812" spans="1:2">
      <c r="A966812" s="462">
        <v>0</v>
      </c>
      <c r="B966812" s="131">
        <v>135</v>
      </c>
    </row>
    <row r="966813" spans="1:2">
      <c r="A966813" s="373">
        <v>0</v>
      </c>
      <c r="B966813" s="131">
        <v>136</v>
      </c>
    </row>
    <row r="966814" spans="1:2">
      <c r="A966814" s="439"/>
      <c r="B966814" s="131">
        <v>137</v>
      </c>
    </row>
    <row r="966815" spans="1:2">
      <c r="A966815" s="371">
        <v>0</v>
      </c>
      <c r="B966815" s="131">
        <v>138</v>
      </c>
    </row>
    <row r="966816" spans="1:2">
      <c r="A966816" s="370" t="s">
        <v>746</v>
      </c>
      <c r="B966816" s="131">
        <v>139</v>
      </c>
    </row>
    <row r="966817" spans="1:2">
      <c r="A966817" s="370" t="s">
        <v>746</v>
      </c>
      <c r="B966817" s="131">
        <v>140</v>
      </c>
    </row>
    <row r="966818" spans="1:2">
      <c r="A966818" s="370">
        <v>0</v>
      </c>
      <c r="B966818" s="131">
        <v>141</v>
      </c>
    </row>
    <row r="966819" spans="1:2">
      <c r="A966819" s="370" t="s">
        <v>117</v>
      </c>
      <c r="B966819" s="131">
        <v>142</v>
      </c>
    </row>
    <row r="966820" spans="1:2">
      <c r="A966820" s="370" t="s">
        <v>117</v>
      </c>
      <c r="B966820" s="131">
        <v>143</v>
      </c>
    </row>
    <row r="966821" spans="1:2">
      <c r="A966821" s="370" t="s">
        <v>117</v>
      </c>
      <c r="B966821" s="131">
        <v>144</v>
      </c>
    </row>
    <row r="966822" spans="1:2">
      <c r="A966822" s="370" t="s">
        <v>117</v>
      </c>
      <c r="B966822" s="131">
        <v>145</v>
      </c>
    </row>
    <row r="966823" spans="1:2">
      <c r="A966823" s="528" t="s">
        <v>117</v>
      </c>
      <c r="B966823" s="131">
        <v>146</v>
      </c>
    </row>
    <row r="966824" spans="1:2">
      <c r="A966824" s="528" t="s">
        <v>117</v>
      </c>
      <c r="B966824" s="131">
        <v>147</v>
      </c>
    </row>
    <row r="966825" spans="1:2">
      <c r="A966825" s="370" t="s">
        <v>117</v>
      </c>
      <c r="B966825" s="131">
        <v>148</v>
      </c>
    </row>
    <row r="966826" spans="1:2">
      <c r="A966826" s="515"/>
      <c r="B966826" s="533"/>
    </row>
    <row r="966827" spans="1:2">
      <c r="A966827" s="515"/>
      <c r="B966827" s="452"/>
    </row>
    <row r="966828" spans="1:2">
      <c r="A966828" s="515"/>
      <c r="B966828" s="452"/>
    </row>
    <row r="966829" spans="1:2">
      <c r="A966829" s="515"/>
      <c r="B966829" s="452"/>
    </row>
    <row r="966830" spans="1:2">
      <c r="A966830" s="515"/>
      <c r="B966830" s="452"/>
    </row>
    <row r="966831" spans="1:2">
      <c r="A966831" s="467">
        <v>0</v>
      </c>
      <c r="B966831" s="452"/>
    </row>
    <row r="966832" spans="1:2">
      <c r="A966832" s="467">
        <v>0</v>
      </c>
      <c r="B966832" s="452"/>
    </row>
    <row r="966833" spans="1:2">
      <c r="A966833" s="467">
        <v>0</v>
      </c>
      <c r="B966833" s="452"/>
    </row>
    <row r="966834" spans="1:2">
      <c r="A966834" s="467">
        <v>0</v>
      </c>
      <c r="B966834" s="452"/>
    </row>
    <row r="966835" spans="1:2">
      <c r="A966835" s="467">
        <v>0</v>
      </c>
      <c r="B966835" s="452"/>
    </row>
    <row r="966836" spans="1:2">
      <c r="A966836" s="467"/>
      <c r="B966836" s="452"/>
    </row>
    <row r="966837" spans="1:2">
      <c r="A966837" s="467"/>
      <c r="B966837" s="452"/>
    </row>
    <row r="966838" spans="1:2">
      <c r="A966838" s="467"/>
      <c r="B966838" s="452"/>
    </row>
    <row r="966839" spans="1:2">
      <c r="A966839" s="467"/>
      <c r="B966839" s="452"/>
    </row>
    <row r="966840" spans="1:2">
      <c r="A966840" s="467"/>
      <c r="B966840" s="452"/>
    </row>
    <row r="966841" spans="1:2">
      <c r="A966841" s="467"/>
      <c r="B966841" s="452"/>
    </row>
    <row r="966842" spans="1:2">
      <c r="A966842" s="467"/>
      <c r="B966842" s="452"/>
    </row>
    <row r="966843" spans="1:2">
      <c r="A966843" s="467"/>
      <c r="B966843" s="454"/>
    </row>
    <row r="966844" spans="1:2">
      <c r="A966844" s="467"/>
      <c r="B966844" s="452"/>
    </row>
    <row r="966845" spans="1:2">
      <c r="A966845" s="467"/>
      <c r="B966845" s="455"/>
    </row>
    <row r="966846" spans="1:2">
      <c r="A966846" s="467"/>
      <c r="B966846" s="456"/>
    </row>
    <row r="966847" spans="1:2">
      <c r="A966847" s="467"/>
      <c r="B966847" s="456"/>
    </row>
    <row r="966848" spans="1:2">
      <c r="A966848" s="467"/>
      <c r="B966848" s="455"/>
    </row>
    <row r="966849" spans="1:2">
      <c r="A966849" s="467"/>
      <c r="B966849" s="456"/>
    </row>
    <row r="966850" spans="1:2">
      <c r="A966850" s="467"/>
      <c r="B966850" s="455"/>
    </row>
    <row r="966851" spans="1:2">
      <c r="A966851" s="467"/>
      <c r="B966851" s="452"/>
    </row>
    <row r="966852" spans="1:2">
      <c r="A966852" s="467"/>
      <c r="B966852" s="452"/>
    </row>
    <row r="966853" spans="1:2">
      <c r="A966853" s="467"/>
      <c r="B966853" s="452"/>
    </row>
    <row r="966854" spans="1:2">
      <c r="A966854" s="467"/>
      <c r="B966854" s="452"/>
    </row>
    <row r="966855" spans="1:2">
      <c r="A966855" s="467"/>
      <c r="B966855" s="452"/>
    </row>
    <row r="966856" spans="1:2">
      <c r="A966856" s="467"/>
      <c r="B966856" s="452"/>
    </row>
    <row r="966857" spans="1:2">
      <c r="A966857" s="467"/>
      <c r="B966857" s="452"/>
    </row>
    <row r="983042" spans="1:2">
      <c r="A983042" s="523">
        <v>1</v>
      </c>
      <c r="B983042" s="124"/>
    </row>
    <row r="983043" spans="1:2" ht="60.75" thickBot="1">
      <c r="A983043" s="604"/>
      <c r="B983043" s="125" t="s">
        <v>336</v>
      </c>
    </row>
    <row r="983044" spans="1:2" ht="15.75" thickBot="1">
      <c r="A983044" s="607"/>
      <c r="B983044" s="126">
        <v>1</v>
      </c>
    </row>
    <row r="983045" spans="1:2" ht="45">
      <c r="A983045" s="605" t="s">
        <v>746</v>
      </c>
      <c r="B983045" s="127" t="s">
        <v>337</v>
      </c>
    </row>
    <row r="983046" spans="1:2" ht="15.75" thickBot="1">
      <c r="A983046" s="608"/>
      <c r="B983046" s="126">
        <v>2</v>
      </c>
    </row>
    <row r="983047" spans="1:2" ht="15.75" thickBot="1">
      <c r="A983047" s="609"/>
      <c r="B983047" s="126">
        <v>3</v>
      </c>
    </row>
    <row r="983048" spans="1:2" ht="15.75" thickBot="1">
      <c r="A983048" s="609"/>
      <c r="B983048" s="126">
        <v>4</v>
      </c>
    </row>
    <row r="983049" spans="1:2" ht="15.75" thickBot="1">
      <c r="A983049" s="609"/>
      <c r="B983049" s="126">
        <v>5</v>
      </c>
    </row>
    <row r="983050" spans="1:2" ht="60">
      <c r="A983050" s="605" t="s">
        <v>752</v>
      </c>
      <c r="B983050" s="126">
        <v>6</v>
      </c>
    </row>
    <row r="983051" spans="1:2">
      <c r="A983051" s="483" t="s">
        <v>746</v>
      </c>
      <c r="B983051" s="126">
        <v>7</v>
      </c>
    </row>
    <row r="983052" spans="1:2">
      <c r="A983052" s="483" t="s">
        <v>746</v>
      </c>
      <c r="B983052" s="126">
        <v>8</v>
      </c>
    </row>
    <row r="983053" spans="1:2">
      <c r="A983053" s="483" t="s">
        <v>746</v>
      </c>
      <c r="B983053" s="126">
        <v>9</v>
      </c>
    </row>
    <row r="983054" spans="1:2">
      <c r="A983054" s="483" t="s">
        <v>746</v>
      </c>
      <c r="B983054" s="126">
        <v>10</v>
      </c>
    </row>
    <row r="983055" spans="1:2" ht="15.75" thickBot="1">
      <c r="A983055" s="610" t="s">
        <v>746</v>
      </c>
      <c r="B983055" s="126">
        <v>11</v>
      </c>
    </row>
    <row r="983056" spans="1:2" ht="15.75" thickBot="1">
      <c r="A983056" s="607"/>
      <c r="B983056" s="126">
        <v>12</v>
      </c>
    </row>
    <row r="983057" spans="1:2" ht="15.75" thickBot="1">
      <c r="A983057" s="611"/>
      <c r="B983057" s="126">
        <v>13</v>
      </c>
    </row>
    <row r="983058" spans="1:2" ht="15.75" thickBot="1">
      <c r="A983058" s="609"/>
      <c r="B983058" s="126">
        <v>14</v>
      </c>
    </row>
    <row r="983059" spans="1:2" ht="15.75" thickBot="1">
      <c r="A983059" s="612"/>
      <c r="B983059" s="126">
        <v>15</v>
      </c>
    </row>
    <row r="983060" spans="1:2" ht="15.75" thickBot="1">
      <c r="A983060" s="611"/>
      <c r="B983060" s="126">
        <v>16</v>
      </c>
    </row>
    <row r="983061" spans="1:2" ht="15.75" thickBot="1">
      <c r="A983061" s="613"/>
      <c r="B983061" s="126">
        <v>17</v>
      </c>
    </row>
    <row r="983062" spans="1:2" ht="15.75" thickBot="1">
      <c r="A983062" s="614"/>
      <c r="B983062" s="126">
        <v>18</v>
      </c>
    </row>
    <row r="983063" spans="1:2" ht="15.75" thickBot="1">
      <c r="A983063" s="615"/>
      <c r="B983063" s="126">
        <v>19</v>
      </c>
    </row>
    <row r="983064" spans="1:2" ht="15.75" thickBot="1">
      <c r="A983064" s="615"/>
      <c r="B983064" s="126">
        <v>20</v>
      </c>
    </row>
    <row r="983065" spans="1:2" ht="15.75" thickBot="1">
      <c r="A983065" s="615"/>
      <c r="B983065" s="126">
        <v>21</v>
      </c>
    </row>
    <row r="983066" spans="1:2" ht="15.75" thickBot="1">
      <c r="A983066" s="615"/>
      <c r="B983066" s="126">
        <v>22</v>
      </c>
    </row>
    <row r="983067" spans="1:2" ht="15.75" thickBot="1">
      <c r="A983067" s="615"/>
      <c r="B983067" s="126">
        <v>23</v>
      </c>
    </row>
    <row r="983068" spans="1:2" ht="15.75" thickBot="1">
      <c r="A983068" s="615"/>
      <c r="B983068" s="126">
        <v>24</v>
      </c>
    </row>
    <row r="983069" spans="1:2">
      <c r="A983069" s="616">
        <v>0</v>
      </c>
      <c r="B983069" s="126">
        <v>25</v>
      </c>
    </row>
    <row r="983070" spans="1:2" ht="45">
      <c r="A983070" s="483" t="s">
        <v>746</v>
      </c>
      <c r="B983070" s="127" t="s">
        <v>338</v>
      </c>
    </row>
    <row r="983071" spans="1:2" ht="45.75" thickBot="1">
      <c r="A983071" s="604"/>
      <c r="B983071" s="127" t="s">
        <v>339</v>
      </c>
    </row>
    <row r="983072" spans="1:2" ht="15.75" thickBot="1">
      <c r="A983072" s="615"/>
      <c r="B983072" s="126">
        <v>26</v>
      </c>
    </row>
    <row r="983073" spans="1:2" ht="15.75" thickBot="1">
      <c r="A983073" s="615"/>
      <c r="B983073" s="126">
        <v>27</v>
      </c>
    </row>
    <row r="983074" spans="1:2" ht="15.75" thickBot="1">
      <c r="A983074" s="615"/>
      <c r="B983074" s="126">
        <v>28</v>
      </c>
    </row>
    <row r="983075" spans="1:2" ht="15.75" thickBot="1">
      <c r="A983075" s="615"/>
      <c r="B983075" s="126">
        <v>29</v>
      </c>
    </row>
    <row r="983076" spans="1:2" ht="15.75" thickBot="1">
      <c r="A983076" s="617">
        <v>0</v>
      </c>
      <c r="B983076" s="126">
        <v>30</v>
      </c>
    </row>
    <row r="983077" spans="1:2" ht="15.75" thickBot="1">
      <c r="A983077" s="615"/>
      <c r="B983077" s="126">
        <v>31</v>
      </c>
    </row>
    <row r="983078" spans="1:2" ht="15.75" thickBot="1">
      <c r="A983078" s="615"/>
      <c r="B983078" s="126">
        <v>32</v>
      </c>
    </row>
    <row r="983079" spans="1:2">
      <c r="A983079" s="618">
        <v>0</v>
      </c>
      <c r="B983079" s="126">
        <v>33</v>
      </c>
    </row>
    <row r="983080" spans="1:2">
      <c r="A983080" s="370">
        <v>0</v>
      </c>
      <c r="B983080" s="126">
        <v>34</v>
      </c>
    </row>
    <row r="983081" spans="1:2">
      <c r="A983081" s="436">
        <v>0</v>
      </c>
      <c r="B983081" s="126">
        <v>35</v>
      </c>
    </row>
    <row r="983082" spans="1:2">
      <c r="A983082" s="436">
        <v>0</v>
      </c>
      <c r="B983082" s="126">
        <v>36</v>
      </c>
    </row>
    <row r="983083" spans="1:2">
      <c r="A983083" s="370">
        <v>0</v>
      </c>
      <c r="B983083" s="126">
        <v>37</v>
      </c>
    </row>
    <row r="983084" spans="1:2" ht="15.75" thickBot="1">
      <c r="A983084" s="619">
        <v>0</v>
      </c>
      <c r="B983084" s="126">
        <v>38</v>
      </c>
    </row>
    <row r="983085" spans="1:2" ht="15.75" thickBot="1">
      <c r="A983085" s="615"/>
      <c r="B983085" s="126">
        <v>39</v>
      </c>
    </row>
    <row r="983086" spans="1:2" ht="45">
      <c r="A983086" s="620" t="s">
        <v>746</v>
      </c>
      <c r="B983086" s="127" t="s">
        <v>340</v>
      </c>
    </row>
    <row r="983087" spans="1:2" ht="45.75" thickBot="1">
      <c r="A983087" s="621"/>
      <c r="B983087" s="127" t="s">
        <v>341</v>
      </c>
    </row>
    <row r="983088" spans="1:2" ht="15.75" thickBot="1">
      <c r="A983088" s="615"/>
      <c r="B983088" s="126">
        <v>40</v>
      </c>
    </row>
    <row r="983089" spans="1:2" ht="45">
      <c r="A983089" s="541" t="s">
        <v>746</v>
      </c>
      <c r="B983089" s="127" t="s">
        <v>342</v>
      </c>
    </row>
    <row r="983090" spans="1:2" ht="45.75" thickBot="1">
      <c r="A983090" s="621"/>
      <c r="B983090" s="127" t="s">
        <v>343</v>
      </c>
    </row>
    <row r="983091" spans="1:2" ht="15.75" thickBot="1">
      <c r="A983091" s="622"/>
      <c r="B983091" s="126">
        <v>41</v>
      </c>
    </row>
    <row r="983092" spans="1:2" ht="60">
      <c r="A983092" s="541" t="s">
        <v>746</v>
      </c>
      <c r="B983092" s="127" t="s">
        <v>344</v>
      </c>
    </row>
    <row r="983093" spans="1:2" ht="15.75" thickBot="1">
      <c r="A983093" s="621"/>
      <c r="B983093" s="128">
        <v>42</v>
      </c>
    </row>
    <row r="983094" spans="1:2" ht="15.75" thickBot="1">
      <c r="A983094" s="622"/>
      <c r="B983094" s="126">
        <v>43</v>
      </c>
    </row>
    <row r="983095" spans="1:2" ht="60">
      <c r="A983095" s="541" t="s">
        <v>746</v>
      </c>
      <c r="B983095" s="127" t="s">
        <v>345</v>
      </c>
    </row>
    <row r="983096" spans="1:2" ht="15.75" thickBot="1">
      <c r="A983096" s="621"/>
      <c r="B983096" s="130">
        <v>44</v>
      </c>
    </row>
    <row r="983097" spans="1:2" ht="15.75" thickBot="1">
      <c r="A983097" s="622"/>
      <c r="B983097" s="126">
        <v>45</v>
      </c>
    </row>
    <row r="983098" spans="1:2" ht="15.75" thickBot="1">
      <c r="A983098" s="623"/>
      <c r="B983098" s="130">
        <v>46</v>
      </c>
    </row>
    <row r="983099" spans="1:2" ht="15.75" thickBot="1">
      <c r="A983099" s="625"/>
      <c r="B983099" s="126">
        <v>47</v>
      </c>
    </row>
    <row r="983100" spans="1:2" ht="15.75" thickBot="1">
      <c r="A983100" s="624"/>
      <c r="B983100" s="130">
        <v>48</v>
      </c>
    </row>
    <row r="983101" spans="1:2" ht="15.75" thickBot="1">
      <c r="A983101" s="626"/>
      <c r="B983101" s="126">
        <v>49</v>
      </c>
    </row>
    <row r="983102" spans="1:2" ht="15.75" thickBot="1">
      <c r="A983102" s="626"/>
      <c r="B983102" s="130">
        <v>50</v>
      </c>
    </row>
    <row r="983103" spans="1:2" ht="15.75" thickBot="1">
      <c r="A983103" s="627">
        <v>0</v>
      </c>
      <c r="B983103" s="126">
        <v>51</v>
      </c>
    </row>
    <row r="983104" spans="1:2" ht="15.75" thickBot="1">
      <c r="A983104" s="626"/>
      <c r="B983104" s="130">
        <v>52</v>
      </c>
    </row>
    <row r="983105" spans="1:2" ht="15.75" thickBot="1">
      <c r="A983105" s="626"/>
      <c r="B983105" s="126">
        <v>53</v>
      </c>
    </row>
    <row r="983106" spans="1:2" ht="15.75" thickBot="1">
      <c r="A983106" s="626"/>
      <c r="B983106" s="130">
        <v>54</v>
      </c>
    </row>
    <row r="983107" spans="1:2" ht="15.75" thickBot="1">
      <c r="A983107" s="615"/>
      <c r="B983107" s="126">
        <v>55</v>
      </c>
    </row>
    <row r="983108" spans="1:2" ht="15.75" thickBot="1">
      <c r="A983108" s="615"/>
      <c r="B983108" s="130">
        <v>56</v>
      </c>
    </row>
    <row r="983109" spans="1:2" ht="45.75" thickBot="1">
      <c r="A983109" s="545" t="s">
        <v>746</v>
      </c>
      <c r="B983109" s="127" t="s">
        <v>346</v>
      </c>
    </row>
    <row r="983110" spans="1:2" ht="15.75" thickBot="1">
      <c r="A983110" s="626"/>
      <c r="B983110" s="126">
        <v>57</v>
      </c>
    </row>
    <row r="983111" spans="1:2" ht="15.75" thickBot="1">
      <c r="A983111" s="626"/>
      <c r="B983111" s="126">
        <v>58</v>
      </c>
    </row>
    <row r="983112" spans="1:2" ht="15.75" thickBot="1">
      <c r="A983112" s="626"/>
      <c r="B983112" s="126">
        <v>59</v>
      </c>
    </row>
    <row r="983113" spans="1:2" ht="15.75" thickBot="1">
      <c r="A983113" s="626"/>
      <c r="B983113" s="126">
        <v>60</v>
      </c>
    </row>
    <row r="983114" spans="1:2">
      <c r="A983114" s="628">
        <v>0</v>
      </c>
      <c r="B983114" s="126">
        <v>61</v>
      </c>
    </row>
    <row r="983115" spans="1:2" ht="45">
      <c r="A983115" s="460" t="s">
        <v>746</v>
      </c>
      <c r="B983115" s="127" t="s">
        <v>347</v>
      </c>
    </row>
    <row r="983116" spans="1:2" ht="45.75" thickBot="1">
      <c r="A983116" s="630"/>
      <c r="B983116" s="127" t="s">
        <v>348</v>
      </c>
    </row>
    <row r="983117" spans="1:2" ht="15.75" thickBot="1">
      <c r="A983117" s="629"/>
      <c r="B983117" s="126">
        <v>62</v>
      </c>
    </row>
    <row r="983118" spans="1:2" ht="15.75" thickBot="1">
      <c r="A983118" s="629"/>
      <c r="B983118" s="126">
        <v>63</v>
      </c>
    </row>
    <row r="983119" spans="1:2" ht="15.75" thickBot="1">
      <c r="A983119" s="629"/>
      <c r="B983119" s="126">
        <v>64</v>
      </c>
    </row>
    <row r="983120" spans="1:2" ht="15.75" thickBot="1">
      <c r="A983120" s="627">
        <v>0</v>
      </c>
      <c r="B983120" s="126">
        <v>65</v>
      </c>
    </row>
    <row r="983121" spans="1:2" ht="15.75" thickBot="1">
      <c r="A983121" s="629"/>
      <c r="B983121" s="126">
        <v>66</v>
      </c>
    </row>
    <row r="983122" spans="1:2" ht="15.75" thickBot="1">
      <c r="A983122" s="629"/>
      <c r="B983122" s="126">
        <v>67</v>
      </c>
    </row>
    <row r="983123" spans="1:2" ht="15.75" thickBot="1">
      <c r="A983123" s="629"/>
      <c r="B983123" s="126">
        <v>68</v>
      </c>
    </row>
    <row r="983124" spans="1:2" ht="15.75" thickBot="1">
      <c r="A983124" s="629"/>
      <c r="B983124" s="126">
        <v>69</v>
      </c>
    </row>
    <row r="983125" spans="1:2" ht="15.75" thickBot="1">
      <c r="A983125" s="623"/>
      <c r="B983125" s="126">
        <v>70</v>
      </c>
    </row>
    <row r="983126" spans="1:2" ht="15.75" thickBot="1">
      <c r="A983126" s="629"/>
      <c r="B983126" s="126">
        <v>71</v>
      </c>
    </row>
    <row r="983127" spans="1:2" ht="15.75" thickBot="1">
      <c r="A983127" s="623"/>
      <c r="B983127" s="126">
        <v>72</v>
      </c>
    </row>
    <row r="983128" spans="1:2" ht="15.75" thickBot="1">
      <c r="A983128" s="629"/>
      <c r="B983128" s="126">
        <v>73</v>
      </c>
    </row>
    <row r="983129" spans="1:2">
      <c r="A983129" s="546"/>
      <c r="B983129" s="126">
        <v>74</v>
      </c>
    </row>
    <row r="983130" spans="1:2">
      <c r="A983130" s="462">
        <v>0</v>
      </c>
      <c r="B983130" s="126">
        <v>75</v>
      </c>
    </row>
    <row r="983131" spans="1:2" ht="60">
      <c r="A983131" s="462">
        <v>0</v>
      </c>
      <c r="B983131" s="125" t="s">
        <v>349</v>
      </c>
    </row>
    <row r="983132" spans="1:2" ht="60">
      <c r="A983132" s="460" t="s">
        <v>746</v>
      </c>
      <c r="B983132" s="125" t="s">
        <v>350</v>
      </c>
    </row>
    <row r="983133" spans="1:2" ht="60">
      <c r="A983133" s="441"/>
      <c r="B983133" s="125" t="s">
        <v>351</v>
      </c>
    </row>
    <row r="983134" spans="1:2">
      <c r="A983134" s="462">
        <v>0</v>
      </c>
      <c r="B983134" s="131">
        <v>76</v>
      </c>
    </row>
    <row r="983135" spans="1:2">
      <c r="A983135" s="462">
        <v>0</v>
      </c>
      <c r="B983135" s="131">
        <v>77</v>
      </c>
    </row>
    <row r="983136" spans="1:2">
      <c r="A983136" s="462">
        <v>0</v>
      </c>
      <c r="B983136" s="131">
        <v>78</v>
      </c>
    </row>
    <row r="983137" spans="1:2">
      <c r="A983137" s="462">
        <v>0</v>
      </c>
      <c r="B983137" s="131">
        <v>79</v>
      </c>
    </row>
    <row r="983138" spans="1:2">
      <c r="A983138" s="462">
        <v>0</v>
      </c>
      <c r="B983138" s="131">
        <v>80</v>
      </c>
    </row>
    <row r="983139" spans="1:2">
      <c r="A983139" s="462">
        <v>0</v>
      </c>
      <c r="B983139" s="131">
        <v>81</v>
      </c>
    </row>
    <row r="983140" spans="1:2">
      <c r="A983140" s="462">
        <v>0</v>
      </c>
      <c r="B983140" s="131">
        <v>82</v>
      </c>
    </row>
    <row r="983141" spans="1:2">
      <c r="A983141" s="462">
        <v>0</v>
      </c>
      <c r="B983141" s="131">
        <v>83</v>
      </c>
    </row>
    <row r="983142" spans="1:2">
      <c r="A983142" s="462">
        <v>0</v>
      </c>
      <c r="B983142" s="131">
        <v>84</v>
      </c>
    </row>
    <row r="983143" spans="1:2" ht="15.75" thickBot="1">
      <c r="A983143" s="631">
        <v>0</v>
      </c>
      <c r="B983143" s="131">
        <v>85</v>
      </c>
    </row>
    <row r="983144" spans="1:2" ht="15.75" thickBot="1">
      <c r="A983144" s="632"/>
      <c r="B983144" s="131">
        <v>86</v>
      </c>
    </row>
    <row r="983145" spans="1:2" ht="15.75" thickBot="1">
      <c r="A983145" s="632"/>
      <c r="B983145" s="131">
        <v>87</v>
      </c>
    </row>
    <row r="983146" spans="1:2" ht="15.75" thickBot="1">
      <c r="A983146" s="615"/>
      <c r="B983146" s="131">
        <v>88</v>
      </c>
    </row>
    <row r="983147" spans="1:2" ht="15.75" thickBot="1">
      <c r="A983147" s="622"/>
      <c r="B983147" s="131">
        <v>89</v>
      </c>
    </row>
    <row r="983148" spans="1:2" ht="45">
      <c r="A983148" s="541" t="s">
        <v>746</v>
      </c>
      <c r="B983148" s="125" t="s">
        <v>352</v>
      </c>
    </row>
    <row r="983149" spans="1:2">
      <c r="A983149" s="290"/>
      <c r="B983149" s="131">
        <v>90</v>
      </c>
    </row>
    <row r="983150" spans="1:2">
      <c r="A983150" s="290"/>
      <c r="B983150" s="131">
        <v>91</v>
      </c>
    </row>
    <row r="983151" spans="1:2">
      <c r="A983151" s="526"/>
      <c r="B983151" s="131">
        <v>92</v>
      </c>
    </row>
    <row r="983152" spans="1:2">
      <c r="A983152" s="291"/>
      <c r="B983152" s="131">
        <v>93</v>
      </c>
    </row>
    <row r="983153" spans="1:2">
      <c r="A983153" s="374"/>
      <c r="B983153" s="131">
        <v>94</v>
      </c>
    </row>
    <row r="983154" spans="1:2">
      <c r="A983154" s="374"/>
      <c r="B983154" s="131">
        <v>95</v>
      </c>
    </row>
    <row r="983155" spans="1:2">
      <c r="A983155" s="374"/>
      <c r="B983155" s="131">
        <v>96</v>
      </c>
    </row>
    <row r="983156" spans="1:2">
      <c r="A983156" s="374"/>
      <c r="B983156" s="131">
        <v>97</v>
      </c>
    </row>
    <row r="983157" spans="1:2">
      <c r="A983157" s="291"/>
      <c r="B983157" s="131">
        <v>98</v>
      </c>
    </row>
    <row r="983158" spans="1:2">
      <c r="A983158" s="441"/>
      <c r="B983158" s="131">
        <v>99</v>
      </c>
    </row>
    <row r="983159" spans="1:2">
      <c r="A983159" s="441"/>
      <c r="B983159" s="131">
        <v>100</v>
      </c>
    </row>
    <row r="983160" spans="1:2">
      <c r="A983160" s="464"/>
      <c r="B983160" s="131">
        <v>101</v>
      </c>
    </row>
    <row r="983161" spans="1:2">
      <c r="A983161" s="290"/>
      <c r="B983161" s="131">
        <v>102</v>
      </c>
    </row>
    <row r="983162" spans="1:2" ht="45">
      <c r="A983162" s="633" t="s">
        <v>746</v>
      </c>
      <c r="B983162" s="125" t="s">
        <v>353</v>
      </c>
    </row>
    <row r="983163" spans="1:2">
      <c r="A983163" s="463"/>
      <c r="B983163" s="131">
        <v>103</v>
      </c>
    </row>
    <row r="983164" spans="1:2">
      <c r="A983164" s="298"/>
      <c r="B983164" s="131">
        <v>104</v>
      </c>
    </row>
    <row r="983165" spans="1:2">
      <c r="A983165" s="298"/>
      <c r="B983165" s="131">
        <v>105</v>
      </c>
    </row>
    <row r="983166" spans="1:2">
      <c r="A983166" s="298"/>
      <c r="B983166" s="131">
        <v>106</v>
      </c>
    </row>
    <row r="983167" spans="1:2">
      <c r="A983167" s="298"/>
      <c r="B983167" s="131">
        <v>107</v>
      </c>
    </row>
    <row r="983168" spans="1:2">
      <c r="A983168" s="465"/>
      <c r="B983168" s="131">
        <v>108</v>
      </c>
    </row>
    <row r="983169" spans="1:2">
      <c r="A983169" s="441"/>
      <c r="B983169" s="131">
        <v>109</v>
      </c>
    </row>
    <row r="983170" spans="1:2">
      <c r="A983170" s="464"/>
      <c r="B983170" s="131">
        <v>110</v>
      </c>
    </row>
    <row r="983171" spans="1:2">
      <c r="A983171" s="466"/>
      <c r="B983171" s="131">
        <v>111</v>
      </c>
    </row>
    <row r="983172" spans="1:2">
      <c r="A983172" s="290"/>
      <c r="B983172" s="131">
        <v>112</v>
      </c>
    </row>
    <row r="983173" spans="1:2" ht="45">
      <c r="A983173" s="633" t="s">
        <v>746</v>
      </c>
      <c r="B983173" s="125" t="s">
        <v>354</v>
      </c>
    </row>
    <row r="983174" spans="1:2">
      <c r="A983174" s="290"/>
      <c r="B983174" s="131">
        <v>113</v>
      </c>
    </row>
    <row r="983175" spans="1:2">
      <c r="A983175" s="525" t="s">
        <v>746</v>
      </c>
      <c r="B983175" s="131">
        <v>114</v>
      </c>
    </row>
    <row r="983176" spans="1:2">
      <c r="A983176" s="525" t="s">
        <v>746</v>
      </c>
      <c r="B983176" s="131">
        <v>115</v>
      </c>
    </row>
    <row r="983177" spans="1:2">
      <c r="A983177" s="463"/>
      <c r="B983177" s="131">
        <v>116</v>
      </c>
    </row>
    <row r="983178" spans="1:2">
      <c r="A983178" s="298"/>
      <c r="B983178" s="131">
        <v>117</v>
      </c>
    </row>
    <row r="983179" spans="1:2">
      <c r="A983179" s="298"/>
      <c r="B983179" s="131">
        <v>118</v>
      </c>
    </row>
    <row r="983180" spans="1:2">
      <c r="A983180" s="298"/>
      <c r="B983180" s="131">
        <v>119</v>
      </c>
    </row>
    <row r="983181" spans="1:2">
      <c r="A983181" s="465"/>
      <c r="B983181" s="131">
        <v>120</v>
      </c>
    </row>
    <row r="983182" spans="1:2">
      <c r="A983182" s="465"/>
      <c r="B983182" s="131">
        <v>121</v>
      </c>
    </row>
    <row r="983183" spans="1:2">
      <c r="A983183" s="441"/>
      <c r="B983183" s="131">
        <v>122</v>
      </c>
    </row>
    <row r="983184" spans="1:2">
      <c r="A983184" s="464"/>
      <c r="B983184" s="131">
        <v>123</v>
      </c>
    </row>
    <row r="983185" spans="1:2">
      <c r="A983185" s="463"/>
      <c r="B983185" s="131">
        <v>124</v>
      </c>
    </row>
    <row r="983186" spans="1:2">
      <c r="A983186" s="298"/>
      <c r="B983186" s="131">
        <v>125</v>
      </c>
    </row>
    <row r="983187" spans="1:2">
      <c r="A983187" s="465"/>
      <c r="B983187" s="131">
        <v>127</v>
      </c>
    </row>
    <row r="983188" spans="1:2">
      <c r="A983188" s="441"/>
      <c r="B983188" s="131">
        <v>128</v>
      </c>
    </row>
    <row r="983189" spans="1:2">
      <c r="A983189" s="464"/>
      <c r="B983189" s="131">
        <v>129</v>
      </c>
    </row>
    <row r="983190" spans="1:2">
      <c r="A983190" s="463"/>
      <c r="B983190" s="131">
        <v>130</v>
      </c>
    </row>
    <row r="983191" spans="1:2">
      <c r="A983191" s="298"/>
      <c r="B983191" s="131">
        <v>131</v>
      </c>
    </row>
    <row r="983192" spans="1:2">
      <c r="A983192" s="465"/>
      <c r="B983192" s="131">
        <v>133</v>
      </c>
    </row>
    <row r="983193" spans="1:2" ht="60">
      <c r="A983193" s="460" t="s">
        <v>746</v>
      </c>
      <c r="B983193" s="125" t="s">
        <v>355</v>
      </c>
    </row>
    <row r="983194" spans="1:2" ht="60">
      <c r="A983194" s="439"/>
      <c r="B983194" s="129" t="s">
        <v>356</v>
      </c>
    </row>
    <row r="983195" spans="1:2">
      <c r="A983195" s="462">
        <v>0</v>
      </c>
      <c r="B983195" s="131">
        <v>134</v>
      </c>
    </row>
    <row r="983196" spans="1:2">
      <c r="A983196" s="462">
        <v>0</v>
      </c>
      <c r="B983196" s="131">
        <v>135</v>
      </c>
    </row>
    <row r="983197" spans="1:2">
      <c r="A983197" s="373">
        <v>0</v>
      </c>
      <c r="B983197" s="131">
        <v>136</v>
      </c>
    </row>
    <row r="983198" spans="1:2">
      <c r="A983198" s="439"/>
      <c r="B983198" s="131">
        <v>137</v>
      </c>
    </row>
    <row r="983199" spans="1:2">
      <c r="A983199" s="371">
        <v>0</v>
      </c>
      <c r="B983199" s="131">
        <v>138</v>
      </c>
    </row>
    <row r="983200" spans="1:2">
      <c r="A983200" s="370" t="s">
        <v>746</v>
      </c>
      <c r="B983200" s="131">
        <v>139</v>
      </c>
    </row>
    <row r="983201" spans="1:2">
      <c r="A983201" s="370" t="s">
        <v>746</v>
      </c>
      <c r="B983201" s="131">
        <v>140</v>
      </c>
    </row>
    <row r="983202" spans="1:2">
      <c r="A983202" s="370">
        <v>0</v>
      </c>
      <c r="B983202" s="131">
        <v>141</v>
      </c>
    </row>
    <row r="983203" spans="1:2">
      <c r="A983203" s="370" t="s">
        <v>117</v>
      </c>
      <c r="B983203" s="131">
        <v>142</v>
      </c>
    </row>
    <row r="983204" spans="1:2">
      <c r="A983204" s="370" t="s">
        <v>117</v>
      </c>
      <c r="B983204" s="131">
        <v>143</v>
      </c>
    </row>
    <row r="983205" spans="1:2">
      <c r="A983205" s="370" t="s">
        <v>117</v>
      </c>
      <c r="B983205" s="131">
        <v>144</v>
      </c>
    </row>
    <row r="983206" spans="1:2">
      <c r="A983206" s="370" t="s">
        <v>117</v>
      </c>
      <c r="B983206" s="131">
        <v>145</v>
      </c>
    </row>
    <row r="983207" spans="1:2">
      <c r="A983207" s="528" t="s">
        <v>117</v>
      </c>
      <c r="B983207" s="131">
        <v>146</v>
      </c>
    </row>
    <row r="983208" spans="1:2">
      <c r="A983208" s="528" t="s">
        <v>117</v>
      </c>
      <c r="B983208" s="131">
        <v>147</v>
      </c>
    </row>
    <row r="983209" spans="1:2">
      <c r="A983209" s="370" t="s">
        <v>117</v>
      </c>
      <c r="B983209" s="131">
        <v>148</v>
      </c>
    </row>
    <row r="983210" spans="1:2">
      <c r="A983210" s="515"/>
      <c r="B983210" s="533"/>
    </row>
    <row r="983211" spans="1:2">
      <c r="A983211" s="515"/>
      <c r="B983211" s="452"/>
    </row>
    <row r="983212" spans="1:2">
      <c r="A983212" s="515"/>
      <c r="B983212" s="452"/>
    </row>
    <row r="983213" spans="1:2">
      <c r="A983213" s="515"/>
      <c r="B983213" s="452"/>
    </row>
    <row r="983214" spans="1:2">
      <c r="A983214" s="515"/>
      <c r="B983214" s="452"/>
    </row>
    <row r="983215" spans="1:2">
      <c r="A983215" s="467">
        <v>0</v>
      </c>
      <c r="B983215" s="452"/>
    </row>
    <row r="983216" spans="1:2">
      <c r="A983216" s="467">
        <v>0</v>
      </c>
      <c r="B983216" s="452"/>
    </row>
    <row r="983217" spans="1:2">
      <c r="A983217" s="467">
        <v>0</v>
      </c>
      <c r="B983217" s="452"/>
    </row>
    <row r="983218" spans="1:2">
      <c r="A983218" s="467">
        <v>0</v>
      </c>
      <c r="B983218" s="452"/>
    </row>
    <row r="983219" spans="1:2">
      <c r="A983219" s="467">
        <v>0</v>
      </c>
      <c r="B983219" s="452"/>
    </row>
    <row r="983220" spans="1:2">
      <c r="A983220" s="467"/>
      <c r="B983220" s="452"/>
    </row>
    <row r="983221" spans="1:2">
      <c r="A983221" s="467"/>
      <c r="B983221" s="452"/>
    </row>
    <row r="983222" spans="1:2">
      <c r="A983222" s="467"/>
      <c r="B983222" s="452"/>
    </row>
    <row r="983223" spans="1:2">
      <c r="A983223" s="467"/>
      <c r="B983223" s="452"/>
    </row>
    <row r="983224" spans="1:2">
      <c r="A983224" s="467"/>
      <c r="B983224" s="452"/>
    </row>
    <row r="983225" spans="1:2">
      <c r="A983225" s="467"/>
      <c r="B983225" s="452"/>
    </row>
    <row r="983226" spans="1:2">
      <c r="A983226" s="467"/>
      <c r="B983226" s="452"/>
    </row>
    <row r="983227" spans="1:2">
      <c r="A983227" s="467"/>
      <c r="B983227" s="454"/>
    </row>
    <row r="983228" spans="1:2">
      <c r="A983228" s="467"/>
      <c r="B983228" s="452"/>
    </row>
    <row r="983229" spans="1:2">
      <c r="A983229" s="467"/>
      <c r="B983229" s="455"/>
    </row>
    <row r="983230" spans="1:2">
      <c r="A983230" s="467"/>
      <c r="B983230" s="456"/>
    </row>
    <row r="983231" spans="1:2">
      <c r="A983231" s="467"/>
      <c r="B983231" s="456"/>
    </row>
    <row r="983232" spans="1:2">
      <c r="A983232" s="467"/>
      <c r="B983232" s="455"/>
    </row>
    <row r="983233" spans="1:2">
      <c r="A983233" s="467"/>
      <c r="B983233" s="456"/>
    </row>
    <row r="983234" spans="1:2">
      <c r="A983234" s="467"/>
      <c r="B983234" s="455"/>
    </row>
    <row r="983235" spans="1:2">
      <c r="A983235" s="467"/>
      <c r="B983235" s="452"/>
    </row>
    <row r="983236" spans="1:2">
      <c r="A983236" s="467"/>
      <c r="B983236" s="452"/>
    </row>
    <row r="983237" spans="1:2">
      <c r="A983237" s="467"/>
      <c r="B983237" s="452"/>
    </row>
    <row r="983238" spans="1:2">
      <c r="A983238" s="467"/>
      <c r="B983238" s="452"/>
    </row>
    <row r="983239" spans="1:2">
      <c r="A983239" s="467"/>
      <c r="B983239" s="452"/>
    </row>
    <row r="983240" spans="1:2">
      <c r="A983240" s="467"/>
      <c r="B983240" s="452"/>
    </row>
    <row r="983241" spans="1:2">
      <c r="A983241" s="467"/>
      <c r="B983241" s="452"/>
    </row>
    <row r="999426" spans="1:2">
      <c r="A999426" s="523">
        <v>1</v>
      </c>
      <c r="B999426" s="124"/>
    </row>
    <row r="999427" spans="1:2" ht="60.75" thickBot="1">
      <c r="A999427" s="604"/>
      <c r="B999427" s="125" t="s">
        <v>336</v>
      </c>
    </row>
    <row r="999428" spans="1:2" ht="15.75" thickBot="1">
      <c r="A999428" s="607"/>
      <c r="B999428" s="126">
        <v>1</v>
      </c>
    </row>
    <row r="999429" spans="1:2" ht="45">
      <c r="A999429" s="605" t="s">
        <v>746</v>
      </c>
      <c r="B999429" s="127" t="s">
        <v>337</v>
      </c>
    </row>
    <row r="999430" spans="1:2" ht="15.75" thickBot="1">
      <c r="A999430" s="608"/>
      <c r="B999430" s="126">
        <v>2</v>
      </c>
    </row>
    <row r="999431" spans="1:2" ht="15.75" thickBot="1">
      <c r="A999431" s="609"/>
      <c r="B999431" s="126">
        <v>3</v>
      </c>
    </row>
    <row r="999432" spans="1:2" ht="15.75" thickBot="1">
      <c r="A999432" s="609"/>
      <c r="B999432" s="126">
        <v>4</v>
      </c>
    </row>
    <row r="999433" spans="1:2" ht="15.75" thickBot="1">
      <c r="A999433" s="609"/>
      <c r="B999433" s="126">
        <v>5</v>
      </c>
    </row>
    <row r="999434" spans="1:2" ht="60">
      <c r="A999434" s="605" t="s">
        <v>752</v>
      </c>
      <c r="B999434" s="126">
        <v>6</v>
      </c>
    </row>
    <row r="999435" spans="1:2">
      <c r="A999435" s="483" t="s">
        <v>746</v>
      </c>
      <c r="B999435" s="126">
        <v>7</v>
      </c>
    </row>
    <row r="999436" spans="1:2">
      <c r="A999436" s="483" t="s">
        <v>746</v>
      </c>
      <c r="B999436" s="126">
        <v>8</v>
      </c>
    </row>
    <row r="999437" spans="1:2">
      <c r="A999437" s="483" t="s">
        <v>746</v>
      </c>
      <c r="B999437" s="126">
        <v>9</v>
      </c>
    </row>
    <row r="999438" spans="1:2">
      <c r="A999438" s="483" t="s">
        <v>746</v>
      </c>
      <c r="B999438" s="126">
        <v>10</v>
      </c>
    </row>
    <row r="999439" spans="1:2" ht="15.75" thickBot="1">
      <c r="A999439" s="610" t="s">
        <v>746</v>
      </c>
      <c r="B999439" s="126">
        <v>11</v>
      </c>
    </row>
    <row r="999440" spans="1:2" ht="15.75" thickBot="1">
      <c r="A999440" s="607"/>
      <c r="B999440" s="126">
        <v>12</v>
      </c>
    </row>
    <row r="999441" spans="1:2" ht="15.75" thickBot="1">
      <c r="A999441" s="611"/>
      <c r="B999441" s="126">
        <v>13</v>
      </c>
    </row>
    <row r="999442" spans="1:2" ht="15.75" thickBot="1">
      <c r="A999442" s="609"/>
      <c r="B999442" s="126">
        <v>14</v>
      </c>
    </row>
    <row r="999443" spans="1:2" ht="15.75" thickBot="1">
      <c r="A999443" s="612"/>
      <c r="B999443" s="126">
        <v>15</v>
      </c>
    </row>
    <row r="999444" spans="1:2" ht="15.75" thickBot="1">
      <c r="A999444" s="611"/>
      <c r="B999444" s="126">
        <v>16</v>
      </c>
    </row>
    <row r="999445" spans="1:2" ht="15.75" thickBot="1">
      <c r="A999445" s="613"/>
      <c r="B999445" s="126">
        <v>17</v>
      </c>
    </row>
    <row r="999446" spans="1:2" ht="15.75" thickBot="1">
      <c r="A999446" s="614"/>
      <c r="B999446" s="126">
        <v>18</v>
      </c>
    </row>
    <row r="999447" spans="1:2" ht="15.75" thickBot="1">
      <c r="A999447" s="615"/>
      <c r="B999447" s="126">
        <v>19</v>
      </c>
    </row>
    <row r="999448" spans="1:2" ht="15.75" thickBot="1">
      <c r="A999448" s="615"/>
      <c r="B999448" s="126">
        <v>20</v>
      </c>
    </row>
    <row r="999449" spans="1:2" ht="15.75" thickBot="1">
      <c r="A999449" s="615"/>
      <c r="B999449" s="126">
        <v>21</v>
      </c>
    </row>
    <row r="999450" spans="1:2" ht="15.75" thickBot="1">
      <c r="A999450" s="615"/>
      <c r="B999450" s="126">
        <v>22</v>
      </c>
    </row>
    <row r="999451" spans="1:2" ht="15.75" thickBot="1">
      <c r="A999451" s="615"/>
      <c r="B999451" s="126">
        <v>23</v>
      </c>
    </row>
    <row r="999452" spans="1:2" ht="15.75" thickBot="1">
      <c r="A999452" s="615"/>
      <c r="B999452" s="126">
        <v>24</v>
      </c>
    </row>
    <row r="999453" spans="1:2">
      <c r="A999453" s="616">
        <v>0</v>
      </c>
      <c r="B999453" s="126">
        <v>25</v>
      </c>
    </row>
    <row r="999454" spans="1:2" ht="45">
      <c r="A999454" s="483" t="s">
        <v>746</v>
      </c>
      <c r="B999454" s="127" t="s">
        <v>338</v>
      </c>
    </row>
    <row r="999455" spans="1:2" ht="45.75" thickBot="1">
      <c r="A999455" s="604"/>
      <c r="B999455" s="127" t="s">
        <v>339</v>
      </c>
    </row>
    <row r="999456" spans="1:2" ht="15.75" thickBot="1">
      <c r="A999456" s="615"/>
      <c r="B999456" s="126">
        <v>26</v>
      </c>
    </row>
    <row r="999457" spans="1:2" ht="15.75" thickBot="1">
      <c r="A999457" s="615"/>
      <c r="B999457" s="126">
        <v>27</v>
      </c>
    </row>
    <row r="999458" spans="1:2" ht="15.75" thickBot="1">
      <c r="A999458" s="615"/>
      <c r="B999458" s="126">
        <v>28</v>
      </c>
    </row>
    <row r="999459" spans="1:2" ht="15.75" thickBot="1">
      <c r="A999459" s="615"/>
      <c r="B999459" s="126">
        <v>29</v>
      </c>
    </row>
    <row r="999460" spans="1:2" ht="15.75" thickBot="1">
      <c r="A999460" s="617">
        <v>0</v>
      </c>
      <c r="B999460" s="126">
        <v>30</v>
      </c>
    </row>
    <row r="999461" spans="1:2" ht="15.75" thickBot="1">
      <c r="A999461" s="615"/>
      <c r="B999461" s="126">
        <v>31</v>
      </c>
    </row>
    <row r="999462" spans="1:2" ht="15.75" thickBot="1">
      <c r="A999462" s="615"/>
      <c r="B999462" s="126">
        <v>32</v>
      </c>
    </row>
    <row r="999463" spans="1:2">
      <c r="A999463" s="618">
        <v>0</v>
      </c>
      <c r="B999463" s="126">
        <v>33</v>
      </c>
    </row>
    <row r="999464" spans="1:2">
      <c r="A999464" s="370">
        <v>0</v>
      </c>
      <c r="B999464" s="126">
        <v>34</v>
      </c>
    </row>
    <row r="999465" spans="1:2">
      <c r="A999465" s="436">
        <v>0</v>
      </c>
      <c r="B999465" s="126">
        <v>35</v>
      </c>
    </row>
    <row r="999466" spans="1:2">
      <c r="A999466" s="436">
        <v>0</v>
      </c>
      <c r="B999466" s="126">
        <v>36</v>
      </c>
    </row>
    <row r="999467" spans="1:2">
      <c r="A999467" s="370">
        <v>0</v>
      </c>
      <c r="B999467" s="126">
        <v>37</v>
      </c>
    </row>
    <row r="999468" spans="1:2" ht="15.75" thickBot="1">
      <c r="A999468" s="619">
        <v>0</v>
      </c>
      <c r="B999468" s="126">
        <v>38</v>
      </c>
    </row>
    <row r="999469" spans="1:2" ht="15.75" thickBot="1">
      <c r="A999469" s="615"/>
      <c r="B999469" s="126">
        <v>39</v>
      </c>
    </row>
    <row r="999470" spans="1:2" ht="45">
      <c r="A999470" s="620" t="s">
        <v>746</v>
      </c>
      <c r="B999470" s="127" t="s">
        <v>340</v>
      </c>
    </row>
    <row r="999471" spans="1:2" ht="45.75" thickBot="1">
      <c r="A999471" s="621"/>
      <c r="B999471" s="127" t="s">
        <v>341</v>
      </c>
    </row>
    <row r="999472" spans="1:2" ht="15.75" thickBot="1">
      <c r="A999472" s="615"/>
      <c r="B999472" s="126">
        <v>40</v>
      </c>
    </row>
    <row r="999473" spans="1:2" ht="45">
      <c r="A999473" s="541" t="s">
        <v>746</v>
      </c>
      <c r="B999473" s="127" t="s">
        <v>342</v>
      </c>
    </row>
    <row r="999474" spans="1:2" ht="45.75" thickBot="1">
      <c r="A999474" s="621"/>
      <c r="B999474" s="127" t="s">
        <v>343</v>
      </c>
    </row>
    <row r="999475" spans="1:2" ht="15.75" thickBot="1">
      <c r="A999475" s="622"/>
      <c r="B999475" s="126">
        <v>41</v>
      </c>
    </row>
    <row r="999476" spans="1:2" ht="60">
      <c r="A999476" s="541" t="s">
        <v>746</v>
      </c>
      <c r="B999476" s="127" t="s">
        <v>344</v>
      </c>
    </row>
    <row r="999477" spans="1:2" ht="15.75" thickBot="1">
      <c r="A999477" s="621"/>
      <c r="B999477" s="128">
        <v>42</v>
      </c>
    </row>
    <row r="999478" spans="1:2" ht="15.75" thickBot="1">
      <c r="A999478" s="622"/>
      <c r="B999478" s="126">
        <v>43</v>
      </c>
    </row>
    <row r="999479" spans="1:2" ht="60">
      <c r="A999479" s="541" t="s">
        <v>746</v>
      </c>
      <c r="B999479" s="127" t="s">
        <v>345</v>
      </c>
    </row>
    <row r="999480" spans="1:2" ht="15.75" thickBot="1">
      <c r="A999480" s="621"/>
      <c r="B999480" s="130">
        <v>44</v>
      </c>
    </row>
    <row r="999481" spans="1:2" ht="15.75" thickBot="1">
      <c r="A999481" s="622"/>
      <c r="B999481" s="126">
        <v>45</v>
      </c>
    </row>
    <row r="999482" spans="1:2" ht="15.75" thickBot="1">
      <c r="A999482" s="623"/>
      <c r="B999482" s="130">
        <v>46</v>
      </c>
    </row>
    <row r="999483" spans="1:2" ht="15.75" thickBot="1">
      <c r="A999483" s="625"/>
      <c r="B999483" s="126">
        <v>47</v>
      </c>
    </row>
    <row r="999484" spans="1:2" ht="15.75" thickBot="1">
      <c r="A999484" s="624"/>
      <c r="B999484" s="130">
        <v>48</v>
      </c>
    </row>
    <row r="999485" spans="1:2" ht="15.75" thickBot="1">
      <c r="A999485" s="626"/>
      <c r="B999485" s="126">
        <v>49</v>
      </c>
    </row>
    <row r="999486" spans="1:2" ht="15.75" thickBot="1">
      <c r="A999486" s="626"/>
      <c r="B999486" s="130">
        <v>50</v>
      </c>
    </row>
    <row r="999487" spans="1:2" ht="15.75" thickBot="1">
      <c r="A999487" s="627">
        <v>0</v>
      </c>
      <c r="B999487" s="126">
        <v>51</v>
      </c>
    </row>
    <row r="999488" spans="1:2" ht="15.75" thickBot="1">
      <c r="A999488" s="626"/>
      <c r="B999488" s="130">
        <v>52</v>
      </c>
    </row>
    <row r="999489" spans="1:2" ht="15.75" thickBot="1">
      <c r="A999489" s="626"/>
      <c r="B999489" s="126">
        <v>53</v>
      </c>
    </row>
    <row r="999490" spans="1:2" ht="15.75" thickBot="1">
      <c r="A999490" s="626"/>
      <c r="B999490" s="130">
        <v>54</v>
      </c>
    </row>
    <row r="999491" spans="1:2" ht="15.75" thickBot="1">
      <c r="A999491" s="615"/>
      <c r="B999491" s="126">
        <v>55</v>
      </c>
    </row>
    <row r="999492" spans="1:2" ht="15.75" thickBot="1">
      <c r="A999492" s="615"/>
      <c r="B999492" s="130">
        <v>56</v>
      </c>
    </row>
    <row r="999493" spans="1:2" ht="45.75" thickBot="1">
      <c r="A999493" s="545" t="s">
        <v>746</v>
      </c>
      <c r="B999493" s="127" t="s">
        <v>346</v>
      </c>
    </row>
    <row r="999494" spans="1:2" ht="15.75" thickBot="1">
      <c r="A999494" s="626"/>
      <c r="B999494" s="126">
        <v>57</v>
      </c>
    </row>
    <row r="999495" spans="1:2" ht="15.75" thickBot="1">
      <c r="A999495" s="626"/>
      <c r="B999495" s="126">
        <v>58</v>
      </c>
    </row>
    <row r="999496" spans="1:2" ht="15.75" thickBot="1">
      <c r="A999496" s="626"/>
      <c r="B999496" s="126">
        <v>59</v>
      </c>
    </row>
    <row r="999497" spans="1:2" ht="15.75" thickBot="1">
      <c r="A999497" s="626"/>
      <c r="B999497" s="126">
        <v>60</v>
      </c>
    </row>
    <row r="999498" spans="1:2">
      <c r="A999498" s="628">
        <v>0</v>
      </c>
      <c r="B999498" s="126">
        <v>61</v>
      </c>
    </row>
    <row r="999499" spans="1:2" ht="45">
      <c r="A999499" s="460" t="s">
        <v>746</v>
      </c>
      <c r="B999499" s="127" t="s">
        <v>347</v>
      </c>
    </row>
    <row r="999500" spans="1:2" ht="45.75" thickBot="1">
      <c r="A999500" s="630"/>
      <c r="B999500" s="127" t="s">
        <v>348</v>
      </c>
    </row>
    <row r="999501" spans="1:2" ht="15.75" thickBot="1">
      <c r="A999501" s="629"/>
      <c r="B999501" s="126">
        <v>62</v>
      </c>
    </row>
    <row r="999502" spans="1:2" ht="15.75" thickBot="1">
      <c r="A999502" s="629"/>
      <c r="B999502" s="126">
        <v>63</v>
      </c>
    </row>
    <row r="999503" spans="1:2" ht="15.75" thickBot="1">
      <c r="A999503" s="629"/>
      <c r="B999503" s="126">
        <v>64</v>
      </c>
    </row>
    <row r="999504" spans="1:2" ht="15.75" thickBot="1">
      <c r="A999504" s="627">
        <v>0</v>
      </c>
      <c r="B999504" s="126">
        <v>65</v>
      </c>
    </row>
    <row r="999505" spans="1:2" ht="15.75" thickBot="1">
      <c r="A999505" s="629"/>
      <c r="B999505" s="126">
        <v>66</v>
      </c>
    </row>
    <row r="999506" spans="1:2" ht="15.75" thickBot="1">
      <c r="A999506" s="629"/>
      <c r="B999506" s="126">
        <v>67</v>
      </c>
    </row>
    <row r="999507" spans="1:2" ht="15.75" thickBot="1">
      <c r="A999507" s="629"/>
      <c r="B999507" s="126">
        <v>68</v>
      </c>
    </row>
    <row r="999508" spans="1:2" ht="15.75" thickBot="1">
      <c r="A999508" s="629"/>
      <c r="B999508" s="126">
        <v>69</v>
      </c>
    </row>
    <row r="999509" spans="1:2" ht="15.75" thickBot="1">
      <c r="A999509" s="623"/>
      <c r="B999509" s="126">
        <v>70</v>
      </c>
    </row>
    <row r="999510" spans="1:2" ht="15.75" thickBot="1">
      <c r="A999510" s="629"/>
      <c r="B999510" s="126">
        <v>71</v>
      </c>
    </row>
    <row r="999511" spans="1:2" ht="15.75" thickBot="1">
      <c r="A999511" s="623"/>
      <c r="B999511" s="126">
        <v>72</v>
      </c>
    </row>
    <row r="999512" spans="1:2" ht="15.75" thickBot="1">
      <c r="A999512" s="629"/>
      <c r="B999512" s="126">
        <v>73</v>
      </c>
    </row>
    <row r="999513" spans="1:2">
      <c r="A999513" s="546"/>
      <c r="B999513" s="126">
        <v>74</v>
      </c>
    </row>
    <row r="999514" spans="1:2">
      <c r="A999514" s="462">
        <v>0</v>
      </c>
      <c r="B999514" s="126">
        <v>75</v>
      </c>
    </row>
    <row r="999515" spans="1:2" ht="60">
      <c r="A999515" s="462">
        <v>0</v>
      </c>
      <c r="B999515" s="125" t="s">
        <v>349</v>
      </c>
    </row>
    <row r="999516" spans="1:2" ht="60">
      <c r="A999516" s="460" t="s">
        <v>746</v>
      </c>
      <c r="B999516" s="125" t="s">
        <v>350</v>
      </c>
    </row>
    <row r="999517" spans="1:2" ht="60">
      <c r="A999517" s="441"/>
      <c r="B999517" s="125" t="s">
        <v>351</v>
      </c>
    </row>
    <row r="999518" spans="1:2">
      <c r="A999518" s="462">
        <v>0</v>
      </c>
      <c r="B999518" s="131">
        <v>76</v>
      </c>
    </row>
    <row r="999519" spans="1:2">
      <c r="A999519" s="462">
        <v>0</v>
      </c>
      <c r="B999519" s="131">
        <v>77</v>
      </c>
    </row>
    <row r="999520" spans="1:2">
      <c r="A999520" s="462">
        <v>0</v>
      </c>
      <c r="B999520" s="131">
        <v>78</v>
      </c>
    </row>
    <row r="999521" spans="1:2">
      <c r="A999521" s="462">
        <v>0</v>
      </c>
      <c r="B999521" s="131">
        <v>79</v>
      </c>
    </row>
    <row r="999522" spans="1:2">
      <c r="A999522" s="462">
        <v>0</v>
      </c>
      <c r="B999522" s="131">
        <v>80</v>
      </c>
    </row>
    <row r="999523" spans="1:2">
      <c r="A999523" s="462">
        <v>0</v>
      </c>
      <c r="B999523" s="131">
        <v>81</v>
      </c>
    </row>
    <row r="999524" spans="1:2">
      <c r="A999524" s="462">
        <v>0</v>
      </c>
      <c r="B999524" s="131">
        <v>82</v>
      </c>
    </row>
    <row r="999525" spans="1:2">
      <c r="A999525" s="462">
        <v>0</v>
      </c>
      <c r="B999525" s="131">
        <v>83</v>
      </c>
    </row>
    <row r="999526" spans="1:2">
      <c r="A999526" s="462">
        <v>0</v>
      </c>
      <c r="B999526" s="131">
        <v>84</v>
      </c>
    </row>
    <row r="999527" spans="1:2" ht="15.75" thickBot="1">
      <c r="A999527" s="631">
        <v>0</v>
      </c>
      <c r="B999527" s="131">
        <v>85</v>
      </c>
    </row>
    <row r="999528" spans="1:2" ht="15.75" thickBot="1">
      <c r="A999528" s="632"/>
      <c r="B999528" s="131">
        <v>86</v>
      </c>
    </row>
    <row r="999529" spans="1:2" ht="15.75" thickBot="1">
      <c r="A999529" s="632"/>
      <c r="B999529" s="131">
        <v>87</v>
      </c>
    </row>
    <row r="999530" spans="1:2" ht="15.75" thickBot="1">
      <c r="A999530" s="615"/>
      <c r="B999530" s="131">
        <v>88</v>
      </c>
    </row>
    <row r="999531" spans="1:2" ht="15.75" thickBot="1">
      <c r="A999531" s="622"/>
      <c r="B999531" s="131">
        <v>89</v>
      </c>
    </row>
    <row r="999532" spans="1:2" ht="45">
      <c r="A999532" s="541" t="s">
        <v>746</v>
      </c>
      <c r="B999532" s="125" t="s">
        <v>352</v>
      </c>
    </row>
    <row r="999533" spans="1:2">
      <c r="A999533" s="290"/>
      <c r="B999533" s="131">
        <v>90</v>
      </c>
    </row>
    <row r="999534" spans="1:2">
      <c r="A999534" s="290"/>
      <c r="B999534" s="131">
        <v>91</v>
      </c>
    </row>
    <row r="999535" spans="1:2">
      <c r="A999535" s="526"/>
      <c r="B999535" s="131">
        <v>92</v>
      </c>
    </row>
    <row r="999536" spans="1:2">
      <c r="A999536" s="291"/>
      <c r="B999536" s="131">
        <v>93</v>
      </c>
    </row>
    <row r="999537" spans="1:2">
      <c r="A999537" s="374"/>
      <c r="B999537" s="131">
        <v>94</v>
      </c>
    </row>
    <row r="999538" spans="1:2">
      <c r="A999538" s="374"/>
      <c r="B999538" s="131">
        <v>95</v>
      </c>
    </row>
    <row r="999539" spans="1:2">
      <c r="A999539" s="374"/>
      <c r="B999539" s="131">
        <v>96</v>
      </c>
    </row>
    <row r="999540" spans="1:2">
      <c r="A999540" s="374"/>
      <c r="B999540" s="131">
        <v>97</v>
      </c>
    </row>
    <row r="999541" spans="1:2">
      <c r="A999541" s="291"/>
      <c r="B999541" s="131">
        <v>98</v>
      </c>
    </row>
    <row r="999542" spans="1:2">
      <c r="A999542" s="441"/>
      <c r="B999542" s="131">
        <v>99</v>
      </c>
    </row>
    <row r="999543" spans="1:2">
      <c r="A999543" s="441"/>
      <c r="B999543" s="131">
        <v>100</v>
      </c>
    </row>
    <row r="999544" spans="1:2">
      <c r="A999544" s="464"/>
      <c r="B999544" s="131">
        <v>101</v>
      </c>
    </row>
    <row r="999545" spans="1:2">
      <c r="A999545" s="290"/>
      <c r="B999545" s="131">
        <v>102</v>
      </c>
    </row>
    <row r="999546" spans="1:2" ht="45">
      <c r="A999546" s="633" t="s">
        <v>746</v>
      </c>
      <c r="B999546" s="125" t="s">
        <v>353</v>
      </c>
    </row>
    <row r="999547" spans="1:2">
      <c r="A999547" s="463"/>
      <c r="B999547" s="131">
        <v>103</v>
      </c>
    </row>
    <row r="999548" spans="1:2">
      <c r="A999548" s="298"/>
      <c r="B999548" s="131">
        <v>104</v>
      </c>
    </row>
    <row r="999549" spans="1:2">
      <c r="A999549" s="298"/>
      <c r="B999549" s="131">
        <v>105</v>
      </c>
    </row>
    <row r="999550" spans="1:2">
      <c r="A999550" s="298"/>
      <c r="B999550" s="131">
        <v>106</v>
      </c>
    </row>
    <row r="999551" spans="1:2">
      <c r="A999551" s="298"/>
      <c r="B999551" s="131">
        <v>107</v>
      </c>
    </row>
    <row r="999552" spans="1:2">
      <c r="A999552" s="465"/>
      <c r="B999552" s="131">
        <v>108</v>
      </c>
    </row>
    <row r="999553" spans="1:2">
      <c r="A999553" s="441"/>
      <c r="B999553" s="131">
        <v>109</v>
      </c>
    </row>
    <row r="999554" spans="1:2">
      <c r="A999554" s="464"/>
      <c r="B999554" s="131">
        <v>110</v>
      </c>
    </row>
    <row r="999555" spans="1:2">
      <c r="A999555" s="466"/>
      <c r="B999555" s="131">
        <v>111</v>
      </c>
    </row>
    <row r="999556" spans="1:2">
      <c r="A999556" s="290"/>
      <c r="B999556" s="131">
        <v>112</v>
      </c>
    </row>
    <row r="999557" spans="1:2" ht="45">
      <c r="A999557" s="633" t="s">
        <v>746</v>
      </c>
      <c r="B999557" s="125" t="s">
        <v>354</v>
      </c>
    </row>
    <row r="999558" spans="1:2">
      <c r="A999558" s="290"/>
      <c r="B999558" s="131">
        <v>113</v>
      </c>
    </row>
    <row r="999559" spans="1:2">
      <c r="A999559" s="525" t="s">
        <v>746</v>
      </c>
      <c r="B999559" s="131">
        <v>114</v>
      </c>
    </row>
    <row r="999560" spans="1:2">
      <c r="A999560" s="525" t="s">
        <v>746</v>
      </c>
      <c r="B999560" s="131">
        <v>115</v>
      </c>
    </row>
    <row r="999561" spans="1:2">
      <c r="A999561" s="463"/>
      <c r="B999561" s="131">
        <v>116</v>
      </c>
    </row>
    <row r="999562" spans="1:2">
      <c r="A999562" s="298"/>
      <c r="B999562" s="131">
        <v>117</v>
      </c>
    </row>
    <row r="999563" spans="1:2">
      <c r="A999563" s="298"/>
      <c r="B999563" s="131">
        <v>118</v>
      </c>
    </row>
    <row r="999564" spans="1:2">
      <c r="A999564" s="298"/>
      <c r="B999564" s="131">
        <v>119</v>
      </c>
    </row>
    <row r="999565" spans="1:2">
      <c r="A999565" s="465"/>
      <c r="B999565" s="131">
        <v>120</v>
      </c>
    </row>
    <row r="999566" spans="1:2">
      <c r="A999566" s="465"/>
      <c r="B999566" s="131">
        <v>121</v>
      </c>
    </row>
    <row r="999567" spans="1:2">
      <c r="A999567" s="441"/>
      <c r="B999567" s="131">
        <v>122</v>
      </c>
    </row>
    <row r="999568" spans="1:2">
      <c r="A999568" s="464"/>
      <c r="B999568" s="131">
        <v>123</v>
      </c>
    </row>
    <row r="999569" spans="1:2">
      <c r="A999569" s="463"/>
      <c r="B999569" s="131">
        <v>124</v>
      </c>
    </row>
    <row r="999570" spans="1:2">
      <c r="A999570" s="298"/>
      <c r="B999570" s="131">
        <v>125</v>
      </c>
    </row>
    <row r="999571" spans="1:2">
      <c r="A999571" s="465"/>
      <c r="B999571" s="131">
        <v>127</v>
      </c>
    </row>
    <row r="999572" spans="1:2">
      <c r="A999572" s="441"/>
      <c r="B999572" s="131">
        <v>128</v>
      </c>
    </row>
    <row r="999573" spans="1:2">
      <c r="A999573" s="464"/>
      <c r="B999573" s="131">
        <v>129</v>
      </c>
    </row>
    <row r="999574" spans="1:2">
      <c r="A999574" s="463"/>
      <c r="B999574" s="131">
        <v>130</v>
      </c>
    </row>
    <row r="999575" spans="1:2">
      <c r="A999575" s="298"/>
      <c r="B999575" s="131">
        <v>131</v>
      </c>
    </row>
    <row r="999576" spans="1:2">
      <c r="A999576" s="465"/>
      <c r="B999576" s="131">
        <v>133</v>
      </c>
    </row>
    <row r="999577" spans="1:2" ht="60">
      <c r="A999577" s="460" t="s">
        <v>746</v>
      </c>
      <c r="B999577" s="125" t="s">
        <v>355</v>
      </c>
    </row>
    <row r="999578" spans="1:2" ht="60">
      <c r="A999578" s="439"/>
      <c r="B999578" s="129" t="s">
        <v>356</v>
      </c>
    </row>
    <row r="999579" spans="1:2">
      <c r="A999579" s="462">
        <v>0</v>
      </c>
      <c r="B999579" s="131">
        <v>134</v>
      </c>
    </row>
    <row r="999580" spans="1:2">
      <c r="A999580" s="462">
        <v>0</v>
      </c>
      <c r="B999580" s="131">
        <v>135</v>
      </c>
    </row>
    <row r="999581" spans="1:2">
      <c r="A999581" s="373">
        <v>0</v>
      </c>
      <c r="B999581" s="131">
        <v>136</v>
      </c>
    </row>
    <row r="999582" spans="1:2">
      <c r="A999582" s="439"/>
      <c r="B999582" s="131">
        <v>137</v>
      </c>
    </row>
    <row r="999583" spans="1:2">
      <c r="A999583" s="371">
        <v>0</v>
      </c>
      <c r="B999583" s="131">
        <v>138</v>
      </c>
    </row>
    <row r="999584" spans="1:2">
      <c r="A999584" s="370" t="s">
        <v>746</v>
      </c>
      <c r="B999584" s="131">
        <v>139</v>
      </c>
    </row>
    <row r="999585" spans="1:2">
      <c r="A999585" s="370" t="s">
        <v>746</v>
      </c>
      <c r="B999585" s="131">
        <v>140</v>
      </c>
    </row>
    <row r="999586" spans="1:2">
      <c r="A999586" s="370">
        <v>0</v>
      </c>
      <c r="B999586" s="131">
        <v>141</v>
      </c>
    </row>
    <row r="999587" spans="1:2">
      <c r="A999587" s="370" t="s">
        <v>117</v>
      </c>
      <c r="B999587" s="131">
        <v>142</v>
      </c>
    </row>
    <row r="999588" spans="1:2">
      <c r="A999588" s="370" t="s">
        <v>117</v>
      </c>
      <c r="B999588" s="131">
        <v>143</v>
      </c>
    </row>
    <row r="999589" spans="1:2">
      <c r="A999589" s="370" t="s">
        <v>117</v>
      </c>
      <c r="B999589" s="131">
        <v>144</v>
      </c>
    </row>
    <row r="999590" spans="1:2">
      <c r="A999590" s="370" t="s">
        <v>117</v>
      </c>
      <c r="B999590" s="131">
        <v>145</v>
      </c>
    </row>
    <row r="999591" spans="1:2">
      <c r="A999591" s="528" t="s">
        <v>117</v>
      </c>
      <c r="B999591" s="131">
        <v>146</v>
      </c>
    </row>
    <row r="999592" spans="1:2">
      <c r="A999592" s="528" t="s">
        <v>117</v>
      </c>
      <c r="B999592" s="131">
        <v>147</v>
      </c>
    </row>
    <row r="999593" spans="1:2">
      <c r="A999593" s="370" t="s">
        <v>117</v>
      </c>
      <c r="B999593" s="131">
        <v>148</v>
      </c>
    </row>
    <row r="999594" spans="1:2">
      <c r="A999594" s="515"/>
      <c r="B999594" s="533"/>
    </row>
    <row r="999595" spans="1:2">
      <c r="A999595" s="515"/>
      <c r="B999595" s="452"/>
    </row>
    <row r="999596" spans="1:2">
      <c r="A999596" s="515"/>
      <c r="B999596" s="452"/>
    </row>
    <row r="999597" spans="1:2">
      <c r="A999597" s="515"/>
      <c r="B999597" s="452"/>
    </row>
    <row r="999598" spans="1:2">
      <c r="A999598" s="515"/>
      <c r="B999598" s="452"/>
    </row>
    <row r="999599" spans="1:2">
      <c r="A999599" s="467">
        <v>0</v>
      </c>
      <c r="B999599" s="452"/>
    </row>
    <row r="999600" spans="1:2">
      <c r="A999600" s="467">
        <v>0</v>
      </c>
      <c r="B999600" s="452"/>
    </row>
    <row r="999601" spans="1:2">
      <c r="A999601" s="467">
        <v>0</v>
      </c>
      <c r="B999601" s="452"/>
    </row>
    <row r="999602" spans="1:2">
      <c r="A999602" s="467">
        <v>0</v>
      </c>
      <c r="B999602" s="452"/>
    </row>
    <row r="999603" spans="1:2">
      <c r="A999603" s="467">
        <v>0</v>
      </c>
      <c r="B999603" s="452"/>
    </row>
    <row r="999604" spans="1:2">
      <c r="A999604" s="467"/>
      <c r="B999604" s="452"/>
    </row>
    <row r="999605" spans="1:2">
      <c r="A999605" s="467"/>
      <c r="B999605" s="452"/>
    </row>
    <row r="999606" spans="1:2">
      <c r="A999606" s="467"/>
      <c r="B999606" s="452"/>
    </row>
    <row r="999607" spans="1:2">
      <c r="A999607" s="467"/>
      <c r="B999607" s="452"/>
    </row>
    <row r="999608" spans="1:2">
      <c r="A999608" s="467"/>
      <c r="B999608" s="452"/>
    </row>
    <row r="999609" spans="1:2">
      <c r="A999609" s="467"/>
      <c r="B999609" s="452"/>
    </row>
    <row r="999610" spans="1:2">
      <c r="A999610" s="467"/>
      <c r="B999610" s="452"/>
    </row>
    <row r="999611" spans="1:2">
      <c r="A999611" s="467"/>
      <c r="B999611" s="454"/>
    </row>
    <row r="999612" spans="1:2">
      <c r="A999612" s="467"/>
      <c r="B999612" s="452"/>
    </row>
    <row r="999613" spans="1:2">
      <c r="A999613" s="467"/>
      <c r="B999613" s="455"/>
    </row>
    <row r="999614" spans="1:2">
      <c r="A999614" s="467"/>
      <c r="B999614" s="456"/>
    </row>
    <row r="999615" spans="1:2">
      <c r="A999615" s="467"/>
      <c r="B999615" s="456"/>
    </row>
    <row r="999616" spans="1:2">
      <c r="A999616" s="467"/>
      <c r="B999616" s="455"/>
    </row>
    <row r="999617" spans="1:2">
      <c r="A999617" s="467"/>
      <c r="B999617" s="456"/>
    </row>
    <row r="999618" spans="1:2">
      <c r="A999618" s="467"/>
      <c r="B999618" s="455"/>
    </row>
    <row r="999619" spans="1:2">
      <c r="A999619" s="467"/>
      <c r="B999619" s="452"/>
    </row>
    <row r="999620" spans="1:2">
      <c r="A999620" s="467"/>
      <c r="B999620" s="452"/>
    </row>
    <row r="999621" spans="1:2">
      <c r="A999621" s="467"/>
      <c r="B999621" s="452"/>
    </row>
    <row r="999622" spans="1:2">
      <c r="A999622" s="467"/>
      <c r="B999622" s="452"/>
    </row>
    <row r="999623" spans="1:2">
      <c r="A999623" s="467"/>
      <c r="B999623" s="452"/>
    </row>
    <row r="999624" spans="1:2">
      <c r="A999624" s="467"/>
      <c r="B999624" s="452"/>
    </row>
    <row r="999625" spans="1:2">
      <c r="A999625" s="467"/>
      <c r="B999625" s="452"/>
    </row>
    <row r="1015810" spans="1:2">
      <c r="A1015810" s="523">
        <v>1</v>
      </c>
      <c r="B1015810" s="124"/>
    </row>
    <row r="1015811" spans="1:2" ht="60.75" thickBot="1">
      <c r="A1015811" s="604"/>
      <c r="B1015811" s="125" t="s">
        <v>336</v>
      </c>
    </row>
    <row r="1015812" spans="1:2" ht="15.75" thickBot="1">
      <c r="A1015812" s="607"/>
      <c r="B1015812" s="126">
        <v>1</v>
      </c>
    </row>
    <row r="1015813" spans="1:2" ht="45">
      <c r="A1015813" s="605" t="s">
        <v>746</v>
      </c>
      <c r="B1015813" s="127" t="s">
        <v>337</v>
      </c>
    </row>
    <row r="1015814" spans="1:2" ht="15.75" thickBot="1">
      <c r="A1015814" s="608"/>
      <c r="B1015814" s="126">
        <v>2</v>
      </c>
    </row>
    <row r="1015815" spans="1:2" ht="15.75" thickBot="1">
      <c r="A1015815" s="609"/>
      <c r="B1015815" s="126">
        <v>3</v>
      </c>
    </row>
    <row r="1015816" spans="1:2" ht="15.75" thickBot="1">
      <c r="A1015816" s="609"/>
      <c r="B1015816" s="126">
        <v>4</v>
      </c>
    </row>
    <row r="1015817" spans="1:2" ht="15.75" thickBot="1">
      <c r="A1015817" s="609"/>
      <c r="B1015817" s="126">
        <v>5</v>
      </c>
    </row>
    <row r="1015818" spans="1:2" ht="60">
      <c r="A1015818" s="605" t="s">
        <v>752</v>
      </c>
      <c r="B1015818" s="126">
        <v>6</v>
      </c>
    </row>
    <row r="1015819" spans="1:2">
      <c r="A1015819" s="483" t="s">
        <v>746</v>
      </c>
      <c r="B1015819" s="126">
        <v>7</v>
      </c>
    </row>
    <row r="1015820" spans="1:2">
      <c r="A1015820" s="483" t="s">
        <v>746</v>
      </c>
      <c r="B1015820" s="126">
        <v>8</v>
      </c>
    </row>
    <row r="1015821" spans="1:2">
      <c r="A1015821" s="483" t="s">
        <v>746</v>
      </c>
      <c r="B1015821" s="126">
        <v>9</v>
      </c>
    </row>
    <row r="1015822" spans="1:2">
      <c r="A1015822" s="483" t="s">
        <v>746</v>
      </c>
      <c r="B1015822" s="126">
        <v>10</v>
      </c>
    </row>
    <row r="1015823" spans="1:2" ht="15.75" thickBot="1">
      <c r="A1015823" s="610" t="s">
        <v>746</v>
      </c>
      <c r="B1015823" s="126">
        <v>11</v>
      </c>
    </row>
    <row r="1015824" spans="1:2" ht="15.75" thickBot="1">
      <c r="A1015824" s="607"/>
      <c r="B1015824" s="126">
        <v>12</v>
      </c>
    </row>
    <row r="1015825" spans="1:2" ht="15.75" thickBot="1">
      <c r="A1015825" s="611"/>
      <c r="B1015825" s="126">
        <v>13</v>
      </c>
    </row>
    <row r="1015826" spans="1:2" ht="15.75" thickBot="1">
      <c r="A1015826" s="609"/>
      <c r="B1015826" s="126">
        <v>14</v>
      </c>
    </row>
    <row r="1015827" spans="1:2" ht="15.75" thickBot="1">
      <c r="A1015827" s="612"/>
      <c r="B1015827" s="126">
        <v>15</v>
      </c>
    </row>
    <row r="1015828" spans="1:2" ht="15.75" thickBot="1">
      <c r="A1015828" s="611"/>
      <c r="B1015828" s="126">
        <v>16</v>
      </c>
    </row>
    <row r="1015829" spans="1:2" ht="15.75" thickBot="1">
      <c r="A1015829" s="613"/>
      <c r="B1015829" s="126">
        <v>17</v>
      </c>
    </row>
    <row r="1015830" spans="1:2" ht="15.75" thickBot="1">
      <c r="A1015830" s="614"/>
      <c r="B1015830" s="126">
        <v>18</v>
      </c>
    </row>
    <row r="1015831" spans="1:2" ht="15.75" thickBot="1">
      <c r="A1015831" s="615"/>
      <c r="B1015831" s="126">
        <v>19</v>
      </c>
    </row>
    <row r="1015832" spans="1:2" ht="15.75" thickBot="1">
      <c r="A1015832" s="615"/>
      <c r="B1015832" s="126">
        <v>20</v>
      </c>
    </row>
    <row r="1015833" spans="1:2" ht="15.75" thickBot="1">
      <c r="A1015833" s="615"/>
      <c r="B1015833" s="126">
        <v>21</v>
      </c>
    </row>
    <row r="1015834" spans="1:2" ht="15.75" thickBot="1">
      <c r="A1015834" s="615"/>
      <c r="B1015834" s="126">
        <v>22</v>
      </c>
    </row>
    <row r="1015835" spans="1:2" ht="15.75" thickBot="1">
      <c r="A1015835" s="615"/>
      <c r="B1015835" s="126">
        <v>23</v>
      </c>
    </row>
    <row r="1015836" spans="1:2" ht="15.75" thickBot="1">
      <c r="A1015836" s="615"/>
      <c r="B1015836" s="126">
        <v>24</v>
      </c>
    </row>
    <row r="1015837" spans="1:2">
      <c r="A1015837" s="616">
        <v>0</v>
      </c>
      <c r="B1015837" s="126">
        <v>25</v>
      </c>
    </row>
    <row r="1015838" spans="1:2" ht="45">
      <c r="A1015838" s="483" t="s">
        <v>746</v>
      </c>
      <c r="B1015838" s="127" t="s">
        <v>338</v>
      </c>
    </row>
    <row r="1015839" spans="1:2" ht="45.75" thickBot="1">
      <c r="A1015839" s="604"/>
      <c r="B1015839" s="127" t="s">
        <v>339</v>
      </c>
    </row>
    <row r="1015840" spans="1:2" ht="15.75" thickBot="1">
      <c r="A1015840" s="615"/>
      <c r="B1015840" s="126">
        <v>26</v>
      </c>
    </row>
    <row r="1015841" spans="1:2" ht="15.75" thickBot="1">
      <c r="A1015841" s="615"/>
      <c r="B1015841" s="126">
        <v>27</v>
      </c>
    </row>
    <row r="1015842" spans="1:2" ht="15.75" thickBot="1">
      <c r="A1015842" s="615"/>
      <c r="B1015842" s="126">
        <v>28</v>
      </c>
    </row>
    <row r="1015843" spans="1:2" ht="15.75" thickBot="1">
      <c r="A1015843" s="615"/>
      <c r="B1015843" s="126">
        <v>29</v>
      </c>
    </row>
    <row r="1015844" spans="1:2" ht="15.75" thickBot="1">
      <c r="A1015844" s="617">
        <v>0</v>
      </c>
      <c r="B1015844" s="126">
        <v>30</v>
      </c>
    </row>
    <row r="1015845" spans="1:2" ht="15.75" thickBot="1">
      <c r="A1015845" s="615"/>
      <c r="B1015845" s="126">
        <v>31</v>
      </c>
    </row>
    <row r="1015846" spans="1:2" ht="15.75" thickBot="1">
      <c r="A1015846" s="615"/>
      <c r="B1015846" s="126">
        <v>32</v>
      </c>
    </row>
    <row r="1015847" spans="1:2">
      <c r="A1015847" s="618">
        <v>0</v>
      </c>
      <c r="B1015847" s="126">
        <v>33</v>
      </c>
    </row>
    <row r="1015848" spans="1:2">
      <c r="A1015848" s="370">
        <v>0</v>
      </c>
      <c r="B1015848" s="126">
        <v>34</v>
      </c>
    </row>
    <row r="1015849" spans="1:2">
      <c r="A1015849" s="436">
        <v>0</v>
      </c>
      <c r="B1015849" s="126">
        <v>35</v>
      </c>
    </row>
    <row r="1015850" spans="1:2">
      <c r="A1015850" s="436">
        <v>0</v>
      </c>
      <c r="B1015850" s="126">
        <v>36</v>
      </c>
    </row>
    <row r="1015851" spans="1:2">
      <c r="A1015851" s="370">
        <v>0</v>
      </c>
      <c r="B1015851" s="126">
        <v>37</v>
      </c>
    </row>
    <row r="1015852" spans="1:2" ht="15.75" thickBot="1">
      <c r="A1015852" s="619">
        <v>0</v>
      </c>
      <c r="B1015852" s="126">
        <v>38</v>
      </c>
    </row>
    <row r="1015853" spans="1:2" ht="15.75" thickBot="1">
      <c r="A1015853" s="615"/>
      <c r="B1015853" s="126">
        <v>39</v>
      </c>
    </row>
    <row r="1015854" spans="1:2" ht="45">
      <c r="A1015854" s="620" t="s">
        <v>746</v>
      </c>
      <c r="B1015854" s="127" t="s">
        <v>340</v>
      </c>
    </row>
    <row r="1015855" spans="1:2" ht="45.75" thickBot="1">
      <c r="A1015855" s="621"/>
      <c r="B1015855" s="127" t="s">
        <v>341</v>
      </c>
    </row>
    <row r="1015856" spans="1:2" ht="15.75" thickBot="1">
      <c r="A1015856" s="615"/>
      <c r="B1015856" s="126">
        <v>40</v>
      </c>
    </row>
    <row r="1015857" spans="1:2" ht="45">
      <c r="A1015857" s="541" t="s">
        <v>746</v>
      </c>
      <c r="B1015857" s="127" t="s">
        <v>342</v>
      </c>
    </row>
    <row r="1015858" spans="1:2" ht="45.75" thickBot="1">
      <c r="A1015858" s="621"/>
      <c r="B1015858" s="127" t="s">
        <v>343</v>
      </c>
    </row>
    <row r="1015859" spans="1:2" ht="15.75" thickBot="1">
      <c r="A1015859" s="622"/>
      <c r="B1015859" s="126">
        <v>41</v>
      </c>
    </row>
    <row r="1015860" spans="1:2" ht="60">
      <c r="A1015860" s="541" t="s">
        <v>746</v>
      </c>
      <c r="B1015860" s="127" t="s">
        <v>344</v>
      </c>
    </row>
    <row r="1015861" spans="1:2" ht="15.75" thickBot="1">
      <c r="A1015861" s="621"/>
      <c r="B1015861" s="128">
        <v>42</v>
      </c>
    </row>
    <row r="1015862" spans="1:2" ht="15.75" thickBot="1">
      <c r="A1015862" s="622"/>
      <c r="B1015862" s="126">
        <v>43</v>
      </c>
    </row>
    <row r="1015863" spans="1:2" ht="60">
      <c r="A1015863" s="541" t="s">
        <v>746</v>
      </c>
      <c r="B1015863" s="127" t="s">
        <v>345</v>
      </c>
    </row>
    <row r="1015864" spans="1:2" ht="15.75" thickBot="1">
      <c r="A1015864" s="621"/>
      <c r="B1015864" s="130">
        <v>44</v>
      </c>
    </row>
    <row r="1015865" spans="1:2" ht="15.75" thickBot="1">
      <c r="A1015865" s="622"/>
      <c r="B1015865" s="126">
        <v>45</v>
      </c>
    </row>
    <row r="1015866" spans="1:2" ht="15.75" thickBot="1">
      <c r="A1015866" s="623"/>
      <c r="B1015866" s="130">
        <v>46</v>
      </c>
    </row>
    <row r="1015867" spans="1:2" ht="15.75" thickBot="1">
      <c r="A1015867" s="625"/>
      <c r="B1015867" s="126">
        <v>47</v>
      </c>
    </row>
    <row r="1015868" spans="1:2" ht="15.75" thickBot="1">
      <c r="A1015868" s="624"/>
      <c r="B1015868" s="130">
        <v>48</v>
      </c>
    </row>
    <row r="1015869" spans="1:2" ht="15.75" thickBot="1">
      <c r="A1015869" s="626"/>
      <c r="B1015869" s="126">
        <v>49</v>
      </c>
    </row>
    <row r="1015870" spans="1:2" ht="15.75" thickBot="1">
      <c r="A1015870" s="626"/>
      <c r="B1015870" s="130">
        <v>50</v>
      </c>
    </row>
    <row r="1015871" spans="1:2" ht="15.75" thickBot="1">
      <c r="A1015871" s="627">
        <v>0</v>
      </c>
      <c r="B1015871" s="126">
        <v>51</v>
      </c>
    </row>
    <row r="1015872" spans="1:2" ht="15.75" thickBot="1">
      <c r="A1015872" s="626"/>
      <c r="B1015872" s="130">
        <v>52</v>
      </c>
    </row>
    <row r="1015873" spans="1:2" ht="15.75" thickBot="1">
      <c r="A1015873" s="626"/>
      <c r="B1015873" s="126">
        <v>53</v>
      </c>
    </row>
    <row r="1015874" spans="1:2" ht="15.75" thickBot="1">
      <c r="A1015874" s="626"/>
      <c r="B1015874" s="130">
        <v>54</v>
      </c>
    </row>
    <row r="1015875" spans="1:2" ht="15.75" thickBot="1">
      <c r="A1015875" s="615"/>
      <c r="B1015875" s="126">
        <v>55</v>
      </c>
    </row>
    <row r="1015876" spans="1:2" ht="15.75" thickBot="1">
      <c r="A1015876" s="615"/>
      <c r="B1015876" s="130">
        <v>56</v>
      </c>
    </row>
    <row r="1015877" spans="1:2" ht="45.75" thickBot="1">
      <c r="A1015877" s="545" t="s">
        <v>746</v>
      </c>
      <c r="B1015877" s="127" t="s">
        <v>346</v>
      </c>
    </row>
    <row r="1015878" spans="1:2" ht="15.75" thickBot="1">
      <c r="A1015878" s="626"/>
      <c r="B1015878" s="126">
        <v>57</v>
      </c>
    </row>
    <row r="1015879" spans="1:2" ht="15.75" thickBot="1">
      <c r="A1015879" s="626"/>
      <c r="B1015879" s="126">
        <v>58</v>
      </c>
    </row>
    <row r="1015880" spans="1:2" ht="15.75" thickBot="1">
      <c r="A1015880" s="626"/>
      <c r="B1015880" s="126">
        <v>59</v>
      </c>
    </row>
    <row r="1015881" spans="1:2" ht="15.75" thickBot="1">
      <c r="A1015881" s="626"/>
      <c r="B1015881" s="126">
        <v>60</v>
      </c>
    </row>
    <row r="1015882" spans="1:2">
      <c r="A1015882" s="628">
        <v>0</v>
      </c>
      <c r="B1015882" s="126">
        <v>61</v>
      </c>
    </row>
    <row r="1015883" spans="1:2" ht="45">
      <c r="A1015883" s="460" t="s">
        <v>746</v>
      </c>
      <c r="B1015883" s="127" t="s">
        <v>347</v>
      </c>
    </row>
    <row r="1015884" spans="1:2" ht="45.75" thickBot="1">
      <c r="A1015884" s="630"/>
      <c r="B1015884" s="127" t="s">
        <v>348</v>
      </c>
    </row>
    <row r="1015885" spans="1:2" ht="15.75" thickBot="1">
      <c r="A1015885" s="629"/>
      <c r="B1015885" s="126">
        <v>62</v>
      </c>
    </row>
    <row r="1015886" spans="1:2" ht="15.75" thickBot="1">
      <c r="A1015886" s="629"/>
      <c r="B1015886" s="126">
        <v>63</v>
      </c>
    </row>
    <row r="1015887" spans="1:2" ht="15.75" thickBot="1">
      <c r="A1015887" s="629"/>
      <c r="B1015887" s="126">
        <v>64</v>
      </c>
    </row>
    <row r="1015888" spans="1:2" ht="15.75" thickBot="1">
      <c r="A1015888" s="627">
        <v>0</v>
      </c>
      <c r="B1015888" s="126">
        <v>65</v>
      </c>
    </row>
    <row r="1015889" spans="1:2" ht="15.75" thickBot="1">
      <c r="A1015889" s="629"/>
      <c r="B1015889" s="126">
        <v>66</v>
      </c>
    </row>
    <row r="1015890" spans="1:2" ht="15.75" thickBot="1">
      <c r="A1015890" s="629"/>
      <c r="B1015890" s="126">
        <v>67</v>
      </c>
    </row>
    <row r="1015891" spans="1:2" ht="15.75" thickBot="1">
      <c r="A1015891" s="629"/>
      <c r="B1015891" s="126">
        <v>68</v>
      </c>
    </row>
    <row r="1015892" spans="1:2" ht="15.75" thickBot="1">
      <c r="A1015892" s="629"/>
      <c r="B1015892" s="126">
        <v>69</v>
      </c>
    </row>
    <row r="1015893" spans="1:2" ht="15.75" thickBot="1">
      <c r="A1015893" s="623"/>
      <c r="B1015893" s="126">
        <v>70</v>
      </c>
    </row>
    <row r="1015894" spans="1:2" ht="15.75" thickBot="1">
      <c r="A1015894" s="629"/>
      <c r="B1015894" s="126">
        <v>71</v>
      </c>
    </row>
    <row r="1015895" spans="1:2" ht="15.75" thickBot="1">
      <c r="A1015895" s="623"/>
      <c r="B1015895" s="126">
        <v>72</v>
      </c>
    </row>
    <row r="1015896" spans="1:2" ht="15.75" thickBot="1">
      <c r="A1015896" s="629"/>
      <c r="B1015896" s="126">
        <v>73</v>
      </c>
    </row>
    <row r="1015897" spans="1:2">
      <c r="A1015897" s="546"/>
      <c r="B1015897" s="126">
        <v>74</v>
      </c>
    </row>
    <row r="1015898" spans="1:2">
      <c r="A1015898" s="462">
        <v>0</v>
      </c>
      <c r="B1015898" s="126">
        <v>75</v>
      </c>
    </row>
    <row r="1015899" spans="1:2" ht="60">
      <c r="A1015899" s="462">
        <v>0</v>
      </c>
      <c r="B1015899" s="125" t="s">
        <v>349</v>
      </c>
    </row>
    <row r="1015900" spans="1:2" ht="60">
      <c r="A1015900" s="460" t="s">
        <v>746</v>
      </c>
      <c r="B1015900" s="125" t="s">
        <v>350</v>
      </c>
    </row>
    <row r="1015901" spans="1:2" ht="60">
      <c r="A1015901" s="441"/>
      <c r="B1015901" s="125" t="s">
        <v>351</v>
      </c>
    </row>
    <row r="1015902" spans="1:2">
      <c r="A1015902" s="462">
        <v>0</v>
      </c>
      <c r="B1015902" s="131">
        <v>76</v>
      </c>
    </row>
    <row r="1015903" spans="1:2">
      <c r="A1015903" s="462">
        <v>0</v>
      </c>
      <c r="B1015903" s="131">
        <v>77</v>
      </c>
    </row>
    <row r="1015904" spans="1:2">
      <c r="A1015904" s="462">
        <v>0</v>
      </c>
      <c r="B1015904" s="131">
        <v>78</v>
      </c>
    </row>
    <row r="1015905" spans="1:2">
      <c r="A1015905" s="462">
        <v>0</v>
      </c>
      <c r="B1015905" s="131">
        <v>79</v>
      </c>
    </row>
    <row r="1015906" spans="1:2">
      <c r="A1015906" s="462">
        <v>0</v>
      </c>
      <c r="B1015906" s="131">
        <v>80</v>
      </c>
    </row>
    <row r="1015907" spans="1:2">
      <c r="A1015907" s="462">
        <v>0</v>
      </c>
      <c r="B1015907" s="131">
        <v>81</v>
      </c>
    </row>
    <row r="1015908" spans="1:2">
      <c r="A1015908" s="462">
        <v>0</v>
      </c>
      <c r="B1015908" s="131">
        <v>82</v>
      </c>
    </row>
    <row r="1015909" spans="1:2">
      <c r="A1015909" s="462">
        <v>0</v>
      </c>
      <c r="B1015909" s="131">
        <v>83</v>
      </c>
    </row>
    <row r="1015910" spans="1:2">
      <c r="A1015910" s="462">
        <v>0</v>
      </c>
      <c r="B1015910" s="131">
        <v>84</v>
      </c>
    </row>
    <row r="1015911" spans="1:2" ht="15.75" thickBot="1">
      <c r="A1015911" s="631">
        <v>0</v>
      </c>
      <c r="B1015911" s="131">
        <v>85</v>
      </c>
    </row>
    <row r="1015912" spans="1:2" ht="15.75" thickBot="1">
      <c r="A1015912" s="632"/>
      <c r="B1015912" s="131">
        <v>86</v>
      </c>
    </row>
    <row r="1015913" spans="1:2" ht="15.75" thickBot="1">
      <c r="A1015913" s="632"/>
      <c r="B1015913" s="131">
        <v>87</v>
      </c>
    </row>
    <row r="1015914" spans="1:2" ht="15.75" thickBot="1">
      <c r="A1015914" s="615"/>
      <c r="B1015914" s="131">
        <v>88</v>
      </c>
    </row>
    <row r="1015915" spans="1:2" ht="15.75" thickBot="1">
      <c r="A1015915" s="622"/>
      <c r="B1015915" s="131">
        <v>89</v>
      </c>
    </row>
    <row r="1015916" spans="1:2" ht="45">
      <c r="A1015916" s="541" t="s">
        <v>746</v>
      </c>
      <c r="B1015916" s="125" t="s">
        <v>352</v>
      </c>
    </row>
    <row r="1015917" spans="1:2">
      <c r="A1015917" s="290"/>
      <c r="B1015917" s="131">
        <v>90</v>
      </c>
    </row>
    <row r="1015918" spans="1:2">
      <c r="A1015918" s="290"/>
      <c r="B1015918" s="131">
        <v>91</v>
      </c>
    </row>
    <row r="1015919" spans="1:2">
      <c r="A1015919" s="526"/>
      <c r="B1015919" s="131">
        <v>92</v>
      </c>
    </row>
    <row r="1015920" spans="1:2">
      <c r="A1015920" s="291"/>
      <c r="B1015920" s="131">
        <v>93</v>
      </c>
    </row>
    <row r="1015921" spans="1:2">
      <c r="A1015921" s="374"/>
      <c r="B1015921" s="131">
        <v>94</v>
      </c>
    </row>
    <row r="1015922" spans="1:2">
      <c r="A1015922" s="374"/>
      <c r="B1015922" s="131">
        <v>95</v>
      </c>
    </row>
    <row r="1015923" spans="1:2">
      <c r="A1015923" s="374"/>
      <c r="B1015923" s="131">
        <v>96</v>
      </c>
    </row>
    <row r="1015924" spans="1:2">
      <c r="A1015924" s="374"/>
      <c r="B1015924" s="131">
        <v>97</v>
      </c>
    </row>
    <row r="1015925" spans="1:2">
      <c r="A1015925" s="291"/>
      <c r="B1015925" s="131">
        <v>98</v>
      </c>
    </row>
    <row r="1015926" spans="1:2">
      <c r="A1015926" s="441"/>
      <c r="B1015926" s="131">
        <v>99</v>
      </c>
    </row>
    <row r="1015927" spans="1:2">
      <c r="A1015927" s="441"/>
      <c r="B1015927" s="131">
        <v>100</v>
      </c>
    </row>
    <row r="1015928" spans="1:2">
      <c r="A1015928" s="464"/>
      <c r="B1015928" s="131">
        <v>101</v>
      </c>
    </row>
    <row r="1015929" spans="1:2">
      <c r="A1015929" s="290"/>
      <c r="B1015929" s="131">
        <v>102</v>
      </c>
    </row>
    <row r="1015930" spans="1:2" ht="45">
      <c r="A1015930" s="633" t="s">
        <v>746</v>
      </c>
      <c r="B1015930" s="125" t="s">
        <v>353</v>
      </c>
    </row>
    <row r="1015931" spans="1:2">
      <c r="A1015931" s="463"/>
      <c r="B1015931" s="131">
        <v>103</v>
      </c>
    </row>
    <row r="1015932" spans="1:2">
      <c r="A1015932" s="298"/>
      <c r="B1015932" s="131">
        <v>104</v>
      </c>
    </row>
    <row r="1015933" spans="1:2">
      <c r="A1015933" s="298"/>
      <c r="B1015933" s="131">
        <v>105</v>
      </c>
    </row>
    <row r="1015934" spans="1:2">
      <c r="A1015934" s="298"/>
      <c r="B1015934" s="131">
        <v>106</v>
      </c>
    </row>
    <row r="1015935" spans="1:2">
      <c r="A1015935" s="298"/>
      <c r="B1015935" s="131">
        <v>107</v>
      </c>
    </row>
    <row r="1015936" spans="1:2">
      <c r="A1015936" s="465"/>
      <c r="B1015936" s="131">
        <v>108</v>
      </c>
    </row>
    <row r="1015937" spans="1:2">
      <c r="A1015937" s="441"/>
      <c r="B1015937" s="131">
        <v>109</v>
      </c>
    </row>
    <row r="1015938" spans="1:2">
      <c r="A1015938" s="464"/>
      <c r="B1015938" s="131">
        <v>110</v>
      </c>
    </row>
    <row r="1015939" spans="1:2">
      <c r="A1015939" s="466"/>
      <c r="B1015939" s="131">
        <v>111</v>
      </c>
    </row>
    <row r="1015940" spans="1:2">
      <c r="A1015940" s="290"/>
      <c r="B1015940" s="131">
        <v>112</v>
      </c>
    </row>
    <row r="1015941" spans="1:2" ht="45">
      <c r="A1015941" s="633" t="s">
        <v>746</v>
      </c>
      <c r="B1015941" s="125" t="s">
        <v>354</v>
      </c>
    </row>
    <row r="1015942" spans="1:2">
      <c r="A1015942" s="290"/>
      <c r="B1015942" s="131">
        <v>113</v>
      </c>
    </row>
    <row r="1015943" spans="1:2">
      <c r="A1015943" s="525" t="s">
        <v>746</v>
      </c>
      <c r="B1015943" s="131">
        <v>114</v>
      </c>
    </row>
    <row r="1015944" spans="1:2">
      <c r="A1015944" s="525" t="s">
        <v>746</v>
      </c>
      <c r="B1015944" s="131">
        <v>115</v>
      </c>
    </row>
    <row r="1015945" spans="1:2">
      <c r="A1015945" s="463"/>
      <c r="B1015945" s="131">
        <v>116</v>
      </c>
    </row>
    <row r="1015946" spans="1:2">
      <c r="A1015946" s="298"/>
      <c r="B1015946" s="131">
        <v>117</v>
      </c>
    </row>
    <row r="1015947" spans="1:2">
      <c r="A1015947" s="298"/>
      <c r="B1015947" s="131">
        <v>118</v>
      </c>
    </row>
    <row r="1015948" spans="1:2">
      <c r="A1015948" s="298"/>
      <c r="B1015948" s="131">
        <v>119</v>
      </c>
    </row>
    <row r="1015949" spans="1:2">
      <c r="A1015949" s="465"/>
      <c r="B1015949" s="131">
        <v>120</v>
      </c>
    </row>
    <row r="1015950" spans="1:2">
      <c r="A1015950" s="465"/>
      <c r="B1015950" s="131">
        <v>121</v>
      </c>
    </row>
    <row r="1015951" spans="1:2">
      <c r="A1015951" s="441"/>
      <c r="B1015951" s="131">
        <v>122</v>
      </c>
    </row>
    <row r="1015952" spans="1:2">
      <c r="A1015952" s="464"/>
      <c r="B1015952" s="131">
        <v>123</v>
      </c>
    </row>
    <row r="1015953" spans="1:2">
      <c r="A1015953" s="463"/>
      <c r="B1015953" s="131">
        <v>124</v>
      </c>
    </row>
    <row r="1015954" spans="1:2">
      <c r="A1015954" s="298"/>
      <c r="B1015954" s="131">
        <v>125</v>
      </c>
    </row>
    <row r="1015955" spans="1:2">
      <c r="A1015955" s="465"/>
      <c r="B1015955" s="131">
        <v>127</v>
      </c>
    </row>
    <row r="1015956" spans="1:2">
      <c r="A1015956" s="441"/>
      <c r="B1015956" s="131">
        <v>128</v>
      </c>
    </row>
    <row r="1015957" spans="1:2">
      <c r="A1015957" s="464"/>
      <c r="B1015957" s="131">
        <v>129</v>
      </c>
    </row>
    <row r="1015958" spans="1:2">
      <c r="A1015958" s="463"/>
      <c r="B1015958" s="131">
        <v>130</v>
      </c>
    </row>
    <row r="1015959" spans="1:2">
      <c r="A1015959" s="298"/>
      <c r="B1015959" s="131">
        <v>131</v>
      </c>
    </row>
    <row r="1015960" spans="1:2">
      <c r="A1015960" s="465"/>
      <c r="B1015960" s="131">
        <v>133</v>
      </c>
    </row>
    <row r="1015961" spans="1:2" ht="60">
      <c r="A1015961" s="460" t="s">
        <v>746</v>
      </c>
      <c r="B1015961" s="125" t="s">
        <v>355</v>
      </c>
    </row>
    <row r="1015962" spans="1:2" ht="60">
      <c r="A1015962" s="439"/>
      <c r="B1015962" s="129" t="s">
        <v>356</v>
      </c>
    </row>
    <row r="1015963" spans="1:2">
      <c r="A1015963" s="462">
        <v>0</v>
      </c>
      <c r="B1015963" s="131">
        <v>134</v>
      </c>
    </row>
    <row r="1015964" spans="1:2">
      <c r="A1015964" s="462">
        <v>0</v>
      </c>
      <c r="B1015964" s="131">
        <v>135</v>
      </c>
    </row>
    <row r="1015965" spans="1:2">
      <c r="A1015965" s="373">
        <v>0</v>
      </c>
      <c r="B1015965" s="131">
        <v>136</v>
      </c>
    </row>
    <row r="1015966" spans="1:2">
      <c r="A1015966" s="439"/>
      <c r="B1015966" s="131">
        <v>137</v>
      </c>
    </row>
    <row r="1015967" spans="1:2">
      <c r="A1015967" s="371">
        <v>0</v>
      </c>
      <c r="B1015967" s="131">
        <v>138</v>
      </c>
    </row>
    <row r="1015968" spans="1:2">
      <c r="A1015968" s="370" t="s">
        <v>746</v>
      </c>
      <c r="B1015968" s="131">
        <v>139</v>
      </c>
    </row>
    <row r="1015969" spans="1:2">
      <c r="A1015969" s="370" t="s">
        <v>746</v>
      </c>
      <c r="B1015969" s="131">
        <v>140</v>
      </c>
    </row>
    <row r="1015970" spans="1:2">
      <c r="A1015970" s="370">
        <v>0</v>
      </c>
      <c r="B1015970" s="131">
        <v>141</v>
      </c>
    </row>
    <row r="1015971" spans="1:2">
      <c r="A1015971" s="370" t="s">
        <v>117</v>
      </c>
      <c r="B1015971" s="131">
        <v>142</v>
      </c>
    </row>
    <row r="1015972" spans="1:2">
      <c r="A1015972" s="370" t="s">
        <v>117</v>
      </c>
      <c r="B1015972" s="131">
        <v>143</v>
      </c>
    </row>
    <row r="1015973" spans="1:2">
      <c r="A1015973" s="370" t="s">
        <v>117</v>
      </c>
      <c r="B1015973" s="131">
        <v>144</v>
      </c>
    </row>
    <row r="1015974" spans="1:2">
      <c r="A1015974" s="370" t="s">
        <v>117</v>
      </c>
      <c r="B1015974" s="131">
        <v>145</v>
      </c>
    </row>
    <row r="1015975" spans="1:2">
      <c r="A1015975" s="528" t="s">
        <v>117</v>
      </c>
      <c r="B1015975" s="131">
        <v>146</v>
      </c>
    </row>
    <row r="1015976" spans="1:2">
      <c r="A1015976" s="528" t="s">
        <v>117</v>
      </c>
      <c r="B1015976" s="131">
        <v>147</v>
      </c>
    </row>
    <row r="1015977" spans="1:2">
      <c r="A1015977" s="370" t="s">
        <v>117</v>
      </c>
      <c r="B1015977" s="131">
        <v>148</v>
      </c>
    </row>
    <row r="1015978" spans="1:2">
      <c r="A1015978" s="515"/>
      <c r="B1015978" s="533"/>
    </row>
    <row r="1015979" spans="1:2">
      <c r="A1015979" s="515"/>
      <c r="B1015979" s="452"/>
    </row>
    <row r="1015980" spans="1:2">
      <c r="A1015980" s="515"/>
      <c r="B1015980" s="452"/>
    </row>
    <row r="1015981" spans="1:2">
      <c r="A1015981" s="515"/>
      <c r="B1015981" s="452"/>
    </row>
    <row r="1015982" spans="1:2">
      <c r="A1015982" s="515"/>
      <c r="B1015982" s="452"/>
    </row>
    <row r="1015983" spans="1:2">
      <c r="A1015983" s="467">
        <v>0</v>
      </c>
      <c r="B1015983" s="452"/>
    </row>
    <row r="1015984" spans="1:2">
      <c r="A1015984" s="467">
        <v>0</v>
      </c>
      <c r="B1015984" s="452"/>
    </row>
    <row r="1015985" spans="1:2">
      <c r="A1015985" s="467">
        <v>0</v>
      </c>
      <c r="B1015985" s="452"/>
    </row>
    <row r="1015986" spans="1:2">
      <c r="A1015986" s="467">
        <v>0</v>
      </c>
      <c r="B1015986" s="452"/>
    </row>
    <row r="1015987" spans="1:2">
      <c r="A1015987" s="467">
        <v>0</v>
      </c>
      <c r="B1015987" s="452"/>
    </row>
    <row r="1015988" spans="1:2">
      <c r="A1015988" s="467"/>
      <c r="B1015988" s="452"/>
    </row>
    <row r="1015989" spans="1:2">
      <c r="A1015989" s="467"/>
      <c r="B1015989" s="452"/>
    </row>
    <row r="1015990" spans="1:2">
      <c r="A1015990" s="467"/>
      <c r="B1015990" s="452"/>
    </row>
    <row r="1015991" spans="1:2">
      <c r="A1015991" s="467"/>
      <c r="B1015991" s="452"/>
    </row>
    <row r="1015992" spans="1:2">
      <c r="A1015992" s="467"/>
      <c r="B1015992" s="452"/>
    </row>
    <row r="1015993" spans="1:2">
      <c r="A1015993" s="467"/>
      <c r="B1015993" s="452"/>
    </row>
    <row r="1015994" spans="1:2">
      <c r="A1015994" s="467"/>
      <c r="B1015994" s="452"/>
    </row>
    <row r="1015995" spans="1:2">
      <c r="A1015995" s="467"/>
      <c r="B1015995" s="454"/>
    </row>
    <row r="1015996" spans="1:2">
      <c r="A1015996" s="467"/>
      <c r="B1015996" s="452"/>
    </row>
    <row r="1015997" spans="1:2">
      <c r="A1015997" s="467"/>
      <c r="B1015997" s="455"/>
    </row>
    <row r="1015998" spans="1:2">
      <c r="A1015998" s="467"/>
      <c r="B1015998" s="456"/>
    </row>
    <row r="1015999" spans="1:2">
      <c r="A1015999" s="467"/>
      <c r="B1015999" s="456"/>
    </row>
    <row r="1016000" spans="1:2">
      <c r="A1016000" s="467"/>
      <c r="B1016000" s="455"/>
    </row>
    <row r="1016001" spans="1:2">
      <c r="A1016001" s="467"/>
      <c r="B1016001" s="456"/>
    </row>
    <row r="1016002" spans="1:2">
      <c r="A1016002" s="467"/>
      <c r="B1016002" s="455"/>
    </row>
    <row r="1016003" spans="1:2">
      <c r="A1016003" s="467"/>
      <c r="B1016003" s="452"/>
    </row>
    <row r="1016004" spans="1:2">
      <c r="A1016004" s="467"/>
      <c r="B1016004" s="452"/>
    </row>
    <row r="1016005" spans="1:2">
      <c r="A1016005" s="467"/>
      <c r="B1016005" s="452"/>
    </row>
    <row r="1016006" spans="1:2">
      <c r="A1016006" s="467"/>
      <c r="B1016006" s="452"/>
    </row>
    <row r="1016007" spans="1:2">
      <c r="A1016007" s="467"/>
      <c r="B1016007" s="452"/>
    </row>
    <row r="1016008" spans="1:2">
      <c r="A1016008" s="467"/>
      <c r="B1016008" s="452"/>
    </row>
    <row r="1016009" spans="1:2">
      <c r="A1016009" s="467"/>
      <c r="B1016009" s="452"/>
    </row>
    <row r="1032194" spans="1:2">
      <c r="A1032194" s="523">
        <v>1</v>
      </c>
      <c r="B1032194" s="124"/>
    </row>
    <row r="1032195" spans="1:2" ht="60.75" thickBot="1">
      <c r="A1032195" s="604"/>
      <c r="B1032195" s="125" t="s">
        <v>336</v>
      </c>
    </row>
    <row r="1032196" spans="1:2" ht="15.75" thickBot="1">
      <c r="A1032196" s="607"/>
      <c r="B1032196" s="126">
        <v>1</v>
      </c>
    </row>
    <row r="1032197" spans="1:2" ht="45">
      <c r="A1032197" s="605" t="s">
        <v>746</v>
      </c>
      <c r="B1032197" s="127" t="s">
        <v>337</v>
      </c>
    </row>
    <row r="1032198" spans="1:2" ht="15.75" thickBot="1">
      <c r="A1032198" s="608"/>
      <c r="B1032198" s="126">
        <v>2</v>
      </c>
    </row>
    <row r="1032199" spans="1:2" ht="15.75" thickBot="1">
      <c r="A1032199" s="609"/>
      <c r="B1032199" s="126">
        <v>3</v>
      </c>
    </row>
    <row r="1032200" spans="1:2" ht="15.75" thickBot="1">
      <c r="A1032200" s="609"/>
      <c r="B1032200" s="126">
        <v>4</v>
      </c>
    </row>
    <row r="1032201" spans="1:2" ht="15.75" thickBot="1">
      <c r="A1032201" s="609"/>
      <c r="B1032201" s="126">
        <v>5</v>
      </c>
    </row>
    <row r="1032202" spans="1:2" ht="60">
      <c r="A1032202" s="605" t="s">
        <v>752</v>
      </c>
      <c r="B1032202" s="126">
        <v>6</v>
      </c>
    </row>
    <row r="1032203" spans="1:2">
      <c r="A1032203" s="483" t="s">
        <v>746</v>
      </c>
      <c r="B1032203" s="126">
        <v>7</v>
      </c>
    </row>
    <row r="1032204" spans="1:2">
      <c r="A1032204" s="483" t="s">
        <v>746</v>
      </c>
      <c r="B1032204" s="126">
        <v>8</v>
      </c>
    </row>
    <row r="1032205" spans="1:2">
      <c r="A1032205" s="483" t="s">
        <v>746</v>
      </c>
      <c r="B1032205" s="126">
        <v>9</v>
      </c>
    </row>
    <row r="1032206" spans="1:2">
      <c r="A1032206" s="483" t="s">
        <v>746</v>
      </c>
      <c r="B1032206" s="126">
        <v>10</v>
      </c>
    </row>
    <row r="1032207" spans="1:2" ht="15.75" thickBot="1">
      <c r="A1032207" s="610" t="s">
        <v>746</v>
      </c>
      <c r="B1032207" s="126">
        <v>11</v>
      </c>
    </row>
    <row r="1032208" spans="1:2" ht="15.75" thickBot="1">
      <c r="A1032208" s="607"/>
      <c r="B1032208" s="126">
        <v>12</v>
      </c>
    </row>
    <row r="1032209" spans="1:2" ht="15.75" thickBot="1">
      <c r="A1032209" s="611"/>
      <c r="B1032209" s="126">
        <v>13</v>
      </c>
    </row>
    <row r="1032210" spans="1:2" ht="15.75" thickBot="1">
      <c r="A1032210" s="609"/>
      <c r="B1032210" s="126">
        <v>14</v>
      </c>
    </row>
    <row r="1032211" spans="1:2" ht="15.75" thickBot="1">
      <c r="A1032211" s="612"/>
      <c r="B1032211" s="126">
        <v>15</v>
      </c>
    </row>
    <row r="1032212" spans="1:2" ht="15.75" thickBot="1">
      <c r="A1032212" s="611"/>
      <c r="B1032212" s="126">
        <v>16</v>
      </c>
    </row>
    <row r="1032213" spans="1:2" ht="15.75" thickBot="1">
      <c r="A1032213" s="613"/>
      <c r="B1032213" s="126">
        <v>17</v>
      </c>
    </row>
    <row r="1032214" spans="1:2" ht="15.75" thickBot="1">
      <c r="A1032214" s="614"/>
      <c r="B1032214" s="126">
        <v>18</v>
      </c>
    </row>
    <row r="1032215" spans="1:2" ht="15.75" thickBot="1">
      <c r="A1032215" s="615"/>
      <c r="B1032215" s="126">
        <v>19</v>
      </c>
    </row>
    <row r="1032216" spans="1:2" ht="15.75" thickBot="1">
      <c r="A1032216" s="615"/>
      <c r="B1032216" s="126">
        <v>20</v>
      </c>
    </row>
    <row r="1032217" spans="1:2" ht="15.75" thickBot="1">
      <c r="A1032217" s="615"/>
      <c r="B1032217" s="126">
        <v>21</v>
      </c>
    </row>
    <row r="1032218" spans="1:2" ht="15.75" thickBot="1">
      <c r="A1032218" s="615"/>
      <c r="B1032218" s="126">
        <v>22</v>
      </c>
    </row>
    <row r="1032219" spans="1:2" ht="15.75" thickBot="1">
      <c r="A1032219" s="615"/>
      <c r="B1032219" s="126">
        <v>23</v>
      </c>
    </row>
    <row r="1032220" spans="1:2" ht="15.75" thickBot="1">
      <c r="A1032220" s="615"/>
      <c r="B1032220" s="126">
        <v>24</v>
      </c>
    </row>
    <row r="1032221" spans="1:2">
      <c r="A1032221" s="616">
        <v>0</v>
      </c>
      <c r="B1032221" s="126">
        <v>25</v>
      </c>
    </row>
    <row r="1032222" spans="1:2" ht="45">
      <c r="A1032222" s="483" t="s">
        <v>746</v>
      </c>
      <c r="B1032222" s="127" t="s">
        <v>338</v>
      </c>
    </row>
    <row r="1032223" spans="1:2" ht="45.75" thickBot="1">
      <c r="A1032223" s="604"/>
      <c r="B1032223" s="127" t="s">
        <v>339</v>
      </c>
    </row>
    <row r="1032224" spans="1:2" ht="15.75" thickBot="1">
      <c r="A1032224" s="615"/>
      <c r="B1032224" s="126">
        <v>26</v>
      </c>
    </row>
    <row r="1032225" spans="1:2" ht="15.75" thickBot="1">
      <c r="A1032225" s="615"/>
      <c r="B1032225" s="126">
        <v>27</v>
      </c>
    </row>
    <row r="1032226" spans="1:2" ht="15.75" thickBot="1">
      <c r="A1032226" s="615"/>
      <c r="B1032226" s="126">
        <v>28</v>
      </c>
    </row>
    <row r="1032227" spans="1:2" ht="15.75" thickBot="1">
      <c r="A1032227" s="615"/>
      <c r="B1032227" s="126">
        <v>29</v>
      </c>
    </row>
    <row r="1032228" spans="1:2" ht="15.75" thickBot="1">
      <c r="A1032228" s="617">
        <v>0</v>
      </c>
      <c r="B1032228" s="126">
        <v>30</v>
      </c>
    </row>
    <row r="1032229" spans="1:2" ht="15.75" thickBot="1">
      <c r="A1032229" s="615"/>
      <c r="B1032229" s="126">
        <v>31</v>
      </c>
    </row>
    <row r="1032230" spans="1:2" ht="15.75" thickBot="1">
      <c r="A1032230" s="615"/>
      <c r="B1032230" s="126">
        <v>32</v>
      </c>
    </row>
    <row r="1032231" spans="1:2">
      <c r="A1032231" s="618">
        <v>0</v>
      </c>
      <c r="B1032231" s="126">
        <v>33</v>
      </c>
    </row>
    <row r="1032232" spans="1:2">
      <c r="A1032232" s="370">
        <v>0</v>
      </c>
      <c r="B1032232" s="126">
        <v>34</v>
      </c>
    </row>
    <row r="1032233" spans="1:2">
      <c r="A1032233" s="436">
        <v>0</v>
      </c>
      <c r="B1032233" s="126">
        <v>35</v>
      </c>
    </row>
    <row r="1032234" spans="1:2">
      <c r="A1032234" s="436">
        <v>0</v>
      </c>
      <c r="B1032234" s="126">
        <v>36</v>
      </c>
    </row>
    <row r="1032235" spans="1:2">
      <c r="A1032235" s="370">
        <v>0</v>
      </c>
      <c r="B1032235" s="126">
        <v>37</v>
      </c>
    </row>
    <row r="1032236" spans="1:2" ht="15.75" thickBot="1">
      <c r="A1032236" s="619">
        <v>0</v>
      </c>
      <c r="B1032236" s="126">
        <v>38</v>
      </c>
    </row>
    <row r="1032237" spans="1:2" ht="15.75" thickBot="1">
      <c r="A1032237" s="615"/>
      <c r="B1032237" s="126">
        <v>39</v>
      </c>
    </row>
    <row r="1032238" spans="1:2" ht="45">
      <c r="A1032238" s="620" t="s">
        <v>746</v>
      </c>
      <c r="B1032238" s="127" t="s">
        <v>340</v>
      </c>
    </row>
    <row r="1032239" spans="1:2" ht="45.75" thickBot="1">
      <c r="A1032239" s="621"/>
      <c r="B1032239" s="127" t="s">
        <v>341</v>
      </c>
    </row>
    <row r="1032240" spans="1:2" ht="15.75" thickBot="1">
      <c r="A1032240" s="615"/>
      <c r="B1032240" s="126">
        <v>40</v>
      </c>
    </row>
    <row r="1032241" spans="1:2" ht="45">
      <c r="A1032241" s="541" t="s">
        <v>746</v>
      </c>
      <c r="B1032241" s="127" t="s">
        <v>342</v>
      </c>
    </row>
    <row r="1032242" spans="1:2" ht="45.75" thickBot="1">
      <c r="A1032242" s="621"/>
      <c r="B1032242" s="127" t="s">
        <v>343</v>
      </c>
    </row>
    <row r="1032243" spans="1:2" ht="15.75" thickBot="1">
      <c r="A1032243" s="622"/>
      <c r="B1032243" s="126">
        <v>41</v>
      </c>
    </row>
    <row r="1032244" spans="1:2" ht="60">
      <c r="A1032244" s="541" t="s">
        <v>746</v>
      </c>
      <c r="B1032244" s="127" t="s">
        <v>344</v>
      </c>
    </row>
    <row r="1032245" spans="1:2" ht="15.75" thickBot="1">
      <c r="A1032245" s="621"/>
      <c r="B1032245" s="128">
        <v>42</v>
      </c>
    </row>
    <row r="1032246" spans="1:2" ht="15.75" thickBot="1">
      <c r="A1032246" s="622"/>
      <c r="B1032246" s="126">
        <v>43</v>
      </c>
    </row>
    <row r="1032247" spans="1:2" ht="60">
      <c r="A1032247" s="541" t="s">
        <v>746</v>
      </c>
      <c r="B1032247" s="127" t="s">
        <v>345</v>
      </c>
    </row>
    <row r="1032248" spans="1:2" ht="15.75" thickBot="1">
      <c r="A1032248" s="621"/>
      <c r="B1032248" s="130">
        <v>44</v>
      </c>
    </row>
    <row r="1032249" spans="1:2" ht="15.75" thickBot="1">
      <c r="A1032249" s="622"/>
      <c r="B1032249" s="126">
        <v>45</v>
      </c>
    </row>
    <row r="1032250" spans="1:2" ht="15.75" thickBot="1">
      <c r="A1032250" s="623"/>
      <c r="B1032250" s="130">
        <v>46</v>
      </c>
    </row>
    <row r="1032251" spans="1:2" ht="15.75" thickBot="1">
      <c r="A1032251" s="625"/>
      <c r="B1032251" s="126">
        <v>47</v>
      </c>
    </row>
    <row r="1032252" spans="1:2" ht="15.75" thickBot="1">
      <c r="A1032252" s="624"/>
      <c r="B1032252" s="130">
        <v>48</v>
      </c>
    </row>
    <row r="1032253" spans="1:2" ht="15.75" thickBot="1">
      <c r="A1032253" s="626"/>
      <c r="B1032253" s="126">
        <v>49</v>
      </c>
    </row>
    <row r="1032254" spans="1:2" ht="15.75" thickBot="1">
      <c r="A1032254" s="626"/>
      <c r="B1032254" s="130">
        <v>50</v>
      </c>
    </row>
    <row r="1032255" spans="1:2" ht="15.75" thickBot="1">
      <c r="A1032255" s="627">
        <v>0</v>
      </c>
      <c r="B1032255" s="126">
        <v>51</v>
      </c>
    </row>
    <row r="1032256" spans="1:2" ht="15.75" thickBot="1">
      <c r="A1032256" s="626"/>
      <c r="B1032256" s="130">
        <v>52</v>
      </c>
    </row>
    <row r="1032257" spans="1:2" ht="15.75" thickBot="1">
      <c r="A1032257" s="626"/>
      <c r="B1032257" s="126">
        <v>53</v>
      </c>
    </row>
    <row r="1032258" spans="1:2" ht="15.75" thickBot="1">
      <c r="A1032258" s="626"/>
      <c r="B1032258" s="130">
        <v>54</v>
      </c>
    </row>
    <row r="1032259" spans="1:2" ht="15.75" thickBot="1">
      <c r="A1032259" s="615"/>
      <c r="B1032259" s="126">
        <v>55</v>
      </c>
    </row>
    <row r="1032260" spans="1:2" ht="15.75" thickBot="1">
      <c r="A1032260" s="615"/>
      <c r="B1032260" s="130">
        <v>56</v>
      </c>
    </row>
    <row r="1032261" spans="1:2" ht="45.75" thickBot="1">
      <c r="A1032261" s="545" t="s">
        <v>746</v>
      </c>
      <c r="B1032261" s="127" t="s">
        <v>346</v>
      </c>
    </row>
    <row r="1032262" spans="1:2" ht="15.75" thickBot="1">
      <c r="A1032262" s="626"/>
      <c r="B1032262" s="126">
        <v>57</v>
      </c>
    </row>
    <row r="1032263" spans="1:2" ht="15.75" thickBot="1">
      <c r="A1032263" s="626"/>
      <c r="B1032263" s="126">
        <v>58</v>
      </c>
    </row>
    <row r="1032264" spans="1:2" ht="15.75" thickBot="1">
      <c r="A1032264" s="626"/>
      <c r="B1032264" s="126">
        <v>59</v>
      </c>
    </row>
    <row r="1032265" spans="1:2" ht="15.75" thickBot="1">
      <c r="A1032265" s="626"/>
      <c r="B1032265" s="126">
        <v>60</v>
      </c>
    </row>
    <row r="1032266" spans="1:2">
      <c r="A1032266" s="628">
        <v>0</v>
      </c>
      <c r="B1032266" s="126">
        <v>61</v>
      </c>
    </row>
    <row r="1032267" spans="1:2" ht="45">
      <c r="A1032267" s="460" t="s">
        <v>746</v>
      </c>
      <c r="B1032267" s="127" t="s">
        <v>347</v>
      </c>
    </row>
    <row r="1032268" spans="1:2" ht="45.75" thickBot="1">
      <c r="A1032268" s="630"/>
      <c r="B1032268" s="127" t="s">
        <v>348</v>
      </c>
    </row>
    <row r="1032269" spans="1:2" ht="15.75" thickBot="1">
      <c r="A1032269" s="629"/>
      <c r="B1032269" s="126">
        <v>62</v>
      </c>
    </row>
    <row r="1032270" spans="1:2" ht="15.75" thickBot="1">
      <c r="A1032270" s="629"/>
      <c r="B1032270" s="126">
        <v>63</v>
      </c>
    </row>
    <row r="1032271" spans="1:2" ht="15.75" thickBot="1">
      <c r="A1032271" s="629"/>
      <c r="B1032271" s="126">
        <v>64</v>
      </c>
    </row>
    <row r="1032272" spans="1:2" ht="15.75" thickBot="1">
      <c r="A1032272" s="627">
        <v>0</v>
      </c>
      <c r="B1032272" s="126">
        <v>65</v>
      </c>
    </row>
    <row r="1032273" spans="1:2" ht="15.75" thickBot="1">
      <c r="A1032273" s="629"/>
      <c r="B1032273" s="126">
        <v>66</v>
      </c>
    </row>
    <row r="1032274" spans="1:2" ht="15.75" thickBot="1">
      <c r="A1032274" s="629"/>
      <c r="B1032274" s="126">
        <v>67</v>
      </c>
    </row>
    <row r="1032275" spans="1:2" ht="15.75" thickBot="1">
      <c r="A1032275" s="629"/>
      <c r="B1032275" s="126">
        <v>68</v>
      </c>
    </row>
    <row r="1032276" spans="1:2" ht="15.75" thickBot="1">
      <c r="A1032276" s="629"/>
      <c r="B1032276" s="126">
        <v>69</v>
      </c>
    </row>
    <row r="1032277" spans="1:2" ht="15.75" thickBot="1">
      <c r="A1032277" s="623"/>
      <c r="B1032277" s="126">
        <v>70</v>
      </c>
    </row>
    <row r="1032278" spans="1:2" ht="15.75" thickBot="1">
      <c r="A1032278" s="629"/>
      <c r="B1032278" s="126">
        <v>71</v>
      </c>
    </row>
    <row r="1032279" spans="1:2" ht="15.75" thickBot="1">
      <c r="A1032279" s="623"/>
      <c r="B1032279" s="126">
        <v>72</v>
      </c>
    </row>
    <row r="1032280" spans="1:2" ht="15.75" thickBot="1">
      <c r="A1032280" s="629"/>
      <c r="B1032280" s="126">
        <v>73</v>
      </c>
    </row>
    <row r="1032281" spans="1:2">
      <c r="A1032281" s="546"/>
      <c r="B1032281" s="126">
        <v>74</v>
      </c>
    </row>
    <row r="1032282" spans="1:2">
      <c r="A1032282" s="462">
        <v>0</v>
      </c>
      <c r="B1032282" s="126">
        <v>75</v>
      </c>
    </row>
    <row r="1032283" spans="1:2" ht="60">
      <c r="A1032283" s="462">
        <v>0</v>
      </c>
      <c r="B1032283" s="125" t="s">
        <v>349</v>
      </c>
    </row>
    <row r="1032284" spans="1:2" ht="60">
      <c r="A1032284" s="460" t="s">
        <v>746</v>
      </c>
      <c r="B1032284" s="125" t="s">
        <v>350</v>
      </c>
    </row>
    <row r="1032285" spans="1:2" ht="60">
      <c r="A1032285" s="441"/>
      <c r="B1032285" s="125" t="s">
        <v>351</v>
      </c>
    </row>
    <row r="1032286" spans="1:2">
      <c r="A1032286" s="462">
        <v>0</v>
      </c>
      <c r="B1032286" s="131">
        <v>76</v>
      </c>
    </row>
    <row r="1032287" spans="1:2">
      <c r="A1032287" s="462">
        <v>0</v>
      </c>
      <c r="B1032287" s="131">
        <v>77</v>
      </c>
    </row>
    <row r="1032288" spans="1:2">
      <c r="A1032288" s="462">
        <v>0</v>
      </c>
      <c r="B1032288" s="131">
        <v>78</v>
      </c>
    </row>
    <row r="1032289" spans="1:2">
      <c r="A1032289" s="462">
        <v>0</v>
      </c>
      <c r="B1032289" s="131">
        <v>79</v>
      </c>
    </row>
    <row r="1032290" spans="1:2">
      <c r="A1032290" s="462">
        <v>0</v>
      </c>
      <c r="B1032290" s="131">
        <v>80</v>
      </c>
    </row>
    <row r="1032291" spans="1:2">
      <c r="A1032291" s="462">
        <v>0</v>
      </c>
      <c r="B1032291" s="131">
        <v>81</v>
      </c>
    </row>
    <row r="1032292" spans="1:2">
      <c r="A1032292" s="462">
        <v>0</v>
      </c>
      <c r="B1032292" s="131">
        <v>82</v>
      </c>
    </row>
    <row r="1032293" spans="1:2">
      <c r="A1032293" s="462">
        <v>0</v>
      </c>
      <c r="B1032293" s="131">
        <v>83</v>
      </c>
    </row>
    <row r="1032294" spans="1:2">
      <c r="A1032294" s="462">
        <v>0</v>
      </c>
      <c r="B1032294" s="131">
        <v>84</v>
      </c>
    </row>
    <row r="1032295" spans="1:2" ht="15.75" thickBot="1">
      <c r="A1032295" s="631">
        <v>0</v>
      </c>
      <c r="B1032295" s="131">
        <v>85</v>
      </c>
    </row>
    <row r="1032296" spans="1:2" ht="15.75" thickBot="1">
      <c r="A1032296" s="632"/>
      <c r="B1032296" s="131">
        <v>86</v>
      </c>
    </row>
    <row r="1032297" spans="1:2" ht="15.75" thickBot="1">
      <c r="A1032297" s="632"/>
      <c r="B1032297" s="131">
        <v>87</v>
      </c>
    </row>
    <row r="1032298" spans="1:2" ht="15.75" thickBot="1">
      <c r="A1032298" s="615"/>
      <c r="B1032298" s="131">
        <v>88</v>
      </c>
    </row>
    <row r="1032299" spans="1:2" ht="15.75" thickBot="1">
      <c r="A1032299" s="622"/>
      <c r="B1032299" s="131">
        <v>89</v>
      </c>
    </row>
    <row r="1032300" spans="1:2" ht="45">
      <c r="A1032300" s="541" t="s">
        <v>746</v>
      </c>
      <c r="B1032300" s="125" t="s">
        <v>352</v>
      </c>
    </row>
    <row r="1032301" spans="1:2">
      <c r="A1032301" s="290"/>
      <c r="B1032301" s="131">
        <v>90</v>
      </c>
    </row>
    <row r="1032302" spans="1:2">
      <c r="A1032302" s="290"/>
      <c r="B1032302" s="131">
        <v>91</v>
      </c>
    </row>
    <row r="1032303" spans="1:2">
      <c r="A1032303" s="526"/>
      <c r="B1032303" s="131">
        <v>92</v>
      </c>
    </row>
    <row r="1032304" spans="1:2">
      <c r="A1032304" s="291"/>
      <c r="B1032304" s="131">
        <v>93</v>
      </c>
    </row>
    <row r="1032305" spans="1:2">
      <c r="A1032305" s="374"/>
      <c r="B1032305" s="131">
        <v>94</v>
      </c>
    </row>
    <row r="1032306" spans="1:2">
      <c r="A1032306" s="374"/>
      <c r="B1032306" s="131">
        <v>95</v>
      </c>
    </row>
    <row r="1032307" spans="1:2">
      <c r="A1032307" s="374"/>
      <c r="B1032307" s="131">
        <v>96</v>
      </c>
    </row>
    <row r="1032308" spans="1:2">
      <c r="A1032308" s="374"/>
      <c r="B1032308" s="131">
        <v>97</v>
      </c>
    </row>
    <row r="1032309" spans="1:2">
      <c r="A1032309" s="291"/>
      <c r="B1032309" s="131">
        <v>98</v>
      </c>
    </row>
    <row r="1032310" spans="1:2">
      <c r="A1032310" s="441"/>
      <c r="B1032310" s="131">
        <v>99</v>
      </c>
    </row>
    <row r="1032311" spans="1:2">
      <c r="A1032311" s="441"/>
      <c r="B1032311" s="131">
        <v>100</v>
      </c>
    </row>
    <row r="1032312" spans="1:2">
      <c r="A1032312" s="464"/>
      <c r="B1032312" s="131">
        <v>101</v>
      </c>
    </row>
    <row r="1032313" spans="1:2">
      <c r="A1032313" s="290"/>
      <c r="B1032313" s="131">
        <v>102</v>
      </c>
    </row>
    <row r="1032314" spans="1:2" ht="45">
      <c r="A1032314" s="633" t="s">
        <v>746</v>
      </c>
      <c r="B1032314" s="125" t="s">
        <v>353</v>
      </c>
    </row>
    <row r="1032315" spans="1:2">
      <c r="A1032315" s="463"/>
      <c r="B1032315" s="131">
        <v>103</v>
      </c>
    </row>
    <row r="1032316" spans="1:2">
      <c r="A1032316" s="298"/>
      <c r="B1032316" s="131">
        <v>104</v>
      </c>
    </row>
    <row r="1032317" spans="1:2">
      <c r="A1032317" s="298"/>
      <c r="B1032317" s="131">
        <v>105</v>
      </c>
    </row>
    <row r="1032318" spans="1:2">
      <c r="A1032318" s="298"/>
      <c r="B1032318" s="131">
        <v>106</v>
      </c>
    </row>
    <row r="1032319" spans="1:2">
      <c r="A1032319" s="298"/>
      <c r="B1032319" s="131">
        <v>107</v>
      </c>
    </row>
    <row r="1032320" spans="1:2">
      <c r="A1032320" s="465"/>
      <c r="B1032320" s="131">
        <v>108</v>
      </c>
    </row>
    <row r="1032321" spans="1:2">
      <c r="A1032321" s="441"/>
      <c r="B1032321" s="131">
        <v>109</v>
      </c>
    </row>
    <row r="1032322" spans="1:2">
      <c r="A1032322" s="464"/>
      <c r="B1032322" s="131">
        <v>110</v>
      </c>
    </row>
    <row r="1032323" spans="1:2">
      <c r="A1032323" s="466"/>
      <c r="B1032323" s="131">
        <v>111</v>
      </c>
    </row>
    <row r="1032324" spans="1:2">
      <c r="A1032324" s="290"/>
      <c r="B1032324" s="131">
        <v>112</v>
      </c>
    </row>
    <row r="1032325" spans="1:2" ht="45">
      <c r="A1032325" s="633" t="s">
        <v>746</v>
      </c>
      <c r="B1032325" s="125" t="s">
        <v>354</v>
      </c>
    </row>
    <row r="1032326" spans="1:2">
      <c r="A1032326" s="290"/>
      <c r="B1032326" s="131">
        <v>113</v>
      </c>
    </row>
    <row r="1032327" spans="1:2">
      <c r="A1032327" s="525" t="s">
        <v>746</v>
      </c>
      <c r="B1032327" s="131">
        <v>114</v>
      </c>
    </row>
    <row r="1032328" spans="1:2">
      <c r="A1032328" s="525" t="s">
        <v>746</v>
      </c>
      <c r="B1032328" s="131">
        <v>115</v>
      </c>
    </row>
    <row r="1032329" spans="1:2">
      <c r="A1032329" s="463"/>
      <c r="B1032329" s="131">
        <v>116</v>
      </c>
    </row>
    <row r="1032330" spans="1:2">
      <c r="A1032330" s="298"/>
      <c r="B1032330" s="131">
        <v>117</v>
      </c>
    </row>
    <row r="1032331" spans="1:2">
      <c r="A1032331" s="298"/>
      <c r="B1032331" s="131">
        <v>118</v>
      </c>
    </row>
    <row r="1032332" spans="1:2">
      <c r="A1032332" s="298"/>
      <c r="B1032332" s="131">
        <v>119</v>
      </c>
    </row>
    <row r="1032333" spans="1:2">
      <c r="A1032333" s="465"/>
      <c r="B1032333" s="131">
        <v>120</v>
      </c>
    </row>
    <row r="1032334" spans="1:2">
      <c r="A1032334" s="465"/>
      <c r="B1032334" s="131">
        <v>121</v>
      </c>
    </row>
    <row r="1032335" spans="1:2">
      <c r="A1032335" s="441"/>
      <c r="B1032335" s="131">
        <v>122</v>
      </c>
    </row>
    <row r="1032336" spans="1:2">
      <c r="A1032336" s="464"/>
      <c r="B1032336" s="131">
        <v>123</v>
      </c>
    </row>
    <row r="1032337" spans="1:2">
      <c r="A1032337" s="463"/>
      <c r="B1032337" s="131">
        <v>124</v>
      </c>
    </row>
    <row r="1032338" spans="1:2">
      <c r="A1032338" s="298"/>
      <c r="B1032338" s="131">
        <v>125</v>
      </c>
    </row>
    <row r="1032339" spans="1:2">
      <c r="A1032339" s="465"/>
      <c r="B1032339" s="131">
        <v>127</v>
      </c>
    </row>
    <row r="1032340" spans="1:2">
      <c r="A1032340" s="441"/>
      <c r="B1032340" s="131">
        <v>128</v>
      </c>
    </row>
    <row r="1032341" spans="1:2">
      <c r="A1032341" s="464"/>
      <c r="B1032341" s="131">
        <v>129</v>
      </c>
    </row>
    <row r="1032342" spans="1:2">
      <c r="A1032342" s="463"/>
      <c r="B1032342" s="131">
        <v>130</v>
      </c>
    </row>
    <row r="1032343" spans="1:2">
      <c r="A1032343" s="298"/>
      <c r="B1032343" s="131">
        <v>131</v>
      </c>
    </row>
    <row r="1032344" spans="1:2">
      <c r="A1032344" s="465"/>
      <c r="B1032344" s="131">
        <v>133</v>
      </c>
    </row>
    <row r="1032345" spans="1:2" ht="60">
      <c r="A1032345" s="460" t="s">
        <v>746</v>
      </c>
      <c r="B1032345" s="125" t="s">
        <v>355</v>
      </c>
    </row>
    <row r="1032346" spans="1:2" ht="60">
      <c r="A1032346" s="439"/>
      <c r="B1032346" s="129" t="s">
        <v>356</v>
      </c>
    </row>
    <row r="1032347" spans="1:2">
      <c r="A1032347" s="462">
        <v>0</v>
      </c>
      <c r="B1032347" s="131">
        <v>134</v>
      </c>
    </row>
    <row r="1032348" spans="1:2">
      <c r="A1032348" s="462">
        <v>0</v>
      </c>
      <c r="B1032348" s="131">
        <v>135</v>
      </c>
    </row>
    <row r="1032349" spans="1:2">
      <c r="A1032349" s="373">
        <v>0</v>
      </c>
      <c r="B1032349" s="131">
        <v>136</v>
      </c>
    </row>
    <row r="1032350" spans="1:2">
      <c r="A1032350" s="439"/>
      <c r="B1032350" s="131">
        <v>137</v>
      </c>
    </row>
    <row r="1032351" spans="1:2">
      <c r="A1032351" s="371">
        <v>0</v>
      </c>
      <c r="B1032351" s="131">
        <v>138</v>
      </c>
    </row>
    <row r="1032352" spans="1:2">
      <c r="A1032352" s="370" t="s">
        <v>746</v>
      </c>
      <c r="B1032352" s="131">
        <v>139</v>
      </c>
    </row>
    <row r="1032353" spans="1:2">
      <c r="A1032353" s="370" t="s">
        <v>746</v>
      </c>
      <c r="B1032353" s="131">
        <v>140</v>
      </c>
    </row>
    <row r="1032354" spans="1:2">
      <c r="A1032354" s="370">
        <v>0</v>
      </c>
      <c r="B1032354" s="131">
        <v>141</v>
      </c>
    </row>
    <row r="1032355" spans="1:2">
      <c r="A1032355" s="370" t="s">
        <v>117</v>
      </c>
      <c r="B1032355" s="131">
        <v>142</v>
      </c>
    </row>
    <row r="1032356" spans="1:2">
      <c r="A1032356" s="370" t="s">
        <v>117</v>
      </c>
      <c r="B1032356" s="131">
        <v>143</v>
      </c>
    </row>
    <row r="1032357" spans="1:2">
      <c r="A1032357" s="370" t="s">
        <v>117</v>
      </c>
      <c r="B1032357" s="131">
        <v>144</v>
      </c>
    </row>
    <row r="1032358" spans="1:2">
      <c r="A1032358" s="370" t="s">
        <v>117</v>
      </c>
      <c r="B1032358" s="131">
        <v>145</v>
      </c>
    </row>
    <row r="1032359" spans="1:2">
      <c r="A1032359" s="528" t="s">
        <v>117</v>
      </c>
      <c r="B1032359" s="131">
        <v>146</v>
      </c>
    </row>
    <row r="1032360" spans="1:2">
      <c r="A1032360" s="528" t="s">
        <v>117</v>
      </c>
      <c r="B1032360" s="131">
        <v>147</v>
      </c>
    </row>
    <row r="1032361" spans="1:2">
      <c r="A1032361" s="370" t="s">
        <v>117</v>
      </c>
      <c r="B1032361" s="131">
        <v>148</v>
      </c>
    </row>
    <row r="1032362" spans="1:2">
      <c r="A1032362" s="515"/>
      <c r="B1032362" s="533"/>
    </row>
    <row r="1032363" spans="1:2">
      <c r="A1032363" s="515"/>
      <c r="B1032363" s="452"/>
    </row>
    <row r="1032364" spans="1:2">
      <c r="A1032364" s="515"/>
      <c r="B1032364" s="452"/>
    </row>
    <row r="1032365" spans="1:2">
      <c r="A1032365" s="515"/>
      <c r="B1032365" s="452"/>
    </row>
    <row r="1032366" spans="1:2">
      <c r="A1032366" s="515"/>
      <c r="B1032366" s="452"/>
    </row>
    <row r="1032367" spans="1:2">
      <c r="A1032367" s="467">
        <v>0</v>
      </c>
      <c r="B1032367" s="452"/>
    </row>
    <row r="1032368" spans="1:2">
      <c r="A1032368" s="467">
        <v>0</v>
      </c>
      <c r="B1032368" s="452"/>
    </row>
    <row r="1032369" spans="1:2">
      <c r="A1032369" s="467">
        <v>0</v>
      </c>
      <c r="B1032369" s="452"/>
    </row>
    <row r="1032370" spans="1:2">
      <c r="A1032370" s="467">
        <v>0</v>
      </c>
      <c r="B1032370" s="452"/>
    </row>
    <row r="1032371" spans="1:2">
      <c r="A1032371" s="467">
        <v>0</v>
      </c>
      <c r="B1032371" s="452"/>
    </row>
    <row r="1032372" spans="1:2">
      <c r="A1032372" s="467"/>
      <c r="B1032372" s="452"/>
    </row>
    <row r="1032373" spans="1:2">
      <c r="A1032373" s="467"/>
      <c r="B1032373" s="452"/>
    </row>
    <row r="1032374" spans="1:2">
      <c r="A1032374" s="467"/>
      <c r="B1032374" s="452"/>
    </row>
    <row r="1032375" spans="1:2">
      <c r="A1032375" s="467"/>
      <c r="B1032375" s="452"/>
    </row>
    <row r="1032376" spans="1:2">
      <c r="A1032376" s="467"/>
      <c r="B1032376" s="452"/>
    </row>
    <row r="1032377" spans="1:2">
      <c r="A1032377" s="467"/>
      <c r="B1032377" s="452"/>
    </row>
    <row r="1032378" spans="1:2">
      <c r="A1032378" s="467"/>
      <c r="B1032378" s="452"/>
    </row>
    <row r="1032379" spans="1:2">
      <c r="A1032379" s="467"/>
      <c r="B1032379" s="454"/>
    </row>
    <row r="1032380" spans="1:2">
      <c r="A1032380" s="467"/>
      <c r="B1032380" s="452"/>
    </row>
    <row r="1032381" spans="1:2">
      <c r="A1032381" s="467"/>
      <c r="B1032381" s="455"/>
    </row>
    <row r="1032382" spans="1:2">
      <c r="A1032382" s="467"/>
      <c r="B1032382" s="456"/>
    </row>
    <row r="1032383" spans="1:2">
      <c r="A1032383" s="467"/>
      <c r="B1032383" s="456"/>
    </row>
    <row r="1032384" spans="1:2">
      <c r="A1032384" s="467"/>
      <c r="B1032384" s="455"/>
    </row>
    <row r="1032385" spans="1:2">
      <c r="A1032385" s="467"/>
      <c r="B1032385" s="456"/>
    </row>
    <row r="1032386" spans="1:2">
      <c r="A1032386" s="467"/>
      <c r="B1032386" s="455"/>
    </row>
    <row r="1032387" spans="1:2">
      <c r="A1032387" s="467"/>
      <c r="B1032387" s="452"/>
    </row>
    <row r="1032388" spans="1:2">
      <c r="A1032388" s="467"/>
      <c r="B1032388" s="452"/>
    </row>
    <row r="1032389" spans="1:2">
      <c r="A1032389" s="467"/>
      <c r="B1032389" s="452"/>
    </row>
    <row r="1032390" spans="1:2">
      <c r="A1032390" s="467"/>
      <c r="B1032390" s="452"/>
    </row>
    <row r="1032391" spans="1:2">
      <c r="A1032391" s="467"/>
      <c r="B1032391" s="452"/>
    </row>
    <row r="1032392" spans="1:2">
      <c r="A1032392" s="467"/>
      <c r="B1032392" s="452"/>
    </row>
    <row r="1032393" spans="1:2">
      <c r="A1032393" s="467"/>
      <c r="B1032393" s="452"/>
    </row>
  </sheetData>
  <autoFilter ref="A1:G189" xr:uid="{A21323CB-D9FA-4BA6-8D5D-F911C64B1D28}"/>
  <conditionalFormatting sqref="A29 A16413 A32797 A49181 A65565 A81949 A98333 A114717 A131101 A147485 A163869 A180253 A196637 A213021 A229405 A245789 A262173 A278557 A294941 A311325 A327709 A344093 A360477 A376861 A393245 A409629 A426013 A442397 A458781 A475165 A491549 A507933 A524317 A540701 A557085 A573469 A589853 A606237 A622621 A639005 A655389 A671773 A688157 A704541 A720925 A737309 A753693 A770077 A786461 A802845 A819229 A835613 A851997 A868381 A884765 A901149 A917533 A933917 A950301 A966685 A983069 A999453 A1015837 A1032221">
    <cfRule type="cellIs" dxfId="8" priority="7" operator="lessThan">
      <formula>0</formula>
    </cfRule>
  </conditionalFormatting>
  <conditionalFormatting sqref="A30 A16414 A32798 A49182 A65566 A81950 A98334 A114718 A131102 A147486 A163870 A180254 A196638 A213022 A229406 A245790 A262174 A278558 A294942 A311326 A327710 A344094 A360478 A376862 A393246 A409630 A426014 A442398 A458782 A475166 A491550 A507934 A524318 A540702 A557086 A573470 A589854 A606238 A622622 A639006 A655390 A671774 A688158 A704542 A720926 A737310 A753694 A770078 A786462 A802846 A819230 A835614 A851998 A868382 A884766 A901150 A917534 A933918 A950302 A966686 A983070 A999454 A1015838 A1032222">
    <cfRule type="containsText" dxfId="7" priority="8" operator="containsText" text="błąd">
      <formula>NOT(ISERROR(SEARCH("błąd",A30)))</formula>
    </cfRule>
  </conditionalFormatting>
  <conditionalFormatting sqref="A80 A16464 A32848 A49232 A65616 A82000 A98384 A114768 A131152 A147536 A163920 A180304 A196688 A213072 A229456 A245840 A262224 A278608 A294992 A311376 A327760 A344144 A360528 A376912 A393296 A409680 A426064 A442448 A458832 A475216 A491600 A507984 A524368 A540752 A557136 A573520 A589904 A606288 A622672 A639056 A655440 A671824 A688208 A704592 A720976 A737360 A753744 A770128 A786512 A802896 A819280 A835664 A852048 A868432 A884816 A901200 A917584 A933968 A950352 A966736 A983120 A999504 A1015888 A1032272">
    <cfRule type="containsText" dxfId="6" priority="6" operator="containsText" text="błąd">
      <formula>NOT(ISERROR(SEARCH("błąd",A80)))</formula>
    </cfRule>
  </conditionalFormatting>
  <conditionalFormatting sqref="A90 A16474 A32858 A49242 A65626 A82010 A98394 A114778 A131162 A147546 A163930 A180314 A196698 A213082 A229466 A245850 A262234 A278618 A295002 A311386 A327770 A344154 A360538 A376922 A393306 A409690 A426074 A442458 A458842 A475226 A491610 A507994 A524378 A540762 A557146 A573530 A589914 A606298 A622682 A639066 A655450 A671834 A688218 A704602 A720986 A737370 A753754 A770138 A786522 A802906 A819290 A835674 A852058 A868442 A884826 A901210 A917594 A933978 A950362 A966746 A983130 A999514 A1015898 A1032282">
    <cfRule type="containsText" dxfId="5" priority="5" operator="containsText" text="błąd">
      <formula>NOT(ISERROR(SEARCH("błąd",A90)))</formula>
    </cfRule>
  </conditionalFormatting>
  <conditionalFormatting sqref="A91 A16475 A32859 A49243 A65627 A82011 A98395 A114779 A131163 A147547 A163931 A180315 A196699 A213083 A229467 A245851 A262235 A278619 A295003 A311387 A327771 A344155 A360539 A376923 A393307 A409691 A426075 A442459 A458843 A475227 A491611 A507995 A524379 A540763 A557147 A573531 A589915 A606299 A622683 A639067 A655451 A671835 A688219 A704603 A720987 A737371 A753755 A770139 A786523 A802907 A819291 A835675 A852059 A868443 A884827 A901211 A917595 A933979 A950363 A966747 A983131 A999515 A1015899 A1032283">
    <cfRule type="cellIs" dxfId="4" priority="4" operator="greaterThanOrEqual">
      <formula>0.01</formula>
    </cfRule>
  </conditionalFormatting>
  <conditionalFormatting sqref="A108 A16492 A32876 A49260 A65644 A82028 A98412 A114796 A131180 A147564 A163948 A180332 A196716 A213100 A229484 A245868 A262252 A278636 A295020 A311404 A327788 A344172 A360556 A376940 A393324 A409708 A426092 A442476 A458860 A475244 A491628 A508012 A524396 A540780 A557164 A573548 A589932 A606316 A622700 A639084 A655468 A671852 A688236 A704620 A721004 A737388 A753772 A770156 A786540 A802924 A819308 A835692 A852076 A868460 A884844 A901228 A917612 A933996 A950380 A966764 A983148 A999532 A1015916 A1032300">
    <cfRule type="containsText" dxfId="3" priority="3" operator="containsText" text="sprzeczne">
      <formula>NOT(ISERROR(SEARCH("sprzeczne",A108)))</formula>
    </cfRule>
  </conditionalFormatting>
  <conditionalFormatting sqref="A174:B221">
    <cfRule type="expression" dxfId="2" priority="1">
      <formula>$FP$5="cc"</formula>
    </cfRule>
  </conditionalFormatting>
  <conditionalFormatting sqref="A16558:B16605 A32942:B32989 A49326:B49373 A65710:B65757 A82094:B82141 A98478:B98525 A114862:B114909 A131246:B131293 A147630:B147677 A164014:B164061 A180398:B180445 A196782:B196829 A213166:B213213 A229550:B229597 A245934:B245981 A262318:B262365 A278702:B278749 A295086:B295133 A311470:B311517 A327854:B327901 A344238:B344285 A360622:B360669 A377006:B377053 A393390:B393437 A409774:B409821 A426158:B426205 A442542:B442589 A458926:B458973 A475310:B475357 A491694:B491741 A508078:B508125 A524462:B524509 A540846:B540893 A557230:B557277 A573614:B573661 A589998:B590045 A606382:B606429 A622766:B622813 A639150:B639197 A655534:B655581 A671918:B671965 A688302:B688349 A704686:B704733 A721070:B721117 A737454:B737501 A753838:B753885 A770222:B770269 A786606:B786653 A802990:B803037 A819374:B819421 A835758:B835805 A852142:B852189 A868526:B868573 A884910:B884957 A901294:B901341 A917678:B917725 A934062:B934109 A950446:B950493 A966830:B966877 A983214:B983261 A999598:B999645 A1015982:B1016029 A1032366:B1032413">
    <cfRule type="expression" dxfId="1" priority="2">
      <formula>$FP$5="cc"</formula>
    </cfRule>
  </conditionalFormatting>
  <dataValidations count="31">
    <dataValidation type="list" allowBlank="1" showInputMessage="1" showErrorMessage="1" error="Należy wybrać z listy rozwijanej" prompt="Wybór z listy rozwijanej " sqref="A51 A16435 A32819 A49203 A65587 A81971 A98355 A114739 A131123 A147507 A163891 A180275 A196659 A213043 A229427 A245811 A262195 A278579 A294963 A311347 A327731 A344115 A360499 A376883 A393267 A409651 A426035 A442419 A458803 A475187 A491571 A507955 A524339 A540723 A557107 A573491 A589875 A606259 A622643 A639027 A655411 A671795 A688179 A704563 A720947 A737331 A753715 A770099 A786483 A802867 A819251 A835635 A852019 A868403 A884787 A901171 A917555 A933939 A950323 A966707 A983091 A999475 A1015859 A1032243" xr:uid="{59ADBF9B-2E58-45A7-8EDE-DCD7D69E4420}">
      <formula1>"TAK,NIE lub częściowo,Brak szamb lub/i POŚ na terenie aglomeracji "</formula1>
    </dataValidation>
    <dataValidation type="decimal" errorStyle="warning" showInputMessage="1" showErrorMessage="1" error="Należy wpisać wartość liczbową &lt;0;200&gt; w kilometrach, proszę upwenić się, czy nie podano w metrach" prompt="wartości liczbowe z zakresu &lt;0; 200&gt;" sqref="A65:A66 A16449:A16450 A32833:A32834 A49217:A49218 A65601:A65602 A81985:A81986 A98369:A98370 A114753:A114754 A131137:A131138 A147521:A147522 A163905:A163906 A180289:A180290 A196673:A196674 A213057:A213058 A229441:A229442 A245825:A245826 A262209:A262210 A278593:A278594 A294977:A294978 A311361:A311362 A327745:A327746 A344129:A344130 A360513:A360514 A376897:A376898 A393281:A393282 A409665:A409666 A426049:A426050 A442433:A442434 A458817:A458818 A475201:A475202 A491585:A491586 A507969:A507970 A524353:A524354 A540737:A540738 A557121:A557122 A573505:A573506 A589889:A589890 A606273:A606274 A622657:A622658 A639041:A639042 A655425:A655426 A671809:A671810 A688193:A688194 A704577:A704578 A720961:A720962 A737345:A737346 A753729:A753730 A770113:A770114 A786497:A786498 A802881:A802882 A819265:A819266 A835649:A835650 A852033:A852034 A868417:A868418 A884801:A884802 A901185:A901186 A917569:A917570 A933953:A933954 A950337:A950338 A966721:A966722 A983105:A983106 A999489:A999490 A1015873:A1015874 A1032257:A1032258" xr:uid="{F56D2D15-D9BA-4CBD-82B5-AE7AF8C7D0DF}">
      <formula1>0</formula1>
      <formula2>200</formula2>
    </dataValidation>
    <dataValidation type="decimal" showInputMessage="1" showErrorMessage="1" error="Należy wpisać wartość liczbową &lt;0;5000&gt;" prompt="wartości liczbowe z zakresu &lt;0; 5000&gt;" sqref="A61:A62 A16445:A16446 A32829:A32830 A49213:A49214 A65597:A65598 A81981:A81982 A98365:A98366 A114749:A114750 A131133:A131134 A147517:A147518 A163901:A163902 A180285:A180286 A196669:A196670 A213053:A213054 A229437:A229438 A245821:A245822 A262205:A262206 A278589:A278590 A294973:A294974 A311357:A311358 A327741:A327742 A344125:A344126 A360509:A360510 A376893:A376894 A393277:A393278 A409661:A409662 A426045:A426046 A442429:A442430 A458813:A458814 A475197:A475198 A491581:A491582 A507965:A507966 A524349:A524350 A540733:A540734 A557117:A557118 A573501:A573502 A589885:A589886 A606269:A606270 A622653:A622654 A639037:A639038 A655421:A655422 A671805:A671806 A688189:A688190 A704573:A704574 A720957:A720958 A737341:A737342 A753725:A753726 A770109:A770110 A786493:A786494 A802877:A802878 A819261:A819262 A835645:A835646 A852029:A852030 A868413:A868414 A884797:A884798 A901181:A901182 A917565:A917566 A933949:A933950 A950333:A950334 A966717:A966718 A983101:A983102 A999485:A999486 A1015869:A1015870 A1032253:A1032254" xr:uid="{A42A1D3F-8A65-430A-AC3D-09ABD08518AD}">
      <formula1>0</formula1>
      <formula2>5000</formula2>
    </dataValidation>
    <dataValidation type="whole" allowBlank="1" showInputMessage="1" showErrorMessage="1" error="Należy wpisać liczbę całkowitą &lt;0; 3000000&gt;" prompt="Tylko wartości liczbowe &lt;0 ; 100000&gt;" sqref="A27:A28 A16411:A16412 A32795:A32796 A49179:A49180 A65563:A65564 A81947:A81948 A98331:A98332 A114715:A114716 A131099:A131100 A147483:A147484 A163867:A163868 A180251:A180252 A196635:A196636 A213019:A213020 A229403:A229404 A245787:A245788 A262171:A262172 A278555:A278556 A294939:A294940 A311323:A311324 A327707:A327708 A344091:A344092 A360475:A360476 A376859:A376860 A393243:A393244 A409627:A409628 A426011:A426012 A442395:A442396 A458779:A458780 A475163:A475164 A491547:A491548 A507931:A507932 A524315:A524316 A540699:A540700 A557083:A557084 A573467:A573468 A589851:A589852 A606235:A606236 A622619:A622620 A639003:A639004 A655387:A655388 A671771:A671772 A688155:A688156 A704539:A704540 A720923:A720924 A737307:A737308 A753691:A753692 A770075:A770076 A786459:A786460 A802843:A802844 A819227:A819228 A835611:A835612 A851995:A851996 A868379:A868380 A884763:A884764 A901147:A901148 A917531:A917532 A933915:A933916 A950299:A950300 A966683:A966684 A983067:A983068 A999451:A999452 A1015835:A1015836 A1032219:A1032220" xr:uid="{D684174D-91D6-45FE-B97C-65241860E326}">
      <formula1>0</formula1>
      <formula2>100000</formula2>
    </dataValidation>
    <dataValidation showInputMessage="1" showErrorMessage="1" error="Należy wpisać liczby całkowite &lt;0; 200000&gt;" sqref="A135:A136 A16519:A16520 A32903:A32904 A49287:A49288 A65671:A65672 A82055:A82056 A98439:A98440 A114823:A114824 A131207:A131208 A147591:A147592 A163975:A163976 A180359:A180360 A196743:A196744 A213127:A213128 A229511:A229512 A245895:A245896 A262279:A262280 A278663:A278664 A295047:A295048 A311431:A311432 A327815:A327816 A344199:A344200 A360583:A360584 A376967:A376968 A393351:A393352 A409735:A409736 A426119:A426120 A442503:A442504 A458887:A458888 A475271:A475272 A491655:A491656 A508039:A508040 A524423:A524424 A540807:A540808 A557191:A557192 A573575:A573576 A589959:A589960 A606343:A606344 A622727:A622728 A639111:A639112 A655495:A655496 A671879:A671880 A688263:A688264 A704647:A704648 A721031:A721032 A737415:A737416 A753799:A753800 A770183:A770184 A786567:A786568 A802951:A802952 A819335:A819336 A835719:A835720 A852103:A852104 A868487:A868488 A884871:A884872 A901255:A901256 A917639:A917640 A934023:A934024 A950407:A950408 A966791:A966792 A983175:A983176 A999559:A999560 A1015943:A1015944 A1032327:A1032328" xr:uid="{E7726E99-2C70-4BA1-91AC-C209FABAC3AF}"/>
    <dataValidation type="decimal" allowBlank="1" showInputMessage="1" showErrorMessage="1" prompt="Tylko wartości liczbowe m. 0 a 1000000" sqref="A125 A16509 A32893 A49277 A65661 A82045 A98429 A114813 A131197 A147581 A163965 A180349 A196733 A213117 A229501 A245885 A262269 A278653 A295037 A311421 A327805 A344189 A360573 A376957 A393341 A409725 A426109 A442493 A458877 A475261 A491645 A508029 A524413 A540797 A557181 A573565 A589949 A606333 A622717 A639101 A655485 A671869 A688253 A704637 A721021 A737405 A753789 A770173 A786557 A802941 A819325 A835709 A852093 A868477 A884861 A901245 A917629 A934013 A950397 A966781 A983165 A999549 A1015933 A1032317 A127 A16511 A32895 A49279 A65663 A82047 A98431 A114815 A131199 A147583 A163967 A180351 A196735 A213119 A229503 A245887 A262271 A278655 A295039 A311423 A327807 A344191 A360575 A376959 A393343 A409727 A426111 A442495 A458879 A475263 A491647 A508031 A524415 A540799 A557183 A573567 A589951 A606335 A622719 A639103 A655487 A671871 A688255 A704639 A721023 A737407 A753791 A770175 A786559 A802943 A819327 A835711 A852095 A868479 A884863 A901247 A917631 A934015 A950399 A966783 A983167 A999551 A1015935 A1032319" xr:uid="{E4CFE30E-F6BE-458B-83A5-0CCE77951544}">
      <formula1>0</formula1>
      <formula2>1000000</formula2>
    </dataValidation>
    <dataValidation type="decimal" showInputMessage="1" showErrorMessage="1" error="Należy wpisać wartości liczbowe &lt;0;300000&gt;" prompt="wartości liczbowe z zakresu &lt;0: 300000&gt;" sqref="A71 A16455 A32839 A49223 A65607 A81991 A98375 A114759 A131143 A147527 A163911 A180295 A196679 A213063 A229447 A245831 A262215 A278599 A294983 A311367 A327751 A344135 A360519 A376903 A393287 A409671 A426055 A442439 A458823 A475207 A491591 A507975 A524359 A540743 A557127 A573511 A589895 A606279 A622663 A639047 A655431 A671815 A688199 A704583 A720967 A737351 A753735 A770119 A786503 A802887 A819271 A835655 A852039 A868423 A884807 A901191 A917575 A933959 A950343 A966727 A983111 A999495 A1015879 A1032263" xr:uid="{618956AC-7E14-4481-8A35-82AE8E986480}">
      <formula1>0</formula1>
      <formula2>300000</formula2>
    </dataValidation>
    <dataValidation type="decimal" errorStyle="warning" allowBlank="1" showInputMessage="1" showErrorMessage="1" error="Uwaga, wpisano wartość powyżej 400 km, sprzawdź czy nie wpisano w metrach." prompt="Długość w kilometrach [0; 400 km]" sqref="A144 A16528 A32912 A49296 A65680 A82064 A98448 A114832 A131216 A147600 A163984 A180368 A196752 A213136 A229520 A245904 A262288 A278672 A295056 A311440 A327824 A344208 A360592 A376976 A393360 A409744 A426128 A442512 A458896 A475280 A491664 A508048 A524432 A540816 A557200 A573584 A589968 A606352 A622736 A639120 A655504 A671888 A688272 A704656 A721040 A737424 A753808 A770192 A786576 A802960 A819344 A835728 A852112 A868496 A884880 A901264 A917648 A934032 A950416 A966800 A983184 A999568 A1015952 A1032336 A120 A16504 A32888 A49272 A65656 A82040 A98424 A114808 A131192 A147576 A163960 A180344 A196728 A213112 A229496 A245880 A262264 A278648 A295032 A311416 A327800 A344184 A360568 A376952 A393336 A409720 A426104 A442488 A458872 A475256 A491640 A508024 A524408 A540792 A557176 A573560 A589944 A606328 A622712 A639096 A655480 A671864 A688248 A704632 A721016 A737400 A753784 A770168 A786552 A802936 A819320 A835704 A852088 A868472 A884856 A901240 A917624 A934008 A950392 A966776 A983160 A999544 A1015928 A1032312 A130:A131 A16514:A16515 A32898:A32899 A49282:A49283 A65666:A65667 A82050:A82051 A98434:A98435 A114818:A114819 A131202:A131203 A147586:A147587 A163970:A163971 A180354:A180355 A196738:A196739 A213122:A213123 A229506:A229507 A245890:A245891 A262274:A262275 A278658:A278659 A295042:A295043 A311426:A311427 A327810:A327811 A344194:A344195 A360578:A360579 A376962:A376963 A393346:A393347 A409730:A409731 A426114:A426115 A442498:A442499 A458882:A458883 A475266:A475267 A491650:A491651 A508034:A508035 A524418:A524419 A540802:A540803 A557186:A557187 A573570:A573571 A589954:A589955 A606338:A606339 A622722:A622723 A639106:A639107 A655490:A655491 A671874:A671875 A688258:A688259 A704642:A704643 A721026:A721027 A737410:A737411 A753794:A753795 A770178:A770179 A786562:A786563 A802946:A802947 A819330:A819331 A835714:A835715 A852098:A852099 A868482:A868483 A884866:A884867 A901250:A901251 A917634:A917635 A934018:A934019 A950402:A950403 A966786:A966787 A983170:A983171 A999554:A999555 A1015938:A1015939 A1032322:A1032323" xr:uid="{94E4673F-B8F1-41D1-AD27-A2E4745EDBD8}">
      <formula1>0</formula1>
      <formula2>400</formula2>
    </dataValidation>
    <dataValidation type="list" allowBlank="1" showInputMessage="1" showErrorMessage="1" error="Należy wybrać z listy rozwijanej" prompt="Wybór z listy rozwijanej " sqref="A112 A16496 A32880 A49264 A65648 A82032 A98416 A114800 A131184 A147568 A163952 A180336 A196720 A213104 A229488 A245872 A262256 A278640 A295024 A311408 A327792 A344176 A360560 A376944 A393328 A409712 A426096 A442480 A458864 A475248 A491632 A508016 A524400 A540784 A557168 A573552 A589936 A606320 A622704 A639088 A655472 A671856 A688240 A704624 A721008 A737392 A753776 A770160 A786544 A802928 A819312 A835696 A852080 A868464 A884848 A901232 A917616 A934000 A950384 A966768 A983152 A999536 A1015920 A1032304 A117 A16501 A32885 A49269 A65653 A82037 A98421 A114805 A131189 A147573 A163957 A180341 A196725 A213109 A229493 A245877 A262261 A278645 A295029 A311413 A327797 A344181 A360565 A376949 A393333 A409717 A426101 A442485 A458869 A475253 A491637 A508021 A524405 A540789 A557173 A573557 A589941 A606325 A622709 A639093 A655477 A671861 A688245 A704629 A721013 A737397 A753781 A770165 A786549 A802933 A819317 A835701 A852085 A868469 A884853 A901237 A917621 A934005 A950389 A966773 A983157 A999541 A1015925 A1032309" xr:uid="{36BE4836-E1C7-4295-94DD-B8B93B585636}">
      <formula1>"TAK,NIE"</formula1>
    </dataValidation>
    <dataValidation allowBlank="1" showInputMessage="1" showErrorMessage="1" prompt="Opis w postaci tekstowej" sqref="A113:A116 A16497:A16500 A32881:A32884 A49265:A49268 A65649:A65652 A82033:A82036 A98417:A98420 A114801:A114804 A131185:A131188 A147569:A147572 A163953:A163956 A180337:A180340 A196721:A196724 A213105:A213108 A229489:A229492 A245873:A245876 A262257:A262260 A278641:A278644 A295025:A295028 A311409:A311412 A327793:A327796 A344177:A344180 A360561:A360564 A376945:A376948 A393329:A393332 A409713:A409716 A426097:A426100 A442481:A442484 A458865:A458868 A475249:A475252 A491633:A491636 A508017:A508020 A524401:A524404 A540785:A540788 A557169:A557172 A573553:A573556 A589937:A589940 A606321:A606324 A622705:A622708 A639089:A639092 A655473:A655476 A671857:A671860 A688241:A688244 A704625:A704628 A721009:A721012 A737393:A737396 A753777:A753780 A770161:A770164 A786545:A786548 A802929:A802932 A819313:A819316 A835697:A835700 A852081:A852084 A868465:A868468 A884849:A884852 A901233:A901236 A917617:A917620 A934001:A934004 A950385:A950388 A966769:A966772 A983153:A983156 A999537:A999540 A1015921:A1015924 A1032305:A1032308" xr:uid="{38008199-BB3C-46D6-8749-E887868CC31D}"/>
    <dataValidation type="date" errorStyle="warning" operator="greaterThan" allowBlank="1" showInputMessage="1" showErrorMessage="1" error="Wpisana dana nie jest w formacie RRRR-MM-DD" prompt="data RRRR-MM-DD" sqref="A141:A142 A16525:A16526 A32909:A32910 A49293:A49294 A65677:A65678 A82061:A82062 A98445:A98446 A114829:A114830 A131213:A131214 A147597:A147598 A163981:A163982 A180365:A180366 A196749:A196750 A213133:A213134 A229517:A229518 A245901:A245902 A262285:A262286 A278669:A278670 A295053:A295054 A311437:A311438 A327821:A327822 A344205:A344206 A360589:A360590 A376973:A376974 A393357:A393358 A409741:A409742 A426125:A426126 A442509:A442510 A458893:A458894 A475277:A475278 A491661:A491662 A508045:A508046 A524429:A524430 A540813:A540814 A557197:A557198 A573581:A573582 A589965:A589966 A606349:A606350 A622733:A622734 A639117:A639118 A655501:A655502 A671885:A671886 A688269:A688270 A704653:A704654 A721037:A721038 A737421:A737422 A753805:A753806 A770189:A770190 A786573:A786574 A802957:A802958 A819341:A819342 A835725:A835726 A852109:A852110 A868493:A868494 A884877:A884878 A901261:A901262 A917645:A917646 A934029:A934030 A950413:A950414 A966797:A966798 A983181:A983182 A999565:A999566 A1015949:A1015950 A1032333:A1032334 A128 A16512 A32896 A49280 A65664 A82048 A98432 A114816 A131200 A147584 A163968 A180352 A196736 A213120 A229504 A245888 A262272 A278656 A295040 A311424 A327808 A344192 A360576 A376960 A393344 A409728 A426112 A442496 A458880 A475264 A491648 A508032 A524416 A540800 A557184 A573568 A589952 A606336 A622720 A639104 A655488 A671872 A688256 A704640 A721024 A737408 A753792 A770176 A786560 A802944 A819328 A835712 A852096 A868480 A884864 A901248 A917632 A934016 A950400 A966784 A983168 A999552 A1015936 A1032320 A147 A16531 A32915 A49299 A65683 A82067 A98451 A114835 A131219 A147603 A163987 A180371 A196755 A213139 A229523 A245907 A262291 A278675 A295059 A311443 A327827 A344211 A360595 A376979 A393363 A409747 A426131 A442515 A458899 A475283 A491667 A508051 A524435 A540819 A557203 A573587 A589971 A606355 A622739 A639123 A655507 A671891 A688275 A704659 A721043 A737427 A753811 A770195 A786579 A802963 A819347 A835731 A852115 A868499 A884883 A901267 A917651 A934035 A950419 A966803 A983187 A999571 A1015955 A1032339 A152 A16536 A32920 A49304 A65688 A82072 A98456 A114840 A131224 A147608 A163992 A180376 A196760 A213144 A229528 A245912 A262296 A278680 A295064 A311448 A327832 A344216 A360600 A376984 A393368 A409752 A426136 A442520 A458904 A475288 A491672 A508056 A524440 A540824 A557208 A573592 A589976 A606360 A622744 A639128 A655512 A671896 A688280 A704664 A721048 A737432 A753816 A770200 A786584 A802968 A819352 A835736 A852120 A868504 A884888 A901272 A917656 A934040 A950424 A966808 A983192 A999576 A1015960 A1032344" xr:uid="{48CD024B-5E85-4D01-A815-D03DD184AF1E}">
      <formula1>25569</formula1>
    </dataValidation>
    <dataValidation type="whole" showInputMessage="1" showErrorMessage="1" error="Należy wpisać liczby całkowite &lt;0; 200000&gt;" prompt="wartości liczbowe z zakresu &lt;0; 200000&gt;" sqref="A121 A16505 A32889 A49273 A65657 A82041 A98425 A114809 A131193 A147577 A163961 A180345 A196729 A213113 A229497 A245881 A262265 A278649 A295033 A311417 A327801 A344185 A360569 A376953 A393337 A409721 A426105 A442489 A458873 A475257 A491641 A508025 A524409 A540793 A557177 A573561 A589945 A606329 A622713 A639097 A655481 A671865 A688249 A704633 A721017 A737401 A753785 A770169 A786553 A802937 A819321 A835705 A852089 A868473 A884857 A901241 A917625 A934009 A950393 A966777 A983161 A999545 A1015929 A1032313 A132 A16516 A32900 A49284 A65668 A82052 A98436 A114820 A131204 A147588 A163972 A180356 A196740 A213124 A229508 A245892 A262276 A278660 A295044 A311428 A327812 A344196 A360580 A376964 A393348 A409732 A426116 A442500 A458884 A475268 A491652 A508036 A524420 A540804 A557188 A573572 A589956 A606340 A622724 A639108 A655492 A671876 A688260 A704644 A721028 A737412 A753796 A770180 A786564 A802948 A819332 A835716 A852100 A868484 A884868 A901252 A917636 A934020 A950404 A966788 A983172 A999556 A1015940 A1032324 A134 A16518 A32902 A49286 A65670 A82054 A98438 A114822 A131206 A147590 A163974 A180358 A196742 A213126 A229510 A245894 A262278 A278662 A295046 A311430 A327814 A344198 A360582 A376966 A393350 A409734 A426118 A442502 A458886 A475270 A491654 A508038 A524422 A540806 A557190 A573574 A589958 A606342 A622726 A639110 A655494 A671878 A688262 A704646 A721030 A737414 A753798 A770182 A786566 A802950 A819334 A835718 A852102 A868486 A884870 A901254 A917638 A934022 A950406 A966790 A983174 A999558 A1015942 A1032326" xr:uid="{79510F9E-1585-470A-AC5B-7832D25CE4F1}">
      <formula1>0</formula1>
      <formula2>200000</formula2>
    </dataValidation>
    <dataValidation type="list" allowBlank="1" showInputMessage="1" showErrorMessage="1" error="Proszę wybrać z listy rozwijanej [TAK/NIE}" prompt="wybór z listy rozwijanej" sqref="A126 A16510 A32894 A49278 A65662 A82046 A98430 A114814 A131198 A147582 A163966 A180350 A196734 A213118 A229502 A245886 A262270 A278654 A295038 A311422 A327806 A344190 A360574 A376958 A393342 A409726 A426110 A442494 A458878 A475262 A491646 A508030 A524414 A540798 A557182 A573566 A589950 A606334 A622718 A639102 A655486 A671870 A688254 A704638 A721022 A737406 A753790 A770174 A786558 A802942 A819326 A835710 A852094 A868478 A884862 A901246 A917630 A934014 A950398 A966782 A983166 A999550 A1015934 A1032318 A146 A16530 A32914 A49298 A65682 A82066 A98450 A114834 A131218 A147602 A163986 A180370 A196754 A213138 A229522 A245906 A262290 A278674 A295058 A311442 A327826 A344210 A360594 A376978 A393362 A409746 A426130 A442514 A458898 A475282 A491666 A508050 A524434 A540818 A557202 A573586 A589970 A606354 A622738 A639122 A655506 A671890 A688274 A704658 A721042 A737426 A753810 A770194 A786578 A802962 A819346 A835730 A852114 A868498 A884882 A901266 A917650 A934034 A950418 A966802 A983186 A999570 A1015954 A1032338 A151 A16535 A32919 A49303 A65687 A82071 A98455 A114839 A131223 A147607 A163991 A180375 A196759 A213143 A229527 A245911 A262295 A278679 A295063 A311447 A327831 A344215 A360599 A376983 A393367 A409751 A426135 A442519 A458903 A475287 A491671 A508055 A524439 A540823 A557207 A573591 A589975 A606359 A622743 A639127 A655511 A671895 A688279 A704663 A721047 A737431 A753815 A770199 A786583 A802967 A819351 A835735 A852119 A868503 A884887 A901271 A917655 A934039 A950423 A966807 A983191 A999575 A1015959 A1032343 A124 A16508 A32892 A49276 A65660 A82044 A98428 A114812 A131196 A147580 A163964 A180348 A196732 A213116 A229500 A245884 A262268 A278652 A295036 A311420 A327804 A344188 A360572 A376956 A393340 A409724 A426108 A442492 A458876 A475260 A491644 A508028 A524412 A540796 A557180 A573564 A589948 A606332 A622716 A639100 A655484 A671868 A688252 A704636 A721020 A737404 A753788 A770172 A786556 A802940 A819324 A835708 A852092 A868476 A884860 A901244 A917628 A934012 A950396 A966780 A983164 A999548 A1015932 A1032316 A138 A16522 A32906 A49290 A65674 A82058 A98442 A114826 A131210 A147594 A163978 A180362 A196746 A213130 A229514 A245898 A262282 A278666 A295050 A311434 A327818 A344202 A360586 A376970 A393354 A409738 A426122 A442506 A458890 A475274 A491658 A508042 A524426 A540810 A557194 A573578 A589962 A606346 A622730 A639114 A655498 A671882 A688266 A704650 A721034 A737418 A753802 A770186 A786570 A802954 A819338 A835722 A852106 A868490 A884874 A901258 A917642 A934026 A950410 A966794 A983178 A999562 A1015946 A1032330 A140 A16524 A32908 A49292 A65676 A82060 A98444 A114828 A131212 A147596 A163980 A180364 A196748 A213132 A229516 A245900 A262284 A278668 A295052 A311436 A327820 A344204 A360588 A376972 A393356 A409740 A426124 A442508 A458892 A475276 A491660 A508044 A524428 A540812 A557196 A573580 A589964 A606348 A622732 A639116 A655500 A671884 A688268 A704652 A721036 A737420 A753804 A770188 A786572 A802956 A819340 A835724 A852108 A868492 A884876 A901260 A917644 A934028 A950412 A966796 A983180 A999564 A1015948 A1032332" xr:uid="{7A29BE0E-FF04-4B02-AF47-F441D976F321}">
      <formula1>"TAK,NIE"</formula1>
    </dataValidation>
    <dataValidation type="whole" allowBlank="1" showInputMessage="1" showErrorMessage="1" prompt="Należy podać liczbę całkowitą" sqref="A106 A16490 A32874 A49258 A65642 A82026 A98410 A114794 A131178 A147562 A163946 A180330 A196714 A213098 A229482 A245866 A262250 A278634 A295018 A311402 A327786 A344170 A360554 A376938 A393322 A409706 A426090 A442474 A458858 A475242 A491626 A508010 A524394 A540778 A557162 A573546 A589930 A606314 A622698 A639082 A655466 A671850 A688234 A704618 A721002 A737386 A753770 A770154 A786538 A802922 A819306 A835690 A852074 A868458 A884842 A901226 A917610 A933994 A950378 A966762 A983146 A999530 A1015914 A1032298 A109:A110 A16493:A16494 A32877:A32878 A49261:A49262 A65645:A65646 A82029:A82030 A98413:A98414 A114797:A114798 A131181:A131182 A147565:A147566 A163949:A163950 A180333:A180334 A196717:A196718 A213101:A213102 A229485:A229486 A245869:A245870 A262253:A262254 A278637:A278638 A295021:A295022 A311405:A311406 A327789:A327790 A344173:A344174 A360557:A360558 A376941:A376942 A393325:A393326 A409709:A409710 A426093:A426094 A442477:A442478 A458861:A458862 A475245:A475246 A491629:A491630 A508013:A508014 A524397:A524398 A540781:A540782 A557165:A557166 A573549:A573550 A589933:A589934 A606317:A606318 A622701:A622702 A639085:A639086 A655469:A655470 A671853:A671854 A688237:A688238 A704621:A704622 A721005:A721006 A737389:A737390 A753773:A753774 A770157:A770158 A786541:A786542 A802925:A802926 A819309:A819310 A835693:A835694 A852077:A852078 A868461:A868462 A884845:A884846 A901229:A901230 A917613:A917614 A933997:A933998 A950381:A950382 A966765:A966766 A983149:A983150 A999533:A999534 A1015917:A1015918 A1032301:A1032302" xr:uid="{EEC31C7C-9FAB-405D-8826-65B73EDB109E}">
      <formula1>0</formula1>
      <formula2>100</formula2>
    </dataValidation>
    <dataValidation type="list" allowBlank="1" showInputMessage="1" showErrorMessage="1" error="proszę wybrać z listy rozwijanej" prompt="proszę wybrać z listy rozwijanej" sqref="A107 A16491 A32875 A49259 A65643 A82027 A98411 A114795 A131179 A147563 A163947 A180331 A196715 A213099 A229483 A245867 A262251 A278635 A295019 A311403 A327787 A344171 A360555 A376939 A393323 A409707 A426091 A442475 A458859 A475243 A491627 A508011 A524395 A540779 A557163 A573547 A589931 A606315 A622699 A639083 A655467 A671851 A688235 A704619 A721003 A737387 A753771 A770155 A786539 A802923 A819307 A835691 A852075 A868459 A884843 A901227 A917611 A933995 A950379 A966763 A983147 A999531 A1015915 A1032299" xr:uid="{782EA32E-342F-4A00-BD28-5CFAA5FF52D4}">
      <formula1>"TAK,NIE,Brak przelewów burzowych na terenie aglomeracji"</formula1>
    </dataValidation>
    <dataValidation type="decimal" allowBlank="1" showInputMessage="1" showErrorMessage="1" error="Tylko wartości współrzędnych w formacie dziesiętnym_x000a_od 14,00000 do 24,50000" prompt="Tylko wartości współrzędnych w formacie dziesiętnym_x000a_od 14,00000 do 24,50000" sqref="A105 A16489 A32873 A49257 A65641 A82025 A98409 A114793 A131177 A147561 A163945 A180329 A196713 A213097 A229481 A245865 A262249 A278633 A295017 A311401 A327785 A344169 A360553 A376937 A393321 A409705 A426089 A442473 A458857 A475241 A491625 A508009 A524393 A540777 A557161 A573545 A589929 A606313 A622697 A639081 A655465 A671849 A688233 A704617 A721001 A737385 A753769 A770153 A786537 A802921 A819305 A835689 A852073 A868457 A884841 A901225 A917609 A933993 A950377 A966761 A983145 A999529 A1015913 A1032297" xr:uid="{27A2821F-1300-44D5-8EED-0347BB9CB476}">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A104 A16488 A32872 A49256 A65640 A82024 A98408 A114792 A131176 A147560 A163944 A180328 A196712 A213096 A229480 A245864 A262248 A278632 A295016 A311400 A327784 A344168 A360552 A376936 A393320 A409704 A426088 A442472 A458856 A475240 A491624 A508008 A524392 A540776 A557160 A573544 A589928 A606312 A622696 A639080 A655464 A671848 A688232 A704616 A721000 A737384 A753768 A770152 A786536 A802920 A819304 A835688 A852072 A868456 A884840 A901224 A917608 A933992 A950376 A966760 A983144 A999528 A1015912 A1032296" xr:uid="{06D31CB3-13D4-4B40-BDBD-73BEACF0DA3B}">
      <formula1>49</formula1>
      <formula2>55</formula2>
    </dataValidation>
    <dataValidation type="decimal" errorStyle="warning" allowBlank="1" showInputMessage="1" showErrorMessage="1" error="Wpisana wartość nie jest liczbą lub przekracza 1 000 000, proszę upewnić się, że podano w TYS. zł" prompt="wartości liczbowe &lt;0; 1000000&gt;" sqref="A137 A16521 A32905 A49289 A65673 A82057 A98441 A114825 A131209 A147593 A163977 A180361 A196745 A213129 A229513 A245897 A262281 A278665 A295049 A311433 A327817 A344201 A360585 A376969 A393353 A409737 A426121 A442505 A458889 A475273 A491657 A508041 A524425 A540809 A557193 A573577 A589961 A606345 A622729 A639113 A655497 A671881 A688265 A704649 A721033 A737417 A753801 A770185 A786569 A802953 A819337 A835721 A852105 A868489 A884873 A901257 A917641 A934025 A950409 A966793 A983177 A999561 A1015945 A1032329 A81:A84 A16465:A16468 A32849:A32852 A49233:A49236 A65617:A65620 A82001:A82004 A98385:A98388 A114769:A114772 A131153:A131156 A147537:A147540 A163921:A163924 A180305:A180308 A196689:A196692 A213073:A213076 A229457:A229460 A245841:A245844 A262225:A262228 A278609:A278612 A294993:A294996 A311377:A311380 A327761:A327764 A344145:A344148 A360529:A360532 A376913:A376916 A393297:A393300 A409681:A409684 A426065:A426068 A442449:A442452 A458833:A458836 A475217:A475220 A491601:A491604 A507985:A507988 A524369:A524372 A540753:A540756 A557137:A557140 A573521:A573524 A589905:A589908 A606289:A606292 A622673:A622676 A639057:A639060 A655441:A655444 A671825:A671828 A688209:A688212 A704593:A704596 A720977:A720980 A737361:A737364 A753745:A753748 A770129:A770132 A786513:A786516 A802897:A802900 A819281:A819284 A835665:A835668 A852049:A852052 A868433:A868436 A884817:A884820 A901201:A901204 A917585:A917588 A933969:A933972 A950353:A950356 A966737:A966740 A983121:A983124 A999505:A999508 A1015889:A1015892 A1032273:A1032276 A86 A16470 A32854 A49238 A65622 A82006 A98390 A114774 A131158 A147542 A163926 A180310 A196694 A213078 A229462 A245846 A262230 A278614 A294998 A311382 A327766 A344150 A360534 A376918 A393302 A409686 A426070 A442454 A458838 A475222 A491606 A507990 A524374 A540758 A557142 A573526 A589910 A606294 A622678 A639062 A655446 A671830 A688214 A704598 A720982 A737366 A753750 A770134 A786518 A802902 A819286 A835670 A852054 A868438 A884822 A901206 A917590 A933974 A950358 A966742 A983126 A999510 A1015894 A1032278 A88 A16472 A32856 A49240 A65624 A82008 A98392 A114776 A131160 A147544 A163928 A180312 A196696 A213080 A229464 A245848 A262232 A278616 A295000 A311384 A327768 A344152 A360536 A376920 A393304 A409688 A426072 A442456 A458840 A475224 A491608 A507992 A524376 A540760 A557144 A573528 A589912 A606296 A622680 A639064 A655448 A671832 A688216 A704600 A720984 A737368 A753752 A770136 A786520 A802904 A819288 A835672 A852056 A868440 A884824 A901208 A917592 A933976 A950360 A966744 A983128 A999512 A1015896 A1032280 A150 A16534 A32918 A49302 A65686 A82070 A98454 A114838 A131222 A147606 A163990 A180374 A196758 A213142 A229526 A245910 A262294 A278678 A295062 A311446 A327830 A344214 A360598 A376982 A393366 A409750 A426134 A442518 A458902 A475286 A491670 A508054 A524438 A540822 A557206 A573590 A589974 A606358 A622742 A639126 A655510 A671894 A688278 A704662 A721046 A737430 A753814 A770198 A786582 A802966 A819350 A835734 A852118 A868502 A884886 A901270 A917654 A934038 A950422 A966806 A983190 A999574 A1015958 A1032342 A123 A16507 A32891 A49275 A65659 A82043 A98427 A114811 A131195 A147579 A163963 A180347 A196731 A213115 A229499 A245883 A262267 A278651 A295035 A311419 A327803 A344187 A360571 A376955 A393339 A409723 A426107 A442491 A458875 A475259 A491643 A508027 A524411 A540795 A557179 A573563 A589947 A606331 A622715 A639099 A655483 A671867 A688251 A704635 A721019 A737403 A753787 A770171 A786555 A802939 A819323 A835707 A852091 A868475 A884859 A901243 A917627 A934011 A950395 A966779 A983163 A999547 A1015931 A1032315 A145 A16529 A32913 A49297 A65681 A82065 A98449 A114833 A131217 A147601 A163985 A180369 A196753 A213137 A229521 A245905 A262289 A278673 A295057 A311441 A327825 A344209 A360593 A376977 A393361 A409745 A426129 A442513 A458897 A475281 A491665 A508049 A524433 A540817 A557201 A573585 A589969 A606353 A622737 A639121 A655505 A671889 A688273 A704657 A721041 A737425 A753809 A770193 A786577 A802961 A819345 A835729 A852113 A868497 A884881 A901265 A917649 A934033 A950417 A966801 A983185 A999569 A1015953 A1032337 A77:A79 A16461:A16463 A32845:A32847 A49229:A49231 A65613:A65615 A81997:A81999 A98381:A98383 A114765:A114767 A131149:A131151 A147533:A147535 A163917:A163919 A180301:A180303 A196685:A196687 A213069:A213071 A229453:A229455 A245837:A245839 A262221:A262223 A278605:A278607 A294989:A294991 A311373:A311375 A327757:A327759 A344141:A344143 A360525:A360527 A376909:A376911 A393293:A393295 A409677:A409679 A426061:A426063 A442445:A442447 A458829:A458831 A475213:A475215 A491597:A491599 A507981:A507983 A524365:A524367 A540749:A540751 A557133:A557135 A573517:A573519 A589901:A589903 A606285:A606287 A622669:A622671 A639053:A639055 A655437:A655439 A671821:A671823 A688205:A688207 A704589:A704591 A720973:A720975 A737357:A737359 A753741:A753743 A770125:A770127 A786509:A786511 A802893:A802895 A819277:A819279 A835661:A835663 A852045:A852047 A868429:A868431 A884813:A884815 A901197:A901199 A917581:A917583 A933965:A933967 A950349:A950351 A966733:A966735 A983117:A983119 A999501:A999503 A1015885:A1015887 A1032269:A1032271" xr:uid="{FE0CFD2A-FDE0-4587-A574-2A674D337B4C}">
      <formula1>0</formula1>
      <formula2>1000000</formula2>
    </dataValidation>
    <dataValidation type="decimal" showInputMessage="1" showErrorMessage="1" error="Należy wpisać wartości liczbowe &lt;0;5000&gt;" prompt="wartości liczbowe z zakresu &lt;0; 5000&gt;" sqref="A72:A73 A16456:A16457 A32840:A32841 A49224:A49225 A65608:A65609 A81992:A81993 A98376:A98377 A114760:A114761 A131144:A131145 A147528:A147529 A163912:A163913 A180296:A180297 A196680:A196681 A213064:A213065 A229448:A229449 A245832:A245833 A262216:A262217 A278600:A278601 A294984:A294985 A311368:A311369 A327752:A327753 A344136:A344137 A360520:A360521 A376904:A376905 A393288:A393289 A409672:A409673 A426056:A426057 A442440:A442441 A458824:A458825 A475208:A475209 A491592:A491593 A507976:A507977 A524360:A524361 A540744:A540745 A557128:A557129 A573512:A573513 A589896:A589897 A606280:A606281 A622664:A622665 A639048:A639049 A655432:A655433 A671816:A671817 A688200:A688201 A704584:A704585 A720968:A720969 A737352:A737353 A753736:A753737 A770120:A770121 A786504:A786505 A802888:A802889 A819272:A819273 A835656:A835657 A852040:A852041 A868424:A868425 A884808:A884809 A901192:A901193 A917576:A917577 A933960:A933961 A950344:A950345 A966728:A966729 A983112:A983113 A999496:A999497 A1015880:A1015881 A1032264:A1032265" xr:uid="{450338E0-E254-4DAC-ABD4-79CF8E3CC5DE}">
      <formula1>0</formula1>
      <formula2>5000</formula2>
    </dataValidation>
    <dataValidation type="decimal" showInputMessage="1" showErrorMessage="1" error="Należy wpisać wartości liczbowe &lt;0;300000&gt;" prompt="wartości liczbowe z zakresu &lt;0; 300000&gt;" sqref="A70 A16454 A32838 A49222 A65606 A81990 A98374 A114758 A131142 A147526 A163910 A180294 A196678 A213062 A229446 A245830 A262214 A278598 A294982 A311366 A327750 A344134 A360518 A376902 A393286 A409670 A426054 A442438 A458822 A475206 A491590 A507974 A524358 A540742 A557126 A573510 A589894 A606278 A622662 A639046 A655430 A671814 A688198 A704582 A720966 A737350 A753734 A770118 A786502 A802886 A819270 A835654 A852038 A868422 A884806 A901190 A917574 A933958 A950342 A966726 A983110 A999494 A1015878 A1032262" xr:uid="{0F409C96-6848-463F-984B-936D30331A1B}">
      <formula1>0</formula1>
      <formula2>300000</formula2>
    </dataValidation>
    <dataValidation type="whole" showInputMessage="1" showErrorMessage="1" error="Należy wpisać liczby całkowite &lt;0;50000&gt;" prompt="wartości liczbowe z zakresu &lt;0 ; 50000&gt;" sqref="A67:A68 A16451:A16452 A32835:A32836 A49219:A49220 A65603:A65604 A81987:A81988 A98371:A98372 A114755:A114756 A131139:A131140 A147523:A147524 A163907:A163908 A180291:A180292 A196675:A196676 A213059:A213060 A229443:A229444 A245827:A245828 A262211:A262212 A278595:A278596 A294979:A294980 A311363:A311364 A327747:A327748 A344131:A344132 A360515:A360516 A376899:A376900 A393283:A393284 A409667:A409668 A426051:A426052 A442435:A442436 A458819:A458820 A475203:A475204 A491587:A491588 A507971:A507972 A524355:A524356 A540739:A540740 A557123:A557124 A573507:A573508 A589891:A589892 A606275:A606276 A622659:A622660 A639043:A639044 A655427:A655428 A671811:A671812 A688195:A688196 A704579:A704580 A720963:A720964 A737347:A737348 A753731:A753732 A770115:A770116 A786499:A786500 A802883:A802884 A819267:A819268 A835651:A835652 A852035:A852036 A868419:A868420 A884803:A884804 A901187:A901188 A917571:A917572 A933955:A933956 A950339:A950340 A966723:A966724 A983107:A983108 A999491:A999492 A1015875:A1015876 A1032259:A1032260" xr:uid="{016A4DD5-1D65-4A9D-8822-058B42BD9652}">
      <formula1>0</formula1>
      <formula2>50000</formula2>
    </dataValidation>
    <dataValidation type="decimal" showInputMessage="1" showErrorMessage="1" error="Należy wpisać wartość liczbową &lt;0;1000&gt;" prompt="wartości liczbowe z zakresu &lt;0; 1000&gt;" sqref="A64 A16448 A32832 A49216 A65600 A81984 A98368 A114752 A131136 A147520 A163904 A180288 A196672 A213056 A229440 A245824 A262208 A278592 A294976 A311360 A327744 A344128 A360512 A376896 A393280 A409664 A426048 A442432 A458816 A475200 A491584 A507968 A524352 A540736 A557120 A573504 A589888 A606272 A622656 A639040 A655424 A671808 A688192 A704576 A720960 A737344 A753728 A770112 A786496 A802880 A819264 A835648 A852032 A868416 A884800 A901184 A917568 A933952 A950336 A966720 A983104 A999488 A1015872 A1032256" xr:uid="{4F458DB4-1CD0-4222-B616-960377BE474F}">
      <formula1>0</formula1>
      <formula2>1000</formula2>
    </dataValidation>
    <dataValidation type="list" allowBlank="1" showInputMessage="1" showErrorMessage="1" error="Należy wybrać z listy rozwijanej" prompt="Wybór z listy rozwijanej " sqref="A57 A16441 A32825 A49209 A65593 A81977 A98361 A114745 A131129 A147513 A163897 A180281 A196665 A213049 A229433 A245817 A262201 A278585 A294969 A311353 A327737 A344121 A360505 A376889 A393273 A409657 A426041 A442425 A458809 A475193 A491577 A507961 A524345 A540729 A557113 A573497 A589881 A606265 A622649 A639033 A655417 A671801 A688185 A704569 A720953 A737337 A753721 A770105 A786489 A802873 A819257 A835641 A852025 A868409 A884793 A901177 A917561 A933945 A950329 A966713 A983097 A999481 A1015865 A1032249" xr:uid="{74FCB38F-743D-46A0-9036-7EC7DA3FE8DC}">
      <formula1>"TAK,NIE,TAK-tylko z szamb,TAK- tylko osady z POŚ,Brak szamb i POŚ w aglomeracji,częściowo z szamb, częściowo z POŚ,częściowo z POŚ i szamb"</formula1>
    </dataValidation>
    <dataValidation type="list" allowBlank="1" showInputMessage="1" showErrorMessage="1" error="Należy wybrać z listy rozwijanej" prompt="Wybór z listy rozwijanej " sqref="A54 A16438 A32822 A49206 A65590 A81974 A98358 A114742 A131126 A147510 A163894 A180278 A196662 A213046 A229430 A245814 A262198 A278582 A294966 A311350 A327734 A344118 A360502 A376886 A393270 A409654 A426038 A442422 A458806 A475190 A491574 A507958 A524342 A540726 A557110 A573494 A589878 A606262 A622646 A639030 A655414 A671798 A688182 A704566 A720950 A737334 A753718 A770102 A786486 A802870 A819254 A835638 A852022 A868406 A884790 A901174 A917558 A933942 A950326 A966710 A983094 A999478 A1015862 A1032246" xr:uid="{260FD514-09AC-424D-849C-16505A88E3A2}">
      <formula1>"TAK,NIE lub częściowo,Brak szamb na terenie aglomeracji"</formula1>
    </dataValidation>
    <dataValidation type="whole" allowBlank="1" showInputMessage="1" showErrorMessage="1" error="Należy wpisać liczbę całkowitą &lt;0; 15000&gt;" prompt="Tylko wartości liczbowe &lt;0 ; 15 000&gt;" sqref="A45 A16429 A32813 A49197 A65581 A81965 A98349 A114733 A131117 A147501 A163885 A180269 A196653 A213037 A229421 A245805 A262189 A278573 A294957 A311341 A327725 A344109 A360493 A376877 A393261 A409645 A426029 A442413 A458797 A475181 A491565 A507949 A524333 A540717 A557101 A573485 A589869 A606253 A622637 A639021 A655405 A671789 A688173 A704557 A720941 A737325 A753709 A770093 A786477 A802861 A819245 A835629 A852013 A868397 A884781 A901165 A917549 A933933 A950317 A966701 A983085 A999469 A1015853 A1032237 A48 A16432 A32816 A49200 A65584 A81968 A98352 A114736 A131120 A147504 A163888 A180272 A196656 A213040 A229424 A245808 A262192 A278576 A294960 A311344 A327728 A344112 A360496 A376880 A393264 A409648 A426032 A442416 A458800 A475184 A491568 A507952 A524336 A540720 A557104 A573488 A589872 A606256 A622640 A639024 A655408 A671792 A688176 A704560 A720944 A737328 A753712 A770096 A786480 A802864 A819248 A835632 A852016 A868400 A884784 A901168 A917552 A933936 A950320 A966704 A983088 A999472 A1015856 A1032240" xr:uid="{E369CA4B-4EF7-4320-BE56-238769F45B60}">
      <formula1>0</formula1>
      <formula2>15000</formula2>
    </dataValidation>
    <dataValidation type="whole" allowBlank="1" showInputMessage="1" showErrorMessage="1" error="Należy wpisać liczbę całkowitą &lt;0; 3000000&gt;" prompt="Tylko wartości liczbowe &lt;0 ; 3000000&gt;" sqref="A37:A38 A16421:A16422 A32805:A32806 A49189:A49190 A65573:A65574 A81957:A81958 A98341:A98342 A114725:A114726 A131109:A131110 A147493:A147494 A163877:A163878 A180261:A180262 A196645:A196646 A213029:A213030 A229413:A229414 A245797:A245798 A262181:A262182 A278565:A278566 A294949:A294950 A311333:A311334 A327717:A327718 A344101:A344102 A360485:A360486 A376869:A376870 A393253:A393254 A409637:A409638 A426021:A426022 A442405:A442406 A458789:A458790 A475173:A475174 A491557:A491558 A507941:A507942 A524325:A524326 A540709:A540710 A557093:A557094 A573477:A573478 A589861:A589862 A606245:A606246 A622629:A622630 A639013:A639014 A655397:A655398 A671781:A671782 A688165:A688166 A704549:A704550 A720933:A720934 A737317:A737318 A753701:A753702 A770085:A770086 A786469:A786470 A802853:A802854 A819237:A819238 A835621:A835622 A852005:A852006 A868389:A868390 A884773:A884774 A901157:A901158 A917541:A917542 A933925:A933926 A950309:A950310 A966693:A966694 A983077:A983078 A999461:A999462 A1015845:A1015846 A1032229:A1032230 A32:A35 A16416:A16419 A32800:A32803 A49184:A49187 A65568:A65571 A81952:A81955 A98336:A98339 A114720:A114723 A131104:A131107 A147488:A147491 A163872:A163875 A180256:A180259 A196640:A196643 A213024:A213027 A229408:A229411 A245792:A245795 A262176:A262179 A278560:A278563 A294944:A294947 A311328:A311331 A327712:A327715 A344096:A344099 A360480:A360483 A376864:A376867 A393248:A393251 A409632:A409635 A426016:A426019 A442400:A442403 A458784:A458787 A475168:A475171 A491552:A491555 A507936:A507939 A524320:A524323 A540704:A540707 A557088:A557091 A573472:A573475 A589856:A589859 A606240:A606243 A622624:A622627 A639008:A639011 A655392:A655395 A671776:A671779 A688160:A688163 A704544:A704547 A720928:A720931 A737312:A737315 A753696:A753699 A770080:A770083 A786464:A786467 A802848:A802851 A819232:A819235 A835616:A835619 A852000:A852003 A868384:A868387 A884768:A884771 A901152:A901155 A917536:A917539 A933920:A933923 A950304:A950307 A966688:A966691 A983072:A983075 A999456:A999459 A1015840:A1015843 A1032224:A1032227 A22:A26 A16406:A16410 A32790:A32794 A49174:A49178 A65558:A65562 A81942:A81946 A98326:A98330 A114710:A114714 A131094:A131098 A147478:A147482 A163862:A163866 A180246:A180250 A196630:A196634 A213014:A213018 A229398:A229402 A245782:A245786 A262166:A262170 A278550:A278554 A294934:A294938 A311318:A311322 A327702:A327706 A344086:A344090 A360470:A360474 A376854:A376858 A393238:A393242 A409622:A409626 A426006:A426010 A442390:A442394 A458774:A458778 A475158:A475162 A491542:A491546 A507926:A507930 A524310:A524314 A540694:A540698 A557078:A557082 A573462:A573466 A589846:A589850 A606230:A606234 A622614:A622618 A638998:A639002 A655382:A655386 A671766:A671770 A688150:A688154 A704534:A704538 A720918:A720922 A737302:A737306 A753686:A753690 A770070:A770074 A786454:A786458 A802838:A802842 A819222:A819226 A835606:A835610 A851990:A851994 A868374:A868378 A884758:A884762 A901142:A901146 A917526:A917530 A933910:A933914 A950294:A950298 A966678:A966682 A983062:A983066 A999446:A999450 A1015830:A1015834 A1032214:A1032218" xr:uid="{8D28FB0E-7BB7-4E75-8D99-0E8E3E34198F}">
      <formula1>0</formula1>
      <formula2>3000000</formula2>
    </dataValidation>
    <dataValidation type="date" allowBlank="1" showInputMessage="1" showErrorMessage="1" error="data wejścia w życie uchwały lub jej zmiany nie jest w formacie RRRR-MM-DD lub wykracza poza okres sprawozdawczy (2023 r.)" prompt="Data w formacie RRRR-MM-DD" sqref="A21 A16405 A32789 A49173 A65557 A81941 A98325 A114709 A131093 A147477 A163861 A180245 A196629 A213013 A229397 A245781 A262165 A278549 A294933 A311317 A327701 A344085 A360469 A376853 A393237 A409621 A426005 A442389 A458773 A475157 A491541 A507925 A524309 A540693 A557077 A573461 A589845 A606229 A622613 A638997 A655381 A671765 A688149 A704533 A720917 A737301 A753685 A770069 A786453 A802837 A819221 A835605 A851989 A868373 A884757 A901141 A917525 A933909 A950293 A966677 A983061 A999445 A1015829 A1032213" xr:uid="{79E4643A-1114-414A-B18B-0ABE2D81FA40}">
      <formula1>39155</formula1>
      <formula2>45657</formula2>
    </dataValidation>
    <dataValidation type="list" allowBlank="1" showInputMessage="1" showErrorMessage="1" error="Należy wybrać z listy rozwijanej [TAK/NIE]" prompt="Wybór z listy rozwijanej" sqref="A18 A16402 A32786 A49170 A65554 A81938 A98322 A114706 A131090 A147474 A163858 A180242 A196626 A213010 A229394 A245778 A262162 A278546 A294930 A311314 A327698 A344082 A360466 A376850 A393234 A409618 A426002 A442386 A458770 A475154 A491538 A507922 A524306 A540690 A557074 A573458 A589842 A606226 A622610 A638994 A655378 A671762 A688146 A704530 A720914 A737298 A753682 A770066 A786450 A802834 A819218 A835602 A851986 A868370 A884754 A901138 A917522 A933906 A950290 A966674 A983058 A999442 A1015826 A1032210" xr:uid="{5DBA5227-94CB-4ED0-9DF7-628ED2293741}">
      <formula1>"TAK,NIE"</formula1>
    </dataValidation>
    <dataValidation type="whole" allowBlank="1" showInputMessage="1" showErrorMessage="1" error="Należy wpisać liczbę całkowitą z przedziału [0;20]" prompt="Liczba całkowita z przedziału &lt;0; 20&gt;" sqref="A8:A9 A16392:A16393 A32776:A32777 A49160:A49161 A65544:A65545 A81928:A81929 A98312:A98313 A114696:A114697 A131080:A131081 A147464:A147465 A163848:A163849 A180232:A180233 A196616:A196617 A213000:A213001 A229384:A229385 A245768:A245769 A262152:A262153 A278536:A278537 A294920:A294921 A311304:A311305 A327688:A327689 A344072:A344073 A360456:A360457 A376840:A376841 A393224:A393225 A409608:A409609 A425992:A425993 A442376:A442377 A458760:A458761 A475144:A475145 A491528:A491529 A507912:A507913 A524296:A524297 A540680:A540681 A557064:A557065 A573448:A573449 A589832:A589833 A606216:A606217 A622600:A622601 A638984:A638985 A655368:A655369 A671752:A671753 A688136:A688137 A704520:A704521 A720904:A720905 A737288:A737289 A753672:A753673 A770056:A770057 A786440:A786441 A802824:A802825 A819208:A819209 A835592:A835593 A851976:A851977 A868360:A868361 A884744:A884745 A901128:A901129 A917512:A917513 A933896:A933897 A950280:A950281 A966664:A966665 A983048:A983049 A999432:A999433 A1015816:A1015817 A1032200:A1032201" xr:uid="{1497A1F8-B948-46B9-AE5C-414427226024}">
      <formula1>0</formula1>
      <formula2>20</formula2>
    </dataValidation>
    <dataValidation type="list" allowBlank="1" showInputMessage="1" showErrorMessage="1" error="Należy wybrać z listy rozwijanej" prompt="wybór z listy rozwijanej" sqref="A7 A16391 A32775 A49159 A65543 A81927 A98311 A114695 A131079 A147463 A163847 A180231 A196615 A212999 A229383 A245767 A262151 A278535 A294919 A311303 A327687 A344071 A360455 A376839 A393223 A409607 A425991 A442375 A458759 A475143 A491527 A507911 A524295 A540679 A557063 A573447 A589831 A606215 A622599 A638983 A655367 A671751 A688135 A704519 A720903 A737287 A753671 A770055 A786439 A802823 A819207 A835591 A851975 A868359 A884743 A901127 A917511 A933895 A950279 A966663 A983047 A999431 A1015815 A1032199" xr:uid="{5F9D9F86-C977-4F6F-9F96-1B2A09427F2D}">
      <formula1>"A - Aglomeracja jest aktywna,W - Aglomeracja jest nieaktywna (weszła w skład innej aglomeracji) ,L - Aglomeracja jest nieaktywna (została zlikwidowana)"</formula1>
    </dataValidation>
    <dataValidation type="decimal" allowBlank="1" showInputMessage="1" showErrorMessage="1" error="Uwaga, wpisano wartość powyżej 400 km, sprzawdź czy nie wpisano w metrach." prompt="Długość w kilometrach [0; 400 km]" sqref="A149 A16533 A32917 A49301 A65685 A82069 A98453 A114837 A131221 A147605 A163989 A180373 A196757 A213141 A229525 A245909 A262293 A278677 A295061 A311445 A327829 A344213 A360597 A376981 A393365 A409749 A426133 A442517 A458901 A475285 A491669 A508053 A524437 A540821 A557205 A573589 A589973 A606357 A622741 A639125 A655509 A671893 A688277 A704661 A721045 A737429 A753813 A770197 A786581 A802965 A819349 A835733 A852117 A868501 A884885 A901269 A917653 A934037 A950421 A966805 A983189 A999573 A1015957 A1032341" xr:uid="{925C358F-30F1-4B4D-846A-F9150A874E68}">
      <formula1>0</formula1>
      <formula2>400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0CC2-4E4E-4F61-80FD-143C3790B2A7}">
  <dimension ref="A1:BI3332"/>
  <sheetViews>
    <sheetView topLeftCell="AM1" zoomScale="95" zoomScaleNormal="95" workbookViewId="0">
      <selection activeCell="BA1555" sqref="BA1555"/>
    </sheetView>
  </sheetViews>
  <sheetFormatPr defaultRowHeight="15"/>
  <cols>
    <col min="5" max="23" width="9.140625" customWidth="1"/>
    <col min="24" max="24" width="15.28515625" customWidth="1"/>
    <col min="25" max="25" width="13.140625" customWidth="1"/>
    <col min="26" max="26" width="17.85546875" customWidth="1"/>
    <col min="27" max="27" width="9.140625" customWidth="1"/>
    <col min="29" max="29" width="11.5703125" customWidth="1"/>
    <col min="30" max="30" width="11.7109375" customWidth="1"/>
    <col min="47" max="47" width="20.85546875" customWidth="1"/>
    <col min="48" max="48" width="67.85546875" customWidth="1"/>
    <col min="49" max="49" width="34.28515625" customWidth="1"/>
    <col min="58" max="59" width="9.140625" style="730"/>
    <col min="60" max="60" width="15" style="730" customWidth="1"/>
    <col min="61" max="61" width="17.42578125" style="730" customWidth="1"/>
  </cols>
  <sheetData>
    <row r="1" spans="1:60">
      <c r="A1" t="s">
        <v>116</v>
      </c>
      <c r="B1" t="s">
        <v>933</v>
      </c>
      <c r="BD1" t="s">
        <v>9486</v>
      </c>
    </row>
    <row r="2" spans="1:60">
      <c r="B2" t="s">
        <v>934</v>
      </c>
      <c r="C2" t="s">
        <v>935</v>
      </c>
      <c r="D2" t="s">
        <v>936</v>
      </c>
      <c r="F2" t="s">
        <v>937</v>
      </c>
      <c r="I2" t="s">
        <v>938</v>
      </c>
      <c r="J2" t="s">
        <v>116</v>
      </c>
      <c r="AT2" t="s">
        <v>939</v>
      </c>
    </row>
    <row r="3" spans="1:60">
      <c r="D3">
        <v>1</v>
      </c>
      <c r="E3">
        <v>2</v>
      </c>
      <c r="F3">
        <v>3</v>
      </c>
      <c r="G3">
        <v>4</v>
      </c>
      <c r="H3">
        <v>5</v>
      </c>
      <c r="I3">
        <v>6</v>
      </c>
      <c r="J3">
        <v>7</v>
      </c>
      <c r="K3">
        <v>8</v>
      </c>
      <c r="L3">
        <v>9</v>
      </c>
      <c r="M3">
        <v>10</v>
      </c>
      <c r="N3">
        <v>11</v>
      </c>
      <c r="O3">
        <v>12</v>
      </c>
      <c r="P3">
        <v>13</v>
      </c>
      <c r="Q3">
        <v>14</v>
      </c>
      <c r="R3">
        <v>15</v>
      </c>
      <c r="S3">
        <v>16</v>
      </c>
      <c r="T3">
        <v>17</v>
      </c>
      <c r="U3">
        <v>18</v>
      </c>
      <c r="V3">
        <v>19</v>
      </c>
      <c r="W3">
        <v>20</v>
      </c>
      <c r="X3">
        <v>21</v>
      </c>
      <c r="Y3">
        <v>22</v>
      </c>
      <c r="Z3">
        <v>23</v>
      </c>
      <c r="AA3">
        <v>24</v>
      </c>
      <c r="AB3">
        <v>25</v>
      </c>
      <c r="AC3" t="s">
        <v>940</v>
      </c>
      <c r="AP3" t="s">
        <v>941</v>
      </c>
    </row>
    <row r="4" spans="1:60">
      <c r="A4" t="s">
        <v>177</v>
      </c>
      <c r="B4" t="s">
        <v>942</v>
      </c>
      <c r="C4" t="s">
        <v>943</v>
      </c>
      <c r="D4" t="s">
        <v>944</v>
      </c>
      <c r="E4" t="s">
        <v>945</v>
      </c>
      <c r="F4" t="s">
        <v>946</v>
      </c>
      <c r="G4" t="s">
        <v>183</v>
      </c>
      <c r="H4" t="s">
        <v>947</v>
      </c>
      <c r="I4" t="s">
        <v>948</v>
      </c>
      <c r="J4" t="s">
        <v>949</v>
      </c>
      <c r="K4" t="s">
        <v>950</v>
      </c>
      <c r="L4" t="s">
        <v>951</v>
      </c>
      <c r="M4" t="s">
        <v>952</v>
      </c>
      <c r="N4" t="s">
        <v>953</v>
      </c>
      <c r="O4" t="s">
        <v>954</v>
      </c>
      <c r="P4" t="s">
        <v>955</v>
      </c>
      <c r="Q4" t="s">
        <v>956</v>
      </c>
      <c r="R4" t="s">
        <v>957</v>
      </c>
      <c r="S4" t="s">
        <v>215</v>
      </c>
      <c r="T4" t="s">
        <v>958</v>
      </c>
      <c r="U4" t="s">
        <v>217</v>
      </c>
      <c r="V4" t="s">
        <v>959</v>
      </c>
      <c r="W4" t="s">
        <v>960</v>
      </c>
      <c r="X4" t="s">
        <v>961</v>
      </c>
      <c r="Y4" t="s">
        <v>962</v>
      </c>
      <c r="Z4" t="s">
        <v>963</v>
      </c>
      <c r="AA4" t="s">
        <v>964</v>
      </c>
      <c r="AB4" t="s">
        <v>942</v>
      </c>
      <c r="AC4">
        <v>1</v>
      </c>
      <c r="AD4">
        <v>2</v>
      </c>
      <c r="AE4">
        <v>3</v>
      </c>
      <c r="AF4">
        <v>4</v>
      </c>
      <c r="AG4">
        <v>5</v>
      </c>
      <c r="AH4">
        <v>6</v>
      </c>
      <c r="AI4">
        <v>7</v>
      </c>
      <c r="AK4">
        <v>2</v>
      </c>
      <c r="AL4">
        <v>3</v>
      </c>
      <c r="AM4">
        <v>4</v>
      </c>
      <c r="AN4">
        <v>5</v>
      </c>
      <c r="AO4">
        <v>6</v>
      </c>
      <c r="AP4" t="s">
        <v>965</v>
      </c>
      <c r="AQ4" t="s">
        <v>966</v>
      </c>
      <c r="AT4" t="s">
        <v>942</v>
      </c>
      <c r="AU4" t="s">
        <v>507</v>
      </c>
      <c r="AV4" t="s">
        <v>967</v>
      </c>
      <c r="AW4" t="s">
        <v>968</v>
      </c>
      <c r="AX4" t="s">
        <v>969</v>
      </c>
    </row>
    <row r="5" spans="1:60">
      <c r="A5">
        <v>1</v>
      </c>
      <c r="B5" t="s">
        <v>970</v>
      </c>
      <c r="D5" t="s">
        <v>971</v>
      </c>
      <c r="E5" t="s">
        <v>972</v>
      </c>
      <c r="F5" t="s">
        <v>973</v>
      </c>
      <c r="G5">
        <v>1</v>
      </c>
      <c r="H5">
        <v>0</v>
      </c>
      <c r="I5" t="s">
        <v>974</v>
      </c>
      <c r="J5" t="s">
        <v>975</v>
      </c>
      <c r="K5" t="s">
        <v>970</v>
      </c>
      <c r="L5" t="s">
        <v>976</v>
      </c>
      <c r="M5" t="s">
        <v>977</v>
      </c>
      <c r="N5" t="s">
        <v>972</v>
      </c>
      <c r="O5" t="s">
        <v>972</v>
      </c>
      <c r="P5" t="s">
        <v>978</v>
      </c>
      <c r="Q5">
        <v>3714</v>
      </c>
      <c r="R5">
        <v>3704</v>
      </c>
      <c r="S5">
        <v>3682</v>
      </c>
      <c r="T5">
        <v>19</v>
      </c>
      <c r="U5">
        <v>3</v>
      </c>
      <c r="V5">
        <v>22</v>
      </c>
      <c r="W5">
        <v>0.99409999999999998</v>
      </c>
      <c r="X5">
        <v>1</v>
      </c>
      <c r="Y5">
        <v>1</v>
      </c>
      <c r="Z5">
        <v>1</v>
      </c>
      <c r="AA5">
        <v>1</v>
      </c>
      <c r="AB5" t="s">
        <v>970</v>
      </c>
      <c r="AC5" t="s">
        <v>979</v>
      </c>
      <c r="AP5" t="s">
        <v>980</v>
      </c>
      <c r="AQ5">
        <v>0</v>
      </c>
      <c r="AT5" t="s">
        <v>935</v>
      </c>
      <c r="AU5" t="s">
        <v>981</v>
      </c>
      <c r="AV5" t="str">
        <f>CONCATENATE("",AW5," w aglomeracji ",AX5)</f>
        <v>Miejska Oczyszczalnia Ścieków  w aglomeracji Żywiec</v>
      </c>
      <c r="AW5" t="s">
        <v>983</v>
      </c>
      <c r="AX5" t="s">
        <v>984</v>
      </c>
      <c r="BF5" s="730" t="s">
        <v>179</v>
      </c>
      <c r="BG5" s="730" t="s">
        <v>950</v>
      </c>
      <c r="BH5" s="730" t="s">
        <v>951</v>
      </c>
    </row>
    <row r="6" spans="1:60">
      <c r="A6">
        <v>2</v>
      </c>
      <c r="B6" t="s">
        <v>970</v>
      </c>
      <c r="D6" t="s">
        <v>985</v>
      </c>
      <c r="E6" t="s">
        <v>986</v>
      </c>
      <c r="F6" t="s">
        <v>973</v>
      </c>
      <c r="G6">
        <v>1</v>
      </c>
      <c r="H6">
        <v>0</v>
      </c>
      <c r="I6" t="s">
        <v>974</v>
      </c>
      <c r="J6" t="s">
        <v>986</v>
      </c>
      <c r="K6" t="s">
        <v>987</v>
      </c>
      <c r="L6" t="s">
        <v>976</v>
      </c>
      <c r="M6" t="s">
        <v>977</v>
      </c>
      <c r="N6" t="s">
        <v>986</v>
      </c>
      <c r="O6" t="s">
        <v>986</v>
      </c>
      <c r="P6" t="s">
        <v>988</v>
      </c>
      <c r="Q6">
        <v>9130</v>
      </c>
      <c r="R6">
        <v>8568</v>
      </c>
      <c r="S6">
        <v>8527</v>
      </c>
      <c r="T6">
        <v>30</v>
      </c>
      <c r="U6">
        <v>11</v>
      </c>
      <c r="V6">
        <v>41</v>
      </c>
      <c r="W6">
        <v>0.99519999999999997</v>
      </c>
      <c r="X6">
        <v>1</v>
      </c>
      <c r="Y6">
        <v>1</v>
      </c>
      <c r="Z6">
        <v>1</v>
      </c>
      <c r="AA6">
        <v>1</v>
      </c>
      <c r="AB6" t="s">
        <v>970</v>
      </c>
      <c r="AC6" t="s">
        <v>989</v>
      </c>
      <c r="AP6" t="s">
        <v>980</v>
      </c>
      <c r="AQ6">
        <v>0</v>
      </c>
      <c r="AT6" t="s">
        <v>990</v>
      </c>
      <c r="AU6" t="s">
        <v>991</v>
      </c>
      <c r="AV6" t="str">
        <f t="shared" ref="AV6:AV69" si="0">CONCATENATE("",AW6," w aglomeracji ",AX6)</f>
        <v>Komunalna Oczyszczalnia Ścieków w aglomeracji Żyrardów</v>
      </c>
      <c r="AW6" t="s">
        <v>992</v>
      </c>
      <c r="AX6" t="s">
        <v>993</v>
      </c>
      <c r="BF6" s="730">
        <v>1</v>
      </c>
      <c r="BG6" s="730">
        <v>10</v>
      </c>
      <c r="BH6" s="730">
        <v>11</v>
      </c>
    </row>
    <row r="7" spans="1:60">
      <c r="A7">
        <v>3</v>
      </c>
      <c r="B7" t="s">
        <v>970</v>
      </c>
      <c r="D7" t="s">
        <v>994</v>
      </c>
      <c r="E7" t="s">
        <v>995</v>
      </c>
      <c r="F7" t="s">
        <v>973</v>
      </c>
      <c r="G7">
        <v>1</v>
      </c>
      <c r="H7">
        <v>0</v>
      </c>
      <c r="I7" t="s">
        <v>974</v>
      </c>
      <c r="J7" t="s">
        <v>996</v>
      </c>
      <c r="K7" t="s">
        <v>970</v>
      </c>
      <c r="L7" t="s">
        <v>976</v>
      </c>
      <c r="M7" t="s">
        <v>977</v>
      </c>
      <c r="N7" t="s">
        <v>997</v>
      </c>
      <c r="O7" t="s">
        <v>998</v>
      </c>
      <c r="P7" t="s">
        <v>999</v>
      </c>
      <c r="Q7">
        <v>15863</v>
      </c>
      <c r="R7">
        <v>14498</v>
      </c>
      <c r="S7">
        <v>14089</v>
      </c>
      <c r="T7">
        <v>267</v>
      </c>
      <c r="U7">
        <v>142</v>
      </c>
      <c r="V7">
        <v>409</v>
      </c>
      <c r="W7">
        <v>0.9718</v>
      </c>
      <c r="X7">
        <v>0</v>
      </c>
      <c r="Y7">
        <v>1</v>
      </c>
      <c r="Z7">
        <v>1</v>
      </c>
      <c r="AA7">
        <v>0</v>
      </c>
      <c r="AB7" t="s">
        <v>970</v>
      </c>
      <c r="AC7" t="s">
        <v>1000</v>
      </c>
      <c r="AP7" t="s">
        <v>980</v>
      </c>
      <c r="AQ7">
        <v>0</v>
      </c>
      <c r="AT7" t="s">
        <v>990</v>
      </c>
      <c r="AU7" t="s">
        <v>1001</v>
      </c>
      <c r="AV7" t="str">
        <f t="shared" si="0"/>
        <v>Oczyszczalnia Ścieków w Żychlinie w aglomeracji ŻYCHLIN</v>
      </c>
      <c r="AW7" t="s">
        <v>1002</v>
      </c>
      <c r="AX7" t="s">
        <v>1003</v>
      </c>
      <c r="BF7" s="730" t="s">
        <v>971</v>
      </c>
      <c r="BG7" s="730" t="s">
        <v>970</v>
      </c>
      <c r="BH7" s="730" t="s">
        <v>9487</v>
      </c>
    </row>
    <row r="8" spans="1:60">
      <c r="A8">
        <v>4</v>
      </c>
      <c r="B8" t="s">
        <v>970</v>
      </c>
      <c r="D8" t="s">
        <v>1004</v>
      </c>
      <c r="E8" t="s">
        <v>1005</v>
      </c>
      <c r="F8" t="s">
        <v>973</v>
      </c>
      <c r="G8">
        <v>1</v>
      </c>
      <c r="H8">
        <v>0</v>
      </c>
      <c r="I8" t="s">
        <v>974</v>
      </c>
      <c r="J8" t="s">
        <v>996</v>
      </c>
      <c r="K8" t="s">
        <v>1006</v>
      </c>
      <c r="L8" t="s">
        <v>976</v>
      </c>
      <c r="M8" t="s">
        <v>977</v>
      </c>
      <c r="N8" t="s">
        <v>1007</v>
      </c>
      <c r="O8" t="s">
        <v>1007</v>
      </c>
      <c r="P8" t="s">
        <v>1008</v>
      </c>
      <c r="Q8">
        <v>20155</v>
      </c>
      <c r="R8">
        <v>19783</v>
      </c>
      <c r="S8">
        <v>19400</v>
      </c>
      <c r="T8">
        <v>373</v>
      </c>
      <c r="U8">
        <v>10</v>
      </c>
      <c r="V8">
        <v>383</v>
      </c>
      <c r="W8">
        <v>0.98060000000000003</v>
      </c>
      <c r="X8">
        <v>1</v>
      </c>
      <c r="Y8">
        <v>1</v>
      </c>
      <c r="Z8">
        <v>1</v>
      </c>
      <c r="AA8">
        <v>1</v>
      </c>
      <c r="AB8" t="s">
        <v>970</v>
      </c>
      <c r="AC8" t="s">
        <v>1009</v>
      </c>
      <c r="AP8" t="s">
        <v>980</v>
      </c>
      <c r="AQ8">
        <v>0</v>
      </c>
      <c r="AT8" t="s">
        <v>990</v>
      </c>
      <c r="AU8" t="s">
        <v>1010</v>
      </c>
      <c r="AV8" t="str">
        <f t="shared" si="0"/>
        <v>Miejska Oczyszczalnia ścieków w Żurominie w aglomeracji Żuromin</v>
      </c>
      <c r="AW8" t="s">
        <v>1011</v>
      </c>
      <c r="AX8" t="s">
        <v>1012</v>
      </c>
      <c r="BF8" s="730" t="s">
        <v>985</v>
      </c>
      <c r="BG8" s="730" t="s">
        <v>987</v>
      </c>
      <c r="BH8" s="730" t="s">
        <v>9487</v>
      </c>
    </row>
    <row r="9" spans="1:60">
      <c r="A9">
        <v>5</v>
      </c>
      <c r="B9" t="s">
        <v>970</v>
      </c>
      <c r="D9" t="s">
        <v>1013</v>
      </c>
      <c r="E9" t="s">
        <v>1014</v>
      </c>
      <c r="F9" t="s">
        <v>1015</v>
      </c>
      <c r="G9">
        <v>0</v>
      </c>
      <c r="H9">
        <v>1</v>
      </c>
      <c r="I9" t="s">
        <v>974</v>
      </c>
      <c r="J9" t="s">
        <v>1016</v>
      </c>
      <c r="K9" t="s">
        <v>1006</v>
      </c>
      <c r="L9" t="s">
        <v>976</v>
      </c>
      <c r="M9" t="s">
        <v>977</v>
      </c>
      <c r="N9" t="s">
        <v>1014</v>
      </c>
      <c r="O9" t="s">
        <v>1014</v>
      </c>
      <c r="P9" t="s">
        <v>1017</v>
      </c>
      <c r="Q9">
        <v>7301</v>
      </c>
      <c r="R9">
        <v>6732</v>
      </c>
      <c r="S9">
        <v>6296</v>
      </c>
      <c r="T9">
        <v>258</v>
      </c>
      <c r="U9">
        <v>178</v>
      </c>
      <c r="V9">
        <v>436</v>
      </c>
      <c r="W9">
        <v>0.93520000000000003</v>
      </c>
      <c r="X9">
        <v>0</v>
      </c>
      <c r="Y9">
        <v>0</v>
      </c>
      <c r="Z9">
        <v>1</v>
      </c>
      <c r="AA9">
        <v>0</v>
      </c>
      <c r="AB9" t="s">
        <v>970</v>
      </c>
      <c r="AC9" t="s">
        <v>746</v>
      </c>
      <c r="AJ9" t="s">
        <v>1018</v>
      </c>
      <c r="AP9" t="s">
        <v>980</v>
      </c>
      <c r="AQ9">
        <v>0</v>
      </c>
      <c r="AT9" t="s">
        <v>1019</v>
      </c>
      <c r="AU9" t="s">
        <v>1020</v>
      </c>
      <c r="AV9" t="str">
        <f t="shared" si="0"/>
        <v>Mechaniczno-Biologiczna Oczyszczalnia Ścieków w miejscowości Żurawica w aglomeracji Żurawica</v>
      </c>
      <c r="AW9" t="s">
        <v>1021</v>
      </c>
      <c r="AX9" t="s">
        <v>1022</v>
      </c>
      <c r="BF9" s="730" t="s">
        <v>994</v>
      </c>
      <c r="BG9" s="730" t="s">
        <v>970</v>
      </c>
      <c r="BH9" s="730" t="s">
        <v>9487</v>
      </c>
    </row>
    <row r="10" spans="1:60">
      <c r="A10">
        <v>6</v>
      </c>
      <c r="B10" t="s">
        <v>970</v>
      </c>
      <c r="D10" t="s">
        <v>1023</v>
      </c>
      <c r="E10" t="s">
        <v>1024</v>
      </c>
      <c r="F10" t="s">
        <v>973</v>
      </c>
      <c r="G10">
        <v>1</v>
      </c>
      <c r="H10">
        <v>0</v>
      </c>
      <c r="I10" t="s">
        <v>974</v>
      </c>
      <c r="J10" t="s">
        <v>1025</v>
      </c>
      <c r="K10" t="s">
        <v>987</v>
      </c>
      <c r="L10" t="s">
        <v>976</v>
      </c>
      <c r="M10" t="s">
        <v>977</v>
      </c>
      <c r="N10" t="s">
        <v>1026</v>
      </c>
      <c r="O10" t="s">
        <v>1024</v>
      </c>
      <c r="P10" t="s">
        <v>1027</v>
      </c>
      <c r="Q10">
        <v>2941</v>
      </c>
      <c r="R10">
        <v>2820</v>
      </c>
      <c r="S10">
        <v>2272</v>
      </c>
      <c r="T10">
        <v>286</v>
      </c>
      <c r="U10">
        <v>262</v>
      </c>
      <c r="V10">
        <v>548</v>
      </c>
      <c r="W10">
        <v>0.80569999999999997</v>
      </c>
      <c r="X10">
        <v>0</v>
      </c>
      <c r="Y10">
        <v>1</v>
      </c>
      <c r="Z10">
        <v>1</v>
      </c>
      <c r="AA10">
        <v>0</v>
      </c>
      <c r="AB10" t="s">
        <v>970</v>
      </c>
      <c r="AC10" t="s">
        <v>1028</v>
      </c>
      <c r="AP10" t="s">
        <v>980</v>
      </c>
      <c r="AQ10">
        <v>0</v>
      </c>
      <c r="AT10" t="s">
        <v>1029</v>
      </c>
      <c r="AU10" t="s">
        <v>1030</v>
      </c>
      <c r="AV10" t="str">
        <f t="shared" si="0"/>
        <v>Oczyszczalnia ścieków w Żórawinie w aglomeracji Żórawina</v>
      </c>
      <c r="AW10" t="s">
        <v>1031</v>
      </c>
      <c r="AX10" t="s">
        <v>1032</v>
      </c>
      <c r="BF10" s="730" t="s">
        <v>1004</v>
      </c>
      <c r="BG10" s="730" t="s">
        <v>1006</v>
      </c>
      <c r="BH10" s="730" t="s">
        <v>9487</v>
      </c>
    </row>
    <row r="11" spans="1:60">
      <c r="A11">
        <v>7</v>
      </c>
      <c r="B11" t="s">
        <v>970</v>
      </c>
      <c r="D11" t="s">
        <v>1033</v>
      </c>
      <c r="E11" t="s">
        <v>1034</v>
      </c>
      <c r="F11" t="s">
        <v>973</v>
      </c>
      <c r="G11">
        <v>1</v>
      </c>
      <c r="H11">
        <v>0</v>
      </c>
      <c r="I11" t="s">
        <v>974</v>
      </c>
      <c r="J11" t="s">
        <v>1035</v>
      </c>
      <c r="K11" t="s">
        <v>970</v>
      </c>
      <c r="L11" t="s">
        <v>976</v>
      </c>
      <c r="M11" t="s">
        <v>977</v>
      </c>
      <c r="N11" t="s">
        <v>1034</v>
      </c>
      <c r="O11" t="s">
        <v>1034</v>
      </c>
      <c r="P11" t="s">
        <v>1036</v>
      </c>
      <c r="Q11">
        <v>2118</v>
      </c>
      <c r="R11">
        <v>2109</v>
      </c>
      <c r="S11">
        <v>2041</v>
      </c>
      <c r="T11">
        <v>47</v>
      </c>
      <c r="U11">
        <v>21</v>
      </c>
      <c r="V11">
        <v>68</v>
      </c>
      <c r="W11">
        <v>0.96779999999999999</v>
      </c>
      <c r="X11">
        <v>0</v>
      </c>
      <c r="Y11">
        <v>1</v>
      </c>
      <c r="Z11">
        <v>1</v>
      </c>
      <c r="AA11">
        <v>0</v>
      </c>
      <c r="AB11" t="s">
        <v>970</v>
      </c>
      <c r="AC11" t="s">
        <v>1037</v>
      </c>
      <c r="AP11" t="s">
        <v>980</v>
      </c>
      <c r="AQ11">
        <v>0</v>
      </c>
      <c r="AT11" t="s">
        <v>1038</v>
      </c>
      <c r="AU11" t="s">
        <v>1039</v>
      </c>
      <c r="AV11" t="str">
        <f t="shared" si="0"/>
        <v>Żółków w aglomeracji Żółków</v>
      </c>
      <c r="AW11" t="s">
        <v>1040</v>
      </c>
      <c r="AX11" t="s">
        <v>1040</v>
      </c>
      <c r="BF11" s="730" t="s">
        <v>1013</v>
      </c>
      <c r="BG11" s="730" t="s">
        <v>1006</v>
      </c>
      <c r="BH11" s="730" t="s">
        <v>9487</v>
      </c>
    </row>
    <row r="12" spans="1:60">
      <c r="A12">
        <v>8</v>
      </c>
      <c r="B12" t="s">
        <v>970</v>
      </c>
      <c r="D12" t="s">
        <v>1041</v>
      </c>
      <c r="E12" t="s">
        <v>1042</v>
      </c>
      <c r="F12" t="s">
        <v>973</v>
      </c>
      <c r="G12">
        <v>1</v>
      </c>
      <c r="H12">
        <v>0</v>
      </c>
      <c r="I12" t="s">
        <v>1043</v>
      </c>
      <c r="J12" t="s">
        <v>1044</v>
      </c>
      <c r="K12" t="s">
        <v>970</v>
      </c>
      <c r="L12" t="s">
        <v>976</v>
      </c>
      <c r="M12" t="s">
        <v>977</v>
      </c>
      <c r="N12" t="s">
        <v>1042</v>
      </c>
      <c r="O12" t="s">
        <v>1042</v>
      </c>
      <c r="P12" t="s">
        <v>1045</v>
      </c>
      <c r="Q12">
        <v>5053</v>
      </c>
      <c r="R12">
        <v>5021</v>
      </c>
      <c r="S12">
        <v>4924</v>
      </c>
      <c r="T12">
        <v>97</v>
      </c>
      <c r="U12">
        <v>0</v>
      </c>
      <c r="V12">
        <v>97</v>
      </c>
      <c r="W12">
        <v>0.98070000000000002</v>
      </c>
      <c r="X12">
        <v>1</v>
      </c>
      <c r="Y12">
        <v>1</v>
      </c>
      <c r="Z12">
        <v>1</v>
      </c>
      <c r="AA12">
        <v>1</v>
      </c>
      <c r="AB12" t="s">
        <v>970</v>
      </c>
      <c r="AC12" t="s">
        <v>1046</v>
      </c>
      <c r="AP12" t="s">
        <v>980</v>
      </c>
      <c r="AQ12">
        <v>0</v>
      </c>
      <c r="AT12" t="s">
        <v>1047</v>
      </c>
      <c r="AU12" t="s">
        <v>1048</v>
      </c>
      <c r="AV12" t="str">
        <f t="shared" si="0"/>
        <v>OŚ Żory w aglomeracji Żory</v>
      </c>
      <c r="AW12" t="s">
        <v>1049</v>
      </c>
      <c r="AX12" t="s">
        <v>1050</v>
      </c>
      <c r="BF12" s="730" t="s">
        <v>1023</v>
      </c>
      <c r="BG12" s="730" t="s">
        <v>987</v>
      </c>
      <c r="BH12" s="730" t="s">
        <v>9487</v>
      </c>
    </row>
    <row r="13" spans="1:60">
      <c r="A13">
        <v>9</v>
      </c>
      <c r="B13" t="s">
        <v>970</v>
      </c>
      <c r="D13" t="s">
        <v>1051</v>
      </c>
      <c r="E13" t="s">
        <v>1052</v>
      </c>
      <c r="F13" t="s">
        <v>973</v>
      </c>
      <c r="G13">
        <v>1</v>
      </c>
      <c r="H13">
        <v>0</v>
      </c>
      <c r="I13" t="s">
        <v>974</v>
      </c>
      <c r="J13" t="s">
        <v>1053</v>
      </c>
      <c r="K13" t="s">
        <v>970</v>
      </c>
      <c r="L13" t="s">
        <v>976</v>
      </c>
      <c r="M13" t="s">
        <v>977</v>
      </c>
      <c r="N13" t="s">
        <v>1052</v>
      </c>
      <c r="O13" t="s">
        <v>1054</v>
      </c>
      <c r="P13" t="s">
        <v>1055</v>
      </c>
      <c r="Q13">
        <v>12701</v>
      </c>
      <c r="R13">
        <v>13218</v>
      </c>
      <c r="S13">
        <v>12995</v>
      </c>
      <c r="T13">
        <v>112</v>
      </c>
      <c r="U13">
        <v>111</v>
      </c>
      <c r="V13">
        <v>223</v>
      </c>
      <c r="W13">
        <v>0.98309999999999997</v>
      </c>
      <c r="X13">
        <v>1</v>
      </c>
      <c r="Y13">
        <v>1</v>
      </c>
      <c r="Z13">
        <v>0</v>
      </c>
      <c r="AA13">
        <v>0</v>
      </c>
      <c r="AB13" t="s">
        <v>970</v>
      </c>
      <c r="AC13" t="s">
        <v>1056</v>
      </c>
      <c r="AP13" t="s">
        <v>980</v>
      </c>
      <c r="AQ13">
        <v>0</v>
      </c>
      <c r="AT13" t="s">
        <v>1019</v>
      </c>
      <c r="AU13" t="s">
        <v>1057</v>
      </c>
      <c r="AV13" t="str">
        <f t="shared" si="0"/>
        <v>Oczyszczalnia Żołynia w aglomeracji Żołynia</v>
      </c>
      <c r="AW13" t="s">
        <v>1058</v>
      </c>
      <c r="AX13" t="s">
        <v>1059</v>
      </c>
      <c r="BF13" s="730" t="s">
        <v>1033</v>
      </c>
      <c r="BG13" s="730" t="s">
        <v>970</v>
      </c>
      <c r="BH13" s="730" t="s">
        <v>9487</v>
      </c>
    </row>
    <row r="14" spans="1:60">
      <c r="A14">
        <v>10</v>
      </c>
      <c r="B14" t="s">
        <v>970</v>
      </c>
      <c r="D14" t="s">
        <v>1060</v>
      </c>
      <c r="E14" t="s">
        <v>1061</v>
      </c>
      <c r="F14" t="s">
        <v>973</v>
      </c>
      <c r="G14">
        <v>2</v>
      </c>
      <c r="H14">
        <v>0</v>
      </c>
      <c r="I14" t="s">
        <v>974</v>
      </c>
      <c r="J14" t="s">
        <v>1016</v>
      </c>
      <c r="K14" t="s">
        <v>1006</v>
      </c>
      <c r="L14" t="s">
        <v>976</v>
      </c>
      <c r="M14" t="s">
        <v>977</v>
      </c>
      <c r="N14" t="s">
        <v>1061</v>
      </c>
      <c r="O14" t="s">
        <v>1062</v>
      </c>
      <c r="P14" t="s">
        <v>1063</v>
      </c>
      <c r="Q14">
        <v>52220</v>
      </c>
      <c r="R14">
        <v>52398</v>
      </c>
      <c r="S14">
        <v>52141</v>
      </c>
      <c r="T14">
        <v>234</v>
      </c>
      <c r="U14">
        <v>23</v>
      </c>
      <c r="V14">
        <v>257</v>
      </c>
      <c r="W14">
        <v>0.99509999999999998</v>
      </c>
      <c r="X14">
        <v>1</v>
      </c>
      <c r="Y14">
        <v>1</v>
      </c>
      <c r="Z14">
        <v>0</v>
      </c>
      <c r="AA14">
        <v>0</v>
      </c>
      <c r="AB14" t="s">
        <v>970</v>
      </c>
      <c r="AC14" s="486" t="s">
        <v>1064</v>
      </c>
      <c r="AD14" s="486" t="s">
        <v>1065</v>
      </c>
      <c r="AP14" t="s">
        <v>980</v>
      </c>
      <c r="AQ14">
        <v>0</v>
      </c>
      <c r="AT14" t="s">
        <v>1019</v>
      </c>
      <c r="AU14" t="s">
        <v>1057</v>
      </c>
      <c r="AV14" t="str">
        <f t="shared" si="0"/>
        <v>Oczyszczalnia Brzóza Stadnicka w aglomeracji Żołynia</v>
      </c>
      <c r="AW14" t="s">
        <v>1066</v>
      </c>
      <c r="AX14" t="s">
        <v>1059</v>
      </c>
      <c r="BF14" s="730" t="s">
        <v>1041</v>
      </c>
      <c r="BG14" s="730" t="s">
        <v>970</v>
      </c>
      <c r="BH14" s="730" t="s">
        <v>9487</v>
      </c>
    </row>
    <row r="15" spans="1:60">
      <c r="A15">
        <v>11</v>
      </c>
      <c r="B15" t="s">
        <v>970</v>
      </c>
      <c r="D15" t="s">
        <v>1067</v>
      </c>
      <c r="E15" t="s">
        <v>1068</v>
      </c>
      <c r="F15" t="s">
        <v>973</v>
      </c>
      <c r="G15">
        <v>1</v>
      </c>
      <c r="H15">
        <v>0</v>
      </c>
      <c r="I15" t="s">
        <v>974</v>
      </c>
      <c r="J15" t="s">
        <v>1069</v>
      </c>
      <c r="K15" t="s">
        <v>1006</v>
      </c>
      <c r="L15" t="s">
        <v>976</v>
      </c>
      <c r="M15" t="s">
        <v>977</v>
      </c>
      <c r="N15" t="s">
        <v>1068</v>
      </c>
      <c r="O15" t="s">
        <v>1070</v>
      </c>
      <c r="P15" t="s">
        <v>1071</v>
      </c>
      <c r="Q15">
        <v>6533</v>
      </c>
      <c r="R15">
        <v>6533</v>
      </c>
      <c r="S15">
        <v>6408</v>
      </c>
      <c r="T15">
        <v>62</v>
      </c>
      <c r="U15">
        <v>63</v>
      </c>
      <c r="V15">
        <v>125</v>
      </c>
      <c r="W15">
        <v>0.98089999999999999</v>
      </c>
      <c r="X15">
        <v>1</v>
      </c>
      <c r="Y15">
        <v>1</v>
      </c>
      <c r="Z15">
        <v>1</v>
      </c>
      <c r="AA15">
        <v>1</v>
      </c>
      <c r="AB15" t="s">
        <v>970</v>
      </c>
      <c r="AC15" s="486" t="s">
        <v>1064</v>
      </c>
      <c r="AD15" s="486" t="s">
        <v>1065</v>
      </c>
      <c r="AP15" t="s">
        <v>980</v>
      </c>
      <c r="AQ15">
        <v>0</v>
      </c>
      <c r="AT15" t="s">
        <v>1072</v>
      </c>
      <c r="AU15" t="s">
        <v>1073</v>
      </c>
      <c r="AV15" t="str">
        <f t="shared" si="0"/>
        <v>KOMUNALNA OCZYSZCZALNIA ŚCIEKÓW  w aglomeracji Żnin</v>
      </c>
      <c r="AW15" t="s">
        <v>1074</v>
      </c>
      <c r="AX15" t="s">
        <v>1075</v>
      </c>
      <c r="BF15" s="730" t="s">
        <v>1051</v>
      </c>
      <c r="BG15" s="730" t="s">
        <v>970</v>
      </c>
      <c r="BH15" s="730" t="s">
        <v>9487</v>
      </c>
    </row>
    <row r="16" spans="1:60">
      <c r="A16">
        <v>12</v>
      </c>
      <c r="B16" t="s">
        <v>970</v>
      </c>
      <c r="D16" t="s">
        <v>1076</v>
      </c>
      <c r="E16" t="s">
        <v>1077</v>
      </c>
      <c r="F16" t="s">
        <v>973</v>
      </c>
      <c r="G16">
        <v>7</v>
      </c>
      <c r="H16">
        <v>0</v>
      </c>
      <c r="I16" t="s">
        <v>974</v>
      </c>
      <c r="J16" t="s">
        <v>1078</v>
      </c>
      <c r="K16" t="s">
        <v>987</v>
      </c>
      <c r="L16" t="s">
        <v>976</v>
      </c>
      <c r="M16" t="s">
        <v>977</v>
      </c>
      <c r="N16" t="s">
        <v>1077</v>
      </c>
      <c r="O16" t="s">
        <v>1077</v>
      </c>
      <c r="P16" t="s">
        <v>1079</v>
      </c>
      <c r="Q16">
        <v>2610</v>
      </c>
      <c r="R16">
        <v>2600</v>
      </c>
      <c r="S16">
        <v>2549</v>
      </c>
      <c r="T16">
        <v>51</v>
      </c>
      <c r="U16">
        <v>0</v>
      </c>
      <c r="V16">
        <v>51</v>
      </c>
      <c r="W16">
        <v>0.98040000000000005</v>
      </c>
      <c r="X16">
        <v>1</v>
      </c>
      <c r="Y16">
        <v>1</v>
      </c>
      <c r="Z16">
        <v>1</v>
      </c>
      <c r="AA16">
        <v>1</v>
      </c>
      <c r="AB16" t="s">
        <v>970</v>
      </c>
      <c r="AC16" s="487" t="s">
        <v>1080</v>
      </c>
      <c r="AD16" s="487" t="s">
        <v>1081</v>
      </c>
      <c r="AE16" s="487" t="s">
        <v>1082</v>
      </c>
      <c r="AF16" s="487" t="s">
        <v>1083</v>
      </c>
      <c r="AG16" s="487" t="s">
        <v>1084</v>
      </c>
      <c r="AH16" s="487" t="s">
        <v>1085</v>
      </c>
      <c r="AI16" s="487" t="s">
        <v>1086</v>
      </c>
      <c r="AP16" t="s">
        <v>980</v>
      </c>
      <c r="AQ16">
        <v>0</v>
      </c>
      <c r="AT16" t="s">
        <v>1029</v>
      </c>
      <c r="AU16" t="s">
        <v>1087</v>
      </c>
      <c r="AV16" t="str">
        <f t="shared" si="0"/>
        <v>Oczyszczalnia Ścieków w Żmigrodzie w aglomeracji Żmigród</v>
      </c>
      <c r="AW16" t="s">
        <v>1088</v>
      </c>
      <c r="AX16" t="s">
        <v>1089</v>
      </c>
      <c r="BF16" s="730" t="s">
        <v>1060</v>
      </c>
      <c r="BG16" s="730" t="s">
        <v>1006</v>
      </c>
      <c r="BH16" s="730" t="s">
        <v>9487</v>
      </c>
    </row>
    <row r="17" spans="1:60">
      <c r="A17">
        <v>13</v>
      </c>
      <c r="B17" t="s">
        <v>970</v>
      </c>
      <c r="D17" t="s">
        <v>1090</v>
      </c>
      <c r="E17" t="s">
        <v>1091</v>
      </c>
      <c r="F17" t="s">
        <v>973</v>
      </c>
      <c r="G17">
        <v>1</v>
      </c>
      <c r="H17">
        <v>0</v>
      </c>
      <c r="I17" t="s">
        <v>974</v>
      </c>
      <c r="J17" t="s">
        <v>1035</v>
      </c>
      <c r="K17" t="s">
        <v>970</v>
      </c>
      <c r="L17" t="s">
        <v>976</v>
      </c>
      <c r="M17" t="s">
        <v>977</v>
      </c>
      <c r="N17" t="s">
        <v>1091</v>
      </c>
      <c r="O17" t="s">
        <v>1091</v>
      </c>
      <c r="P17" t="s">
        <v>1092</v>
      </c>
      <c r="Q17">
        <v>25361</v>
      </c>
      <c r="R17">
        <v>24524</v>
      </c>
      <c r="S17">
        <v>23662</v>
      </c>
      <c r="T17">
        <v>508</v>
      </c>
      <c r="U17">
        <v>354</v>
      </c>
      <c r="V17">
        <v>862</v>
      </c>
      <c r="W17">
        <v>0.96489999999999998</v>
      </c>
      <c r="X17">
        <v>0</v>
      </c>
      <c r="Y17">
        <v>1</v>
      </c>
      <c r="Z17">
        <v>1</v>
      </c>
      <c r="AA17">
        <v>0</v>
      </c>
      <c r="AB17" t="s">
        <v>970</v>
      </c>
      <c r="AC17" t="s">
        <v>1093</v>
      </c>
      <c r="AP17" t="s">
        <v>980</v>
      </c>
      <c r="AQ17">
        <v>0</v>
      </c>
      <c r="AT17" t="s">
        <v>1047</v>
      </c>
      <c r="AU17" t="s">
        <v>1094</v>
      </c>
      <c r="AV17" t="str">
        <f t="shared" si="0"/>
        <v>oczyszczalnia ścieków w Żernicy typu BIOBLOK w aglomeracji Żernica</v>
      </c>
      <c r="AW17" t="s">
        <v>1095</v>
      </c>
      <c r="AX17" t="s">
        <v>1096</v>
      </c>
      <c r="BF17" s="730" t="s">
        <v>1067</v>
      </c>
      <c r="BG17" s="730" t="s">
        <v>1006</v>
      </c>
      <c r="BH17" s="730" t="s">
        <v>9487</v>
      </c>
    </row>
    <row r="18" spans="1:60">
      <c r="A18">
        <v>14</v>
      </c>
      <c r="B18" t="s">
        <v>970</v>
      </c>
      <c r="D18" t="s">
        <v>1097</v>
      </c>
      <c r="E18" t="s">
        <v>1098</v>
      </c>
      <c r="F18" t="s">
        <v>973</v>
      </c>
      <c r="G18">
        <v>1</v>
      </c>
      <c r="H18">
        <v>0</v>
      </c>
      <c r="I18" t="s">
        <v>974</v>
      </c>
      <c r="J18" t="s">
        <v>1099</v>
      </c>
      <c r="K18" t="s">
        <v>1100</v>
      </c>
      <c r="L18" t="s">
        <v>976</v>
      </c>
      <c r="M18" t="s">
        <v>977</v>
      </c>
      <c r="N18" t="s">
        <v>1098</v>
      </c>
      <c r="O18" t="s">
        <v>1101</v>
      </c>
      <c r="P18" t="s">
        <v>1102</v>
      </c>
      <c r="Q18">
        <v>4887</v>
      </c>
      <c r="R18">
        <v>4597</v>
      </c>
      <c r="S18">
        <v>4507</v>
      </c>
      <c r="T18">
        <v>39</v>
      </c>
      <c r="U18">
        <v>51</v>
      </c>
      <c r="V18">
        <v>90</v>
      </c>
      <c r="W18">
        <v>0.98040000000000005</v>
      </c>
      <c r="X18">
        <v>1</v>
      </c>
      <c r="Y18">
        <v>1</v>
      </c>
      <c r="Z18">
        <v>0</v>
      </c>
      <c r="AA18">
        <v>0</v>
      </c>
      <c r="AB18" t="s">
        <v>970</v>
      </c>
      <c r="AC18" t="s">
        <v>1103</v>
      </c>
      <c r="AP18" t="s">
        <v>980</v>
      </c>
      <c r="AQ18">
        <v>0</v>
      </c>
      <c r="AT18" t="s">
        <v>990</v>
      </c>
      <c r="AU18" t="s">
        <v>1104</v>
      </c>
      <c r="AV18" t="str">
        <f t="shared" si="0"/>
        <v>Miejska Oczyszczalnia ścieków w Żelechowie w aglomeracji Żelechów</v>
      </c>
      <c r="AW18" t="s">
        <v>1105</v>
      </c>
      <c r="AX18" t="s">
        <v>1106</v>
      </c>
      <c r="BF18" s="730" t="s">
        <v>1076</v>
      </c>
      <c r="BG18" s="730" t="s">
        <v>987</v>
      </c>
      <c r="BH18" s="730" t="s">
        <v>9487</v>
      </c>
    </row>
    <row r="19" spans="1:60">
      <c r="A19">
        <v>15</v>
      </c>
      <c r="B19" t="s">
        <v>970</v>
      </c>
      <c r="D19" t="s">
        <v>1107</v>
      </c>
      <c r="E19" t="s">
        <v>1108</v>
      </c>
      <c r="F19" t="s">
        <v>973</v>
      </c>
      <c r="G19">
        <v>1</v>
      </c>
      <c r="H19">
        <v>0</v>
      </c>
      <c r="I19" t="s">
        <v>974</v>
      </c>
      <c r="J19" t="s">
        <v>1109</v>
      </c>
      <c r="K19" t="s">
        <v>970</v>
      </c>
      <c r="L19" t="s">
        <v>976</v>
      </c>
      <c r="M19" t="s">
        <v>977</v>
      </c>
      <c r="N19" t="s">
        <v>1108</v>
      </c>
      <c r="O19" t="s">
        <v>1108</v>
      </c>
      <c r="P19" t="s">
        <v>1110</v>
      </c>
      <c r="Q19">
        <v>31304</v>
      </c>
      <c r="R19">
        <v>31304</v>
      </c>
      <c r="S19">
        <v>31304</v>
      </c>
      <c r="T19">
        <v>0</v>
      </c>
      <c r="U19">
        <v>0</v>
      </c>
      <c r="V19">
        <v>0</v>
      </c>
      <c r="W19">
        <v>1</v>
      </c>
      <c r="X19">
        <v>1</v>
      </c>
      <c r="Y19">
        <v>1</v>
      </c>
      <c r="Z19">
        <v>1</v>
      </c>
      <c r="AA19">
        <v>1</v>
      </c>
      <c r="AB19" t="s">
        <v>970</v>
      </c>
      <c r="AC19" t="s">
        <v>1111</v>
      </c>
      <c r="AP19" t="s">
        <v>980</v>
      </c>
      <c r="AQ19">
        <v>0</v>
      </c>
      <c r="AT19" t="s">
        <v>1038</v>
      </c>
      <c r="AU19" t="s">
        <v>1112</v>
      </c>
      <c r="AV19" t="str">
        <f t="shared" si="0"/>
        <v>Skarszew w aglomeracji Żelazków</v>
      </c>
      <c r="AW19" t="s">
        <v>1113</v>
      </c>
      <c r="AX19" t="s">
        <v>1114</v>
      </c>
      <c r="BF19" s="730" t="s">
        <v>1090</v>
      </c>
      <c r="BG19" s="730" t="s">
        <v>970</v>
      </c>
      <c r="BH19" s="730" t="s">
        <v>9487</v>
      </c>
    </row>
    <row r="20" spans="1:60">
      <c r="A20">
        <v>16</v>
      </c>
      <c r="B20" t="s">
        <v>970</v>
      </c>
      <c r="D20" t="s">
        <v>1115</v>
      </c>
      <c r="E20" t="s">
        <v>1116</v>
      </c>
      <c r="F20" t="s">
        <v>973</v>
      </c>
      <c r="G20">
        <v>2</v>
      </c>
      <c r="H20">
        <v>0</v>
      </c>
      <c r="I20" t="s">
        <v>974</v>
      </c>
      <c r="J20" t="s">
        <v>1117</v>
      </c>
      <c r="K20" t="s">
        <v>1100</v>
      </c>
      <c r="L20" t="s">
        <v>976</v>
      </c>
      <c r="M20" t="s">
        <v>977</v>
      </c>
      <c r="N20" t="s">
        <v>1116</v>
      </c>
      <c r="O20" t="s">
        <v>1116</v>
      </c>
      <c r="P20" t="s">
        <v>1118</v>
      </c>
      <c r="Q20">
        <v>5575</v>
      </c>
      <c r="R20">
        <v>5555</v>
      </c>
      <c r="S20">
        <v>5536</v>
      </c>
      <c r="T20">
        <v>19</v>
      </c>
      <c r="U20">
        <v>0</v>
      </c>
      <c r="V20">
        <v>19</v>
      </c>
      <c r="W20">
        <v>0.99660000000000004</v>
      </c>
      <c r="X20">
        <v>1</v>
      </c>
      <c r="Y20">
        <v>1</v>
      </c>
      <c r="Z20">
        <v>0</v>
      </c>
      <c r="AA20">
        <v>0</v>
      </c>
      <c r="AB20" t="s">
        <v>970</v>
      </c>
      <c r="AC20" s="488" t="s">
        <v>1119</v>
      </c>
      <c r="AD20" s="489" t="s">
        <v>1120</v>
      </c>
      <c r="AP20" t="s">
        <v>980</v>
      </c>
      <c r="AQ20">
        <v>0</v>
      </c>
      <c r="AT20" t="s">
        <v>935</v>
      </c>
      <c r="AU20" t="s">
        <v>1121</v>
      </c>
      <c r="AV20" t="str">
        <f t="shared" si="0"/>
        <v>Gminna Oczyszczalnia Scieków w Łąkcie Górnej w aglomeracji żegocina</v>
      </c>
      <c r="AW20" t="s">
        <v>1122</v>
      </c>
      <c r="AX20" t="s">
        <v>1123</v>
      </c>
      <c r="BF20" s="730" t="s">
        <v>1097</v>
      </c>
      <c r="BG20" s="730" t="s">
        <v>1100</v>
      </c>
      <c r="BH20" s="730" t="s">
        <v>9487</v>
      </c>
    </row>
    <row r="21" spans="1:60">
      <c r="A21">
        <v>17</v>
      </c>
      <c r="B21" t="s">
        <v>970</v>
      </c>
      <c r="D21" t="s">
        <v>1124</v>
      </c>
      <c r="E21" t="s">
        <v>1125</v>
      </c>
      <c r="F21" t="s">
        <v>973</v>
      </c>
      <c r="G21">
        <v>1</v>
      </c>
      <c r="H21">
        <v>0</v>
      </c>
      <c r="I21" t="s">
        <v>974</v>
      </c>
      <c r="J21" t="s">
        <v>1016</v>
      </c>
      <c r="K21" t="s">
        <v>1006</v>
      </c>
      <c r="L21" t="s">
        <v>976</v>
      </c>
      <c r="M21" t="s">
        <v>977</v>
      </c>
      <c r="N21" t="s">
        <v>1126</v>
      </c>
      <c r="O21" t="s">
        <v>1127</v>
      </c>
      <c r="P21" t="s">
        <v>1128</v>
      </c>
      <c r="Q21">
        <v>8416</v>
      </c>
      <c r="R21">
        <v>7499</v>
      </c>
      <c r="S21">
        <v>7364</v>
      </c>
      <c r="T21">
        <v>85</v>
      </c>
      <c r="U21">
        <v>50</v>
      </c>
      <c r="V21">
        <v>135</v>
      </c>
      <c r="W21">
        <v>0.98199999999999998</v>
      </c>
      <c r="X21">
        <v>1</v>
      </c>
      <c r="Y21">
        <v>1</v>
      </c>
      <c r="Z21">
        <v>1</v>
      </c>
      <c r="AA21">
        <v>1</v>
      </c>
      <c r="AB21" t="s">
        <v>970</v>
      </c>
      <c r="AC21" t="s">
        <v>1129</v>
      </c>
      <c r="AP21" t="s">
        <v>980</v>
      </c>
      <c r="AQ21">
        <v>0</v>
      </c>
      <c r="AT21" t="s">
        <v>935</v>
      </c>
      <c r="AU21" t="s">
        <v>1130</v>
      </c>
      <c r="AV21" t="str">
        <f t="shared" si="0"/>
        <v xml:space="preserve">Oczyszczalnia ścieków Żegiestów w aglomeracji Żegiestów </v>
      </c>
      <c r="AW21" t="s">
        <v>1131</v>
      </c>
      <c r="AX21" t="s">
        <v>1132</v>
      </c>
      <c r="BF21" s="730" t="s">
        <v>1107</v>
      </c>
      <c r="BG21" s="730" t="s">
        <v>970</v>
      </c>
      <c r="BH21" s="730" t="s">
        <v>9487</v>
      </c>
    </row>
    <row r="22" spans="1:60">
      <c r="A22">
        <v>18</v>
      </c>
      <c r="B22" t="s">
        <v>970</v>
      </c>
      <c r="D22" t="s">
        <v>1133</v>
      </c>
      <c r="E22" t="s">
        <v>987</v>
      </c>
      <c r="F22" t="s">
        <v>973</v>
      </c>
      <c r="G22">
        <v>1</v>
      </c>
      <c r="H22">
        <v>0</v>
      </c>
      <c r="I22" t="s">
        <v>974</v>
      </c>
      <c r="J22" t="s">
        <v>1134</v>
      </c>
      <c r="K22" t="s">
        <v>987</v>
      </c>
      <c r="L22" t="s">
        <v>976</v>
      </c>
      <c r="M22" t="s">
        <v>977</v>
      </c>
      <c r="N22" t="s">
        <v>1135</v>
      </c>
      <c r="O22" t="s">
        <v>1135</v>
      </c>
      <c r="P22" t="s">
        <v>1136</v>
      </c>
      <c r="Q22">
        <v>17159</v>
      </c>
      <c r="R22">
        <v>18277</v>
      </c>
      <c r="S22">
        <v>18009</v>
      </c>
      <c r="T22">
        <v>214</v>
      </c>
      <c r="U22">
        <v>54</v>
      </c>
      <c r="V22">
        <v>268</v>
      </c>
      <c r="W22">
        <v>0.98529999999999995</v>
      </c>
      <c r="X22">
        <v>1</v>
      </c>
      <c r="Y22">
        <v>1</v>
      </c>
      <c r="Z22">
        <v>1</v>
      </c>
      <c r="AA22">
        <v>1</v>
      </c>
      <c r="AB22" t="s">
        <v>970</v>
      </c>
      <c r="AC22" t="s">
        <v>1137</v>
      </c>
      <c r="AP22" t="s">
        <v>980</v>
      </c>
      <c r="AQ22">
        <v>0</v>
      </c>
      <c r="AT22" t="s">
        <v>935</v>
      </c>
      <c r="AU22" t="s">
        <v>1130</v>
      </c>
      <c r="AV22" t="str">
        <f t="shared" si="0"/>
        <v xml:space="preserve">Oczyszczalnia ścieków Andrzejówka w aglomeracji Żegiestów </v>
      </c>
      <c r="AW22" t="s">
        <v>1138</v>
      </c>
      <c r="AX22" t="s">
        <v>1132</v>
      </c>
      <c r="BF22" s="730" t="s">
        <v>1115</v>
      </c>
      <c r="BG22" s="730" t="s">
        <v>1100</v>
      </c>
      <c r="BH22" s="730" t="s">
        <v>9487</v>
      </c>
    </row>
    <row r="23" spans="1:60">
      <c r="A23">
        <v>19</v>
      </c>
      <c r="B23" t="s">
        <v>970</v>
      </c>
      <c r="D23" t="s">
        <v>1139</v>
      </c>
      <c r="E23" t="s">
        <v>1140</v>
      </c>
      <c r="F23" t="s">
        <v>973</v>
      </c>
      <c r="G23">
        <v>1</v>
      </c>
      <c r="H23">
        <v>0</v>
      </c>
      <c r="I23" t="s">
        <v>974</v>
      </c>
      <c r="J23" t="s">
        <v>1078</v>
      </c>
      <c r="K23" t="s">
        <v>1006</v>
      </c>
      <c r="L23" t="s">
        <v>976</v>
      </c>
      <c r="M23" t="s">
        <v>977</v>
      </c>
      <c r="N23" t="s">
        <v>1140</v>
      </c>
      <c r="O23" t="s">
        <v>1141</v>
      </c>
      <c r="P23" t="s">
        <v>1142</v>
      </c>
      <c r="Q23">
        <v>3299</v>
      </c>
      <c r="R23">
        <v>3395</v>
      </c>
      <c r="S23">
        <v>3332</v>
      </c>
      <c r="T23">
        <v>54</v>
      </c>
      <c r="U23">
        <v>9</v>
      </c>
      <c r="V23">
        <v>63</v>
      </c>
      <c r="W23">
        <v>0.98140000000000005</v>
      </c>
      <c r="X23">
        <v>1</v>
      </c>
      <c r="Y23">
        <v>1</v>
      </c>
      <c r="Z23">
        <v>1</v>
      </c>
      <c r="AA23">
        <v>1</v>
      </c>
      <c r="AB23" t="s">
        <v>970</v>
      </c>
      <c r="AC23" t="s">
        <v>1143</v>
      </c>
      <c r="AP23" t="s">
        <v>980</v>
      </c>
      <c r="AQ23">
        <v>0</v>
      </c>
      <c r="AT23" t="s">
        <v>1029</v>
      </c>
      <c r="AU23" t="s">
        <v>1144</v>
      </c>
      <c r="AV23" t="str">
        <f t="shared" si="0"/>
        <v>Spółka Wodno-Ściekowa "Złota Struga" w aglomeracji Żary</v>
      </c>
      <c r="AW23" t="s">
        <v>1145</v>
      </c>
      <c r="AX23" t="s">
        <v>1146</v>
      </c>
      <c r="BF23" s="730" t="s">
        <v>1124</v>
      </c>
      <c r="BG23" s="730" t="s">
        <v>1006</v>
      </c>
      <c r="BH23" s="730" t="s">
        <v>9487</v>
      </c>
    </row>
    <row r="24" spans="1:60">
      <c r="A24">
        <v>20</v>
      </c>
      <c r="B24" t="s">
        <v>970</v>
      </c>
      <c r="D24" t="s">
        <v>1147</v>
      </c>
      <c r="E24" t="s">
        <v>1148</v>
      </c>
      <c r="F24" t="s">
        <v>973</v>
      </c>
      <c r="G24">
        <v>1</v>
      </c>
      <c r="H24">
        <v>0</v>
      </c>
      <c r="I24" t="s">
        <v>974</v>
      </c>
      <c r="J24" t="s">
        <v>1099</v>
      </c>
      <c r="K24" t="s">
        <v>1100</v>
      </c>
      <c r="L24" t="s">
        <v>976</v>
      </c>
      <c r="M24" t="s">
        <v>977</v>
      </c>
      <c r="N24" t="s">
        <v>1148</v>
      </c>
      <c r="O24" t="s">
        <v>1148</v>
      </c>
      <c r="P24" t="s">
        <v>1149</v>
      </c>
      <c r="Q24">
        <v>2720</v>
      </c>
      <c r="R24">
        <v>2136</v>
      </c>
      <c r="S24">
        <v>2105</v>
      </c>
      <c r="T24">
        <v>20</v>
      </c>
      <c r="U24">
        <v>11</v>
      </c>
      <c r="V24">
        <v>31</v>
      </c>
      <c r="W24">
        <v>0.98550000000000004</v>
      </c>
      <c r="X24">
        <v>1</v>
      </c>
      <c r="Y24">
        <v>1</v>
      </c>
      <c r="Z24">
        <v>0</v>
      </c>
      <c r="AA24">
        <v>0</v>
      </c>
      <c r="AB24" t="s">
        <v>970</v>
      </c>
      <c r="AC24" t="s">
        <v>1150</v>
      </c>
      <c r="AP24" t="s">
        <v>980</v>
      </c>
      <c r="AQ24">
        <v>0</v>
      </c>
      <c r="AT24" t="s">
        <v>1029</v>
      </c>
      <c r="AU24" t="s">
        <v>1151</v>
      </c>
      <c r="AV24" t="str">
        <f t="shared" si="0"/>
        <v>Przedsiębiorstwo Wodno-Ściekowe Sp. z o.o. w aglomeracji Żarów</v>
      </c>
      <c r="AW24" t="s">
        <v>1152</v>
      </c>
      <c r="AX24" t="s">
        <v>1153</v>
      </c>
      <c r="BF24" s="730" t="s">
        <v>1133</v>
      </c>
      <c r="BG24" s="730" t="s">
        <v>987</v>
      </c>
      <c r="BH24" s="730" t="s">
        <v>9487</v>
      </c>
    </row>
    <row r="25" spans="1:60">
      <c r="A25">
        <v>21</v>
      </c>
      <c r="B25" t="s">
        <v>970</v>
      </c>
      <c r="D25" t="s">
        <v>1154</v>
      </c>
      <c r="E25" t="s">
        <v>1155</v>
      </c>
      <c r="F25" t="s">
        <v>973</v>
      </c>
      <c r="G25">
        <v>1</v>
      </c>
      <c r="H25">
        <v>0</v>
      </c>
      <c r="I25" t="s">
        <v>974</v>
      </c>
      <c r="J25" t="s">
        <v>1016</v>
      </c>
      <c r="K25" t="s">
        <v>1006</v>
      </c>
      <c r="L25" t="s">
        <v>976</v>
      </c>
      <c r="M25" t="s">
        <v>977</v>
      </c>
      <c r="N25" t="s">
        <v>1155</v>
      </c>
      <c r="O25" t="s">
        <v>1156</v>
      </c>
      <c r="P25" t="s">
        <v>1157</v>
      </c>
      <c r="Q25">
        <v>5650</v>
      </c>
      <c r="R25">
        <v>6609</v>
      </c>
      <c r="S25">
        <v>6390</v>
      </c>
      <c r="T25">
        <v>219</v>
      </c>
      <c r="U25">
        <v>0</v>
      </c>
      <c r="V25">
        <v>219</v>
      </c>
      <c r="W25">
        <v>0.96689999999999998</v>
      </c>
      <c r="X25">
        <v>0</v>
      </c>
      <c r="Y25">
        <v>1</v>
      </c>
      <c r="Z25">
        <v>1</v>
      </c>
      <c r="AA25">
        <v>0</v>
      </c>
      <c r="AB25" t="s">
        <v>970</v>
      </c>
      <c r="AC25" t="s">
        <v>1158</v>
      </c>
      <c r="AP25" t="s">
        <v>980</v>
      </c>
      <c r="AQ25">
        <v>0</v>
      </c>
      <c r="AT25" t="s">
        <v>990</v>
      </c>
      <c r="AU25" t="s">
        <v>1159</v>
      </c>
      <c r="AV25" t="str">
        <f t="shared" si="0"/>
        <v>Oczyszczalnia ścieków w aglomeracji Żarnów</v>
      </c>
      <c r="AW25" t="s">
        <v>1160</v>
      </c>
      <c r="AX25" t="s">
        <v>1161</v>
      </c>
      <c r="BF25" s="730" t="s">
        <v>1139</v>
      </c>
      <c r="BG25" s="730" t="s">
        <v>1006</v>
      </c>
      <c r="BH25" s="730" t="s">
        <v>9487</v>
      </c>
    </row>
    <row r="26" spans="1:60">
      <c r="A26">
        <v>22</v>
      </c>
      <c r="B26" t="s">
        <v>970</v>
      </c>
      <c r="D26" t="s">
        <v>1162</v>
      </c>
      <c r="E26" t="s">
        <v>1163</v>
      </c>
      <c r="F26" t="s">
        <v>973</v>
      </c>
      <c r="G26">
        <v>1</v>
      </c>
      <c r="H26">
        <v>0</v>
      </c>
      <c r="I26" t="s">
        <v>1164</v>
      </c>
      <c r="J26" t="s">
        <v>1165</v>
      </c>
      <c r="K26" t="s">
        <v>1006</v>
      </c>
      <c r="L26" t="s">
        <v>976</v>
      </c>
      <c r="M26" t="s">
        <v>977</v>
      </c>
      <c r="N26" t="s">
        <v>1166</v>
      </c>
      <c r="O26" t="s">
        <v>1166</v>
      </c>
      <c r="P26" t="s">
        <v>1167</v>
      </c>
      <c r="Q26">
        <v>9542</v>
      </c>
      <c r="R26">
        <v>12069</v>
      </c>
      <c r="S26">
        <v>12041</v>
      </c>
      <c r="T26">
        <v>0</v>
      </c>
      <c r="U26">
        <v>0</v>
      </c>
      <c r="V26">
        <v>28</v>
      </c>
      <c r="W26">
        <v>0.99770000000000003</v>
      </c>
      <c r="X26">
        <v>1</v>
      </c>
      <c r="Y26">
        <v>1</v>
      </c>
      <c r="Z26">
        <v>1</v>
      </c>
      <c r="AA26">
        <v>1</v>
      </c>
      <c r="AB26" t="s">
        <v>970</v>
      </c>
      <c r="AC26" t="s">
        <v>1168</v>
      </c>
      <c r="AP26" t="s">
        <v>980</v>
      </c>
      <c r="AQ26">
        <v>0</v>
      </c>
      <c r="AT26" t="s">
        <v>1169</v>
      </c>
      <c r="AU26" t="s">
        <v>1170</v>
      </c>
      <c r="AV26" t="str">
        <f t="shared" si="0"/>
        <v>Żarnowiec w aglomeracji Żarnowiec</v>
      </c>
      <c r="AW26" t="s">
        <v>1171</v>
      </c>
      <c r="AX26" t="s">
        <v>1171</v>
      </c>
      <c r="BF26" s="730" t="s">
        <v>1147</v>
      </c>
      <c r="BG26" s="730" t="s">
        <v>1100</v>
      </c>
      <c r="BH26" s="730" t="s">
        <v>9487</v>
      </c>
    </row>
    <row r="27" spans="1:60">
      <c r="A27">
        <v>23</v>
      </c>
      <c r="B27" t="s">
        <v>970</v>
      </c>
      <c r="D27" t="s">
        <v>1172</v>
      </c>
      <c r="E27" t="s">
        <v>1173</v>
      </c>
      <c r="F27" t="s">
        <v>973</v>
      </c>
      <c r="G27">
        <v>1</v>
      </c>
      <c r="H27">
        <v>0</v>
      </c>
      <c r="I27" t="s">
        <v>974</v>
      </c>
      <c r="J27" t="s">
        <v>1174</v>
      </c>
      <c r="K27" t="s">
        <v>970</v>
      </c>
      <c r="L27" t="s">
        <v>976</v>
      </c>
      <c r="M27" t="s">
        <v>977</v>
      </c>
      <c r="N27" t="s">
        <v>1173</v>
      </c>
      <c r="O27" t="s">
        <v>1173</v>
      </c>
      <c r="P27" t="s">
        <v>1175</v>
      </c>
      <c r="Q27">
        <v>12616</v>
      </c>
      <c r="R27">
        <v>11750</v>
      </c>
      <c r="S27">
        <v>11181</v>
      </c>
      <c r="T27">
        <v>264</v>
      </c>
      <c r="U27">
        <v>305</v>
      </c>
      <c r="V27">
        <v>569</v>
      </c>
      <c r="W27">
        <v>0.9516</v>
      </c>
      <c r="X27">
        <v>0</v>
      </c>
      <c r="Y27">
        <v>1</v>
      </c>
      <c r="Z27">
        <v>1</v>
      </c>
      <c r="AA27">
        <v>0</v>
      </c>
      <c r="AB27" t="s">
        <v>970</v>
      </c>
      <c r="AC27" t="s">
        <v>1176</v>
      </c>
      <c r="AP27" t="s">
        <v>980</v>
      </c>
      <c r="AQ27">
        <v>0</v>
      </c>
      <c r="AT27" t="s">
        <v>1038</v>
      </c>
      <c r="AU27" t="s">
        <v>1177</v>
      </c>
      <c r="AV27" t="str">
        <f t="shared" si="0"/>
        <v>Oczyszczalnia ścieków w Żarkach Letnisko w aglomeracji Żarki Letnisko</v>
      </c>
      <c r="AW27" t="s">
        <v>1178</v>
      </c>
      <c r="AX27" t="s">
        <v>1179</v>
      </c>
      <c r="BF27" s="730" t="s">
        <v>1154</v>
      </c>
      <c r="BG27" s="730" t="s">
        <v>1006</v>
      </c>
      <c r="BH27" s="730" t="s">
        <v>9487</v>
      </c>
    </row>
    <row r="28" spans="1:60">
      <c r="A28">
        <v>24</v>
      </c>
      <c r="B28" t="s">
        <v>970</v>
      </c>
      <c r="D28" t="s">
        <v>1180</v>
      </c>
      <c r="E28" t="s">
        <v>1181</v>
      </c>
      <c r="F28" t="s">
        <v>973</v>
      </c>
      <c r="G28">
        <v>1</v>
      </c>
      <c r="H28">
        <v>0</v>
      </c>
      <c r="I28" t="s">
        <v>974</v>
      </c>
      <c r="J28" t="s">
        <v>1053</v>
      </c>
      <c r="K28" t="s">
        <v>970</v>
      </c>
      <c r="L28" t="s">
        <v>976</v>
      </c>
      <c r="M28" t="s">
        <v>977</v>
      </c>
      <c r="N28" t="s">
        <v>1181</v>
      </c>
      <c r="O28" t="s">
        <v>1181</v>
      </c>
      <c r="P28" t="s">
        <v>1182</v>
      </c>
      <c r="Q28">
        <v>23579</v>
      </c>
      <c r="R28">
        <v>26784</v>
      </c>
      <c r="S28">
        <v>26164</v>
      </c>
      <c r="T28">
        <v>447</v>
      </c>
      <c r="U28">
        <v>173</v>
      </c>
      <c r="V28">
        <v>620</v>
      </c>
      <c r="W28">
        <v>0.97689999999999999</v>
      </c>
      <c r="X28">
        <v>0</v>
      </c>
      <c r="Y28">
        <v>1</v>
      </c>
      <c r="Z28">
        <v>1</v>
      </c>
      <c r="AA28">
        <v>0</v>
      </c>
      <c r="AB28" t="s">
        <v>970</v>
      </c>
      <c r="AC28" t="s">
        <v>1183</v>
      </c>
      <c r="AP28" t="s">
        <v>980</v>
      </c>
      <c r="AQ28">
        <v>0</v>
      </c>
      <c r="AT28" t="s">
        <v>1038</v>
      </c>
      <c r="AU28" t="s">
        <v>1184</v>
      </c>
      <c r="AV28" t="str">
        <f t="shared" si="0"/>
        <v>Gminna Oczyszczalnia Ścieków w Żarkach  w aglomeracji Żarki</v>
      </c>
      <c r="AW28" t="s">
        <v>1185</v>
      </c>
      <c r="AX28" t="s">
        <v>1186</v>
      </c>
      <c r="BF28" s="730" t="s">
        <v>1162</v>
      </c>
      <c r="BG28" s="730" t="s">
        <v>1006</v>
      </c>
      <c r="BH28" s="730" t="s">
        <v>9487</v>
      </c>
    </row>
    <row r="29" spans="1:60">
      <c r="A29">
        <v>25</v>
      </c>
      <c r="B29" t="s">
        <v>970</v>
      </c>
      <c r="D29" t="s">
        <v>1187</v>
      </c>
      <c r="E29" t="s">
        <v>1188</v>
      </c>
      <c r="F29" t="s">
        <v>1015</v>
      </c>
      <c r="G29">
        <v>0</v>
      </c>
      <c r="H29">
        <v>1</v>
      </c>
      <c r="I29" t="s">
        <v>974</v>
      </c>
      <c r="J29" t="s">
        <v>1053</v>
      </c>
      <c r="K29" t="s">
        <v>970</v>
      </c>
      <c r="L29" t="s">
        <v>976</v>
      </c>
      <c r="M29" t="s">
        <v>977</v>
      </c>
      <c r="N29" t="s">
        <v>1181</v>
      </c>
      <c r="O29" t="s">
        <v>1181</v>
      </c>
      <c r="P29" t="s">
        <v>1189</v>
      </c>
      <c r="Q29">
        <v>4363</v>
      </c>
      <c r="R29">
        <v>4348</v>
      </c>
      <c r="S29">
        <v>4332</v>
      </c>
      <c r="T29">
        <v>8</v>
      </c>
      <c r="U29">
        <v>8</v>
      </c>
      <c r="V29">
        <v>16</v>
      </c>
      <c r="W29">
        <v>0.99629999999999996</v>
      </c>
      <c r="X29">
        <v>1</v>
      </c>
      <c r="Y29">
        <v>0</v>
      </c>
      <c r="Z29">
        <v>1</v>
      </c>
      <c r="AA29">
        <v>0</v>
      </c>
      <c r="AB29" t="s">
        <v>970</v>
      </c>
      <c r="AC29" t="s">
        <v>746</v>
      </c>
      <c r="AJ29" t="s">
        <v>1190</v>
      </c>
      <c r="AP29" t="s">
        <v>980</v>
      </c>
      <c r="AQ29">
        <v>0</v>
      </c>
      <c r="AT29" t="s">
        <v>1029</v>
      </c>
      <c r="AU29" t="s">
        <v>1191</v>
      </c>
      <c r="AV29" t="str">
        <f t="shared" si="0"/>
        <v>Żagańskie Wodociągi i Kanalizacje sp. z o.o. w Żaganiu w aglomeracji Żagań</v>
      </c>
      <c r="AW29" t="s">
        <v>1192</v>
      </c>
      <c r="AX29" t="s">
        <v>1193</v>
      </c>
      <c r="BF29" s="730" t="s">
        <v>1172</v>
      </c>
      <c r="BG29" s="730" t="s">
        <v>970</v>
      </c>
      <c r="BH29" s="730" t="s">
        <v>9487</v>
      </c>
    </row>
    <row r="30" spans="1:60">
      <c r="A30">
        <v>26</v>
      </c>
      <c r="B30" t="s">
        <v>970</v>
      </c>
      <c r="D30" t="s">
        <v>1194</v>
      </c>
      <c r="E30" t="s">
        <v>1195</v>
      </c>
      <c r="F30" t="s">
        <v>973</v>
      </c>
      <c r="G30">
        <v>1</v>
      </c>
      <c r="H30">
        <v>0</v>
      </c>
      <c r="I30" t="s">
        <v>974</v>
      </c>
      <c r="J30" t="s">
        <v>1035</v>
      </c>
      <c r="K30" t="s">
        <v>970</v>
      </c>
      <c r="L30" t="s">
        <v>976</v>
      </c>
      <c r="M30" t="s">
        <v>977</v>
      </c>
      <c r="N30" t="s">
        <v>1195</v>
      </c>
      <c r="O30" t="s">
        <v>1195</v>
      </c>
      <c r="P30" t="s">
        <v>1196</v>
      </c>
      <c r="Q30">
        <v>3342</v>
      </c>
      <c r="R30">
        <v>2960</v>
      </c>
      <c r="S30">
        <v>2892</v>
      </c>
      <c r="T30">
        <v>45</v>
      </c>
      <c r="U30">
        <v>23</v>
      </c>
      <c r="V30">
        <v>68</v>
      </c>
      <c r="W30">
        <v>0.97699999999999998</v>
      </c>
      <c r="X30">
        <v>0</v>
      </c>
      <c r="Y30">
        <v>1</v>
      </c>
      <c r="Z30">
        <v>0</v>
      </c>
      <c r="AA30">
        <v>0</v>
      </c>
      <c r="AB30" t="s">
        <v>970</v>
      </c>
      <c r="AC30" t="s">
        <v>1197</v>
      </c>
      <c r="AP30" t="s">
        <v>980</v>
      </c>
      <c r="AQ30">
        <v>0</v>
      </c>
      <c r="AT30" t="s">
        <v>990</v>
      </c>
      <c r="AU30" t="s">
        <v>1198</v>
      </c>
      <c r="AV30" t="str">
        <f t="shared" si="0"/>
        <v>Żabia Wola w aglomeracji Żabia Wola</v>
      </c>
      <c r="AW30" t="s">
        <v>1199</v>
      </c>
      <c r="AX30" t="s">
        <v>1199</v>
      </c>
      <c r="BF30" s="730" t="s">
        <v>1180</v>
      </c>
      <c r="BG30" s="730" t="s">
        <v>970</v>
      </c>
      <c r="BH30" s="730" t="s">
        <v>9487</v>
      </c>
    </row>
    <row r="31" spans="1:60">
      <c r="A31">
        <v>27</v>
      </c>
      <c r="B31" t="s">
        <v>970</v>
      </c>
      <c r="D31" t="s">
        <v>1200</v>
      </c>
      <c r="E31" t="s">
        <v>1201</v>
      </c>
      <c r="F31" t="s">
        <v>1015</v>
      </c>
      <c r="G31">
        <v>0</v>
      </c>
      <c r="H31">
        <v>1</v>
      </c>
      <c r="I31" t="s">
        <v>974</v>
      </c>
      <c r="J31" t="s">
        <v>1016</v>
      </c>
      <c r="K31" t="s">
        <v>1006</v>
      </c>
      <c r="L31" t="s">
        <v>976</v>
      </c>
      <c r="M31" t="s">
        <v>977</v>
      </c>
      <c r="N31" t="s">
        <v>1201</v>
      </c>
      <c r="O31" t="s">
        <v>1201</v>
      </c>
      <c r="P31" t="s">
        <v>1202</v>
      </c>
      <c r="Q31">
        <v>8441</v>
      </c>
      <c r="R31">
        <v>8767</v>
      </c>
      <c r="S31">
        <v>8225</v>
      </c>
      <c r="T31">
        <v>393</v>
      </c>
      <c r="U31">
        <v>149</v>
      </c>
      <c r="V31">
        <v>542</v>
      </c>
      <c r="W31">
        <v>0.93820000000000003</v>
      </c>
      <c r="X31">
        <v>0</v>
      </c>
      <c r="Y31">
        <v>0</v>
      </c>
      <c r="Z31">
        <v>1</v>
      </c>
      <c r="AA31">
        <v>0</v>
      </c>
      <c r="AB31" t="s">
        <v>970</v>
      </c>
      <c r="AC31" t="s">
        <v>746</v>
      </c>
      <c r="AJ31" t="s">
        <v>1018</v>
      </c>
      <c r="AP31" t="s">
        <v>980</v>
      </c>
      <c r="AQ31">
        <v>0</v>
      </c>
      <c r="AT31" t="s">
        <v>990</v>
      </c>
      <c r="AU31" t="s">
        <v>1203</v>
      </c>
      <c r="AV31" t="str">
        <f t="shared" si="0"/>
        <v>Zwoleń w aglomeracji Zwoleń</v>
      </c>
      <c r="AW31" t="s">
        <v>1204</v>
      </c>
      <c r="AX31" t="s">
        <v>1204</v>
      </c>
      <c r="BF31" s="730" t="s">
        <v>1187</v>
      </c>
      <c r="BG31" s="730" t="s">
        <v>970</v>
      </c>
      <c r="BH31" s="730" t="s">
        <v>9487</v>
      </c>
    </row>
    <row r="32" spans="1:60">
      <c r="A32">
        <v>28</v>
      </c>
      <c r="B32" t="s">
        <v>970</v>
      </c>
      <c r="D32" t="s">
        <v>1205</v>
      </c>
      <c r="E32" t="s">
        <v>1206</v>
      </c>
      <c r="F32" t="s">
        <v>973</v>
      </c>
      <c r="G32">
        <v>3</v>
      </c>
      <c r="H32">
        <v>0</v>
      </c>
      <c r="I32" t="s">
        <v>1043</v>
      </c>
      <c r="J32" t="s">
        <v>1207</v>
      </c>
      <c r="K32" t="s">
        <v>1100</v>
      </c>
      <c r="L32" t="s">
        <v>976</v>
      </c>
      <c r="M32" t="s">
        <v>977</v>
      </c>
      <c r="N32" t="s">
        <v>1206</v>
      </c>
      <c r="O32" t="s">
        <v>1206</v>
      </c>
      <c r="P32" t="s">
        <v>1208</v>
      </c>
      <c r="Q32">
        <v>2274</v>
      </c>
      <c r="R32">
        <v>2266</v>
      </c>
      <c r="S32">
        <v>2222</v>
      </c>
      <c r="T32">
        <v>12</v>
      </c>
      <c r="U32">
        <v>32</v>
      </c>
      <c r="V32">
        <v>44</v>
      </c>
      <c r="W32">
        <v>0.98060000000000003</v>
      </c>
      <c r="X32">
        <v>1</v>
      </c>
      <c r="Y32">
        <v>1</v>
      </c>
      <c r="Z32">
        <v>0</v>
      </c>
      <c r="AA32">
        <v>0</v>
      </c>
      <c r="AB32" t="s">
        <v>970</v>
      </c>
      <c r="AC32" s="488" t="s">
        <v>1209</v>
      </c>
      <c r="AD32" s="488" t="s">
        <v>1210</v>
      </c>
      <c r="AE32" s="490" t="s">
        <v>1211</v>
      </c>
      <c r="AP32" t="s">
        <v>980</v>
      </c>
      <c r="AQ32">
        <v>0</v>
      </c>
      <c r="AT32" t="s">
        <v>1212</v>
      </c>
      <c r="AU32" t="s">
        <v>1213</v>
      </c>
      <c r="AV32" t="str">
        <f t="shared" si="0"/>
        <v>Oczyszczalnia Ścieków w Zwierzyńcu w aglomeracji Zwierzyniec</v>
      </c>
      <c r="AW32" t="s">
        <v>1214</v>
      </c>
      <c r="AX32" t="s">
        <v>1215</v>
      </c>
      <c r="BF32" s="730" t="s">
        <v>1194</v>
      </c>
      <c r="BG32" s="730" t="s">
        <v>970</v>
      </c>
      <c r="BH32" s="730" t="s">
        <v>9487</v>
      </c>
    </row>
    <row r="33" spans="1:60">
      <c r="A33">
        <v>29</v>
      </c>
      <c r="B33" t="s">
        <v>970</v>
      </c>
      <c r="D33" t="s">
        <v>1216</v>
      </c>
      <c r="E33" t="s">
        <v>1217</v>
      </c>
      <c r="F33" t="s">
        <v>973</v>
      </c>
      <c r="G33">
        <v>1</v>
      </c>
      <c r="H33">
        <v>0</v>
      </c>
      <c r="I33" t="s">
        <v>974</v>
      </c>
      <c r="J33" t="s">
        <v>1025</v>
      </c>
      <c r="K33" t="s">
        <v>1100</v>
      </c>
      <c r="L33" t="s">
        <v>976</v>
      </c>
      <c r="M33" t="s">
        <v>977</v>
      </c>
      <c r="N33" t="s">
        <v>1217</v>
      </c>
      <c r="O33" t="s">
        <v>1217</v>
      </c>
      <c r="P33" t="s">
        <v>1218</v>
      </c>
      <c r="Q33">
        <v>30736</v>
      </c>
      <c r="R33">
        <v>37235</v>
      </c>
      <c r="S33">
        <v>36915</v>
      </c>
      <c r="T33">
        <v>173</v>
      </c>
      <c r="U33">
        <v>32</v>
      </c>
      <c r="V33">
        <v>320</v>
      </c>
      <c r="W33">
        <v>0.99139999999999995</v>
      </c>
      <c r="X33">
        <v>1</v>
      </c>
      <c r="Y33">
        <v>1</v>
      </c>
      <c r="Z33">
        <v>1</v>
      </c>
      <c r="AA33">
        <v>1</v>
      </c>
      <c r="AB33" t="s">
        <v>970</v>
      </c>
      <c r="AC33" t="s">
        <v>1219</v>
      </c>
      <c r="AP33" t="s">
        <v>980</v>
      </c>
      <c r="AQ33">
        <v>0</v>
      </c>
      <c r="AT33" t="s">
        <v>1029</v>
      </c>
      <c r="AU33" t="s">
        <v>1220</v>
      </c>
      <c r="AV33" t="str">
        <f t="shared" si="0"/>
        <v>Złoty Stok w aglomeracji Złoty Stok</v>
      </c>
      <c r="AW33" t="s">
        <v>1221</v>
      </c>
      <c r="AX33" t="s">
        <v>1221</v>
      </c>
      <c r="BF33" s="730" t="s">
        <v>1200</v>
      </c>
      <c r="BG33" s="730" t="s">
        <v>1006</v>
      </c>
      <c r="BH33" s="730" t="s">
        <v>9487</v>
      </c>
    </row>
    <row r="34" spans="1:60">
      <c r="A34">
        <v>30</v>
      </c>
      <c r="B34" t="s">
        <v>970</v>
      </c>
      <c r="D34" t="s">
        <v>1222</v>
      </c>
      <c r="E34" t="s">
        <v>1223</v>
      </c>
      <c r="F34" t="s">
        <v>973</v>
      </c>
      <c r="G34">
        <v>1</v>
      </c>
      <c r="H34">
        <v>0</v>
      </c>
      <c r="I34" t="s">
        <v>974</v>
      </c>
      <c r="J34" t="s">
        <v>1025</v>
      </c>
      <c r="K34" t="s">
        <v>1100</v>
      </c>
      <c r="L34" t="s">
        <v>976</v>
      </c>
      <c r="M34" t="s">
        <v>977</v>
      </c>
      <c r="N34" t="s">
        <v>1217</v>
      </c>
      <c r="O34" t="s">
        <v>1217</v>
      </c>
      <c r="P34" t="s">
        <v>1224</v>
      </c>
      <c r="Q34">
        <v>6628</v>
      </c>
      <c r="R34">
        <v>6145</v>
      </c>
      <c r="S34">
        <v>5097</v>
      </c>
      <c r="T34">
        <v>880</v>
      </c>
      <c r="U34">
        <v>18</v>
      </c>
      <c r="V34">
        <v>1048</v>
      </c>
      <c r="W34">
        <v>0.82950000000000002</v>
      </c>
      <c r="X34">
        <v>0</v>
      </c>
      <c r="Y34">
        <v>1</v>
      </c>
      <c r="Z34">
        <v>1</v>
      </c>
      <c r="AA34">
        <v>0</v>
      </c>
      <c r="AB34" t="s">
        <v>970</v>
      </c>
      <c r="AC34" t="s">
        <v>1225</v>
      </c>
      <c r="AP34" t="s">
        <v>980</v>
      </c>
      <c r="AQ34">
        <v>0</v>
      </c>
      <c r="AT34" t="s">
        <v>1072</v>
      </c>
      <c r="AU34" t="s">
        <v>1226</v>
      </c>
      <c r="AV34" t="str">
        <f t="shared" si="0"/>
        <v>Oczyszczalnia dla aglomeracji Złotów w aglomeracji Złotów</v>
      </c>
      <c r="AW34" t="s">
        <v>1227</v>
      </c>
      <c r="AX34" t="s">
        <v>1228</v>
      </c>
      <c r="BF34" s="730" t="s">
        <v>1205</v>
      </c>
      <c r="BG34" s="730" t="s">
        <v>1100</v>
      </c>
      <c r="BH34" s="730" t="s">
        <v>9487</v>
      </c>
    </row>
    <row r="35" spans="1:60">
      <c r="A35">
        <v>31</v>
      </c>
      <c r="B35" t="s">
        <v>970</v>
      </c>
      <c r="D35" t="s">
        <v>1190</v>
      </c>
      <c r="E35" t="s">
        <v>1229</v>
      </c>
      <c r="F35" t="s">
        <v>973</v>
      </c>
      <c r="G35">
        <v>1</v>
      </c>
      <c r="H35">
        <v>0</v>
      </c>
      <c r="I35" t="s">
        <v>974</v>
      </c>
      <c r="J35" t="s">
        <v>970</v>
      </c>
      <c r="K35" t="s">
        <v>970</v>
      </c>
      <c r="L35" t="s">
        <v>976</v>
      </c>
      <c r="M35" t="s">
        <v>977</v>
      </c>
      <c r="N35" t="s">
        <v>970</v>
      </c>
      <c r="O35" t="s">
        <v>970</v>
      </c>
      <c r="P35" t="s">
        <v>1230</v>
      </c>
      <c r="Q35">
        <v>374713</v>
      </c>
      <c r="R35">
        <v>374827</v>
      </c>
      <c r="S35">
        <v>373850</v>
      </c>
      <c r="T35">
        <v>795</v>
      </c>
      <c r="U35">
        <v>182</v>
      </c>
      <c r="V35">
        <v>977</v>
      </c>
      <c r="W35">
        <v>0.99739999999999995</v>
      </c>
      <c r="X35">
        <v>1</v>
      </c>
      <c r="Y35">
        <v>1</v>
      </c>
      <c r="Z35">
        <v>1</v>
      </c>
      <c r="AA35">
        <v>1</v>
      </c>
      <c r="AB35" t="s">
        <v>970</v>
      </c>
      <c r="AC35" t="s">
        <v>1231</v>
      </c>
      <c r="AP35" t="s">
        <v>1232</v>
      </c>
      <c r="AQ35">
        <v>1</v>
      </c>
      <c r="AT35" t="s">
        <v>1029</v>
      </c>
      <c r="AU35" t="s">
        <v>1233</v>
      </c>
      <c r="AV35" t="str">
        <f t="shared" si="0"/>
        <v>mechaniczno-biologiczna oczyszczalnia ścieków w Złotoryi w aglomeracji Złotoryja</v>
      </c>
      <c r="AW35" t="s">
        <v>1234</v>
      </c>
      <c r="AX35" t="s">
        <v>1235</v>
      </c>
      <c r="BF35" s="730" t="s">
        <v>1216</v>
      </c>
      <c r="BG35" s="730" t="s">
        <v>1100</v>
      </c>
      <c r="BH35" s="730" t="s">
        <v>9487</v>
      </c>
    </row>
    <row r="36" spans="1:60">
      <c r="A36">
        <v>32</v>
      </c>
      <c r="B36" t="s">
        <v>970</v>
      </c>
      <c r="D36" t="s">
        <v>1236</v>
      </c>
      <c r="E36" t="s">
        <v>1237</v>
      </c>
      <c r="F36" t="s">
        <v>973</v>
      </c>
      <c r="G36">
        <v>1</v>
      </c>
      <c r="H36">
        <v>0</v>
      </c>
      <c r="I36" t="s">
        <v>974</v>
      </c>
      <c r="J36" t="s">
        <v>970</v>
      </c>
      <c r="K36" t="s">
        <v>970</v>
      </c>
      <c r="L36" t="s">
        <v>976</v>
      </c>
      <c r="M36" t="s">
        <v>977</v>
      </c>
      <c r="N36" t="s">
        <v>970</v>
      </c>
      <c r="O36" t="s">
        <v>970</v>
      </c>
      <c r="P36" t="s">
        <v>1238</v>
      </c>
      <c r="Q36">
        <v>83324</v>
      </c>
      <c r="R36">
        <v>92731</v>
      </c>
      <c r="S36">
        <v>90878</v>
      </c>
      <c r="T36">
        <v>1567</v>
      </c>
      <c r="U36">
        <v>286</v>
      </c>
      <c r="V36">
        <v>1853</v>
      </c>
      <c r="W36">
        <v>0.98</v>
      </c>
      <c r="X36">
        <v>1</v>
      </c>
      <c r="Y36">
        <v>1</v>
      </c>
      <c r="Z36">
        <v>1</v>
      </c>
      <c r="AA36">
        <v>1</v>
      </c>
      <c r="AB36" t="s">
        <v>970</v>
      </c>
      <c r="AC36" t="s">
        <v>1239</v>
      </c>
      <c r="AP36" t="s">
        <v>980</v>
      </c>
      <c r="AQ36">
        <v>0</v>
      </c>
      <c r="AT36" t="s">
        <v>1072</v>
      </c>
      <c r="AU36" t="s">
        <v>1240</v>
      </c>
      <c r="AV36" t="str">
        <f t="shared" si="0"/>
        <v>Mierzwin w aglomeracji Złotniki Kujawskie</v>
      </c>
      <c r="AW36" t="s">
        <v>1241</v>
      </c>
      <c r="AX36" t="s">
        <v>1242</v>
      </c>
      <c r="BF36" s="730" t="s">
        <v>1222</v>
      </c>
      <c r="BG36" s="730" t="s">
        <v>1100</v>
      </c>
      <c r="BH36" s="730" t="s">
        <v>9487</v>
      </c>
    </row>
    <row r="37" spans="1:60">
      <c r="A37">
        <v>33</v>
      </c>
      <c r="B37" t="s">
        <v>970</v>
      </c>
      <c r="D37" t="s">
        <v>1018</v>
      </c>
      <c r="E37" t="s">
        <v>1006</v>
      </c>
      <c r="F37" t="s">
        <v>973</v>
      </c>
      <c r="G37">
        <v>1</v>
      </c>
      <c r="H37">
        <v>0</v>
      </c>
      <c r="I37" t="s">
        <v>974</v>
      </c>
      <c r="J37" t="s">
        <v>1006</v>
      </c>
      <c r="K37" t="s">
        <v>1006</v>
      </c>
      <c r="L37" t="s">
        <v>976</v>
      </c>
      <c r="M37" t="s">
        <v>977</v>
      </c>
      <c r="N37" t="s">
        <v>1006</v>
      </c>
      <c r="O37" t="s">
        <v>1243</v>
      </c>
      <c r="P37" t="s">
        <v>1244</v>
      </c>
      <c r="Q37">
        <v>124218</v>
      </c>
      <c r="R37">
        <v>124218</v>
      </c>
      <c r="S37">
        <v>123656</v>
      </c>
      <c r="T37">
        <v>562</v>
      </c>
      <c r="U37">
        <v>0</v>
      </c>
      <c r="V37">
        <v>562</v>
      </c>
      <c r="W37">
        <v>0.99550000000000005</v>
      </c>
      <c r="X37">
        <v>1</v>
      </c>
      <c r="Y37">
        <v>1</v>
      </c>
      <c r="Z37">
        <v>1</v>
      </c>
      <c r="AA37">
        <v>1</v>
      </c>
      <c r="AB37" t="s">
        <v>970</v>
      </c>
      <c r="AC37" t="s">
        <v>1245</v>
      </c>
      <c r="AP37" t="s">
        <v>1232</v>
      </c>
      <c r="AQ37">
        <v>2</v>
      </c>
      <c r="AT37" t="s">
        <v>1072</v>
      </c>
      <c r="AU37" t="s">
        <v>1246</v>
      </c>
      <c r="AV37" t="str">
        <f t="shared" si="0"/>
        <v>Oczyszczalnia ścieków Złocieniec w aglomeracji Złocieniec</v>
      </c>
      <c r="AW37" t="s">
        <v>1247</v>
      </c>
      <c r="AX37" t="s">
        <v>1248</v>
      </c>
      <c r="BF37" s="730" t="s">
        <v>1190</v>
      </c>
      <c r="BG37" s="730" t="s">
        <v>970</v>
      </c>
      <c r="BH37" s="730" t="s">
        <v>9487</v>
      </c>
    </row>
    <row r="38" spans="1:60">
      <c r="A38">
        <v>34</v>
      </c>
      <c r="B38" t="s">
        <v>970</v>
      </c>
      <c r="D38" t="s">
        <v>1249</v>
      </c>
      <c r="E38" t="s">
        <v>1250</v>
      </c>
      <c r="F38" t="s">
        <v>973</v>
      </c>
      <c r="G38">
        <v>1</v>
      </c>
      <c r="H38">
        <v>0</v>
      </c>
      <c r="I38" t="s">
        <v>974</v>
      </c>
      <c r="J38" t="s">
        <v>1174</v>
      </c>
      <c r="K38" t="s">
        <v>1100</v>
      </c>
      <c r="L38" t="s">
        <v>976</v>
      </c>
      <c r="M38" t="s">
        <v>977</v>
      </c>
      <c r="N38" t="s">
        <v>1250</v>
      </c>
      <c r="O38" t="s">
        <v>1250</v>
      </c>
      <c r="P38" t="s">
        <v>1251</v>
      </c>
      <c r="Q38">
        <v>16225</v>
      </c>
      <c r="R38">
        <v>17507</v>
      </c>
      <c r="S38">
        <v>17191</v>
      </c>
      <c r="T38">
        <v>141</v>
      </c>
      <c r="U38">
        <v>175</v>
      </c>
      <c r="V38">
        <v>316</v>
      </c>
      <c r="W38">
        <v>0.98199999999999998</v>
      </c>
      <c r="X38">
        <v>1</v>
      </c>
      <c r="Y38">
        <v>1</v>
      </c>
      <c r="Z38">
        <v>1</v>
      </c>
      <c r="AA38">
        <v>1</v>
      </c>
      <c r="AB38" t="s">
        <v>970</v>
      </c>
      <c r="AC38" t="s">
        <v>1252</v>
      </c>
      <c r="AP38" t="s">
        <v>980</v>
      </c>
      <c r="AQ38">
        <v>0</v>
      </c>
      <c r="AT38" t="s">
        <v>1029</v>
      </c>
      <c r="AU38" t="s">
        <v>1253</v>
      </c>
      <c r="AV38" t="str">
        <f t="shared" si="0"/>
        <v>Ziębice w aglomeracji Ziębice</v>
      </c>
      <c r="AW38" t="s">
        <v>1254</v>
      </c>
      <c r="AX38" t="s">
        <v>1254</v>
      </c>
      <c r="BF38" s="730" t="s">
        <v>1236</v>
      </c>
      <c r="BG38" s="730" t="s">
        <v>970</v>
      </c>
      <c r="BH38" s="730" t="s">
        <v>9487</v>
      </c>
    </row>
    <row r="39" spans="1:60">
      <c r="A39">
        <v>35</v>
      </c>
      <c r="B39" t="s">
        <v>970</v>
      </c>
      <c r="D39" t="s">
        <v>1255</v>
      </c>
      <c r="E39" t="s">
        <v>1256</v>
      </c>
      <c r="F39" t="s">
        <v>973</v>
      </c>
      <c r="G39">
        <v>1</v>
      </c>
      <c r="H39">
        <v>0</v>
      </c>
      <c r="I39" t="s">
        <v>974</v>
      </c>
      <c r="J39" t="s">
        <v>996</v>
      </c>
      <c r="K39" t="s">
        <v>1006</v>
      </c>
      <c r="L39" t="s">
        <v>976</v>
      </c>
      <c r="M39" t="s">
        <v>977</v>
      </c>
      <c r="N39" t="s">
        <v>1257</v>
      </c>
      <c r="O39" t="s">
        <v>1256</v>
      </c>
      <c r="P39" t="s">
        <v>1258</v>
      </c>
      <c r="Q39">
        <v>23450</v>
      </c>
      <c r="R39">
        <v>24640</v>
      </c>
      <c r="S39">
        <v>24226</v>
      </c>
      <c r="T39">
        <v>378</v>
      </c>
      <c r="U39">
        <v>36</v>
      </c>
      <c r="V39">
        <v>414</v>
      </c>
      <c r="W39">
        <v>0.98319999999999996</v>
      </c>
      <c r="X39">
        <v>1</v>
      </c>
      <c r="Y39">
        <v>1</v>
      </c>
      <c r="Z39">
        <v>1</v>
      </c>
      <c r="AA39">
        <v>1</v>
      </c>
      <c r="AB39" t="s">
        <v>970</v>
      </c>
      <c r="AC39" t="s">
        <v>1259</v>
      </c>
      <c r="AP39" t="s">
        <v>980</v>
      </c>
      <c r="AQ39">
        <v>0</v>
      </c>
      <c r="AT39" t="s">
        <v>1029</v>
      </c>
      <c r="AU39" t="s">
        <v>1253</v>
      </c>
      <c r="AV39" t="str">
        <f t="shared" si="0"/>
        <v>Henryków w aglomeracji Ziębice</v>
      </c>
      <c r="AW39" t="s">
        <v>1260</v>
      </c>
      <c r="AX39" t="s">
        <v>1254</v>
      </c>
      <c r="BF39" s="730" t="s">
        <v>1018</v>
      </c>
      <c r="BG39" s="730" t="s">
        <v>1006</v>
      </c>
      <c r="BH39" s="730" t="s">
        <v>9487</v>
      </c>
    </row>
    <row r="40" spans="1:60">
      <c r="A40">
        <v>36</v>
      </c>
      <c r="B40" t="s">
        <v>970</v>
      </c>
      <c r="D40" t="s">
        <v>1261</v>
      </c>
      <c r="E40" t="s">
        <v>1262</v>
      </c>
      <c r="F40" t="s">
        <v>973</v>
      </c>
      <c r="G40">
        <v>1</v>
      </c>
      <c r="H40">
        <v>0</v>
      </c>
      <c r="I40" t="s">
        <v>1043</v>
      </c>
      <c r="J40" t="s">
        <v>1263</v>
      </c>
      <c r="K40" t="s">
        <v>1100</v>
      </c>
      <c r="L40" t="s">
        <v>976</v>
      </c>
      <c r="M40" t="s">
        <v>977</v>
      </c>
      <c r="N40" t="s">
        <v>1262</v>
      </c>
      <c r="O40" t="s">
        <v>1262</v>
      </c>
      <c r="P40" t="s">
        <v>1264</v>
      </c>
      <c r="Q40">
        <v>4668</v>
      </c>
      <c r="R40">
        <v>4573</v>
      </c>
      <c r="S40">
        <v>4487</v>
      </c>
      <c r="T40">
        <v>59</v>
      </c>
      <c r="U40">
        <v>27</v>
      </c>
      <c r="V40">
        <v>86</v>
      </c>
      <c r="W40">
        <v>0.98119999999999996</v>
      </c>
      <c r="X40">
        <v>1</v>
      </c>
      <c r="Y40">
        <v>1</v>
      </c>
      <c r="Z40">
        <v>0</v>
      </c>
      <c r="AA40">
        <v>0</v>
      </c>
      <c r="AB40" t="s">
        <v>970</v>
      </c>
      <c r="AC40" t="s">
        <v>1265</v>
      </c>
      <c r="AP40" t="s">
        <v>980</v>
      </c>
      <c r="AQ40">
        <v>0</v>
      </c>
      <c r="AT40" t="s">
        <v>1029</v>
      </c>
      <c r="AU40" t="s">
        <v>1266</v>
      </c>
      <c r="AV40" t="str">
        <f t="shared" si="0"/>
        <v>Łącza w aglomeracji Zielona Góra</v>
      </c>
      <c r="AW40" t="s">
        <v>1267</v>
      </c>
      <c r="AX40" t="s">
        <v>1268</v>
      </c>
      <c r="BF40" s="730" t="s">
        <v>1249</v>
      </c>
      <c r="BG40" s="730" t="s">
        <v>1100</v>
      </c>
      <c r="BH40" s="730" t="s">
        <v>9487</v>
      </c>
    </row>
    <row r="41" spans="1:60">
      <c r="A41">
        <v>37</v>
      </c>
      <c r="B41" t="s">
        <v>970</v>
      </c>
      <c r="D41" t="s">
        <v>1269</v>
      </c>
      <c r="E41" t="s">
        <v>1270</v>
      </c>
      <c r="F41" t="s">
        <v>973</v>
      </c>
      <c r="G41">
        <v>1</v>
      </c>
      <c r="H41">
        <v>0</v>
      </c>
      <c r="I41" t="s">
        <v>974</v>
      </c>
      <c r="J41" t="s">
        <v>1035</v>
      </c>
      <c r="K41" t="s">
        <v>970</v>
      </c>
      <c r="L41" t="s">
        <v>976</v>
      </c>
      <c r="M41" t="s">
        <v>977</v>
      </c>
      <c r="N41" t="s">
        <v>1270</v>
      </c>
      <c r="O41" t="s">
        <v>1270</v>
      </c>
      <c r="P41" t="s">
        <v>1271</v>
      </c>
      <c r="Q41">
        <v>2019</v>
      </c>
      <c r="R41">
        <v>2019</v>
      </c>
      <c r="S41">
        <v>1991</v>
      </c>
      <c r="T41">
        <v>28</v>
      </c>
      <c r="U41">
        <v>0</v>
      </c>
      <c r="V41">
        <v>28</v>
      </c>
      <c r="W41">
        <v>0.98609999999999998</v>
      </c>
      <c r="X41">
        <v>1</v>
      </c>
      <c r="Y41">
        <v>1</v>
      </c>
      <c r="Z41">
        <v>1</v>
      </c>
      <c r="AA41">
        <v>1</v>
      </c>
      <c r="AB41" t="s">
        <v>970</v>
      </c>
      <c r="AC41" t="s">
        <v>1272</v>
      </c>
      <c r="AP41" t="s">
        <v>980</v>
      </c>
      <c r="AQ41">
        <v>0</v>
      </c>
      <c r="AT41" t="s">
        <v>1029</v>
      </c>
      <c r="AU41" t="s">
        <v>1273</v>
      </c>
      <c r="AV41" t="str">
        <f t="shared" si="0"/>
        <v>Zakład Oczyszczania Ścieków i Zagospodarowania Osadów w aglomeracji ZGORZELEC</v>
      </c>
      <c r="AW41" t="s">
        <v>1274</v>
      </c>
      <c r="AX41" t="s">
        <v>1275</v>
      </c>
      <c r="BF41" s="730" t="s">
        <v>1255</v>
      </c>
      <c r="BG41" s="730" t="s">
        <v>1006</v>
      </c>
      <c r="BH41" s="730" t="s">
        <v>9487</v>
      </c>
    </row>
    <row r="42" spans="1:60">
      <c r="A42">
        <v>38</v>
      </c>
      <c r="B42" t="s">
        <v>970</v>
      </c>
      <c r="D42" t="s">
        <v>1276</v>
      </c>
      <c r="E42" t="s">
        <v>1277</v>
      </c>
      <c r="F42" t="s">
        <v>973</v>
      </c>
      <c r="G42">
        <v>1</v>
      </c>
      <c r="H42">
        <v>0</v>
      </c>
      <c r="I42" t="s">
        <v>974</v>
      </c>
      <c r="J42" t="s">
        <v>1025</v>
      </c>
      <c r="K42" t="s">
        <v>987</v>
      </c>
      <c r="L42" t="s">
        <v>976</v>
      </c>
      <c r="M42" t="s">
        <v>977</v>
      </c>
      <c r="N42" t="s">
        <v>1277</v>
      </c>
      <c r="O42" t="s">
        <v>1277</v>
      </c>
      <c r="P42" t="s">
        <v>1278</v>
      </c>
      <c r="Q42">
        <v>16707</v>
      </c>
      <c r="R42">
        <v>15905</v>
      </c>
      <c r="S42">
        <v>15835</v>
      </c>
      <c r="T42">
        <v>70</v>
      </c>
      <c r="U42">
        <v>0</v>
      </c>
      <c r="V42">
        <v>70</v>
      </c>
      <c r="W42">
        <v>0.99560000000000004</v>
      </c>
      <c r="X42">
        <v>1</v>
      </c>
      <c r="Y42">
        <v>1</v>
      </c>
      <c r="Z42">
        <v>1</v>
      </c>
      <c r="AA42">
        <v>1</v>
      </c>
      <c r="AB42" t="s">
        <v>970</v>
      </c>
      <c r="AC42" t="s">
        <v>1279</v>
      </c>
      <c r="AP42" t="s">
        <v>980</v>
      </c>
      <c r="AQ42">
        <v>0</v>
      </c>
      <c r="AT42" t="s">
        <v>990</v>
      </c>
      <c r="AU42" t="s">
        <v>1280</v>
      </c>
      <c r="AV42" t="str">
        <f t="shared" si="0"/>
        <v>Oczyszczalnia ścieków w Zgierzu w aglomeracji Zgierz</v>
      </c>
      <c r="AW42" t="s">
        <v>1281</v>
      </c>
      <c r="AX42" t="s">
        <v>1282</v>
      </c>
      <c r="BF42" s="730" t="s">
        <v>1261</v>
      </c>
      <c r="BG42" s="730" t="s">
        <v>1100</v>
      </c>
      <c r="BH42" s="730" t="s">
        <v>9487</v>
      </c>
    </row>
    <row r="43" spans="1:60">
      <c r="A43">
        <v>39</v>
      </c>
      <c r="B43" t="s">
        <v>970</v>
      </c>
      <c r="D43" t="s">
        <v>1283</v>
      </c>
      <c r="E43" t="s">
        <v>1284</v>
      </c>
      <c r="F43" t="s">
        <v>973</v>
      </c>
      <c r="G43">
        <v>1</v>
      </c>
      <c r="H43">
        <v>0</v>
      </c>
      <c r="I43" t="s">
        <v>974</v>
      </c>
      <c r="J43" t="s">
        <v>1109</v>
      </c>
      <c r="K43" t="s">
        <v>987</v>
      </c>
      <c r="L43" t="s">
        <v>976</v>
      </c>
      <c r="M43" t="s">
        <v>977</v>
      </c>
      <c r="N43" t="s">
        <v>1284</v>
      </c>
      <c r="O43" t="s">
        <v>1284</v>
      </c>
      <c r="P43" t="s">
        <v>1285</v>
      </c>
      <c r="Q43">
        <v>3111</v>
      </c>
      <c r="R43">
        <v>2944</v>
      </c>
      <c r="S43">
        <v>2894</v>
      </c>
      <c r="T43">
        <v>35</v>
      </c>
      <c r="U43">
        <v>15</v>
      </c>
      <c r="V43">
        <v>50</v>
      </c>
      <c r="W43">
        <v>0.98299999999999998</v>
      </c>
      <c r="X43">
        <v>1</v>
      </c>
      <c r="Y43">
        <v>1</v>
      </c>
      <c r="Z43">
        <v>1</v>
      </c>
      <c r="AA43">
        <v>1</v>
      </c>
      <c r="AB43" t="s">
        <v>970</v>
      </c>
      <c r="AC43" t="s">
        <v>1286</v>
      </c>
      <c r="AP43" t="s">
        <v>980</v>
      </c>
      <c r="AQ43">
        <v>0</v>
      </c>
      <c r="AT43" t="s">
        <v>935</v>
      </c>
      <c r="AU43" t="s">
        <v>1287</v>
      </c>
      <c r="AV43" t="str">
        <f t="shared" si="0"/>
        <v>Zembrzyce w aglomeracji Zembrzyce</v>
      </c>
      <c r="AW43" t="s">
        <v>1288</v>
      </c>
      <c r="AX43" t="s">
        <v>1288</v>
      </c>
      <c r="BF43" s="730" t="s">
        <v>1269</v>
      </c>
      <c r="BG43" s="730" t="s">
        <v>970</v>
      </c>
      <c r="BH43" s="730" t="s">
        <v>9487</v>
      </c>
    </row>
    <row r="44" spans="1:60">
      <c r="A44">
        <v>40</v>
      </c>
      <c r="B44" t="s">
        <v>970</v>
      </c>
      <c r="D44" t="s">
        <v>1289</v>
      </c>
      <c r="E44" t="s">
        <v>1290</v>
      </c>
      <c r="F44" t="s">
        <v>973</v>
      </c>
      <c r="G44">
        <v>1</v>
      </c>
      <c r="H44">
        <v>0</v>
      </c>
      <c r="I44" t="s">
        <v>974</v>
      </c>
      <c r="J44" t="s">
        <v>1035</v>
      </c>
      <c r="K44" t="s">
        <v>970</v>
      </c>
      <c r="L44" t="s">
        <v>976</v>
      </c>
      <c r="M44" t="s">
        <v>977</v>
      </c>
      <c r="N44" t="s">
        <v>1290</v>
      </c>
      <c r="O44" t="s">
        <v>1290</v>
      </c>
      <c r="P44" t="s">
        <v>1291</v>
      </c>
      <c r="Q44">
        <v>3101</v>
      </c>
      <c r="R44">
        <v>2821</v>
      </c>
      <c r="S44">
        <v>2766</v>
      </c>
      <c r="T44">
        <v>15</v>
      </c>
      <c r="U44">
        <v>40</v>
      </c>
      <c r="V44">
        <v>55</v>
      </c>
      <c r="W44">
        <v>0.98050000000000004</v>
      </c>
      <c r="X44">
        <v>1</v>
      </c>
      <c r="Y44">
        <v>1</v>
      </c>
      <c r="Z44">
        <v>1</v>
      </c>
      <c r="AA44">
        <v>1</v>
      </c>
      <c r="AB44" t="s">
        <v>970</v>
      </c>
      <c r="AC44" t="s">
        <v>1292</v>
      </c>
      <c r="AP44" t="s">
        <v>980</v>
      </c>
      <c r="AQ44">
        <v>0</v>
      </c>
      <c r="AT44" t="s">
        <v>1038</v>
      </c>
      <c r="AU44" t="s">
        <v>1293</v>
      </c>
      <c r="AV44" t="str">
        <f t="shared" si="0"/>
        <v>Oczyszczalnia ścieków w Zelowie w aglomeracji Zelów</v>
      </c>
      <c r="AW44" t="s">
        <v>1294</v>
      </c>
      <c r="AX44" t="s">
        <v>1295</v>
      </c>
      <c r="BF44" s="730" t="s">
        <v>1276</v>
      </c>
      <c r="BG44" s="730" t="s">
        <v>987</v>
      </c>
      <c r="BH44" s="730" t="s">
        <v>9487</v>
      </c>
    </row>
    <row r="45" spans="1:60">
      <c r="A45">
        <v>41</v>
      </c>
      <c r="B45" t="s">
        <v>970</v>
      </c>
      <c r="D45" t="s">
        <v>1296</v>
      </c>
      <c r="E45" t="s">
        <v>1297</v>
      </c>
      <c r="F45" t="s">
        <v>973</v>
      </c>
      <c r="G45">
        <v>1</v>
      </c>
      <c r="H45">
        <v>0</v>
      </c>
      <c r="I45" t="s">
        <v>974</v>
      </c>
      <c r="J45" t="s">
        <v>1035</v>
      </c>
      <c r="K45" t="s">
        <v>970</v>
      </c>
      <c r="L45" t="s">
        <v>976</v>
      </c>
      <c r="M45" t="s">
        <v>977</v>
      </c>
      <c r="N45" t="s">
        <v>1297</v>
      </c>
      <c r="O45" t="s">
        <v>1297</v>
      </c>
      <c r="P45" t="s">
        <v>1298</v>
      </c>
      <c r="Q45">
        <v>2042</v>
      </c>
      <c r="R45">
        <v>2024</v>
      </c>
      <c r="S45">
        <v>1988</v>
      </c>
      <c r="T45">
        <v>28</v>
      </c>
      <c r="U45">
        <v>8</v>
      </c>
      <c r="V45">
        <v>36</v>
      </c>
      <c r="W45">
        <v>0.98219999999999996</v>
      </c>
      <c r="X45">
        <v>1</v>
      </c>
      <c r="Y45">
        <v>1</v>
      </c>
      <c r="Z45">
        <v>1</v>
      </c>
      <c r="AA45">
        <v>1</v>
      </c>
      <c r="AB45" t="s">
        <v>970</v>
      </c>
      <c r="AC45" t="s">
        <v>1299</v>
      </c>
      <c r="AP45" t="s">
        <v>980</v>
      </c>
      <c r="AQ45">
        <v>0</v>
      </c>
      <c r="AT45" t="s">
        <v>1047</v>
      </c>
      <c r="AU45" t="s">
        <v>1300</v>
      </c>
      <c r="AV45" t="str">
        <f t="shared" si="0"/>
        <v>Zebrzydowice "KOVONA" w aglomeracji Zebrzydowice</v>
      </c>
      <c r="AW45" t="s">
        <v>1301</v>
      </c>
      <c r="AX45" t="s">
        <v>1302</v>
      </c>
      <c r="BF45" s="730" t="s">
        <v>1283</v>
      </c>
      <c r="BG45" s="730" t="s">
        <v>987</v>
      </c>
      <c r="BH45" s="730" t="s">
        <v>9487</v>
      </c>
    </row>
    <row r="46" spans="1:60">
      <c r="A46">
        <v>42</v>
      </c>
      <c r="B46" t="s">
        <v>970</v>
      </c>
      <c r="D46" t="s">
        <v>1303</v>
      </c>
      <c r="E46" t="s">
        <v>1304</v>
      </c>
      <c r="F46" t="s">
        <v>973</v>
      </c>
      <c r="G46">
        <v>1</v>
      </c>
      <c r="H46">
        <v>0</v>
      </c>
      <c r="I46" t="s">
        <v>974</v>
      </c>
      <c r="J46" t="s">
        <v>1305</v>
      </c>
      <c r="K46" t="s">
        <v>987</v>
      </c>
      <c r="L46" t="s">
        <v>976</v>
      </c>
      <c r="M46" t="s">
        <v>977</v>
      </c>
      <c r="N46" t="s">
        <v>1304</v>
      </c>
      <c r="O46" t="s">
        <v>1304</v>
      </c>
      <c r="P46" t="s">
        <v>1306</v>
      </c>
      <c r="Q46">
        <v>4882</v>
      </c>
      <c r="R46">
        <v>4525</v>
      </c>
      <c r="S46">
        <v>4473</v>
      </c>
      <c r="T46">
        <v>10</v>
      </c>
      <c r="U46">
        <v>42</v>
      </c>
      <c r="V46">
        <v>52</v>
      </c>
      <c r="W46">
        <v>0.98850000000000005</v>
      </c>
      <c r="X46">
        <v>1</v>
      </c>
      <c r="Y46">
        <v>1</v>
      </c>
      <c r="Z46">
        <v>1</v>
      </c>
      <c r="AA46">
        <v>1</v>
      </c>
      <c r="AB46" t="s">
        <v>970</v>
      </c>
      <c r="AC46" t="s">
        <v>1307</v>
      </c>
      <c r="AP46" t="s">
        <v>980</v>
      </c>
      <c r="AQ46">
        <v>0</v>
      </c>
      <c r="AT46" t="s">
        <v>1047</v>
      </c>
      <c r="AU46" t="s">
        <v>1308</v>
      </c>
      <c r="AV46" t="str">
        <f t="shared" si="0"/>
        <v>Biologiczno-chemiczna oczyszczalnia ścieków ArcelorMittal Poland S.A. Oddział w Zdzieszowicach w aglomeracji Zdzieszowice</v>
      </c>
      <c r="AW46" t="s">
        <v>1309</v>
      </c>
      <c r="AX46" t="s">
        <v>1310</v>
      </c>
      <c r="BF46" s="730" t="s">
        <v>1289</v>
      </c>
      <c r="BG46" s="730" t="s">
        <v>970</v>
      </c>
      <c r="BH46" s="730" t="s">
        <v>9487</v>
      </c>
    </row>
    <row r="47" spans="1:60">
      <c r="A47">
        <v>43</v>
      </c>
      <c r="B47" t="s">
        <v>970</v>
      </c>
      <c r="D47" t="s">
        <v>1311</v>
      </c>
      <c r="E47" t="s">
        <v>1312</v>
      </c>
      <c r="F47" t="s">
        <v>973</v>
      </c>
      <c r="G47">
        <v>1</v>
      </c>
      <c r="H47">
        <v>0</v>
      </c>
      <c r="I47" t="s">
        <v>974</v>
      </c>
      <c r="J47" t="s">
        <v>1313</v>
      </c>
      <c r="K47" t="s">
        <v>1006</v>
      </c>
      <c r="L47" t="s">
        <v>976</v>
      </c>
      <c r="M47" t="s">
        <v>977</v>
      </c>
      <c r="N47" t="s">
        <v>1314</v>
      </c>
      <c r="O47" t="s">
        <v>1315</v>
      </c>
      <c r="P47" t="s">
        <v>1316</v>
      </c>
      <c r="Q47">
        <v>35000</v>
      </c>
      <c r="R47">
        <v>34648</v>
      </c>
      <c r="S47">
        <v>34276</v>
      </c>
      <c r="T47">
        <v>286</v>
      </c>
      <c r="U47">
        <v>86</v>
      </c>
      <c r="V47">
        <v>372</v>
      </c>
      <c r="W47">
        <v>0.98929999999999996</v>
      </c>
      <c r="X47">
        <v>1</v>
      </c>
      <c r="Y47">
        <v>1</v>
      </c>
      <c r="Z47">
        <v>1</v>
      </c>
      <c r="AA47">
        <v>1</v>
      </c>
      <c r="AB47" t="s">
        <v>970</v>
      </c>
      <c r="AC47" t="s">
        <v>1317</v>
      </c>
      <c r="AP47" t="s">
        <v>980</v>
      </c>
      <c r="AQ47">
        <v>0</v>
      </c>
      <c r="AT47" t="s">
        <v>1038</v>
      </c>
      <c r="AU47" t="s">
        <v>1318</v>
      </c>
      <c r="AV47" t="str">
        <f t="shared" si="0"/>
        <v>Miejska Oczyszczalni Ścieków w aglomeracji Zduńska Wola</v>
      </c>
      <c r="AW47" t="s">
        <v>1319</v>
      </c>
      <c r="AX47" t="s">
        <v>1320</v>
      </c>
      <c r="BF47" s="730" t="s">
        <v>1296</v>
      </c>
      <c r="BG47" s="730" t="s">
        <v>970</v>
      </c>
      <c r="BH47" s="730" t="s">
        <v>9487</v>
      </c>
    </row>
    <row r="48" spans="1:60">
      <c r="A48">
        <v>44</v>
      </c>
      <c r="B48" t="s">
        <v>970</v>
      </c>
      <c r="D48" t="s">
        <v>1321</v>
      </c>
      <c r="E48" t="s">
        <v>1322</v>
      </c>
      <c r="F48" t="s">
        <v>973</v>
      </c>
      <c r="G48">
        <v>1</v>
      </c>
      <c r="H48">
        <v>0</v>
      </c>
      <c r="I48" t="s">
        <v>974</v>
      </c>
      <c r="J48" t="s">
        <v>1305</v>
      </c>
      <c r="K48" t="s">
        <v>987</v>
      </c>
      <c r="L48" t="s">
        <v>976</v>
      </c>
      <c r="M48" t="s">
        <v>977</v>
      </c>
      <c r="N48" t="s">
        <v>1323</v>
      </c>
      <c r="O48" t="s">
        <v>1323</v>
      </c>
      <c r="P48" t="s">
        <v>1324</v>
      </c>
      <c r="Q48">
        <v>11039</v>
      </c>
      <c r="R48">
        <v>9866</v>
      </c>
      <c r="S48">
        <v>9680</v>
      </c>
      <c r="T48">
        <v>138</v>
      </c>
      <c r="U48">
        <v>48</v>
      </c>
      <c r="V48">
        <v>186</v>
      </c>
      <c r="W48">
        <v>0.98109999999999997</v>
      </c>
      <c r="X48">
        <v>1</v>
      </c>
      <c r="Y48">
        <v>1</v>
      </c>
      <c r="Z48">
        <v>1</v>
      </c>
      <c r="AA48">
        <v>1</v>
      </c>
      <c r="AB48" t="s">
        <v>970</v>
      </c>
      <c r="AC48" t="s">
        <v>1325</v>
      </c>
      <c r="AP48" t="s">
        <v>980</v>
      </c>
      <c r="AQ48">
        <v>0</v>
      </c>
      <c r="AT48" t="s">
        <v>1029</v>
      </c>
      <c r="AU48" t="s">
        <v>1326</v>
      </c>
      <c r="AV48" t="str">
        <f t="shared" si="0"/>
        <v>Zduny w aglomeracji Zduny</v>
      </c>
      <c r="AW48" t="s">
        <v>1327</v>
      </c>
      <c r="AX48" t="s">
        <v>1327</v>
      </c>
      <c r="BF48" s="730" t="s">
        <v>1303</v>
      </c>
      <c r="BG48" s="730" t="s">
        <v>987</v>
      </c>
      <c r="BH48" s="730" t="s">
        <v>9487</v>
      </c>
    </row>
    <row r="49" spans="1:60">
      <c r="A49">
        <v>45</v>
      </c>
      <c r="B49" t="s">
        <v>970</v>
      </c>
      <c r="D49" t="s">
        <v>1328</v>
      </c>
      <c r="E49" t="s">
        <v>1329</v>
      </c>
      <c r="F49" t="s">
        <v>973</v>
      </c>
      <c r="G49">
        <v>1</v>
      </c>
      <c r="H49">
        <v>0</v>
      </c>
      <c r="I49" t="s">
        <v>974</v>
      </c>
      <c r="J49" t="s">
        <v>1329</v>
      </c>
      <c r="K49" t="s">
        <v>987</v>
      </c>
      <c r="L49" t="s">
        <v>976</v>
      </c>
      <c r="M49" t="s">
        <v>977</v>
      </c>
      <c r="N49" t="s">
        <v>1329</v>
      </c>
      <c r="O49" t="s">
        <v>1329</v>
      </c>
      <c r="P49" t="s">
        <v>1330</v>
      </c>
      <c r="Q49">
        <v>18789</v>
      </c>
      <c r="R49">
        <v>18525</v>
      </c>
      <c r="S49">
        <v>18207</v>
      </c>
      <c r="T49">
        <v>291</v>
      </c>
      <c r="U49">
        <v>27</v>
      </c>
      <c r="V49">
        <v>318</v>
      </c>
      <c r="W49">
        <v>0.98280000000000001</v>
      </c>
      <c r="X49">
        <v>1</v>
      </c>
      <c r="Y49">
        <v>1</v>
      </c>
      <c r="Z49">
        <v>1</v>
      </c>
      <c r="AA49">
        <v>1</v>
      </c>
      <c r="AB49" t="s">
        <v>970</v>
      </c>
      <c r="AC49" t="s">
        <v>1331</v>
      </c>
      <c r="AP49" t="s">
        <v>980</v>
      </c>
      <c r="AQ49">
        <v>0</v>
      </c>
      <c r="AT49" t="s">
        <v>1212</v>
      </c>
      <c r="AU49" t="s">
        <v>1332</v>
      </c>
      <c r="AV49" t="str">
        <f t="shared" si="0"/>
        <v>Zbuczyn w aglomeracji Zbuczyn</v>
      </c>
      <c r="AW49" t="s">
        <v>1333</v>
      </c>
      <c r="AX49" t="s">
        <v>1333</v>
      </c>
      <c r="BF49" s="730" t="s">
        <v>1311</v>
      </c>
      <c r="BG49" s="730" t="s">
        <v>1006</v>
      </c>
      <c r="BH49" s="730" t="s">
        <v>9487</v>
      </c>
    </row>
    <row r="50" spans="1:60">
      <c r="A50">
        <v>46</v>
      </c>
      <c r="B50" t="s">
        <v>970</v>
      </c>
      <c r="D50" t="s">
        <v>1334</v>
      </c>
      <c r="E50" t="s">
        <v>1335</v>
      </c>
      <c r="F50" t="s">
        <v>973</v>
      </c>
      <c r="G50">
        <v>1</v>
      </c>
      <c r="H50">
        <v>0</v>
      </c>
      <c r="I50" t="s">
        <v>974</v>
      </c>
      <c r="J50" t="s">
        <v>1025</v>
      </c>
      <c r="K50" t="s">
        <v>1100</v>
      </c>
      <c r="L50" t="s">
        <v>976</v>
      </c>
      <c r="M50" t="s">
        <v>977</v>
      </c>
      <c r="N50" t="s">
        <v>1335</v>
      </c>
      <c r="O50" t="s">
        <v>1335</v>
      </c>
      <c r="P50" t="s">
        <v>1336</v>
      </c>
      <c r="Q50">
        <v>5002</v>
      </c>
      <c r="R50">
        <v>4752</v>
      </c>
      <c r="S50">
        <v>4579</v>
      </c>
      <c r="T50">
        <v>139</v>
      </c>
      <c r="U50">
        <v>34</v>
      </c>
      <c r="V50">
        <v>173</v>
      </c>
      <c r="W50">
        <v>0.96360000000000001</v>
      </c>
      <c r="X50">
        <v>0</v>
      </c>
      <c r="Y50">
        <v>1</v>
      </c>
      <c r="Z50">
        <v>1</v>
      </c>
      <c r="AA50">
        <v>0</v>
      </c>
      <c r="AB50" t="s">
        <v>970</v>
      </c>
      <c r="AC50" t="s">
        <v>1337</v>
      </c>
      <c r="AP50" t="s">
        <v>980</v>
      </c>
      <c r="AQ50">
        <v>0</v>
      </c>
      <c r="AT50" t="s">
        <v>1169</v>
      </c>
      <c r="AU50" t="s">
        <v>1338</v>
      </c>
      <c r="AV50" t="str">
        <f t="shared" si="0"/>
        <v>Zblewo w aglomeracji Zblewo</v>
      </c>
      <c r="AW50" t="s">
        <v>1339</v>
      </c>
      <c r="AX50" t="s">
        <v>1339</v>
      </c>
      <c r="BF50" s="730" t="s">
        <v>1321</v>
      </c>
      <c r="BG50" s="730" t="s">
        <v>987</v>
      </c>
      <c r="BH50" s="730" t="s">
        <v>9487</v>
      </c>
    </row>
    <row r="51" spans="1:60">
      <c r="A51">
        <v>47</v>
      </c>
      <c r="B51" t="s">
        <v>970</v>
      </c>
      <c r="D51" t="s">
        <v>1340</v>
      </c>
      <c r="E51" t="s">
        <v>1341</v>
      </c>
      <c r="F51" t="s">
        <v>973</v>
      </c>
      <c r="G51">
        <v>1</v>
      </c>
      <c r="H51">
        <v>0</v>
      </c>
      <c r="I51" t="s">
        <v>974</v>
      </c>
      <c r="J51" t="s">
        <v>1035</v>
      </c>
      <c r="K51" t="s">
        <v>970</v>
      </c>
      <c r="L51" t="s">
        <v>976</v>
      </c>
      <c r="M51" t="s">
        <v>977</v>
      </c>
      <c r="N51" t="s">
        <v>1341</v>
      </c>
      <c r="O51" t="s">
        <v>1341</v>
      </c>
      <c r="P51" t="s">
        <v>1342</v>
      </c>
      <c r="Q51">
        <v>6675</v>
      </c>
      <c r="R51">
        <v>6177</v>
      </c>
      <c r="S51">
        <v>6083</v>
      </c>
      <c r="T51">
        <v>49</v>
      </c>
      <c r="U51">
        <v>45</v>
      </c>
      <c r="V51">
        <v>94</v>
      </c>
      <c r="W51">
        <v>0.98480000000000001</v>
      </c>
      <c r="X51">
        <v>1</v>
      </c>
      <c r="Y51">
        <v>1</v>
      </c>
      <c r="Z51">
        <v>1</v>
      </c>
      <c r="AA51">
        <v>1</v>
      </c>
      <c r="AB51" t="s">
        <v>970</v>
      </c>
      <c r="AC51" t="s">
        <v>1343</v>
      </c>
      <c r="AP51" t="s">
        <v>980</v>
      </c>
      <c r="AQ51">
        <v>0</v>
      </c>
      <c r="AT51" t="s">
        <v>1038</v>
      </c>
      <c r="AU51" t="s">
        <v>1344</v>
      </c>
      <c r="AV51" t="str">
        <f t="shared" si="0"/>
        <v>Zbąszyń w aglomeracji Zbąszyń</v>
      </c>
      <c r="AW51" t="s">
        <v>1345</v>
      </c>
      <c r="AX51" t="s">
        <v>1345</v>
      </c>
      <c r="BF51" s="730" t="s">
        <v>1328</v>
      </c>
      <c r="BG51" s="730" t="s">
        <v>987</v>
      </c>
      <c r="BH51" s="730" t="s">
        <v>9487</v>
      </c>
    </row>
    <row r="52" spans="1:60">
      <c r="A52">
        <v>48</v>
      </c>
      <c r="B52" t="s">
        <v>970</v>
      </c>
      <c r="D52" t="s">
        <v>1346</v>
      </c>
      <c r="E52" t="s">
        <v>1347</v>
      </c>
      <c r="F52" t="s">
        <v>973</v>
      </c>
      <c r="G52">
        <v>1</v>
      </c>
      <c r="H52">
        <v>0</v>
      </c>
      <c r="I52" t="s">
        <v>974</v>
      </c>
      <c r="J52" t="s">
        <v>1078</v>
      </c>
      <c r="K52" t="s">
        <v>1006</v>
      </c>
      <c r="L52" t="s">
        <v>976</v>
      </c>
      <c r="M52" t="s">
        <v>977</v>
      </c>
      <c r="N52" t="s">
        <v>1347</v>
      </c>
      <c r="O52" t="s">
        <v>1348</v>
      </c>
      <c r="P52" t="s">
        <v>1349</v>
      </c>
      <c r="Q52">
        <v>19334</v>
      </c>
      <c r="R52">
        <v>18648</v>
      </c>
      <c r="S52">
        <v>18219</v>
      </c>
      <c r="T52">
        <v>290</v>
      </c>
      <c r="U52">
        <v>139</v>
      </c>
      <c r="V52">
        <v>429</v>
      </c>
      <c r="W52">
        <v>0.97699999999999998</v>
      </c>
      <c r="X52">
        <v>0</v>
      </c>
      <c r="Y52">
        <v>1</v>
      </c>
      <c r="Z52">
        <v>1</v>
      </c>
      <c r="AA52">
        <v>0</v>
      </c>
      <c r="AB52" t="s">
        <v>970</v>
      </c>
      <c r="AC52" t="s">
        <v>1350</v>
      </c>
      <c r="AP52" t="s">
        <v>980</v>
      </c>
      <c r="AQ52">
        <v>0</v>
      </c>
      <c r="AT52" t="s">
        <v>1038</v>
      </c>
      <c r="AU52" t="s">
        <v>1351</v>
      </c>
      <c r="AV52" t="str">
        <f t="shared" si="0"/>
        <v>Zbąszynek w aglomeracji Zbąszynek</v>
      </c>
      <c r="AW52" t="s">
        <v>1352</v>
      </c>
      <c r="AX52" t="s">
        <v>1352</v>
      </c>
      <c r="BF52" s="730" t="s">
        <v>1334</v>
      </c>
      <c r="BG52" s="730" t="s">
        <v>1100</v>
      </c>
      <c r="BH52" s="730" t="s">
        <v>9487</v>
      </c>
    </row>
    <row r="53" spans="1:60">
      <c r="A53">
        <v>49</v>
      </c>
      <c r="B53" t="s">
        <v>970</v>
      </c>
      <c r="D53" t="s">
        <v>1353</v>
      </c>
      <c r="E53" t="s">
        <v>1354</v>
      </c>
      <c r="F53" t="s">
        <v>973</v>
      </c>
      <c r="G53">
        <v>1</v>
      </c>
      <c r="H53">
        <v>0</v>
      </c>
      <c r="I53" t="s">
        <v>974</v>
      </c>
      <c r="J53" t="s">
        <v>1016</v>
      </c>
      <c r="K53" t="s">
        <v>1006</v>
      </c>
      <c r="L53" t="s">
        <v>976</v>
      </c>
      <c r="M53" t="s">
        <v>977</v>
      </c>
      <c r="N53" t="s">
        <v>1355</v>
      </c>
      <c r="O53" t="s">
        <v>1354</v>
      </c>
      <c r="P53" t="s">
        <v>1356</v>
      </c>
      <c r="Q53">
        <v>4213</v>
      </c>
      <c r="R53">
        <v>4234</v>
      </c>
      <c r="S53">
        <v>4132</v>
      </c>
      <c r="T53">
        <v>54</v>
      </c>
      <c r="U53">
        <v>48</v>
      </c>
      <c r="V53">
        <v>102</v>
      </c>
      <c r="W53">
        <v>0.97589999999999999</v>
      </c>
      <c r="X53">
        <v>0</v>
      </c>
      <c r="Y53">
        <v>1</v>
      </c>
      <c r="Z53">
        <v>1</v>
      </c>
      <c r="AA53">
        <v>0</v>
      </c>
      <c r="AB53" t="s">
        <v>970</v>
      </c>
      <c r="AC53" t="s">
        <v>1357</v>
      </c>
      <c r="AP53" t="s">
        <v>980</v>
      </c>
      <c r="AQ53">
        <v>0</v>
      </c>
      <c r="AT53" t="s">
        <v>1029</v>
      </c>
      <c r="AU53" t="s">
        <v>1358</v>
      </c>
      <c r="AV53" t="str">
        <f t="shared" si="0"/>
        <v>Przedsiębiorstwo Wodociągów i Kanalizacji „DELFIN” sp. z o. o. w Ząbkowicach Śląskich w aglomeracji Ząbkowice Śląskie</v>
      </c>
      <c r="AW53" t="s">
        <v>1359</v>
      </c>
      <c r="AX53" t="s">
        <v>1360</v>
      </c>
      <c r="BF53" s="730" t="s">
        <v>1340</v>
      </c>
      <c r="BG53" s="730" t="s">
        <v>970</v>
      </c>
      <c r="BH53" s="730" t="s">
        <v>9487</v>
      </c>
    </row>
    <row r="54" spans="1:60">
      <c r="A54">
        <v>50</v>
      </c>
      <c r="B54" t="s">
        <v>970</v>
      </c>
      <c r="D54" t="s">
        <v>1361</v>
      </c>
      <c r="E54" t="s">
        <v>1100</v>
      </c>
      <c r="F54" t="s">
        <v>973</v>
      </c>
      <c r="G54">
        <v>1</v>
      </c>
      <c r="H54">
        <v>0</v>
      </c>
      <c r="I54" t="s">
        <v>974</v>
      </c>
      <c r="J54" t="s">
        <v>1099</v>
      </c>
      <c r="K54" t="s">
        <v>1100</v>
      </c>
      <c r="L54" t="s">
        <v>976</v>
      </c>
      <c r="M54" t="s">
        <v>977</v>
      </c>
      <c r="N54" t="s">
        <v>1362</v>
      </c>
      <c r="O54" t="s">
        <v>1363</v>
      </c>
      <c r="P54" t="s">
        <v>1364</v>
      </c>
      <c r="Q54">
        <v>86238</v>
      </c>
      <c r="R54">
        <v>91716</v>
      </c>
      <c r="S54">
        <v>90084</v>
      </c>
      <c r="T54">
        <v>1343</v>
      </c>
      <c r="U54">
        <v>289</v>
      </c>
      <c r="V54">
        <v>1632</v>
      </c>
      <c r="W54">
        <v>0.98219999999999996</v>
      </c>
      <c r="X54">
        <v>1</v>
      </c>
      <c r="Y54">
        <v>1</v>
      </c>
      <c r="Z54">
        <v>1</v>
      </c>
      <c r="AA54">
        <v>1</v>
      </c>
      <c r="AB54" t="s">
        <v>970</v>
      </c>
      <c r="AC54" t="s">
        <v>1365</v>
      </c>
      <c r="AP54" t="s">
        <v>980</v>
      </c>
      <c r="AQ54">
        <v>0</v>
      </c>
      <c r="AT54" t="s">
        <v>1029</v>
      </c>
      <c r="AU54" t="s">
        <v>1358</v>
      </c>
      <c r="AV54" t="str">
        <f t="shared" si="0"/>
        <v>Oczyszczalnia ścieków w Budzowie  w aglomeracji Ząbkowice Śląskie</v>
      </c>
      <c r="AW54" t="s">
        <v>1366</v>
      </c>
      <c r="AX54" t="s">
        <v>1360</v>
      </c>
      <c r="BF54" s="730" t="s">
        <v>1346</v>
      </c>
      <c r="BG54" s="730" t="s">
        <v>1006</v>
      </c>
      <c r="BH54" s="730" t="s">
        <v>9487</v>
      </c>
    </row>
    <row r="55" spans="1:60">
      <c r="A55">
        <v>51</v>
      </c>
      <c r="B55" t="s">
        <v>970</v>
      </c>
      <c r="D55" t="s">
        <v>1367</v>
      </c>
      <c r="E55" t="s">
        <v>1368</v>
      </c>
      <c r="F55" t="s">
        <v>973</v>
      </c>
      <c r="G55">
        <v>1</v>
      </c>
      <c r="H55">
        <v>0</v>
      </c>
      <c r="I55" t="s">
        <v>974</v>
      </c>
      <c r="J55" t="s">
        <v>1016</v>
      </c>
      <c r="K55" t="s">
        <v>1006</v>
      </c>
      <c r="L55" t="s">
        <v>976</v>
      </c>
      <c r="M55" t="s">
        <v>977</v>
      </c>
      <c r="N55" t="s">
        <v>1368</v>
      </c>
      <c r="O55" t="s">
        <v>1368</v>
      </c>
      <c r="P55" t="s">
        <v>1369</v>
      </c>
      <c r="Q55">
        <v>2184</v>
      </c>
      <c r="R55">
        <v>2156</v>
      </c>
      <c r="S55">
        <v>2148</v>
      </c>
      <c r="T55">
        <v>0</v>
      </c>
      <c r="U55">
        <v>8</v>
      </c>
      <c r="V55">
        <v>8</v>
      </c>
      <c r="W55">
        <v>0.99629999999999996</v>
      </c>
      <c r="X55">
        <v>1</v>
      </c>
      <c r="Y55">
        <v>1</v>
      </c>
      <c r="Z55">
        <v>1</v>
      </c>
      <c r="AA55">
        <v>1</v>
      </c>
      <c r="AB55" t="s">
        <v>970</v>
      </c>
      <c r="AC55" t="s">
        <v>1370</v>
      </c>
      <c r="AP55" t="s">
        <v>980</v>
      </c>
      <c r="AQ55">
        <v>0</v>
      </c>
      <c r="AT55" t="s">
        <v>1029</v>
      </c>
      <c r="AU55" t="s">
        <v>1371</v>
      </c>
      <c r="AV55" t="str">
        <f t="shared" si="0"/>
        <v>Oczyszczalnia Ścieków w Suchej Wielkiej w aglomeracji Zawonia</v>
      </c>
      <c r="AW55" t="s">
        <v>1372</v>
      </c>
      <c r="AX55" t="s">
        <v>1373</v>
      </c>
      <c r="BF55" s="730" t="s">
        <v>1353</v>
      </c>
      <c r="BG55" s="730" t="s">
        <v>1006</v>
      </c>
      <c r="BH55" s="730" t="s">
        <v>9487</v>
      </c>
    </row>
    <row r="56" spans="1:60">
      <c r="A56">
        <v>52</v>
      </c>
      <c r="B56" t="s">
        <v>970</v>
      </c>
      <c r="D56" t="s">
        <v>1374</v>
      </c>
      <c r="E56" t="s">
        <v>1375</v>
      </c>
      <c r="F56" t="s">
        <v>973</v>
      </c>
      <c r="G56">
        <v>1</v>
      </c>
      <c r="H56">
        <v>0</v>
      </c>
      <c r="I56" t="s">
        <v>1164</v>
      </c>
      <c r="J56" t="s">
        <v>1376</v>
      </c>
      <c r="K56" t="s">
        <v>1006</v>
      </c>
      <c r="L56" t="s">
        <v>976</v>
      </c>
      <c r="M56" t="s">
        <v>977</v>
      </c>
      <c r="N56" t="s">
        <v>1375</v>
      </c>
      <c r="O56" t="s">
        <v>1375</v>
      </c>
      <c r="P56" t="s">
        <v>1377</v>
      </c>
      <c r="Q56">
        <v>15043</v>
      </c>
      <c r="R56">
        <v>13376</v>
      </c>
      <c r="S56">
        <v>12987</v>
      </c>
      <c r="T56">
        <v>296</v>
      </c>
      <c r="U56">
        <v>93</v>
      </c>
      <c r="V56">
        <v>389</v>
      </c>
      <c r="W56">
        <v>0.97089999999999999</v>
      </c>
      <c r="X56">
        <v>0</v>
      </c>
      <c r="Y56">
        <v>1</v>
      </c>
      <c r="Z56">
        <v>1</v>
      </c>
      <c r="AA56">
        <v>0</v>
      </c>
      <c r="AB56" t="s">
        <v>970</v>
      </c>
      <c r="AC56" t="s">
        <v>1378</v>
      </c>
      <c r="AP56" t="s">
        <v>980</v>
      </c>
      <c r="AQ56">
        <v>0</v>
      </c>
      <c r="AT56" t="s">
        <v>1038</v>
      </c>
      <c r="AU56" t="s">
        <v>1379</v>
      </c>
      <c r="AV56" t="str">
        <f t="shared" si="0"/>
        <v>Oczyszczalnia Ścieków Komunalnych w Zawierciu w aglomeracji Zawiercie</v>
      </c>
      <c r="AW56" t="s">
        <v>1380</v>
      </c>
      <c r="AX56" t="s">
        <v>1381</v>
      </c>
      <c r="BF56" s="730" t="s">
        <v>1361</v>
      </c>
      <c r="BG56" s="730" t="s">
        <v>1100</v>
      </c>
      <c r="BH56" s="730" t="s">
        <v>9487</v>
      </c>
    </row>
    <row r="57" spans="1:60">
      <c r="A57">
        <v>53</v>
      </c>
      <c r="B57" t="s">
        <v>970</v>
      </c>
      <c r="D57" t="s">
        <v>1382</v>
      </c>
      <c r="E57" t="s">
        <v>1383</v>
      </c>
      <c r="F57" t="s">
        <v>973</v>
      </c>
      <c r="G57">
        <v>1</v>
      </c>
      <c r="H57">
        <v>0</v>
      </c>
      <c r="I57" t="s">
        <v>974</v>
      </c>
      <c r="J57" t="s">
        <v>1383</v>
      </c>
      <c r="K57" t="s">
        <v>970</v>
      </c>
      <c r="L57" t="s">
        <v>976</v>
      </c>
      <c r="M57" t="s">
        <v>977</v>
      </c>
      <c r="N57" t="s">
        <v>1383</v>
      </c>
      <c r="O57" t="s">
        <v>1383</v>
      </c>
      <c r="P57" t="s">
        <v>1384</v>
      </c>
      <c r="Q57">
        <v>68807</v>
      </c>
      <c r="R57">
        <v>65804</v>
      </c>
      <c r="S57">
        <v>65747</v>
      </c>
      <c r="T57">
        <v>57</v>
      </c>
      <c r="U57">
        <v>0</v>
      </c>
      <c r="V57">
        <v>57</v>
      </c>
      <c r="W57">
        <v>0.99909999999999999</v>
      </c>
      <c r="X57">
        <v>1</v>
      </c>
      <c r="Y57">
        <v>1</v>
      </c>
      <c r="Z57">
        <v>1</v>
      </c>
      <c r="AA57">
        <v>1</v>
      </c>
      <c r="AB57" t="s">
        <v>970</v>
      </c>
      <c r="AC57" t="s">
        <v>1385</v>
      </c>
      <c r="AP57" t="s">
        <v>980</v>
      </c>
      <c r="AQ57">
        <v>0</v>
      </c>
      <c r="AT57" t="s">
        <v>1029</v>
      </c>
      <c r="AU57" t="s">
        <v>1386</v>
      </c>
      <c r="AV57" t="str">
        <f t="shared" si="0"/>
        <v>Miejska Oczyszczalnia Ścieków w aglomeracji Zawidów</v>
      </c>
      <c r="AW57" t="s">
        <v>1387</v>
      </c>
      <c r="AX57" t="s">
        <v>1388</v>
      </c>
      <c r="BF57" s="730" t="s">
        <v>1367</v>
      </c>
      <c r="BG57" s="730" t="s">
        <v>1006</v>
      </c>
      <c r="BH57" s="730" t="s">
        <v>9487</v>
      </c>
    </row>
    <row r="58" spans="1:60">
      <c r="A58">
        <v>54</v>
      </c>
      <c r="B58" t="s">
        <v>970</v>
      </c>
      <c r="D58" t="s">
        <v>1389</v>
      </c>
      <c r="E58" t="s">
        <v>1390</v>
      </c>
      <c r="F58" t="s">
        <v>973</v>
      </c>
      <c r="G58">
        <v>1</v>
      </c>
      <c r="H58">
        <v>0</v>
      </c>
      <c r="I58" t="s">
        <v>1043</v>
      </c>
      <c r="J58" t="s">
        <v>1391</v>
      </c>
      <c r="K58" t="s">
        <v>970</v>
      </c>
      <c r="L58" t="s">
        <v>976</v>
      </c>
      <c r="M58" t="s">
        <v>977</v>
      </c>
      <c r="N58" t="s">
        <v>1390</v>
      </c>
      <c r="O58" t="s">
        <v>1390</v>
      </c>
      <c r="P58" t="s">
        <v>1392</v>
      </c>
      <c r="Q58">
        <v>19003</v>
      </c>
      <c r="R58">
        <v>18488</v>
      </c>
      <c r="S58">
        <v>18203</v>
      </c>
      <c r="T58">
        <v>150</v>
      </c>
      <c r="U58">
        <v>135</v>
      </c>
      <c r="V58">
        <v>285</v>
      </c>
      <c r="W58">
        <v>0.98460000000000003</v>
      </c>
      <c r="X58">
        <v>1</v>
      </c>
      <c r="Y58">
        <v>1</v>
      </c>
      <c r="Z58">
        <v>1</v>
      </c>
      <c r="AA58">
        <v>1</v>
      </c>
      <c r="AB58" t="s">
        <v>970</v>
      </c>
      <c r="AC58" t="s">
        <v>1393</v>
      </c>
      <c r="AP58" t="s">
        <v>980</v>
      </c>
      <c r="AQ58">
        <v>0</v>
      </c>
      <c r="AT58" t="s">
        <v>1047</v>
      </c>
      <c r="AU58" t="s">
        <v>1394</v>
      </c>
      <c r="AV58" t="str">
        <f t="shared" si="0"/>
        <v>Zawadzkie w aglomeracji Zawadzkie</v>
      </c>
      <c r="AW58" t="s">
        <v>1395</v>
      </c>
      <c r="AX58" t="s">
        <v>1395</v>
      </c>
      <c r="BF58" s="730" t="s">
        <v>1374</v>
      </c>
      <c r="BG58" s="730" t="s">
        <v>1006</v>
      </c>
      <c r="BH58" s="730" t="s">
        <v>9487</v>
      </c>
    </row>
    <row r="59" spans="1:60">
      <c r="A59">
        <v>55</v>
      </c>
      <c r="B59" t="s">
        <v>970</v>
      </c>
      <c r="D59" t="s">
        <v>1396</v>
      </c>
      <c r="E59" t="s">
        <v>1397</v>
      </c>
      <c r="F59" t="s">
        <v>973</v>
      </c>
      <c r="G59">
        <v>1</v>
      </c>
      <c r="H59">
        <v>0</v>
      </c>
      <c r="I59" t="s">
        <v>974</v>
      </c>
      <c r="J59" t="s">
        <v>996</v>
      </c>
      <c r="K59" t="s">
        <v>1006</v>
      </c>
      <c r="L59" t="s">
        <v>976</v>
      </c>
      <c r="M59" t="s">
        <v>977</v>
      </c>
      <c r="N59" t="s">
        <v>1398</v>
      </c>
      <c r="O59" t="s">
        <v>1398</v>
      </c>
      <c r="P59" t="s">
        <v>1399</v>
      </c>
      <c r="Q59">
        <v>21666</v>
      </c>
      <c r="R59">
        <v>21666</v>
      </c>
      <c r="S59">
        <v>21515</v>
      </c>
      <c r="T59">
        <v>151</v>
      </c>
      <c r="U59">
        <v>0</v>
      </c>
      <c r="V59">
        <v>151</v>
      </c>
      <c r="W59">
        <v>0.99299999999999999</v>
      </c>
      <c r="X59">
        <v>1</v>
      </c>
      <c r="Y59">
        <v>1</v>
      </c>
      <c r="Z59">
        <v>1</v>
      </c>
      <c r="AA59">
        <v>1</v>
      </c>
      <c r="AB59" t="s">
        <v>970</v>
      </c>
      <c r="AC59" t="s">
        <v>1400</v>
      </c>
      <c r="AP59" t="s">
        <v>980</v>
      </c>
      <c r="AQ59">
        <v>0</v>
      </c>
      <c r="AT59" t="s">
        <v>1019</v>
      </c>
      <c r="AU59" t="s">
        <v>1401</v>
      </c>
      <c r="AV59" t="str">
        <f t="shared" si="0"/>
        <v>OŚ w Zawadzie w aglomeracji Zawada</v>
      </c>
      <c r="AW59" t="s">
        <v>1402</v>
      </c>
      <c r="AX59" t="s">
        <v>1403</v>
      </c>
      <c r="BF59" s="730" t="s">
        <v>1382</v>
      </c>
      <c r="BG59" s="730" t="s">
        <v>970</v>
      </c>
      <c r="BH59" s="730" t="s">
        <v>9487</v>
      </c>
    </row>
    <row r="60" spans="1:60">
      <c r="A60">
        <v>56</v>
      </c>
      <c r="B60" t="s">
        <v>970</v>
      </c>
      <c r="D60" t="s">
        <v>1404</v>
      </c>
      <c r="E60" t="s">
        <v>1405</v>
      </c>
      <c r="F60" t="s">
        <v>973</v>
      </c>
      <c r="G60">
        <v>1</v>
      </c>
      <c r="H60">
        <v>0</v>
      </c>
      <c r="I60" t="s">
        <v>974</v>
      </c>
      <c r="J60" t="s">
        <v>1134</v>
      </c>
      <c r="K60" t="s">
        <v>987</v>
      </c>
      <c r="L60" t="s">
        <v>976</v>
      </c>
      <c r="M60" t="s">
        <v>977</v>
      </c>
      <c r="N60" t="s">
        <v>1405</v>
      </c>
      <c r="O60" t="s">
        <v>1405</v>
      </c>
      <c r="P60" t="s">
        <v>1406</v>
      </c>
      <c r="Q60">
        <v>28975</v>
      </c>
      <c r="R60">
        <v>27309</v>
      </c>
      <c r="S60">
        <v>26835</v>
      </c>
      <c r="T60">
        <v>305</v>
      </c>
      <c r="U60">
        <v>169</v>
      </c>
      <c r="V60">
        <v>474</v>
      </c>
      <c r="W60">
        <v>0.98260000000000003</v>
      </c>
      <c r="X60">
        <v>1</v>
      </c>
      <c r="Y60">
        <v>1</v>
      </c>
      <c r="Z60">
        <v>1</v>
      </c>
      <c r="AA60">
        <v>1</v>
      </c>
      <c r="AB60" t="s">
        <v>970</v>
      </c>
      <c r="AC60" t="s">
        <v>1407</v>
      </c>
      <c r="AP60" t="s">
        <v>980</v>
      </c>
      <c r="AQ60">
        <v>0</v>
      </c>
      <c r="AT60" t="s">
        <v>935</v>
      </c>
      <c r="AU60" t="s">
        <v>1408</v>
      </c>
      <c r="AV60" t="str">
        <f t="shared" si="0"/>
        <v>Oczyszczalnia sp. z o.o. w aglomeracji Zator</v>
      </c>
      <c r="AW60" t="s">
        <v>1409</v>
      </c>
      <c r="AX60" t="s">
        <v>1410</v>
      </c>
      <c r="BF60" s="730" t="s">
        <v>1389</v>
      </c>
      <c r="BG60" s="730" t="s">
        <v>970</v>
      </c>
      <c r="BH60" s="730" t="s">
        <v>9487</v>
      </c>
    </row>
    <row r="61" spans="1:60">
      <c r="A61">
        <v>57</v>
      </c>
      <c r="B61" t="s">
        <v>970</v>
      </c>
      <c r="D61" t="s">
        <v>1411</v>
      </c>
      <c r="E61" t="s">
        <v>1412</v>
      </c>
      <c r="F61" t="s">
        <v>973</v>
      </c>
      <c r="G61">
        <v>1</v>
      </c>
      <c r="H61">
        <v>0</v>
      </c>
      <c r="I61" t="s">
        <v>974</v>
      </c>
      <c r="J61" t="s">
        <v>1053</v>
      </c>
      <c r="K61" t="s">
        <v>970</v>
      </c>
      <c r="L61" t="s">
        <v>976</v>
      </c>
      <c r="M61" t="s">
        <v>977</v>
      </c>
      <c r="N61" t="s">
        <v>1412</v>
      </c>
      <c r="O61" t="s">
        <v>1412</v>
      </c>
      <c r="P61" t="s">
        <v>1413</v>
      </c>
      <c r="Q61">
        <v>41030</v>
      </c>
      <c r="R61">
        <v>47532</v>
      </c>
      <c r="S61">
        <v>46111</v>
      </c>
      <c r="T61">
        <v>1351</v>
      </c>
      <c r="U61">
        <v>70</v>
      </c>
      <c r="V61">
        <v>1421</v>
      </c>
      <c r="W61">
        <v>0.97009999999999996</v>
      </c>
      <c r="X61">
        <v>0</v>
      </c>
      <c r="Y61">
        <v>1</v>
      </c>
      <c r="Z61">
        <v>0</v>
      </c>
      <c r="AA61">
        <v>0</v>
      </c>
      <c r="AB61" t="s">
        <v>970</v>
      </c>
      <c r="AC61" t="s">
        <v>1414</v>
      </c>
      <c r="AP61" t="s">
        <v>980</v>
      </c>
      <c r="AQ61">
        <v>0</v>
      </c>
      <c r="AT61" t="s">
        <v>1047</v>
      </c>
      <c r="AU61" t="s">
        <v>1415</v>
      </c>
      <c r="AV61" t="str">
        <f t="shared" si="0"/>
        <v>Zasole Bielańskie w aglomeracji Zasole Bielańskie</v>
      </c>
      <c r="AW61" t="s">
        <v>1416</v>
      </c>
      <c r="AX61" t="s">
        <v>1416</v>
      </c>
      <c r="BF61" s="730" t="s">
        <v>1396</v>
      </c>
      <c r="BG61" s="730" t="s">
        <v>1006</v>
      </c>
      <c r="BH61" s="730" t="s">
        <v>9487</v>
      </c>
    </row>
    <row r="62" spans="1:60">
      <c r="A62">
        <v>58</v>
      </c>
      <c r="B62" t="s">
        <v>970</v>
      </c>
      <c r="D62" t="s">
        <v>1417</v>
      </c>
      <c r="E62" t="s">
        <v>1418</v>
      </c>
      <c r="F62" t="s">
        <v>973</v>
      </c>
      <c r="G62">
        <v>1</v>
      </c>
      <c r="H62">
        <v>0</v>
      </c>
      <c r="I62" t="s">
        <v>974</v>
      </c>
      <c r="J62" t="s">
        <v>1109</v>
      </c>
      <c r="K62" t="s">
        <v>987</v>
      </c>
      <c r="L62" t="s">
        <v>976</v>
      </c>
      <c r="M62" t="s">
        <v>977</v>
      </c>
      <c r="N62" t="s">
        <v>1418</v>
      </c>
      <c r="O62" t="s">
        <v>1419</v>
      </c>
      <c r="P62" t="s">
        <v>1420</v>
      </c>
      <c r="Q62">
        <v>28659</v>
      </c>
      <c r="R62">
        <v>28659</v>
      </c>
      <c r="S62">
        <v>28483</v>
      </c>
      <c r="T62">
        <v>176</v>
      </c>
      <c r="U62">
        <v>0</v>
      </c>
      <c r="V62">
        <v>176</v>
      </c>
      <c r="W62">
        <v>0.99390000000000001</v>
      </c>
      <c r="X62">
        <v>1</v>
      </c>
      <c r="Y62">
        <v>1</v>
      </c>
      <c r="Z62">
        <v>1</v>
      </c>
      <c r="AA62">
        <v>1</v>
      </c>
      <c r="AB62" t="s">
        <v>970</v>
      </c>
      <c r="AC62" t="s">
        <v>1421</v>
      </c>
      <c r="AP62" t="s">
        <v>980</v>
      </c>
      <c r="AQ62">
        <v>0</v>
      </c>
      <c r="AT62" t="s">
        <v>1019</v>
      </c>
      <c r="AU62" t="s">
        <v>1422</v>
      </c>
      <c r="AV62" t="str">
        <f t="shared" si="0"/>
        <v>Gminna Oczyszczalnia Ścieków w Zarzeczu w aglomeracji Zarzecze</v>
      </c>
      <c r="AW62" t="s">
        <v>1423</v>
      </c>
      <c r="AX62" t="s">
        <v>1424</v>
      </c>
      <c r="BF62" s="730" t="s">
        <v>1404</v>
      </c>
      <c r="BG62" s="730" t="s">
        <v>987</v>
      </c>
      <c r="BH62" s="730" t="s">
        <v>9487</v>
      </c>
    </row>
    <row r="63" spans="1:60">
      <c r="A63">
        <v>59</v>
      </c>
      <c r="B63" t="s">
        <v>970</v>
      </c>
      <c r="D63" t="s">
        <v>1425</v>
      </c>
      <c r="E63" t="s">
        <v>1426</v>
      </c>
      <c r="F63" t="s">
        <v>973</v>
      </c>
      <c r="G63">
        <v>1</v>
      </c>
      <c r="H63">
        <v>0</v>
      </c>
      <c r="I63" t="s">
        <v>974</v>
      </c>
      <c r="J63" t="s">
        <v>1099</v>
      </c>
      <c r="K63" t="s">
        <v>1100</v>
      </c>
      <c r="L63" t="s">
        <v>976</v>
      </c>
      <c r="M63" t="s">
        <v>977</v>
      </c>
      <c r="N63" t="s">
        <v>1426</v>
      </c>
      <c r="O63" t="s">
        <v>1426</v>
      </c>
      <c r="P63" t="s">
        <v>1427</v>
      </c>
      <c r="Q63">
        <v>3243</v>
      </c>
      <c r="R63">
        <v>3221</v>
      </c>
      <c r="S63">
        <v>3181</v>
      </c>
      <c r="T63">
        <v>25</v>
      </c>
      <c r="U63">
        <v>15</v>
      </c>
      <c r="V63">
        <v>40</v>
      </c>
      <c r="W63">
        <v>0.98760000000000003</v>
      </c>
      <c r="X63">
        <v>1</v>
      </c>
      <c r="Y63">
        <v>1</v>
      </c>
      <c r="Z63">
        <v>0</v>
      </c>
      <c r="AA63">
        <v>0</v>
      </c>
      <c r="AB63" t="s">
        <v>970</v>
      </c>
      <c r="AC63" t="s">
        <v>1428</v>
      </c>
      <c r="AP63" t="s">
        <v>980</v>
      </c>
      <c r="AQ63">
        <v>0</v>
      </c>
      <c r="AT63" t="s">
        <v>1019</v>
      </c>
      <c r="AU63" t="s">
        <v>1429</v>
      </c>
      <c r="AV63" t="str">
        <f t="shared" si="0"/>
        <v>Oczyszczalnia ścieków w Zarszynie w aglomeracji Zarszyn</v>
      </c>
      <c r="AW63" t="s">
        <v>1430</v>
      </c>
      <c r="AX63" t="s">
        <v>1431</v>
      </c>
      <c r="BF63" s="730" t="s">
        <v>1411</v>
      </c>
      <c r="BG63" s="730" t="s">
        <v>970</v>
      </c>
      <c r="BH63" s="730" t="s">
        <v>9487</v>
      </c>
    </row>
    <row r="64" spans="1:60">
      <c r="A64">
        <v>60</v>
      </c>
      <c r="B64" t="s">
        <v>970</v>
      </c>
      <c r="D64" t="s">
        <v>1432</v>
      </c>
      <c r="E64" t="s">
        <v>1433</v>
      </c>
      <c r="F64" t="s">
        <v>973</v>
      </c>
      <c r="G64">
        <v>1</v>
      </c>
      <c r="H64">
        <v>0</v>
      </c>
      <c r="I64" t="s">
        <v>974</v>
      </c>
      <c r="J64" t="s">
        <v>1313</v>
      </c>
      <c r="K64" t="s">
        <v>1006</v>
      </c>
      <c r="L64" t="s">
        <v>976</v>
      </c>
      <c r="M64" t="s">
        <v>977</v>
      </c>
      <c r="N64" t="s">
        <v>1433</v>
      </c>
      <c r="O64" t="s">
        <v>1434</v>
      </c>
      <c r="P64" t="s">
        <v>1435</v>
      </c>
      <c r="Q64">
        <v>7284</v>
      </c>
      <c r="R64">
        <v>6529</v>
      </c>
      <c r="S64">
        <v>5942</v>
      </c>
      <c r="T64">
        <v>366</v>
      </c>
      <c r="U64">
        <v>221</v>
      </c>
      <c r="V64">
        <v>587</v>
      </c>
      <c r="W64">
        <v>0.91010000000000002</v>
      </c>
      <c r="X64">
        <v>0</v>
      </c>
      <c r="Y64">
        <v>1</v>
      </c>
      <c r="Z64">
        <v>1</v>
      </c>
      <c r="AA64">
        <v>0</v>
      </c>
      <c r="AB64" t="s">
        <v>970</v>
      </c>
      <c r="AC64" t="s">
        <v>1436</v>
      </c>
      <c r="AP64" t="s">
        <v>980</v>
      </c>
      <c r="AQ64">
        <v>0</v>
      </c>
      <c r="AT64" t="s">
        <v>1038</v>
      </c>
      <c r="AU64" t="s">
        <v>1437</v>
      </c>
      <c r="AV64" t="str">
        <f t="shared" si="0"/>
        <v>Łękno w aglomeracji Zaniemyśl</v>
      </c>
      <c r="AW64" t="s">
        <v>1438</v>
      </c>
      <c r="AX64" t="s">
        <v>1439</v>
      </c>
      <c r="BF64" s="730" t="s">
        <v>1417</v>
      </c>
      <c r="BG64" s="730" t="s">
        <v>987</v>
      </c>
      <c r="BH64" s="730" t="s">
        <v>9487</v>
      </c>
    </row>
    <row r="65" spans="1:60">
      <c r="A65">
        <v>61</v>
      </c>
      <c r="B65" t="s">
        <v>970</v>
      </c>
      <c r="D65" t="s">
        <v>1440</v>
      </c>
      <c r="E65" t="s">
        <v>1441</v>
      </c>
      <c r="F65" t="s">
        <v>973</v>
      </c>
      <c r="G65">
        <v>1</v>
      </c>
      <c r="H65">
        <v>0</v>
      </c>
      <c r="I65" t="s">
        <v>974</v>
      </c>
      <c r="J65" t="s">
        <v>1117</v>
      </c>
      <c r="K65" t="s">
        <v>1100</v>
      </c>
      <c r="L65" t="s">
        <v>976</v>
      </c>
      <c r="M65" t="s">
        <v>977</v>
      </c>
      <c r="N65" t="s">
        <v>1441</v>
      </c>
      <c r="O65" t="s">
        <v>1441</v>
      </c>
      <c r="P65" t="s">
        <v>1442</v>
      </c>
      <c r="Q65">
        <v>3566</v>
      </c>
      <c r="R65">
        <v>3566</v>
      </c>
      <c r="S65">
        <v>3511</v>
      </c>
      <c r="T65">
        <v>12</v>
      </c>
      <c r="U65">
        <v>43</v>
      </c>
      <c r="V65">
        <v>55</v>
      </c>
      <c r="W65">
        <v>0.98460000000000003</v>
      </c>
      <c r="X65">
        <v>1</v>
      </c>
      <c r="Y65">
        <v>1</v>
      </c>
      <c r="Z65">
        <v>1</v>
      </c>
      <c r="AA65">
        <v>1</v>
      </c>
      <c r="AB65" t="s">
        <v>970</v>
      </c>
      <c r="AC65" t="s">
        <v>1443</v>
      </c>
      <c r="AP65" t="s">
        <v>980</v>
      </c>
      <c r="AQ65">
        <v>0</v>
      </c>
      <c r="AT65" t="s">
        <v>1212</v>
      </c>
      <c r="AU65" t="s">
        <v>1444</v>
      </c>
      <c r="AV65" t="str">
        <f t="shared" si="0"/>
        <v>ZAMOŚĆ w aglomeracji Zamość</v>
      </c>
      <c r="AW65" t="s">
        <v>1445</v>
      </c>
      <c r="AX65" t="s">
        <v>1446</v>
      </c>
      <c r="BF65" s="730" t="s">
        <v>1425</v>
      </c>
      <c r="BG65" s="730" t="s">
        <v>1100</v>
      </c>
      <c r="BH65" s="730" t="s">
        <v>9487</v>
      </c>
    </row>
    <row r="66" spans="1:60">
      <c r="A66">
        <v>62</v>
      </c>
      <c r="B66" t="s">
        <v>970</v>
      </c>
      <c r="D66" t="s">
        <v>1447</v>
      </c>
      <c r="E66" t="s">
        <v>1448</v>
      </c>
      <c r="F66" t="s">
        <v>973</v>
      </c>
      <c r="G66">
        <v>1</v>
      </c>
      <c r="H66">
        <v>0</v>
      </c>
      <c r="I66" t="s">
        <v>974</v>
      </c>
      <c r="J66" t="s">
        <v>1117</v>
      </c>
      <c r="K66" t="s">
        <v>1100</v>
      </c>
      <c r="L66" t="s">
        <v>976</v>
      </c>
      <c r="M66" t="s">
        <v>977</v>
      </c>
      <c r="N66" t="s">
        <v>1448</v>
      </c>
      <c r="O66" t="s">
        <v>1448</v>
      </c>
      <c r="P66" t="s">
        <v>1449</v>
      </c>
      <c r="Q66">
        <v>23066</v>
      </c>
      <c r="R66">
        <v>22135</v>
      </c>
      <c r="S66">
        <v>21721</v>
      </c>
      <c r="T66">
        <v>414</v>
      </c>
      <c r="U66">
        <v>0</v>
      </c>
      <c r="V66">
        <v>414</v>
      </c>
      <c r="W66">
        <v>0.98129999999999995</v>
      </c>
      <c r="X66">
        <v>1</v>
      </c>
      <c r="Y66">
        <v>1</v>
      </c>
      <c r="Z66">
        <v>1</v>
      </c>
      <c r="AA66">
        <v>1</v>
      </c>
      <c r="AB66" t="s">
        <v>970</v>
      </c>
      <c r="AC66" t="s">
        <v>1450</v>
      </c>
      <c r="AP66" t="s">
        <v>980</v>
      </c>
      <c r="AQ66">
        <v>0</v>
      </c>
      <c r="AT66" t="s">
        <v>1019</v>
      </c>
      <c r="AU66" t="s">
        <v>1451</v>
      </c>
      <c r="AV66" t="str">
        <f t="shared" si="0"/>
        <v>Oczyszczalnia ścieków w Zamiechowie w aglomeracji Zamiechów</v>
      </c>
      <c r="AW66" t="s">
        <v>1452</v>
      </c>
      <c r="AX66" t="s">
        <v>1453</v>
      </c>
      <c r="BF66" s="730" t="s">
        <v>1432</v>
      </c>
      <c r="BG66" s="730" t="s">
        <v>1006</v>
      </c>
      <c r="BH66" s="730" t="s">
        <v>9487</v>
      </c>
    </row>
    <row r="67" spans="1:60">
      <c r="A67">
        <v>63</v>
      </c>
      <c r="B67" t="s">
        <v>970</v>
      </c>
      <c r="D67" t="s">
        <v>1454</v>
      </c>
      <c r="E67" t="s">
        <v>1455</v>
      </c>
      <c r="F67" t="s">
        <v>973</v>
      </c>
      <c r="G67">
        <v>1</v>
      </c>
      <c r="H67">
        <v>0</v>
      </c>
      <c r="I67" t="s">
        <v>974</v>
      </c>
      <c r="J67" t="s">
        <v>975</v>
      </c>
      <c r="K67" t="s">
        <v>970</v>
      </c>
      <c r="L67" t="s">
        <v>976</v>
      </c>
      <c r="M67" t="s">
        <v>977</v>
      </c>
      <c r="N67" t="s">
        <v>1455</v>
      </c>
      <c r="O67" t="s">
        <v>1456</v>
      </c>
      <c r="P67" t="s">
        <v>1457</v>
      </c>
      <c r="Q67">
        <v>16900</v>
      </c>
      <c r="R67">
        <v>15559</v>
      </c>
      <c r="S67">
        <v>15252</v>
      </c>
      <c r="T67">
        <v>182</v>
      </c>
      <c r="U67">
        <v>125</v>
      </c>
      <c r="V67">
        <v>307</v>
      </c>
      <c r="W67">
        <v>0.98029999999999995</v>
      </c>
      <c r="X67">
        <v>1</v>
      </c>
      <c r="Y67">
        <v>1</v>
      </c>
      <c r="Z67">
        <v>1</v>
      </c>
      <c r="AA67">
        <v>1</v>
      </c>
      <c r="AB67" t="s">
        <v>970</v>
      </c>
      <c r="AC67" t="s">
        <v>1458</v>
      </c>
      <c r="AP67" t="s">
        <v>980</v>
      </c>
      <c r="AQ67">
        <v>0</v>
      </c>
      <c r="AT67" t="s">
        <v>1459</v>
      </c>
      <c r="AU67" t="s">
        <v>1460</v>
      </c>
      <c r="AV67" t="str">
        <f t="shared" si="0"/>
        <v>Oczyszczalnia Ścieków w aglomeracji Zambrów</v>
      </c>
      <c r="AW67" t="s">
        <v>1461</v>
      </c>
      <c r="AX67" t="s">
        <v>1462</v>
      </c>
      <c r="BF67" s="730" t="s">
        <v>1440</v>
      </c>
      <c r="BG67" s="730" t="s">
        <v>1100</v>
      </c>
      <c r="BH67" s="730" t="s">
        <v>9487</v>
      </c>
    </row>
    <row r="68" spans="1:60">
      <c r="A68">
        <v>64</v>
      </c>
      <c r="B68" t="s">
        <v>970</v>
      </c>
      <c r="D68" t="s">
        <v>1463</v>
      </c>
      <c r="E68" t="s">
        <v>1464</v>
      </c>
      <c r="F68" t="s">
        <v>973</v>
      </c>
      <c r="G68">
        <v>1</v>
      </c>
      <c r="H68">
        <v>0</v>
      </c>
      <c r="I68" t="s">
        <v>974</v>
      </c>
      <c r="J68" t="s">
        <v>1313</v>
      </c>
      <c r="K68" t="s">
        <v>1006</v>
      </c>
      <c r="L68" t="s">
        <v>976</v>
      </c>
      <c r="M68" t="s">
        <v>977</v>
      </c>
      <c r="N68" t="s">
        <v>1464</v>
      </c>
      <c r="O68" t="s">
        <v>1465</v>
      </c>
      <c r="P68" t="s">
        <v>1466</v>
      </c>
      <c r="Q68">
        <v>9521</v>
      </c>
      <c r="R68">
        <v>8574</v>
      </c>
      <c r="S68">
        <v>8371</v>
      </c>
      <c r="T68">
        <v>147</v>
      </c>
      <c r="U68">
        <v>56</v>
      </c>
      <c r="V68">
        <v>203</v>
      </c>
      <c r="W68">
        <v>0.97629999999999995</v>
      </c>
      <c r="X68">
        <v>0</v>
      </c>
      <c r="Y68">
        <v>1</v>
      </c>
      <c r="Z68">
        <v>1</v>
      </c>
      <c r="AA68">
        <v>0</v>
      </c>
      <c r="AB68" t="s">
        <v>970</v>
      </c>
      <c r="AC68" t="s">
        <v>1467</v>
      </c>
      <c r="AP68" t="s">
        <v>980</v>
      </c>
      <c r="AQ68">
        <v>0</v>
      </c>
      <c r="AT68" t="s">
        <v>1019</v>
      </c>
      <c r="AU68" t="s">
        <v>1468</v>
      </c>
      <c r="AV68" t="str">
        <f t="shared" si="0"/>
        <v>Załuże  w aglomeracji Załuże</v>
      </c>
      <c r="AW68" t="s">
        <v>1469</v>
      </c>
      <c r="AX68" t="s">
        <v>1470</v>
      </c>
      <c r="BF68" s="730" t="s">
        <v>1447</v>
      </c>
      <c r="BG68" s="730" t="s">
        <v>1100</v>
      </c>
      <c r="BH68" s="730" t="s">
        <v>9487</v>
      </c>
    </row>
    <row r="69" spans="1:60">
      <c r="A69">
        <v>65</v>
      </c>
      <c r="B69" t="s">
        <v>970</v>
      </c>
      <c r="D69" t="s">
        <v>1471</v>
      </c>
      <c r="E69" t="s">
        <v>1472</v>
      </c>
      <c r="F69" t="s">
        <v>973</v>
      </c>
      <c r="G69">
        <v>1</v>
      </c>
      <c r="H69">
        <v>0</v>
      </c>
      <c r="I69" t="s">
        <v>974</v>
      </c>
      <c r="J69" t="s">
        <v>1134</v>
      </c>
      <c r="K69" t="s">
        <v>987</v>
      </c>
      <c r="L69" t="s">
        <v>976</v>
      </c>
      <c r="M69" t="s">
        <v>977</v>
      </c>
      <c r="N69" t="s">
        <v>1473</v>
      </c>
      <c r="O69" t="s">
        <v>1473</v>
      </c>
      <c r="P69" t="s">
        <v>1474</v>
      </c>
      <c r="Q69">
        <v>4912</v>
      </c>
      <c r="R69">
        <v>4905</v>
      </c>
      <c r="S69">
        <v>4629</v>
      </c>
      <c r="T69">
        <v>258</v>
      </c>
      <c r="U69">
        <v>18</v>
      </c>
      <c r="V69">
        <v>276</v>
      </c>
      <c r="W69">
        <v>0.94369999999999998</v>
      </c>
      <c r="X69">
        <v>0</v>
      </c>
      <c r="Y69">
        <v>1</v>
      </c>
      <c r="Z69">
        <v>1</v>
      </c>
      <c r="AA69">
        <v>0</v>
      </c>
      <c r="AB69" t="s">
        <v>970</v>
      </c>
      <c r="AC69" t="s">
        <v>1475</v>
      </c>
      <c r="AP69" t="s">
        <v>980</v>
      </c>
      <c r="AQ69">
        <v>0</v>
      </c>
      <c r="AT69" t="s">
        <v>1169</v>
      </c>
      <c r="AU69" t="s">
        <v>1476</v>
      </c>
      <c r="AV69" t="str">
        <f t="shared" si="0"/>
        <v>PÓŁWIES w aglomeracji ZALEWO</v>
      </c>
      <c r="AW69" t="s">
        <v>1477</v>
      </c>
      <c r="AX69" t="s">
        <v>1478</v>
      </c>
      <c r="BF69" s="730" t="s">
        <v>1454</v>
      </c>
      <c r="BG69" s="730" t="s">
        <v>970</v>
      </c>
      <c r="BH69" s="730" t="s">
        <v>9487</v>
      </c>
    </row>
    <row r="70" spans="1:60">
      <c r="A70">
        <v>66</v>
      </c>
      <c r="B70" t="s">
        <v>970</v>
      </c>
      <c r="D70" t="s">
        <v>1479</v>
      </c>
      <c r="E70" t="s">
        <v>1480</v>
      </c>
      <c r="F70" t="s">
        <v>973</v>
      </c>
      <c r="G70">
        <v>1</v>
      </c>
      <c r="H70">
        <v>0</v>
      </c>
      <c r="I70" t="s">
        <v>974</v>
      </c>
      <c r="J70" t="s">
        <v>1069</v>
      </c>
      <c r="K70" t="s">
        <v>1006</v>
      </c>
      <c r="L70" t="s">
        <v>976</v>
      </c>
      <c r="M70" t="s">
        <v>977</v>
      </c>
      <c r="N70" t="s">
        <v>1480</v>
      </c>
      <c r="O70" t="s">
        <v>1480</v>
      </c>
      <c r="P70" t="s">
        <v>1481</v>
      </c>
      <c r="Q70">
        <v>4810</v>
      </c>
      <c r="R70">
        <v>4810</v>
      </c>
      <c r="S70">
        <v>4772</v>
      </c>
      <c r="T70">
        <v>0</v>
      </c>
      <c r="U70">
        <v>38</v>
      </c>
      <c r="V70">
        <v>38</v>
      </c>
      <c r="W70">
        <v>0.99209999999999998</v>
      </c>
      <c r="X70">
        <v>1</v>
      </c>
      <c r="Y70">
        <v>1</v>
      </c>
      <c r="Z70">
        <v>1</v>
      </c>
      <c r="AA70">
        <v>1</v>
      </c>
      <c r="AB70" t="s">
        <v>970</v>
      </c>
      <c r="AC70" t="s">
        <v>1482</v>
      </c>
      <c r="AP70" t="s">
        <v>980</v>
      </c>
      <c r="AQ70">
        <v>0</v>
      </c>
      <c r="AT70" t="s">
        <v>1019</v>
      </c>
      <c r="AU70" t="s">
        <v>1483</v>
      </c>
      <c r="AV70" t="str">
        <f t="shared" ref="AV70:AV133" si="1">CONCATENATE("",AW70," w aglomeracji ",AX70)</f>
        <v>Kępie Zaleszańskie w aglomeracji Zaleszany</v>
      </c>
      <c r="AW70" t="s">
        <v>1484</v>
      </c>
      <c r="AX70" t="s">
        <v>1485</v>
      </c>
      <c r="BF70" s="730" t="s">
        <v>1463</v>
      </c>
      <c r="BG70" s="730" t="s">
        <v>1006</v>
      </c>
      <c r="BH70" s="730" t="s">
        <v>9487</v>
      </c>
    </row>
    <row r="71" spans="1:60">
      <c r="A71">
        <v>67</v>
      </c>
      <c r="B71" t="s">
        <v>970</v>
      </c>
      <c r="D71" t="s">
        <v>1486</v>
      </c>
      <c r="E71" t="s">
        <v>1487</v>
      </c>
      <c r="F71" t="s">
        <v>973</v>
      </c>
      <c r="G71">
        <v>1</v>
      </c>
      <c r="H71">
        <v>0</v>
      </c>
      <c r="I71" t="s">
        <v>974</v>
      </c>
      <c r="J71" t="s">
        <v>1134</v>
      </c>
      <c r="K71" t="s">
        <v>987</v>
      </c>
      <c r="L71" t="s">
        <v>976</v>
      </c>
      <c r="M71" t="s">
        <v>977</v>
      </c>
      <c r="N71" t="s">
        <v>1487</v>
      </c>
      <c r="O71" t="s">
        <v>1487</v>
      </c>
      <c r="P71" t="s">
        <v>1488</v>
      </c>
      <c r="Q71">
        <v>90225</v>
      </c>
      <c r="R71">
        <v>91562</v>
      </c>
      <c r="S71">
        <v>91562</v>
      </c>
      <c r="T71">
        <v>0</v>
      </c>
      <c r="U71">
        <v>0</v>
      </c>
      <c r="V71">
        <v>0</v>
      </c>
      <c r="W71">
        <v>1</v>
      </c>
      <c r="X71">
        <v>1</v>
      </c>
      <c r="Y71">
        <v>1</v>
      </c>
      <c r="Z71">
        <v>1</v>
      </c>
      <c r="AA71">
        <v>1</v>
      </c>
      <c r="AB71" t="s">
        <v>970</v>
      </c>
      <c r="AC71" t="s">
        <v>1489</v>
      </c>
      <c r="AP71" t="s">
        <v>980</v>
      </c>
      <c r="AQ71">
        <v>0</v>
      </c>
      <c r="AT71" t="s">
        <v>1072</v>
      </c>
      <c r="AU71" t="s">
        <v>1490</v>
      </c>
      <c r="AV71" t="str">
        <f t="shared" si="1"/>
        <v>Oczyszczalnia ścieków w Zakrzewie, ul. Wybudowanie w aglomeracji Zakrzewo</v>
      </c>
      <c r="AW71" t="s">
        <v>1491</v>
      </c>
      <c r="AX71" t="s">
        <v>1492</v>
      </c>
      <c r="BF71" s="730" t="s">
        <v>1471</v>
      </c>
      <c r="BG71" s="730" t="s">
        <v>987</v>
      </c>
      <c r="BH71" s="730" t="s">
        <v>9487</v>
      </c>
    </row>
    <row r="72" spans="1:60">
      <c r="A72">
        <v>68</v>
      </c>
      <c r="B72" t="s">
        <v>970</v>
      </c>
      <c r="D72" t="s">
        <v>1493</v>
      </c>
      <c r="E72" t="s">
        <v>1494</v>
      </c>
      <c r="F72" t="s">
        <v>973</v>
      </c>
      <c r="G72">
        <v>1</v>
      </c>
      <c r="H72">
        <v>0</v>
      </c>
      <c r="I72" t="s">
        <v>974</v>
      </c>
      <c r="J72" t="s">
        <v>1305</v>
      </c>
      <c r="K72" t="s">
        <v>987</v>
      </c>
      <c r="L72" t="s">
        <v>976</v>
      </c>
      <c r="M72" t="s">
        <v>977</v>
      </c>
      <c r="N72" t="s">
        <v>1494</v>
      </c>
      <c r="O72" t="s">
        <v>1494</v>
      </c>
      <c r="P72" t="s">
        <v>1495</v>
      </c>
      <c r="Q72">
        <v>3504</v>
      </c>
      <c r="R72">
        <v>3269</v>
      </c>
      <c r="S72">
        <v>3145</v>
      </c>
      <c r="T72">
        <v>103</v>
      </c>
      <c r="U72">
        <v>21</v>
      </c>
      <c r="V72">
        <v>124</v>
      </c>
      <c r="W72">
        <v>0.96209999999999996</v>
      </c>
      <c r="X72">
        <v>0</v>
      </c>
      <c r="Y72">
        <v>1</v>
      </c>
      <c r="Z72">
        <v>1</v>
      </c>
      <c r="AA72">
        <v>0</v>
      </c>
      <c r="AB72" t="s">
        <v>970</v>
      </c>
      <c r="AC72" t="s">
        <v>1496</v>
      </c>
      <c r="AP72" t="s">
        <v>980</v>
      </c>
      <c r="AQ72">
        <v>0</v>
      </c>
      <c r="AT72" t="s">
        <v>1072</v>
      </c>
      <c r="AU72" t="s">
        <v>1490</v>
      </c>
      <c r="AV72" t="str">
        <f t="shared" si="1"/>
        <v>Oczyszczalnia ścieków w Starej Wiśniewce w aglomeracji Zakrzewo</v>
      </c>
      <c r="AW72" t="s">
        <v>1497</v>
      </c>
      <c r="AX72" t="s">
        <v>1492</v>
      </c>
      <c r="BF72" s="730" t="s">
        <v>1479</v>
      </c>
      <c r="BG72" s="730" t="s">
        <v>1006</v>
      </c>
      <c r="BH72" s="730" t="s">
        <v>9487</v>
      </c>
    </row>
    <row r="73" spans="1:60">
      <c r="A73">
        <v>69</v>
      </c>
      <c r="B73" t="s">
        <v>970</v>
      </c>
      <c r="D73" t="s">
        <v>1498</v>
      </c>
      <c r="E73" t="s">
        <v>1499</v>
      </c>
      <c r="F73" t="s">
        <v>973</v>
      </c>
      <c r="G73">
        <v>1</v>
      </c>
      <c r="H73">
        <v>0</v>
      </c>
      <c r="I73" t="s">
        <v>974</v>
      </c>
      <c r="J73" t="s">
        <v>1099</v>
      </c>
      <c r="K73" t="s">
        <v>1100</v>
      </c>
      <c r="L73" t="s">
        <v>976</v>
      </c>
      <c r="M73" t="s">
        <v>977</v>
      </c>
      <c r="N73" t="s">
        <v>1499</v>
      </c>
      <c r="O73" t="s">
        <v>1499</v>
      </c>
      <c r="P73" t="s">
        <v>1500</v>
      </c>
      <c r="Q73">
        <v>6132</v>
      </c>
      <c r="R73">
        <v>6106</v>
      </c>
      <c r="S73">
        <v>5970</v>
      </c>
      <c r="T73">
        <v>60</v>
      </c>
      <c r="U73">
        <v>76</v>
      </c>
      <c r="V73">
        <v>136</v>
      </c>
      <c r="W73">
        <v>0.97770000000000001</v>
      </c>
      <c r="X73">
        <v>0</v>
      </c>
      <c r="Y73">
        <v>1</v>
      </c>
      <c r="Z73">
        <v>1</v>
      </c>
      <c r="AA73">
        <v>0</v>
      </c>
      <c r="AB73" t="s">
        <v>970</v>
      </c>
      <c r="AC73" t="s">
        <v>1501</v>
      </c>
      <c r="AP73" t="s">
        <v>980</v>
      </c>
      <c r="AQ73">
        <v>0</v>
      </c>
      <c r="AT73" t="s">
        <v>990</v>
      </c>
      <c r="AU73" t="s">
        <v>1502</v>
      </c>
      <c r="AV73" t="str">
        <f t="shared" si="1"/>
        <v>Zakroczym w aglomeracji Zakroczym</v>
      </c>
      <c r="AW73" t="s">
        <v>1503</v>
      </c>
      <c r="AX73" t="s">
        <v>1503</v>
      </c>
      <c r="BF73" s="730" t="s">
        <v>1486</v>
      </c>
      <c r="BG73" s="730" t="s">
        <v>987</v>
      </c>
      <c r="BH73" s="730" t="s">
        <v>9487</v>
      </c>
    </row>
    <row r="74" spans="1:60">
      <c r="A74">
        <v>70</v>
      </c>
      <c r="B74" t="s">
        <v>970</v>
      </c>
      <c r="D74" t="s">
        <v>1504</v>
      </c>
      <c r="E74" t="s">
        <v>1505</v>
      </c>
      <c r="F74" t="s">
        <v>973</v>
      </c>
      <c r="G74">
        <v>1</v>
      </c>
      <c r="H74">
        <v>0</v>
      </c>
      <c r="I74" t="s">
        <v>974</v>
      </c>
      <c r="J74" t="s">
        <v>1035</v>
      </c>
      <c r="K74" t="s">
        <v>970</v>
      </c>
      <c r="L74" t="s">
        <v>976</v>
      </c>
      <c r="M74" t="s">
        <v>977</v>
      </c>
      <c r="N74" t="s">
        <v>1505</v>
      </c>
      <c r="O74" t="s">
        <v>1505</v>
      </c>
      <c r="P74" t="s">
        <v>1506</v>
      </c>
      <c r="Q74">
        <v>7561</v>
      </c>
      <c r="R74">
        <v>6749</v>
      </c>
      <c r="S74">
        <v>6326</v>
      </c>
      <c r="T74">
        <v>281</v>
      </c>
      <c r="U74">
        <v>142</v>
      </c>
      <c r="V74">
        <v>423</v>
      </c>
      <c r="W74">
        <v>0.93730000000000002</v>
      </c>
      <c r="X74">
        <v>0</v>
      </c>
      <c r="Y74">
        <v>1</v>
      </c>
      <c r="Z74">
        <v>1</v>
      </c>
      <c r="AA74">
        <v>0</v>
      </c>
      <c r="AB74" t="s">
        <v>970</v>
      </c>
      <c r="AC74" t="s">
        <v>1507</v>
      </c>
      <c r="AP74" t="s">
        <v>980</v>
      </c>
      <c r="AQ74">
        <v>0</v>
      </c>
      <c r="AT74" t="s">
        <v>935</v>
      </c>
      <c r="AU74" t="s">
        <v>1508</v>
      </c>
      <c r="AV74" t="str">
        <f t="shared" si="1"/>
        <v>Łęgi w aglomeracji Zakopane</v>
      </c>
      <c r="AW74" t="s">
        <v>1509</v>
      </c>
      <c r="AX74" t="s">
        <v>1510</v>
      </c>
      <c r="BF74" s="730" t="s">
        <v>1493</v>
      </c>
      <c r="BG74" s="730" t="s">
        <v>987</v>
      </c>
      <c r="BH74" s="730" t="s">
        <v>9487</v>
      </c>
    </row>
    <row r="75" spans="1:60">
      <c r="A75">
        <v>71</v>
      </c>
      <c r="B75" t="s">
        <v>1459</v>
      </c>
      <c r="D75" t="s">
        <v>1511</v>
      </c>
      <c r="E75" t="s">
        <v>1512</v>
      </c>
      <c r="F75" t="s">
        <v>973</v>
      </c>
      <c r="G75">
        <v>1</v>
      </c>
      <c r="H75">
        <v>0</v>
      </c>
      <c r="I75" t="s">
        <v>1513</v>
      </c>
      <c r="J75" t="s">
        <v>1514</v>
      </c>
      <c r="K75" t="s">
        <v>1512</v>
      </c>
      <c r="L75" t="s">
        <v>1515</v>
      </c>
      <c r="M75" t="s">
        <v>1516</v>
      </c>
      <c r="N75" t="s">
        <v>1512</v>
      </c>
      <c r="O75" t="s">
        <v>1512</v>
      </c>
      <c r="P75" t="s">
        <v>1517</v>
      </c>
      <c r="Q75">
        <v>60363</v>
      </c>
      <c r="R75">
        <v>58789</v>
      </c>
      <c r="S75">
        <v>57969</v>
      </c>
      <c r="T75">
        <v>586</v>
      </c>
      <c r="U75">
        <v>234</v>
      </c>
      <c r="V75">
        <v>820</v>
      </c>
      <c r="W75">
        <v>0.98609999999999998</v>
      </c>
      <c r="X75">
        <v>1</v>
      </c>
      <c r="Y75">
        <v>1</v>
      </c>
      <c r="Z75">
        <v>1</v>
      </c>
      <c r="AA75">
        <v>1</v>
      </c>
      <c r="AB75" t="s">
        <v>1459</v>
      </c>
      <c r="AC75" t="s">
        <v>1518</v>
      </c>
      <c r="AP75" t="s">
        <v>1232</v>
      </c>
      <c r="AQ75">
        <v>4</v>
      </c>
      <c r="AT75" t="s">
        <v>935</v>
      </c>
      <c r="AU75" t="s">
        <v>1508</v>
      </c>
      <c r="AV75" t="str">
        <f t="shared" si="1"/>
        <v>Spyrkówka w aglomeracji Zakopane</v>
      </c>
      <c r="AW75" t="s">
        <v>1519</v>
      </c>
      <c r="AX75" t="s">
        <v>1510</v>
      </c>
      <c r="BF75" s="730" t="s">
        <v>1498</v>
      </c>
      <c r="BG75" s="730" t="s">
        <v>1100</v>
      </c>
      <c r="BH75" s="730" t="s">
        <v>9487</v>
      </c>
    </row>
    <row r="76" spans="1:60">
      <c r="A76">
        <v>72</v>
      </c>
      <c r="B76" t="s">
        <v>1459</v>
      </c>
      <c r="D76" t="s">
        <v>1520</v>
      </c>
      <c r="E76" t="s">
        <v>1521</v>
      </c>
      <c r="F76" t="s">
        <v>973</v>
      </c>
      <c r="G76">
        <v>1</v>
      </c>
      <c r="H76">
        <v>0</v>
      </c>
      <c r="I76" t="s">
        <v>1513</v>
      </c>
      <c r="J76" t="s">
        <v>1522</v>
      </c>
      <c r="K76" t="s">
        <v>1512</v>
      </c>
      <c r="L76" t="s">
        <v>1515</v>
      </c>
      <c r="M76" t="s">
        <v>1516</v>
      </c>
      <c r="N76" t="s">
        <v>1521</v>
      </c>
      <c r="O76" t="s">
        <v>1521</v>
      </c>
      <c r="P76" t="s">
        <v>1523</v>
      </c>
      <c r="Q76">
        <v>2300</v>
      </c>
      <c r="R76">
        <v>2302</v>
      </c>
      <c r="S76">
        <v>2260</v>
      </c>
      <c r="T76">
        <v>42</v>
      </c>
      <c r="U76">
        <v>0</v>
      </c>
      <c r="V76">
        <v>42</v>
      </c>
      <c r="W76">
        <v>0.98180000000000001</v>
      </c>
      <c r="X76">
        <v>1</v>
      </c>
      <c r="Y76">
        <v>1</v>
      </c>
      <c r="Z76">
        <v>1</v>
      </c>
      <c r="AA76">
        <v>1</v>
      </c>
      <c r="AB76" t="s">
        <v>1459</v>
      </c>
      <c r="AC76" t="s">
        <v>1524</v>
      </c>
      <c r="AP76" t="s">
        <v>980</v>
      </c>
      <c r="AQ76">
        <v>0</v>
      </c>
      <c r="AT76" t="s">
        <v>1019</v>
      </c>
      <c r="AU76" t="s">
        <v>1525</v>
      </c>
      <c r="AV76" t="str">
        <f t="shared" si="1"/>
        <v>Zaklików w aglomeracji Zaklików</v>
      </c>
      <c r="AW76" t="s">
        <v>1526</v>
      </c>
      <c r="AX76" t="s">
        <v>1526</v>
      </c>
      <c r="BF76" s="730" t="s">
        <v>1504</v>
      </c>
      <c r="BG76" s="730" t="s">
        <v>970</v>
      </c>
      <c r="BH76" s="730" t="s">
        <v>9487</v>
      </c>
    </row>
    <row r="77" spans="1:60">
      <c r="A77">
        <v>73</v>
      </c>
      <c r="B77" t="s">
        <v>1459</v>
      </c>
      <c r="D77" t="s">
        <v>1527</v>
      </c>
      <c r="E77" t="s">
        <v>1528</v>
      </c>
      <c r="F77" t="s">
        <v>973</v>
      </c>
      <c r="G77">
        <v>1</v>
      </c>
      <c r="H77">
        <v>0</v>
      </c>
      <c r="I77" t="s">
        <v>1513</v>
      </c>
      <c r="J77" t="s">
        <v>1522</v>
      </c>
      <c r="K77" t="s">
        <v>1512</v>
      </c>
      <c r="L77" t="s">
        <v>1515</v>
      </c>
      <c r="M77" t="s">
        <v>1516</v>
      </c>
      <c r="N77" t="s">
        <v>1528</v>
      </c>
      <c r="O77" t="s">
        <v>1528</v>
      </c>
      <c r="P77" t="s">
        <v>1529</v>
      </c>
      <c r="Q77">
        <v>3719</v>
      </c>
      <c r="R77">
        <v>3719</v>
      </c>
      <c r="S77">
        <v>3705</v>
      </c>
      <c r="T77">
        <v>14</v>
      </c>
      <c r="U77">
        <v>0</v>
      </c>
      <c r="V77">
        <v>14</v>
      </c>
      <c r="W77">
        <v>0.99619999999999997</v>
      </c>
      <c r="X77">
        <v>1</v>
      </c>
      <c r="Y77">
        <v>1</v>
      </c>
      <c r="Z77">
        <v>1</v>
      </c>
      <c r="AA77">
        <v>1</v>
      </c>
      <c r="AB77" t="s">
        <v>1459</v>
      </c>
      <c r="AC77" t="s">
        <v>1530</v>
      </c>
      <c r="AP77" t="s">
        <v>980</v>
      </c>
      <c r="AQ77">
        <v>0</v>
      </c>
      <c r="AT77" t="s">
        <v>935</v>
      </c>
      <c r="AU77" t="s">
        <v>1531</v>
      </c>
      <c r="AV77" t="str">
        <f t="shared" si="1"/>
        <v>Zakliczyn w aglomeracji Zakliczyn</v>
      </c>
      <c r="AW77" t="s">
        <v>1532</v>
      </c>
      <c r="AX77" t="s">
        <v>1532</v>
      </c>
      <c r="BF77" s="730" t="s">
        <v>1511</v>
      </c>
      <c r="BG77" s="730" t="s">
        <v>1512</v>
      </c>
      <c r="BH77" s="730" t="s">
        <v>9488</v>
      </c>
    </row>
    <row r="78" spans="1:60">
      <c r="A78">
        <v>74</v>
      </c>
      <c r="B78" t="s">
        <v>1459</v>
      </c>
      <c r="D78" t="s">
        <v>1533</v>
      </c>
      <c r="E78" t="s">
        <v>1534</v>
      </c>
      <c r="F78" t="s">
        <v>973</v>
      </c>
      <c r="G78">
        <v>1</v>
      </c>
      <c r="H78">
        <v>0</v>
      </c>
      <c r="I78" t="s">
        <v>1513</v>
      </c>
      <c r="J78" t="s">
        <v>1522</v>
      </c>
      <c r="K78" t="s">
        <v>1512</v>
      </c>
      <c r="L78" t="s">
        <v>1515</v>
      </c>
      <c r="M78" t="s">
        <v>1516</v>
      </c>
      <c r="N78" t="s">
        <v>1534</v>
      </c>
      <c r="O78" t="s">
        <v>1534</v>
      </c>
      <c r="P78" t="s">
        <v>1535</v>
      </c>
      <c r="Q78">
        <v>4133</v>
      </c>
      <c r="R78">
        <v>3919</v>
      </c>
      <c r="S78">
        <v>3736</v>
      </c>
      <c r="T78">
        <v>183</v>
      </c>
      <c r="U78">
        <v>0</v>
      </c>
      <c r="V78">
        <v>183</v>
      </c>
      <c r="W78">
        <v>0.95330000000000004</v>
      </c>
      <c r="X78">
        <v>0</v>
      </c>
      <c r="Y78">
        <v>1</v>
      </c>
      <c r="Z78">
        <v>1</v>
      </c>
      <c r="AA78">
        <v>0</v>
      </c>
      <c r="AB78" t="s">
        <v>1459</v>
      </c>
      <c r="AC78" t="s">
        <v>1536</v>
      </c>
      <c r="AP78" t="s">
        <v>980</v>
      </c>
      <c r="AQ78">
        <v>0</v>
      </c>
      <c r="AT78" t="s">
        <v>935</v>
      </c>
      <c r="AU78" t="s">
        <v>1531</v>
      </c>
      <c r="AV78" t="str">
        <f t="shared" si="1"/>
        <v>Paleśnica w aglomeracji Zakliczyn</v>
      </c>
      <c r="AW78" t="s">
        <v>1537</v>
      </c>
      <c r="AX78" t="s">
        <v>1532</v>
      </c>
      <c r="BF78" s="730" t="s">
        <v>1520</v>
      </c>
      <c r="BG78" s="730" t="s">
        <v>1512</v>
      </c>
      <c r="BH78" s="730" t="s">
        <v>9488</v>
      </c>
    </row>
    <row r="79" spans="1:60">
      <c r="A79">
        <v>75</v>
      </c>
      <c r="B79" t="s">
        <v>1459</v>
      </c>
      <c r="D79" t="s">
        <v>1538</v>
      </c>
      <c r="E79" t="s">
        <v>1539</v>
      </c>
      <c r="F79" t="s">
        <v>973</v>
      </c>
      <c r="G79">
        <v>1</v>
      </c>
      <c r="H79">
        <v>0</v>
      </c>
      <c r="I79" t="s">
        <v>1513</v>
      </c>
      <c r="J79" t="s">
        <v>1540</v>
      </c>
      <c r="K79" t="s">
        <v>1512</v>
      </c>
      <c r="L79" t="s">
        <v>1515</v>
      </c>
      <c r="M79" t="s">
        <v>1516</v>
      </c>
      <c r="N79" t="s">
        <v>1539</v>
      </c>
      <c r="O79" t="s">
        <v>1539</v>
      </c>
      <c r="P79" t="s">
        <v>1541</v>
      </c>
      <c r="Q79">
        <v>3150</v>
      </c>
      <c r="R79">
        <v>2960</v>
      </c>
      <c r="S79">
        <v>2781</v>
      </c>
      <c r="T79">
        <v>170</v>
      </c>
      <c r="U79">
        <v>9</v>
      </c>
      <c r="V79">
        <v>179</v>
      </c>
      <c r="W79">
        <v>0.9395</v>
      </c>
      <c r="X79">
        <v>0</v>
      </c>
      <c r="Y79">
        <v>1</v>
      </c>
      <c r="Z79">
        <v>1</v>
      </c>
      <c r="AA79">
        <v>0</v>
      </c>
      <c r="AB79" t="s">
        <v>1459</v>
      </c>
      <c r="AC79" t="s">
        <v>1542</v>
      </c>
      <c r="AP79" t="s">
        <v>980</v>
      </c>
      <c r="AQ79">
        <v>0</v>
      </c>
      <c r="AT79" t="s">
        <v>935</v>
      </c>
      <c r="AU79" t="s">
        <v>1531</v>
      </c>
      <c r="AV79" t="str">
        <f t="shared" si="1"/>
        <v>Charzewice w aglomeracji Zakliczyn</v>
      </c>
      <c r="AW79" t="s">
        <v>1543</v>
      </c>
      <c r="AX79" t="s">
        <v>1532</v>
      </c>
      <c r="BF79" s="730" t="s">
        <v>1527</v>
      </c>
      <c r="BG79" s="730" t="s">
        <v>1512</v>
      </c>
      <c r="BH79" s="730" t="s">
        <v>9488</v>
      </c>
    </row>
    <row r="80" spans="1:60">
      <c r="A80">
        <v>76</v>
      </c>
      <c r="B80" t="s">
        <v>1459</v>
      </c>
      <c r="D80" t="s">
        <v>1544</v>
      </c>
      <c r="E80" t="s">
        <v>1545</v>
      </c>
      <c r="F80" t="s">
        <v>973</v>
      </c>
      <c r="G80">
        <v>1</v>
      </c>
      <c r="H80">
        <v>0</v>
      </c>
      <c r="I80" t="s">
        <v>1513</v>
      </c>
      <c r="J80" t="s">
        <v>1522</v>
      </c>
      <c r="K80" t="s">
        <v>1512</v>
      </c>
      <c r="L80" t="s">
        <v>1515</v>
      </c>
      <c r="M80" t="s">
        <v>1516</v>
      </c>
      <c r="N80" t="s">
        <v>1545</v>
      </c>
      <c r="O80" t="s">
        <v>1545</v>
      </c>
      <c r="P80" t="s">
        <v>1546</v>
      </c>
      <c r="Q80">
        <v>2268</v>
      </c>
      <c r="R80">
        <v>2223</v>
      </c>
      <c r="S80">
        <v>2197</v>
      </c>
      <c r="T80">
        <v>26</v>
      </c>
      <c r="U80">
        <v>0</v>
      </c>
      <c r="V80">
        <v>26</v>
      </c>
      <c r="W80">
        <v>0.98829999999999996</v>
      </c>
      <c r="X80">
        <v>1</v>
      </c>
      <c r="Y80">
        <v>1</v>
      </c>
      <c r="Z80">
        <v>1</v>
      </c>
      <c r="AA80">
        <v>1</v>
      </c>
      <c r="AB80" t="s">
        <v>1459</v>
      </c>
      <c r="AC80" t="s">
        <v>1547</v>
      </c>
      <c r="AP80" t="s">
        <v>980</v>
      </c>
      <c r="AQ80">
        <v>0</v>
      </c>
      <c r="AT80" t="s">
        <v>1019</v>
      </c>
      <c r="AU80" t="s">
        <v>1548</v>
      </c>
      <c r="AV80" t="str">
        <f t="shared" si="1"/>
        <v>Zagórz w aglomeracji Zagórz</v>
      </c>
      <c r="AW80" t="s">
        <v>1549</v>
      </c>
      <c r="AX80" t="s">
        <v>1549</v>
      </c>
      <c r="BF80" s="730" t="s">
        <v>1533</v>
      </c>
      <c r="BG80" s="730" t="s">
        <v>1512</v>
      </c>
      <c r="BH80" s="730" t="s">
        <v>9488</v>
      </c>
    </row>
    <row r="81" spans="1:60">
      <c r="A81">
        <v>77</v>
      </c>
      <c r="B81" t="s">
        <v>1459</v>
      </c>
      <c r="D81" t="s">
        <v>1550</v>
      </c>
      <c r="E81" t="s">
        <v>1551</v>
      </c>
      <c r="F81" t="s">
        <v>1552</v>
      </c>
      <c r="G81">
        <v>1</v>
      </c>
      <c r="H81">
        <v>1</v>
      </c>
      <c r="I81" t="s">
        <v>1513</v>
      </c>
      <c r="J81" t="s">
        <v>1522</v>
      </c>
      <c r="K81" t="s">
        <v>1512</v>
      </c>
      <c r="L81" t="s">
        <v>1515</v>
      </c>
      <c r="M81" t="s">
        <v>1516</v>
      </c>
      <c r="N81" t="s">
        <v>1551</v>
      </c>
      <c r="O81" t="s">
        <v>1551</v>
      </c>
      <c r="P81" t="s">
        <v>1553</v>
      </c>
      <c r="Q81">
        <v>2842</v>
      </c>
      <c r="R81">
        <v>2918</v>
      </c>
      <c r="S81">
        <v>2885</v>
      </c>
      <c r="T81">
        <v>17</v>
      </c>
      <c r="U81">
        <v>16</v>
      </c>
      <c r="V81">
        <v>33</v>
      </c>
      <c r="W81">
        <v>0.98870000000000002</v>
      </c>
      <c r="X81">
        <v>1</v>
      </c>
      <c r="Y81">
        <v>1</v>
      </c>
      <c r="Z81">
        <v>1</v>
      </c>
      <c r="AA81">
        <v>1</v>
      </c>
      <c r="AB81" t="s">
        <v>1459</v>
      </c>
      <c r="AC81" t="s">
        <v>1554</v>
      </c>
      <c r="AJ81" t="s">
        <v>1511</v>
      </c>
      <c r="AP81" t="s">
        <v>980</v>
      </c>
      <c r="AQ81">
        <v>0</v>
      </c>
      <c r="AT81" t="s">
        <v>1038</v>
      </c>
      <c r="AU81" t="s">
        <v>1555</v>
      </c>
      <c r="AV81" t="str">
        <f t="shared" si="1"/>
        <v>Zagórów w aglomeracji Zagórów</v>
      </c>
      <c r="AW81" t="s">
        <v>1556</v>
      </c>
      <c r="AX81" t="s">
        <v>1556</v>
      </c>
      <c r="BF81" s="730" t="s">
        <v>1538</v>
      </c>
      <c r="BG81" s="730" t="s">
        <v>1512</v>
      </c>
      <c r="BH81" s="730" t="s">
        <v>9488</v>
      </c>
    </row>
    <row r="82" spans="1:60">
      <c r="A82">
        <v>78</v>
      </c>
      <c r="B82" t="s">
        <v>1459</v>
      </c>
      <c r="D82" t="s">
        <v>1557</v>
      </c>
      <c r="E82" t="s">
        <v>1558</v>
      </c>
      <c r="F82" t="s">
        <v>1015</v>
      </c>
      <c r="G82">
        <v>0</v>
      </c>
      <c r="H82">
        <v>3</v>
      </c>
      <c r="I82" t="s">
        <v>1513</v>
      </c>
      <c r="J82" t="s">
        <v>1522</v>
      </c>
      <c r="K82" t="s">
        <v>1512</v>
      </c>
      <c r="L82" t="s">
        <v>1515</v>
      </c>
      <c r="M82" t="s">
        <v>1516</v>
      </c>
      <c r="N82" t="s">
        <v>1558</v>
      </c>
      <c r="O82" t="s">
        <v>1558</v>
      </c>
      <c r="P82" t="s">
        <v>1559</v>
      </c>
      <c r="Q82">
        <v>9857</v>
      </c>
      <c r="R82">
        <v>7326</v>
      </c>
      <c r="S82">
        <v>6750</v>
      </c>
      <c r="T82">
        <v>505</v>
      </c>
      <c r="U82">
        <v>71</v>
      </c>
      <c r="V82">
        <v>576</v>
      </c>
      <c r="W82">
        <v>0.9214</v>
      </c>
      <c r="X82">
        <v>0</v>
      </c>
      <c r="Y82">
        <v>0</v>
      </c>
      <c r="Z82">
        <v>1</v>
      </c>
      <c r="AA82">
        <v>0</v>
      </c>
      <c r="AB82" t="s">
        <v>1459</v>
      </c>
      <c r="AC82" t="s">
        <v>746</v>
      </c>
      <c r="AJ82" s="520" t="s">
        <v>1511</v>
      </c>
      <c r="AK82" s="520" t="s">
        <v>1511</v>
      </c>
      <c r="AL82" s="520" t="s">
        <v>1511</v>
      </c>
      <c r="AP82" t="s">
        <v>980</v>
      </c>
      <c r="AQ82">
        <v>0</v>
      </c>
      <c r="AT82" t="s">
        <v>935</v>
      </c>
      <c r="AU82" t="s">
        <v>1560</v>
      </c>
      <c r="AV82" t="str">
        <f t="shared" si="1"/>
        <v>Bartków w aglomeracji Zagnańsk</v>
      </c>
      <c r="AW82" t="s">
        <v>1561</v>
      </c>
      <c r="AX82" t="s">
        <v>1562</v>
      </c>
      <c r="BF82" s="730" t="s">
        <v>1544</v>
      </c>
      <c r="BG82" s="730" t="s">
        <v>1512</v>
      </c>
      <c r="BH82" s="730" t="s">
        <v>9488</v>
      </c>
    </row>
    <row r="83" spans="1:60">
      <c r="A83">
        <v>79</v>
      </c>
      <c r="B83" t="s">
        <v>1459</v>
      </c>
      <c r="D83" t="s">
        <v>1563</v>
      </c>
      <c r="E83" t="s">
        <v>1564</v>
      </c>
      <c r="F83" t="s">
        <v>973</v>
      </c>
      <c r="G83">
        <v>1</v>
      </c>
      <c r="H83">
        <v>0</v>
      </c>
      <c r="I83" t="s">
        <v>1565</v>
      </c>
      <c r="J83" t="s">
        <v>1566</v>
      </c>
      <c r="K83" t="s">
        <v>1459</v>
      </c>
      <c r="L83" t="s">
        <v>1515</v>
      </c>
      <c r="M83" t="s">
        <v>1516</v>
      </c>
      <c r="N83" t="s">
        <v>1459</v>
      </c>
      <c r="O83" t="s">
        <v>1567</v>
      </c>
      <c r="P83" t="s">
        <v>1568</v>
      </c>
      <c r="Q83">
        <v>386007</v>
      </c>
      <c r="R83">
        <v>351537</v>
      </c>
      <c r="S83">
        <v>349343</v>
      </c>
      <c r="T83">
        <v>2046</v>
      </c>
      <c r="U83">
        <v>148</v>
      </c>
      <c r="V83">
        <v>2194</v>
      </c>
      <c r="W83">
        <v>0.99380000000000002</v>
      </c>
      <c r="X83">
        <v>0</v>
      </c>
      <c r="Y83">
        <v>1</v>
      </c>
      <c r="Z83">
        <v>1</v>
      </c>
      <c r="AA83">
        <v>0</v>
      </c>
      <c r="AB83" t="s">
        <v>1459</v>
      </c>
      <c r="AC83" t="s">
        <v>1569</v>
      </c>
      <c r="AP83" t="s">
        <v>980</v>
      </c>
      <c r="AQ83">
        <v>0</v>
      </c>
      <c r="AT83" t="s">
        <v>1047</v>
      </c>
      <c r="AU83" t="s">
        <v>1570</v>
      </c>
      <c r="AV83" t="str">
        <f t="shared" si="1"/>
        <v>OŚ Zabrze Śródmieście w aglomeracji Zabrze</v>
      </c>
      <c r="AW83" t="s">
        <v>1571</v>
      </c>
      <c r="AX83" t="s">
        <v>1572</v>
      </c>
      <c r="BF83" s="730" t="s">
        <v>1550</v>
      </c>
      <c r="BG83" s="730" t="s">
        <v>1512</v>
      </c>
      <c r="BH83" s="730" t="s">
        <v>9488</v>
      </c>
    </row>
    <row r="84" spans="1:60">
      <c r="A84">
        <v>80</v>
      </c>
      <c r="B84" t="s">
        <v>1459</v>
      </c>
      <c r="D84" t="s">
        <v>1573</v>
      </c>
      <c r="E84" t="s">
        <v>1574</v>
      </c>
      <c r="F84" t="s">
        <v>973</v>
      </c>
      <c r="G84">
        <v>1</v>
      </c>
      <c r="H84">
        <v>0</v>
      </c>
      <c r="I84" t="s">
        <v>1565</v>
      </c>
      <c r="J84" t="s">
        <v>1575</v>
      </c>
      <c r="K84" t="s">
        <v>1576</v>
      </c>
      <c r="L84" t="s">
        <v>1577</v>
      </c>
      <c r="M84" t="s">
        <v>1577</v>
      </c>
      <c r="N84" t="s">
        <v>1578</v>
      </c>
      <c r="O84" t="s">
        <v>1579</v>
      </c>
      <c r="P84" t="s">
        <v>1580</v>
      </c>
      <c r="Q84">
        <v>148836</v>
      </c>
      <c r="R84">
        <v>146428</v>
      </c>
      <c r="S84">
        <v>144986</v>
      </c>
      <c r="T84">
        <v>1331</v>
      </c>
      <c r="U84">
        <v>111</v>
      </c>
      <c r="V84">
        <v>1442</v>
      </c>
      <c r="W84">
        <v>0.99019999999999997</v>
      </c>
      <c r="X84">
        <v>1</v>
      </c>
      <c r="Y84">
        <v>1</v>
      </c>
      <c r="Z84">
        <v>1</v>
      </c>
      <c r="AA84">
        <v>1</v>
      </c>
      <c r="AB84" t="s">
        <v>1459</v>
      </c>
      <c r="AC84" t="s">
        <v>1581</v>
      </c>
      <c r="AP84" t="s">
        <v>980</v>
      </c>
      <c r="AQ84">
        <v>0</v>
      </c>
      <c r="AT84" t="s">
        <v>1047</v>
      </c>
      <c r="AU84" t="s">
        <v>1570</v>
      </c>
      <c r="AV84" t="str">
        <f t="shared" si="1"/>
        <v>OŚ Zabrze Mikulczyce w aglomeracji Zabrze</v>
      </c>
      <c r="AW84" t="s">
        <v>1582</v>
      </c>
      <c r="AX84" t="s">
        <v>1572</v>
      </c>
      <c r="BF84" s="730" t="s">
        <v>1557</v>
      </c>
      <c r="BG84" s="730" t="s">
        <v>1512</v>
      </c>
      <c r="BH84" s="730" t="s">
        <v>9488</v>
      </c>
    </row>
    <row r="85" spans="1:60">
      <c r="A85">
        <v>81</v>
      </c>
      <c r="B85" t="s">
        <v>1459</v>
      </c>
      <c r="D85" t="s">
        <v>1583</v>
      </c>
      <c r="E85" t="s">
        <v>1584</v>
      </c>
      <c r="F85" t="s">
        <v>973</v>
      </c>
      <c r="G85">
        <v>1</v>
      </c>
      <c r="H85">
        <v>0</v>
      </c>
      <c r="I85" t="s">
        <v>1565</v>
      </c>
      <c r="J85" t="s">
        <v>1585</v>
      </c>
      <c r="K85" t="s">
        <v>1512</v>
      </c>
      <c r="L85" t="s">
        <v>1515</v>
      </c>
      <c r="M85" t="s">
        <v>1516</v>
      </c>
      <c r="N85" t="s">
        <v>1586</v>
      </c>
      <c r="O85" t="s">
        <v>1587</v>
      </c>
      <c r="P85" t="s">
        <v>1588</v>
      </c>
      <c r="Q85">
        <v>109150</v>
      </c>
      <c r="R85">
        <v>109519</v>
      </c>
      <c r="S85">
        <v>108044</v>
      </c>
      <c r="T85">
        <v>1161</v>
      </c>
      <c r="U85">
        <v>314</v>
      </c>
      <c r="V85">
        <v>1475</v>
      </c>
      <c r="W85">
        <v>0.98650000000000004</v>
      </c>
      <c r="X85">
        <v>1</v>
      </c>
      <c r="Y85">
        <v>0</v>
      </c>
      <c r="Z85">
        <v>0</v>
      </c>
      <c r="AA85">
        <v>0</v>
      </c>
      <c r="AB85" t="s">
        <v>1459</v>
      </c>
      <c r="AC85" t="s">
        <v>1589</v>
      </c>
      <c r="AP85" t="s">
        <v>980</v>
      </c>
      <c r="AQ85">
        <v>0</v>
      </c>
      <c r="AT85" t="s">
        <v>935</v>
      </c>
      <c r="AU85" t="s">
        <v>1590</v>
      </c>
      <c r="AV85" t="str">
        <f t="shared" si="1"/>
        <v>Niegoszowice w aglomeracji Zabierzów-Niegoszowice</v>
      </c>
      <c r="AW85" t="s">
        <v>1591</v>
      </c>
      <c r="AX85" t="s">
        <v>1592</v>
      </c>
      <c r="BF85" s="730" t="s">
        <v>1563</v>
      </c>
      <c r="BG85" s="730" t="s">
        <v>1459</v>
      </c>
      <c r="BH85" s="730" t="s">
        <v>9488</v>
      </c>
    </row>
    <row r="86" spans="1:60">
      <c r="A86">
        <v>82</v>
      </c>
      <c r="B86" t="s">
        <v>1459</v>
      </c>
      <c r="D86" t="s">
        <v>1593</v>
      </c>
      <c r="E86" t="s">
        <v>1594</v>
      </c>
      <c r="F86" t="s">
        <v>973</v>
      </c>
      <c r="G86">
        <v>1</v>
      </c>
      <c r="H86">
        <v>0</v>
      </c>
      <c r="I86" t="s">
        <v>1565</v>
      </c>
      <c r="J86" t="s">
        <v>1595</v>
      </c>
      <c r="K86" t="s">
        <v>1576</v>
      </c>
      <c r="L86" t="s">
        <v>1515</v>
      </c>
      <c r="M86" t="s">
        <v>1516</v>
      </c>
      <c r="N86" t="s">
        <v>1594</v>
      </c>
      <c r="O86" t="s">
        <v>1594</v>
      </c>
      <c r="P86" t="s">
        <v>1596</v>
      </c>
      <c r="Q86">
        <v>6971</v>
      </c>
      <c r="R86">
        <v>4875</v>
      </c>
      <c r="S86">
        <v>4782</v>
      </c>
      <c r="T86">
        <v>93</v>
      </c>
      <c r="U86">
        <v>0</v>
      </c>
      <c r="V86">
        <v>93</v>
      </c>
      <c r="W86">
        <v>0.98089999999999999</v>
      </c>
      <c r="X86">
        <v>1</v>
      </c>
      <c r="Y86">
        <v>1</v>
      </c>
      <c r="Z86">
        <v>0</v>
      </c>
      <c r="AA86">
        <v>0</v>
      </c>
      <c r="AB86" t="s">
        <v>1459</v>
      </c>
      <c r="AC86" t="s">
        <v>1597</v>
      </c>
      <c r="AP86" t="s">
        <v>980</v>
      </c>
      <c r="AQ86">
        <v>0</v>
      </c>
      <c r="AT86" t="s">
        <v>935</v>
      </c>
      <c r="AU86" t="s">
        <v>1590</v>
      </c>
      <c r="AV86" t="str">
        <f t="shared" si="1"/>
        <v>Radwanowice w aglomeracji Zabierzów-Niegoszowice</v>
      </c>
      <c r="AW86" t="s">
        <v>1598</v>
      </c>
      <c r="AX86" t="s">
        <v>1592</v>
      </c>
      <c r="BF86" s="730" t="s">
        <v>1573</v>
      </c>
      <c r="BG86" s="730" t="s">
        <v>1576</v>
      </c>
      <c r="BH86" s="730" t="s">
        <v>9489</v>
      </c>
    </row>
    <row r="87" spans="1:60">
      <c r="A87">
        <v>83</v>
      </c>
      <c r="B87" t="s">
        <v>1459</v>
      </c>
      <c r="D87" t="s">
        <v>1599</v>
      </c>
      <c r="E87" t="s">
        <v>1576</v>
      </c>
      <c r="F87" t="s">
        <v>973</v>
      </c>
      <c r="G87">
        <v>1</v>
      </c>
      <c r="H87">
        <v>0</v>
      </c>
      <c r="I87" t="s">
        <v>1565</v>
      </c>
      <c r="J87" t="s">
        <v>1600</v>
      </c>
      <c r="K87" t="s">
        <v>1576</v>
      </c>
      <c r="L87" t="s">
        <v>1515</v>
      </c>
      <c r="M87" t="s">
        <v>1516</v>
      </c>
      <c r="N87" t="s">
        <v>1601</v>
      </c>
      <c r="O87" t="s">
        <v>1602</v>
      </c>
      <c r="P87" t="s">
        <v>1603</v>
      </c>
      <c r="Q87">
        <v>36003</v>
      </c>
      <c r="R87">
        <v>34000</v>
      </c>
      <c r="S87">
        <v>33215</v>
      </c>
      <c r="T87">
        <v>770</v>
      </c>
      <c r="U87">
        <v>15</v>
      </c>
      <c r="V87">
        <v>785</v>
      </c>
      <c r="W87">
        <v>0.97689999999999999</v>
      </c>
      <c r="X87">
        <v>0</v>
      </c>
      <c r="Y87">
        <v>1</v>
      </c>
      <c r="Z87">
        <v>1</v>
      </c>
      <c r="AA87">
        <v>0</v>
      </c>
      <c r="AB87" t="s">
        <v>1459</v>
      </c>
      <c r="AC87" t="s">
        <v>1604</v>
      </c>
      <c r="AP87" t="s">
        <v>980</v>
      </c>
      <c r="AQ87">
        <v>0</v>
      </c>
      <c r="AT87" t="s">
        <v>935</v>
      </c>
      <c r="AU87" t="s">
        <v>1605</v>
      </c>
      <c r="AV87" t="str">
        <f t="shared" si="1"/>
        <v>Balice w aglomeracji Zabierzów-Balice</v>
      </c>
      <c r="AW87" t="s">
        <v>1606</v>
      </c>
      <c r="AX87" t="s">
        <v>1607</v>
      </c>
      <c r="BF87" s="730" t="s">
        <v>1583</v>
      </c>
      <c r="BG87" s="730" t="s">
        <v>1512</v>
      </c>
      <c r="BH87" s="730" t="s">
        <v>9488</v>
      </c>
    </row>
    <row r="88" spans="1:60">
      <c r="A88">
        <v>84</v>
      </c>
      <c r="B88" t="s">
        <v>1459</v>
      </c>
      <c r="D88" t="s">
        <v>1608</v>
      </c>
      <c r="E88" t="s">
        <v>1609</v>
      </c>
      <c r="F88" t="s">
        <v>973</v>
      </c>
      <c r="G88">
        <v>1</v>
      </c>
      <c r="H88">
        <v>0</v>
      </c>
      <c r="I88" t="s">
        <v>1565</v>
      </c>
      <c r="J88" t="s">
        <v>1610</v>
      </c>
      <c r="K88" t="s">
        <v>1459</v>
      </c>
      <c r="L88" t="s">
        <v>1515</v>
      </c>
      <c r="M88" t="s">
        <v>1516</v>
      </c>
      <c r="N88" t="s">
        <v>1609</v>
      </c>
      <c r="O88" t="s">
        <v>1611</v>
      </c>
      <c r="P88" t="s">
        <v>1612</v>
      </c>
      <c r="Q88">
        <v>29369</v>
      </c>
      <c r="R88">
        <v>28415</v>
      </c>
      <c r="S88">
        <v>27814</v>
      </c>
      <c r="T88">
        <v>542</v>
      </c>
      <c r="U88">
        <v>59</v>
      </c>
      <c r="V88">
        <v>601</v>
      </c>
      <c r="W88">
        <v>0.9788</v>
      </c>
      <c r="X88">
        <v>0</v>
      </c>
      <c r="Y88">
        <v>1</v>
      </c>
      <c r="Z88">
        <v>1</v>
      </c>
      <c r="AA88">
        <v>0</v>
      </c>
      <c r="AB88" t="s">
        <v>1459</v>
      </c>
      <c r="AC88" t="s">
        <v>1613</v>
      </c>
      <c r="AP88" t="s">
        <v>980</v>
      </c>
      <c r="AQ88">
        <v>0</v>
      </c>
      <c r="AT88" t="s">
        <v>990</v>
      </c>
      <c r="AU88" t="s">
        <v>1614</v>
      </c>
      <c r="AV88" t="str">
        <f t="shared" si="1"/>
        <v>Wyszogród w aglomeracji Wyszogród</v>
      </c>
      <c r="AW88" t="s">
        <v>1615</v>
      </c>
      <c r="AX88" t="s">
        <v>1615</v>
      </c>
      <c r="BF88" s="730" t="s">
        <v>1593</v>
      </c>
      <c r="BG88" s="730" t="s">
        <v>1576</v>
      </c>
      <c r="BH88" s="730" t="s">
        <v>9488</v>
      </c>
    </row>
    <row r="89" spans="1:60">
      <c r="A89">
        <v>85</v>
      </c>
      <c r="B89" t="s">
        <v>1459</v>
      </c>
      <c r="D89" t="s">
        <v>1460</v>
      </c>
      <c r="E89" t="s">
        <v>1462</v>
      </c>
      <c r="F89" t="s">
        <v>973</v>
      </c>
      <c r="G89">
        <v>1</v>
      </c>
      <c r="H89">
        <v>0</v>
      </c>
      <c r="I89" t="s">
        <v>1565</v>
      </c>
      <c r="J89" t="s">
        <v>1616</v>
      </c>
      <c r="K89" t="s">
        <v>1512</v>
      </c>
      <c r="L89" t="s">
        <v>1515</v>
      </c>
      <c r="M89" t="s">
        <v>1516</v>
      </c>
      <c r="N89" t="s">
        <v>1617</v>
      </c>
      <c r="O89" t="s">
        <v>1618</v>
      </c>
      <c r="P89" t="s">
        <v>1619</v>
      </c>
      <c r="Q89">
        <v>24890</v>
      </c>
      <c r="R89">
        <v>23943</v>
      </c>
      <c r="S89">
        <v>23467</v>
      </c>
      <c r="T89">
        <v>346</v>
      </c>
      <c r="U89">
        <v>130</v>
      </c>
      <c r="V89">
        <v>476</v>
      </c>
      <c r="W89">
        <v>0.98009999999999997</v>
      </c>
      <c r="X89">
        <v>1</v>
      </c>
      <c r="Y89">
        <v>1</v>
      </c>
      <c r="Z89">
        <v>1</v>
      </c>
      <c r="AA89">
        <v>1</v>
      </c>
      <c r="AB89" t="s">
        <v>1459</v>
      </c>
      <c r="AC89" t="s">
        <v>1620</v>
      </c>
      <c r="AP89" t="s">
        <v>980</v>
      </c>
      <c r="AQ89">
        <v>0</v>
      </c>
      <c r="AT89" t="s">
        <v>990</v>
      </c>
      <c r="AU89" t="s">
        <v>1621</v>
      </c>
      <c r="AV89" t="str">
        <f t="shared" si="1"/>
        <v>Oczyszczalnia ściekóww Rybienku Starym w aglomeracji Wyszków</v>
      </c>
      <c r="AW89" t="s">
        <v>1622</v>
      </c>
      <c r="AX89" t="s">
        <v>1623</v>
      </c>
      <c r="BF89" s="730" t="s">
        <v>1599</v>
      </c>
      <c r="BG89" s="730" t="s">
        <v>1576</v>
      </c>
      <c r="BH89" s="730" t="s">
        <v>9488</v>
      </c>
    </row>
    <row r="90" spans="1:60">
      <c r="A90">
        <v>86</v>
      </c>
      <c r="B90" t="s">
        <v>1459</v>
      </c>
      <c r="D90" t="s">
        <v>1624</v>
      </c>
      <c r="E90" t="s">
        <v>1625</v>
      </c>
      <c r="F90" t="s">
        <v>973</v>
      </c>
      <c r="G90">
        <v>1</v>
      </c>
      <c r="H90">
        <v>0</v>
      </c>
      <c r="I90" t="s">
        <v>1565</v>
      </c>
      <c r="J90" t="s">
        <v>1626</v>
      </c>
      <c r="K90" t="s">
        <v>1459</v>
      </c>
      <c r="L90" t="s">
        <v>1515</v>
      </c>
      <c r="M90" t="s">
        <v>1516</v>
      </c>
      <c r="N90" t="s">
        <v>1625</v>
      </c>
      <c r="O90" t="s">
        <v>1627</v>
      </c>
      <c r="P90" t="s">
        <v>1628</v>
      </c>
      <c r="Q90">
        <v>33629</v>
      </c>
      <c r="R90">
        <v>29762</v>
      </c>
      <c r="S90">
        <v>29621</v>
      </c>
      <c r="T90">
        <v>52</v>
      </c>
      <c r="U90">
        <v>89</v>
      </c>
      <c r="V90">
        <v>141</v>
      </c>
      <c r="W90">
        <v>0.99529999999999996</v>
      </c>
      <c r="X90">
        <v>1</v>
      </c>
      <c r="Y90">
        <v>1</v>
      </c>
      <c r="Z90">
        <v>1</v>
      </c>
      <c r="AA90">
        <v>1</v>
      </c>
      <c r="AB90" t="s">
        <v>1459</v>
      </c>
      <c r="AC90" t="s">
        <v>1629</v>
      </c>
      <c r="AP90" t="s">
        <v>980</v>
      </c>
      <c r="AQ90">
        <v>0</v>
      </c>
      <c r="AT90" t="s">
        <v>1019</v>
      </c>
      <c r="AU90" t="s">
        <v>1630</v>
      </c>
      <c r="AV90" t="str">
        <f t="shared" si="1"/>
        <v>Oczyszczalnia Ścieków w miejscowości Wyszatyce w aglomeracji Wyszatyce</v>
      </c>
      <c r="AW90" t="s">
        <v>1631</v>
      </c>
      <c r="AX90" t="s">
        <v>1632</v>
      </c>
      <c r="BF90" s="730" t="s">
        <v>1608</v>
      </c>
      <c r="BG90" s="730" t="s">
        <v>1459</v>
      </c>
      <c r="BH90" s="730" t="s">
        <v>9488</v>
      </c>
    </row>
    <row r="91" spans="1:60">
      <c r="A91">
        <v>87</v>
      </c>
      <c r="B91" t="s">
        <v>1459</v>
      </c>
      <c r="D91" t="s">
        <v>1633</v>
      </c>
      <c r="E91" t="s">
        <v>1634</v>
      </c>
      <c r="F91" t="s">
        <v>973</v>
      </c>
      <c r="G91">
        <v>1</v>
      </c>
      <c r="H91">
        <v>0</v>
      </c>
      <c r="I91" t="s">
        <v>1565</v>
      </c>
      <c r="J91" t="s">
        <v>1635</v>
      </c>
      <c r="K91" t="s">
        <v>1576</v>
      </c>
      <c r="L91" t="s">
        <v>1515</v>
      </c>
      <c r="M91" t="s">
        <v>1516</v>
      </c>
      <c r="N91" t="s">
        <v>1634</v>
      </c>
      <c r="O91" t="s">
        <v>1634</v>
      </c>
      <c r="P91" t="s">
        <v>1636</v>
      </c>
      <c r="Q91">
        <v>20355</v>
      </c>
      <c r="R91">
        <v>20414</v>
      </c>
      <c r="S91">
        <v>20174</v>
      </c>
      <c r="T91">
        <v>217</v>
      </c>
      <c r="U91">
        <v>23</v>
      </c>
      <c r="V91">
        <v>240</v>
      </c>
      <c r="W91">
        <v>0.98819999999999997</v>
      </c>
      <c r="X91">
        <v>1</v>
      </c>
      <c r="Y91">
        <v>1</v>
      </c>
      <c r="Z91">
        <v>1</v>
      </c>
      <c r="AA91">
        <v>1</v>
      </c>
      <c r="AB91" t="s">
        <v>1459</v>
      </c>
      <c r="AC91" t="s">
        <v>1637</v>
      </c>
      <c r="AP91" t="s">
        <v>980</v>
      </c>
      <c r="AQ91">
        <v>0</v>
      </c>
      <c r="AT91" t="s">
        <v>1072</v>
      </c>
      <c r="AU91" t="s">
        <v>1638</v>
      </c>
      <c r="AV91" t="str">
        <f t="shared" si="1"/>
        <v>Wysoka w aglomeracji Wysoka</v>
      </c>
      <c r="AW91" t="s">
        <v>1639</v>
      </c>
      <c r="AX91" t="s">
        <v>1639</v>
      </c>
      <c r="BF91" s="730" t="s">
        <v>1460</v>
      </c>
      <c r="BG91" s="730" t="s">
        <v>1512</v>
      </c>
      <c r="BH91" s="730" t="s">
        <v>9488</v>
      </c>
    </row>
    <row r="92" spans="1:60">
      <c r="A92">
        <v>88</v>
      </c>
      <c r="B92" t="s">
        <v>1459</v>
      </c>
      <c r="D92" t="s">
        <v>1640</v>
      </c>
      <c r="E92" t="s">
        <v>1641</v>
      </c>
      <c r="F92" t="s">
        <v>973</v>
      </c>
      <c r="G92">
        <v>1</v>
      </c>
      <c r="H92">
        <v>0</v>
      </c>
      <c r="I92" t="s">
        <v>1565</v>
      </c>
      <c r="J92" t="s">
        <v>1595</v>
      </c>
      <c r="K92" t="s">
        <v>1459</v>
      </c>
      <c r="L92" t="s">
        <v>1515</v>
      </c>
      <c r="M92" t="s">
        <v>1516</v>
      </c>
      <c r="N92" t="s">
        <v>1641</v>
      </c>
      <c r="O92" t="s">
        <v>1641</v>
      </c>
      <c r="P92" t="s">
        <v>1642</v>
      </c>
      <c r="Q92">
        <v>29037</v>
      </c>
      <c r="R92">
        <v>26353</v>
      </c>
      <c r="S92">
        <v>25847</v>
      </c>
      <c r="T92">
        <v>506</v>
      </c>
      <c r="U92">
        <v>0</v>
      </c>
      <c r="V92">
        <v>506</v>
      </c>
      <c r="W92">
        <v>0.98080000000000001</v>
      </c>
      <c r="X92">
        <v>1</v>
      </c>
      <c r="Y92">
        <v>1</v>
      </c>
      <c r="Z92">
        <v>1</v>
      </c>
      <c r="AA92">
        <v>1</v>
      </c>
      <c r="AB92" t="s">
        <v>1459</v>
      </c>
      <c r="AC92" t="s">
        <v>1643</v>
      </c>
      <c r="AP92" t="s">
        <v>980</v>
      </c>
      <c r="AQ92">
        <v>0</v>
      </c>
      <c r="AT92" t="s">
        <v>1072</v>
      </c>
      <c r="AU92" t="s">
        <v>1644</v>
      </c>
      <c r="AV92" t="str">
        <f t="shared" si="1"/>
        <v>Wyrzysk w aglomeracji Wyrzysk</v>
      </c>
      <c r="AW92" t="s">
        <v>1645</v>
      </c>
      <c r="AX92" t="s">
        <v>1645</v>
      </c>
      <c r="BF92" s="730" t="s">
        <v>1624</v>
      </c>
      <c r="BG92" s="730" t="s">
        <v>1459</v>
      </c>
      <c r="BH92" s="730" t="s">
        <v>9488</v>
      </c>
    </row>
    <row r="93" spans="1:60">
      <c r="A93">
        <v>89</v>
      </c>
      <c r="B93" t="s">
        <v>1459</v>
      </c>
      <c r="D93" t="s">
        <v>1646</v>
      </c>
      <c r="E93" t="s">
        <v>1647</v>
      </c>
      <c r="F93" t="s">
        <v>973</v>
      </c>
      <c r="G93">
        <v>1</v>
      </c>
      <c r="H93">
        <v>0</v>
      </c>
      <c r="I93" t="s">
        <v>1565</v>
      </c>
      <c r="J93" t="s">
        <v>1648</v>
      </c>
      <c r="K93" t="s">
        <v>1459</v>
      </c>
      <c r="L93" t="s">
        <v>1515</v>
      </c>
      <c r="M93" t="s">
        <v>1516</v>
      </c>
      <c r="N93" t="s">
        <v>1647</v>
      </c>
      <c r="O93" t="s">
        <v>1647</v>
      </c>
      <c r="P93" t="s">
        <v>1649</v>
      </c>
      <c r="Q93">
        <v>10817</v>
      </c>
      <c r="R93">
        <v>10137</v>
      </c>
      <c r="S93">
        <v>9970</v>
      </c>
      <c r="T93">
        <v>107</v>
      </c>
      <c r="U93">
        <v>60</v>
      </c>
      <c r="V93">
        <v>167</v>
      </c>
      <c r="W93">
        <v>0.98350000000000004</v>
      </c>
      <c r="X93">
        <v>1</v>
      </c>
      <c r="Y93">
        <v>1</v>
      </c>
      <c r="Z93">
        <v>1</v>
      </c>
      <c r="AA93">
        <v>1</v>
      </c>
      <c r="AB93" t="s">
        <v>1459</v>
      </c>
      <c r="AC93" t="s">
        <v>1650</v>
      </c>
      <c r="AP93" t="s">
        <v>980</v>
      </c>
      <c r="AQ93">
        <v>0</v>
      </c>
      <c r="AT93" t="s">
        <v>1047</v>
      </c>
      <c r="AU93" t="s">
        <v>1651</v>
      </c>
      <c r="AV93" t="str">
        <f t="shared" si="1"/>
        <v>OŚK Wyry w aglomeracji Wyry</v>
      </c>
      <c r="AW93" t="s">
        <v>1652</v>
      </c>
      <c r="AX93" t="s">
        <v>1653</v>
      </c>
      <c r="BF93" s="730" t="s">
        <v>1633</v>
      </c>
      <c r="BG93" s="730" t="s">
        <v>1576</v>
      </c>
      <c r="BH93" s="730" t="s">
        <v>9488</v>
      </c>
    </row>
    <row r="94" spans="1:60">
      <c r="A94">
        <v>90</v>
      </c>
      <c r="B94" t="s">
        <v>1459</v>
      </c>
      <c r="D94" t="s">
        <v>1654</v>
      </c>
      <c r="E94" t="s">
        <v>1655</v>
      </c>
      <c r="F94" t="s">
        <v>973</v>
      </c>
      <c r="G94">
        <v>1</v>
      </c>
      <c r="H94">
        <v>0</v>
      </c>
      <c r="I94" t="s">
        <v>1565</v>
      </c>
      <c r="J94" t="s">
        <v>1610</v>
      </c>
      <c r="K94" t="s">
        <v>1459</v>
      </c>
      <c r="L94" t="s">
        <v>1515</v>
      </c>
      <c r="M94" t="s">
        <v>1516</v>
      </c>
      <c r="N94" t="s">
        <v>1655</v>
      </c>
      <c r="O94" t="s">
        <v>1655</v>
      </c>
      <c r="P94" t="s">
        <v>1656</v>
      </c>
      <c r="Q94">
        <v>10860</v>
      </c>
      <c r="R94">
        <v>9633</v>
      </c>
      <c r="S94">
        <v>9555</v>
      </c>
      <c r="T94">
        <v>53</v>
      </c>
      <c r="U94">
        <v>25</v>
      </c>
      <c r="V94">
        <v>78</v>
      </c>
      <c r="W94">
        <v>0.9919</v>
      </c>
      <c r="X94">
        <v>1</v>
      </c>
      <c r="Y94">
        <v>1</v>
      </c>
      <c r="Z94">
        <v>1</v>
      </c>
      <c r="AA94">
        <v>1</v>
      </c>
      <c r="AB94" t="s">
        <v>1459</v>
      </c>
      <c r="AC94" t="s">
        <v>1657</v>
      </c>
      <c r="AP94" t="s">
        <v>980</v>
      </c>
      <c r="AQ94">
        <v>0</v>
      </c>
      <c r="AT94" t="s">
        <v>1459</v>
      </c>
      <c r="AU94" t="s">
        <v>1658</v>
      </c>
      <c r="AV94" t="str">
        <f t="shared" si="1"/>
        <v>Wydminy w aglomeracji Wydminy</v>
      </c>
      <c r="AW94" t="s">
        <v>1659</v>
      </c>
      <c r="AX94" t="s">
        <v>1659</v>
      </c>
      <c r="BF94" s="730" t="s">
        <v>1640</v>
      </c>
      <c r="BG94" s="730" t="s">
        <v>1459</v>
      </c>
      <c r="BH94" s="730" t="s">
        <v>9488</v>
      </c>
    </row>
    <row r="95" spans="1:60">
      <c r="A95">
        <v>91</v>
      </c>
      <c r="B95" t="s">
        <v>1459</v>
      </c>
      <c r="D95" t="s">
        <v>1660</v>
      </c>
      <c r="E95" t="s">
        <v>1661</v>
      </c>
      <c r="F95" t="s">
        <v>973</v>
      </c>
      <c r="G95">
        <v>1</v>
      </c>
      <c r="H95">
        <v>0</v>
      </c>
      <c r="I95" t="s">
        <v>1565</v>
      </c>
      <c r="J95" t="s">
        <v>1662</v>
      </c>
      <c r="K95" t="s">
        <v>1663</v>
      </c>
      <c r="L95" t="s">
        <v>1515</v>
      </c>
      <c r="M95" t="s">
        <v>1516</v>
      </c>
      <c r="N95" t="s">
        <v>1661</v>
      </c>
      <c r="O95" t="s">
        <v>1661</v>
      </c>
      <c r="P95" t="s">
        <v>1664</v>
      </c>
      <c r="Q95">
        <v>10213</v>
      </c>
      <c r="R95">
        <v>9541</v>
      </c>
      <c r="S95">
        <v>9328</v>
      </c>
      <c r="T95">
        <v>99</v>
      </c>
      <c r="U95">
        <v>75</v>
      </c>
      <c r="V95">
        <v>213</v>
      </c>
      <c r="W95">
        <v>0.97770000000000001</v>
      </c>
      <c r="X95">
        <v>0</v>
      </c>
      <c r="Y95">
        <v>1</v>
      </c>
      <c r="Z95">
        <v>1</v>
      </c>
      <c r="AA95">
        <v>0</v>
      </c>
      <c r="AB95" t="s">
        <v>1459</v>
      </c>
      <c r="AC95" t="s">
        <v>1665</v>
      </c>
      <c r="AP95" t="s">
        <v>980</v>
      </c>
      <c r="AQ95">
        <v>0</v>
      </c>
      <c r="AT95" t="s">
        <v>1029</v>
      </c>
      <c r="AU95" t="s">
        <v>1666</v>
      </c>
      <c r="AV95" t="str">
        <f t="shared" si="1"/>
        <v>Oczyszczalnia ścieków Wschowa w aglomeracji Wschowa</v>
      </c>
      <c r="AW95" t="s">
        <v>1667</v>
      </c>
      <c r="AX95" t="s">
        <v>1668</v>
      </c>
      <c r="BF95" s="730" t="s">
        <v>1646</v>
      </c>
      <c r="BG95" s="730" t="s">
        <v>1459</v>
      </c>
      <c r="BH95" s="730" t="s">
        <v>9488</v>
      </c>
    </row>
    <row r="96" spans="1:60">
      <c r="A96">
        <v>92</v>
      </c>
      <c r="B96" t="s">
        <v>1459</v>
      </c>
      <c r="D96" t="s">
        <v>1669</v>
      </c>
      <c r="E96" t="s">
        <v>1670</v>
      </c>
      <c r="F96" t="s">
        <v>973</v>
      </c>
      <c r="G96">
        <v>1</v>
      </c>
      <c r="H96">
        <v>0</v>
      </c>
      <c r="I96" t="s">
        <v>1565</v>
      </c>
      <c r="J96" t="s">
        <v>1595</v>
      </c>
      <c r="K96" t="s">
        <v>1576</v>
      </c>
      <c r="L96" t="s">
        <v>1515</v>
      </c>
      <c r="M96" t="s">
        <v>1516</v>
      </c>
      <c r="N96" t="s">
        <v>1670</v>
      </c>
      <c r="O96" t="s">
        <v>1671</v>
      </c>
      <c r="P96" t="s">
        <v>1672</v>
      </c>
      <c r="Q96">
        <v>2225</v>
      </c>
      <c r="R96">
        <v>1999</v>
      </c>
      <c r="S96">
        <v>1979</v>
      </c>
      <c r="T96">
        <v>20</v>
      </c>
      <c r="U96">
        <v>0</v>
      </c>
      <c r="V96">
        <v>20</v>
      </c>
      <c r="W96">
        <v>0.99</v>
      </c>
      <c r="X96">
        <v>1</v>
      </c>
      <c r="Y96">
        <v>1</v>
      </c>
      <c r="Z96">
        <v>1</v>
      </c>
      <c r="AA96">
        <v>1</v>
      </c>
      <c r="AB96" t="s">
        <v>1459</v>
      </c>
      <c r="AC96" t="s">
        <v>1673</v>
      </c>
      <c r="AP96" t="s">
        <v>980</v>
      </c>
      <c r="AQ96">
        <v>0</v>
      </c>
      <c r="AT96" t="s">
        <v>1038</v>
      </c>
      <c r="AU96" t="s">
        <v>1674</v>
      </c>
      <c r="AV96" t="str">
        <f t="shared" si="1"/>
        <v>Oczyszczalnia ścieków we Wrześni w aglomeracji Września</v>
      </c>
      <c r="AW96" t="s">
        <v>1675</v>
      </c>
      <c r="AX96" t="s">
        <v>1676</v>
      </c>
      <c r="BF96" s="730" t="s">
        <v>1654</v>
      </c>
      <c r="BG96" s="730" t="s">
        <v>1459</v>
      </c>
      <c r="BH96" s="730" t="s">
        <v>9488</v>
      </c>
    </row>
    <row r="97" spans="1:60">
      <c r="A97" t="s">
        <v>1677</v>
      </c>
      <c r="B97" t="s">
        <v>1459</v>
      </c>
      <c r="D97" t="s">
        <v>1678</v>
      </c>
      <c r="E97" t="s">
        <v>1679</v>
      </c>
      <c r="F97" t="s">
        <v>973</v>
      </c>
      <c r="G97">
        <v>1</v>
      </c>
      <c r="H97">
        <v>0</v>
      </c>
      <c r="I97" t="s">
        <v>1565</v>
      </c>
      <c r="J97" t="s">
        <v>1680</v>
      </c>
      <c r="K97" t="s">
        <v>1576</v>
      </c>
      <c r="L97" t="s">
        <v>1577</v>
      </c>
      <c r="M97" t="s">
        <v>1577</v>
      </c>
      <c r="N97" t="s">
        <v>1679</v>
      </c>
      <c r="O97" t="s">
        <v>1679</v>
      </c>
      <c r="P97" t="s">
        <v>1681</v>
      </c>
      <c r="Q97">
        <v>5268</v>
      </c>
      <c r="R97">
        <v>4545</v>
      </c>
      <c r="S97">
        <v>4399</v>
      </c>
      <c r="T97">
        <v>110</v>
      </c>
      <c r="U97">
        <v>36</v>
      </c>
      <c r="V97">
        <v>146</v>
      </c>
      <c r="W97">
        <v>0.96789999999999998</v>
      </c>
      <c r="X97">
        <v>0</v>
      </c>
      <c r="Y97">
        <v>0</v>
      </c>
      <c r="Z97">
        <v>0</v>
      </c>
      <c r="AA97">
        <v>0</v>
      </c>
      <c r="AB97" t="s">
        <v>1459</v>
      </c>
      <c r="AC97" t="s">
        <v>1682</v>
      </c>
      <c r="AP97" t="s">
        <v>980</v>
      </c>
      <c r="AQ97">
        <v>0</v>
      </c>
      <c r="AT97" t="s">
        <v>1038</v>
      </c>
      <c r="AU97" t="s">
        <v>1683</v>
      </c>
      <c r="AV97" t="str">
        <f t="shared" si="1"/>
        <v>Oczyszczalnia Ścieków "BOREK" ul. Prasłowiańska 9, Wronki w aglomeracji Wronki</v>
      </c>
      <c r="AW97" t="s">
        <v>1684</v>
      </c>
      <c r="AX97" t="s">
        <v>1685</v>
      </c>
      <c r="BF97" s="730" t="s">
        <v>1660</v>
      </c>
      <c r="BG97" s="730" t="s">
        <v>1663</v>
      </c>
      <c r="BH97" s="730" t="s">
        <v>9488</v>
      </c>
    </row>
    <row r="98" spans="1:60">
      <c r="A98">
        <v>94</v>
      </c>
      <c r="B98" t="s">
        <v>1459</v>
      </c>
      <c r="D98" t="s">
        <v>1686</v>
      </c>
      <c r="E98" t="s">
        <v>1687</v>
      </c>
      <c r="F98" t="s">
        <v>973</v>
      </c>
      <c r="G98">
        <v>1</v>
      </c>
      <c r="H98">
        <v>0</v>
      </c>
      <c r="I98" t="s">
        <v>1565</v>
      </c>
      <c r="J98" t="s">
        <v>1688</v>
      </c>
      <c r="K98" t="s">
        <v>1459</v>
      </c>
      <c r="L98" t="s">
        <v>1515</v>
      </c>
      <c r="M98" t="s">
        <v>1516</v>
      </c>
      <c r="N98" t="s">
        <v>1687</v>
      </c>
      <c r="O98" t="s">
        <v>1687</v>
      </c>
      <c r="P98" t="s">
        <v>1689</v>
      </c>
      <c r="Q98">
        <v>3251</v>
      </c>
      <c r="R98">
        <v>3363</v>
      </c>
      <c r="S98">
        <v>3275</v>
      </c>
      <c r="T98">
        <v>80</v>
      </c>
      <c r="U98">
        <v>8</v>
      </c>
      <c r="V98">
        <v>88</v>
      </c>
      <c r="W98">
        <v>0.9738</v>
      </c>
      <c r="X98">
        <v>0</v>
      </c>
      <c r="Y98">
        <v>1</v>
      </c>
      <c r="Z98">
        <v>1</v>
      </c>
      <c r="AA98">
        <v>0</v>
      </c>
      <c r="AB98" t="s">
        <v>1459</v>
      </c>
      <c r="AC98" t="s">
        <v>1690</v>
      </c>
      <c r="AP98" t="s">
        <v>980</v>
      </c>
      <c r="AQ98">
        <v>0</v>
      </c>
      <c r="AT98" t="s">
        <v>1029</v>
      </c>
      <c r="AU98" t="s">
        <v>1691</v>
      </c>
      <c r="AV98" t="str">
        <f t="shared" si="1"/>
        <v>Wrocławska Oczyszczalnia Ścieków w aglomeracji Wrocław</v>
      </c>
      <c r="AW98" t="s">
        <v>1692</v>
      </c>
      <c r="AX98" t="s">
        <v>1029</v>
      </c>
      <c r="BF98" s="730" t="s">
        <v>1669</v>
      </c>
      <c r="BG98" s="730" t="s">
        <v>1576</v>
      </c>
      <c r="BH98" s="730" t="s">
        <v>9488</v>
      </c>
    </row>
    <row r="99" spans="1:60">
      <c r="A99">
        <v>95</v>
      </c>
      <c r="B99" t="s">
        <v>1459</v>
      </c>
      <c r="D99" t="s">
        <v>1693</v>
      </c>
      <c r="E99" t="s">
        <v>1694</v>
      </c>
      <c r="F99" t="s">
        <v>973</v>
      </c>
      <c r="G99">
        <v>2</v>
      </c>
      <c r="H99">
        <v>0</v>
      </c>
      <c r="I99" t="s">
        <v>1565</v>
      </c>
      <c r="J99" t="s">
        <v>1648</v>
      </c>
      <c r="K99" t="s">
        <v>1459</v>
      </c>
      <c r="L99" t="s">
        <v>1515</v>
      </c>
      <c r="M99" t="s">
        <v>1516</v>
      </c>
      <c r="N99" t="s">
        <v>1695</v>
      </c>
      <c r="O99" t="s">
        <v>1695</v>
      </c>
      <c r="P99" t="s">
        <v>1696</v>
      </c>
      <c r="Q99">
        <v>2315</v>
      </c>
      <c r="R99">
        <v>2176</v>
      </c>
      <c r="S99">
        <v>2139</v>
      </c>
      <c r="T99">
        <v>34</v>
      </c>
      <c r="U99">
        <v>3</v>
      </c>
      <c r="V99">
        <v>37</v>
      </c>
      <c r="W99">
        <v>0.98299999999999998</v>
      </c>
      <c r="X99">
        <v>1</v>
      </c>
      <c r="Y99">
        <v>1</v>
      </c>
      <c r="Z99">
        <v>1</v>
      </c>
      <c r="AA99">
        <v>1</v>
      </c>
      <c r="AB99" t="s">
        <v>1459</v>
      </c>
      <c r="AC99" s="491" t="s">
        <v>1697</v>
      </c>
      <c r="AD99" s="492" t="s">
        <v>1698</v>
      </c>
      <c r="AP99" t="s">
        <v>980</v>
      </c>
      <c r="AQ99">
        <v>0</v>
      </c>
      <c r="AT99" t="s">
        <v>1038</v>
      </c>
      <c r="AU99" t="s">
        <v>1699</v>
      </c>
      <c r="AV99" t="str">
        <f t="shared" si="1"/>
        <v>Oczyszczalnia ścieków we Wręczycy Małej w aglomeracji Wręczyca Wielka</v>
      </c>
      <c r="AW99" t="s">
        <v>1700</v>
      </c>
      <c r="AX99" t="s">
        <v>1701</v>
      </c>
      <c r="BF99" s="730" t="s">
        <v>1678</v>
      </c>
      <c r="BG99" s="730" t="s">
        <v>1576</v>
      </c>
      <c r="BH99" s="730" t="s">
        <v>9489</v>
      </c>
    </row>
    <row r="100" spans="1:60">
      <c r="A100">
        <v>96</v>
      </c>
      <c r="B100" t="s">
        <v>1459</v>
      </c>
      <c r="D100" t="s">
        <v>1702</v>
      </c>
      <c r="E100" t="s">
        <v>1703</v>
      </c>
      <c r="F100" t="s">
        <v>973</v>
      </c>
      <c r="G100">
        <v>1</v>
      </c>
      <c r="H100">
        <v>0</v>
      </c>
      <c r="I100" t="s">
        <v>1565</v>
      </c>
      <c r="J100" t="s">
        <v>1635</v>
      </c>
      <c r="K100" t="s">
        <v>1576</v>
      </c>
      <c r="L100" t="s">
        <v>1515</v>
      </c>
      <c r="M100" t="s">
        <v>1516</v>
      </c>
      <c r="N100" t="s">
        <v>1703</v>
      </c>
      <c r="O100" t="s">
        <v>1703</v>
      </c>
      <c r="P100" t="s">
        <v>1704</v>
      </c>
      <c r="Q100">
        <v>3743</v>
      </c>
      <c r="R100">
        <v>3215</v>
      </c>
      <c r="S100">
        <v>2777</v>
      </c>
      <c r="T100">
        <v>409</v>
      </c>
      <c r="U100">
        <v>29</v>
      </c>
      <c r="V100">
        <v>438</v>
      </c>
      <c r="W100">
        <v>0.86380000000000001</v>
      </c>
      <c r="X100">
        <v>0</v>
      </c>
      <c r="Y100">
        <v>1</v>
      </c>
      <c r="Z100">
        <v>1</v>
      </c>
      <c r="AA100">
        <v>0</v>
      </c>
      <c r="AB100" t="s">
        <v>1459</v>
      </c>
      <c r="AC100" t="s">
        <v>1705</v>
      </c>
      <c r="AP100" t="s">
        <v>980</v>
      </c>
      <c r="AQ100">
        <v>0</v>
      </c>
      <c r="AT100" t="s">
        <v>1047</v>
      </c>
      <c r="AU100" t="s">
        <v>1706</v>
      </c>
      <c r="AV100" t="str">
        <f t="shared" si="1"/>
        <v xml:space="preserve">oczyszczalnia ścieków w Psarach  w aglomeracji Woźniki-Psary </v>
      </c>
      <c r="AW100" t="s">
        <v>1707</v>
      </c>
      <c r="AX100" t="s">
        <v>1708</v>
      </c>
      <c r="BF100" s="730" t="s">
        <v>1686</v>
      </c>
      <c r="BG100" s="730" t="s">
        <v>1459</v>
      </c>
      <c r="BH100" s="730" t="s">
        <v>9488</v>
      </c>
    </row>
    <row r="101" spans="1:60">
      <c r="A101">
        <v>97</v>
      </c>
      <c r="B101" t="s">
        <v>1459</v>
      </c>
      <c r="D101" t="s">
        <v>1709</v>
      </c>
      <c r="E101" t="s">
        <v>1710</v>
      </c>
      <c r="F101" t="s">
        <v>973</v>
      </c>
      <c r="G101">
        <v>1</v>
      </c>
      <c r="H101">
        <v>0</v>
      </c>
      <c r="I101" t="s">
        <v>1565</v>
      </c>
      <c r="J101" t="s">
        <v>1662</v>
      </c>
      <c r="K101" t="s">
        <v>1663</v>
      </c>
      <c r="L101" t="s">
        <v>1515</v>
      </c>
      <c r="M101" t="s">
        <v>1516</v>
      </c>
      <c r="N101" t="s">
        <v>1710</v>
      </c>
      <c r="O101" t="s">
        <v>1710</v>
      </c>
      <c r="P101" t="s">
        <v>1711</v>
      </c>
      <c r="Q101">
        <v>2182</v>
      </c>
      <c r="R101">
        <v>2007</v>
      </c>
      <c r="S101">
        <v>1915</v>
      </c>
      <c r="T101">
        <v>85</v>
      </c>
      <c r="U101">
        <v>7</v>
      </c>
      <c r="V101">
        <v>92</v>
      </c>
      <c r="W101">
        <v>0.95420000000000005</v>
      </c>
      <c r="X101">
        <v>0</v>
      </c>
      <c r="Y101">
        <v>1</v>
      </c>
      <c r="Z101">
        <v>1</v>
      </c>
      <c r="AA101">
        <v>0</v>
      </c>
      <c r="AB101" t="s">
        <v>1459</v>
      </c>
      <c r="AC101" t="s">
        <v>1712</v>
      </c>
      <c r="AP101" t="s">
        <v>980</v>
      </c>
      <c r="AQ101">
        <v>0</v>
      </c>
      <c r="AT101" t="s">
        <v>1047</v>
      </c>
      <c r="AU101" t="s">
        <v>1713</v>
      </c>
      <c r="AV101" t="str">
        <f t="shared" si="1"/>
        <v>oczyszczalnia ścieków w Woźnikach  w aglomeracji Woźniki</v>
      </c>
      <c r="AW101" t="s">
        <v>1714</v>
      </c>
      <c r="AX101" t="s">
        <v>1715</v>
      </c>
      <c r="BF101" s="730" t="s">
        <v>1693</v>
      </c>
      <c r="BG101" s="730" t="s">
        <v>1459</v>
      </c>
      <c r="BH101" s="730" t="s">
        <v>9488</v>
      </c>
    </row>
    <row r="102" spans="1:60">
      <c r="A102">
        <v>98</v>
      </c>
      <c r="B102" t="s">
        <v>1459</v>
      </c>
      <c r="D102" t="s">
        <v>1716</v>
      </c>
      <c r="E102" t="s">
        <v>1717</v>
      </c>
      <c r="F102" t="s">
        <v>973</v>
      </c>
      <c r="G102">
        <v>1</v>
      </c>
      <c r="H102">
        <v>0</v>
      </c>
      <c r="I102" t="s">
        <v>1565</v>
      </c>
      <c r="J102" t="s">
        <v>1648</v>
      </c>
      <c r="K102" t="s">
        <v>1459</v>
      </c>
      <c r="L102" t="s">
        <v>1515</v>
      </c>
      <c r="M102" t="s">
        <v>1516</v>
      </c>
      <c r="N102" t="s">
        <v>1717</v>
      </c>
      <c r="O102" t="s">
        <v>1717</v>
      </c>
      <c r="P102" t="s">
        <v>1718</v>
      </c>
      <c r="Q102">
        <v>2967</v>
      </c>
      <c r="R102">
        <v>2880</v>
      </c>
      <c r="S102">
        <v>2834</v>
      </c>
      <c r="T102">
        <v>32</v>
      </c>
      <c r="U102">
        <v>14</v>
      </c>
      <c r="V102">
        <v>46</v>
      </c>
      <c r="W102">
        <v>0.98399999999999999</v>
      </c>
      <c r="X102">
        <v>1</v>
      </c>
      <c r="Y102">
        <v>1</v>
      </c>
      <c r="Z102">
        <v>1</v>
      </c>
      <c r="AA102">
        <v>1</v>
      </c>
      <c r="AB102" t="s">
        <v>1459</v>
      </c>
      <c r="AC102" t="s">
        <v>1719</v>
      </c>
      <c r="AP102" t="s">
        <v>980</v>
      </c>
      <c r="AQ102">
        <v>0</v>
      </c>
      <c r="AT102" t="s">
        <v>1029</v>
      </c>
      <c r="AU102" t="s">
        <v>1720</v>
      </c>
      <c r="AV102" t="str">
        <f t="shared" si="1"/>
        <v>Wołów w aglomeracji Wołów</v>
      </c>
      <c r="AW102" t="s">
        <v>1721</v>
      </c>
      <c r="AX102" t="s">
        <v>1721</v>
      </c>
      <c r="BF102" s="730" t="s">
        <v>1702</v>
      </c>
      <c r="BG102" s="730" t="s">
        <v>1576</v>
      </c>
      <c r="BH102" s="730" t="s">
        <v>9488</v>
      </c>
    </row>
    <row r="103" spans="1:60">
      <c r="A103">
        <v>99</v>
      </c>
      <c r="B103" t="s">
        <v>1459</v>
      </c>
      <c r="D103" t="s">
        <v>1722</v>
      </c>
      <c r="E103" t="s">
        <v>1723</v>
      </c>
      <c r="F103" t="s">
        <v>973</v>
      </c>
      <c r="G103">
        <v>1</v>
      </c>
      <c r="H103">
        <v>0</v>
      </c>
      <c r="I103" t="s">
        <v>1565</v>
      </c>
      <c r="J103" t="s">
        <v>1635</v>
      </c>
      <c r="K103" t="s">
        <v>1576</v>
      </c>
      <c r="L103" t="s">
        <v>1515</v>
      </c>
      <c r="M103" t="s">
        <v>1516</v>
      </c>
      <c r="N103" t="s">
        <v>1723</v>
      </c>
      <c r="O103" t="s">
        <v>1723</v>
      </c>
      <c r="P103" t="s">
        <v>1724</v>
      </c>
      <c r="Q103">
        <v>2195</v>
      </c>
      <c r="R103">
        <v>2242</v>
      </c>
      <c r="S103">
        <v>2216</v>
      </c>
      <c r="T103">
        <v>26</v>
      </c>
      <c r="U103">
        <v>0</v>
      </c>
      <c r="V103">
        <v>26</v>
      </c>
      <c r="W103">
        <v>0.98839999999999995</v>
      </c>
      <c r="X103">
        <v>1</v>
      </c>
      <c r="Y103">
        <v>1</v>
      </c>
      <c r="Z103">
        <v>1</v>
      </c>
      <c r="AA103">
        <v>1</v>
      </c>
      <c r="AB103" t="s">
        <v>1459</v>
      </c>
      <c r="AC103" t="s">
        <v>1725</v>
      </c>
      <c r="AP103" t="s">
        <v>980</v>
      </c>
      <c r="AQ103">
        <v>0</v>
      </c>
      <c r="AT103" t="s">
        <v>990</v>
      </c>
      <c r="AU103" t="s">
        <v>1726</v>
      </c>
      <c r="AV103" t="str">
        <f t="shared" si="1"/>
        <v>OCZYSZCZALNIA ŚCIEKÓW "KRYM" w aglomeracji Wołomin</v>
      </c>
      <c r="AW103" t="s">
        <v>1727</v>
      </c>
      <c r="AX103" t="s">
        <v>1728</v>
      </c>
      <c r="BF103" s="730" t="s">
        <v>1709</v>
      </c>
      <c r="BG103" s="730" t="s">
        <v>1663</v>
      </c>
      <c r="BH103" s="730" t="s">
        <v>9488</v>
      </c>
    </row>
    <row r="104" spans="1:60">
      <c r="A104">
        <v>100</v>
      </c>
      <c r="B104" t="s">
        <v>1459</v>
      </c>
      <c r="D104" t="s">
        <v>1729</v>
      </c>
      <c r="E104" t="s">
        <v>1730</v>
      </c>
      <c r="F104" t="s">
        <v>973</v>
      </c>
      <c r="G104">
        <v>1</v>
      </c>
      <c r="H104">
        <v>0</v>
      </c>
      <c r="I104" t="s">
        <v>1565</v>
      </c>
      <c r="J104" t="s">
        <v>1610</v>
      </c>
      <c r="K104" t="s">
        <v>1459</v>
      </c>
      <c r="L104" t="s">
        <v>1515</v>
      </c>
      <c r="M104" t="s">
        <v>1731</v>
      </c>
      <c r="N104" t="s">
        <v>1732</v>
      </c>
      <c r="O104" t="s">
        <v>1732</v>
      </c>
      <c r="P104" t="s">
        <v>1733</v>
      </c>
      <c r="Q104">
        <v>3907</v>
      </c>
      <c r="R104">
        <v>4229</v>
      </c>
      <c r="S104">
        <v>4105</v>
      </c>
      <c r="T104">
        <v>124</v>
      </c>
      <c r="U104">
        <v>0</v>
      </c>
      <c r="V104">
        <v>124</v>
      </c>
      <c r="W104">
        <v>0.97070000000000001</v>
      </c>
      <c r="X104">
        <v>0</v>
      </c>
      <c r="Y104">
        <v>0</v>
      </c>
      <c r="Z104">
        <v>1</v>
      </c>
      <c r="AA104">
        <v>0</v>
      </c>
      <c r="AB104" t="s">
        <v>1459</v>
      </c>
      <c r="AC104" t="s">
        <v>1734</v>
      </c>
      <c r="AP104" t="s">
        <v>980</v>
      </c>
      <c r="AQ104">
        <v>0</v>
      </c>
      <c r="AT104" t="s">
        <v>1019</v>
      </c>
      <c r="AU104" t="s">
        <v>1735</v>
      </c>
      <c r="AV104" t="str">
        <f t="shared" si="1"/>
        <v>Oczyszczalnia ścieków w Wołkowyi w aglomeracji Wołkowyja</v>
      </c>
      <c r="AW104" t="s">
        <v>1736</v>
      </c>
      <c r="AX104" t="s">
        <v>1737</v>
      </c>
      <c r="BF104" s="730" t="s">
        <v>1716</v>
      </c>
      <c r="BG104" s="730" t="s">
        <v>1459</v>
      </c>
      <c r="BH104" s="730" t="s">
        <v>9488</v>
      </c>
    </row>
    <row r="105" spans="1:60">
      <c r="A105">
        <v>101</v>
      </c>
      <c r="B105" t="s">
        <v>1459</v>
      </c>
      <c r="D105" t="s">
        <v>1738</v>
      </c>
      <c r="E105" t="s">
        <v>1739</v>
      </c>
      <c r="F105" t="s">
        <v>973</v>
      </c>
      <c r="G105">
        <v>1</v>
      </c>
      <c r="H105">
        <v>0</v>
      </c>
      <c r="I105" t="s">
        <v>1565</v>
      </c>
      <c r="J105" t="s">
        <v>1610</v>
      </c>
      <c r="K105" t="s">
        <v>1459</v>
      </c>
      <c r="L105" t="s">
        <v>1515</v>
      </c>
      <c r="M105" t="s">
        <v>1516</v>
      </c>
      <c r="N105" t="s">
        <v>1739</v>
      </c>
      <c r="O105" t="s">
        <v>1739</v>
      </c>
      <c r="P105" t="s">
        <v>1740</v>
      </c>
      <c r="Q105">
        <v>6819</v>
      </c>
      <c r="R105">
        <v>7066</v>
      </c>
      <c r="S105">
        <v>6973</v>
      </c>
      <c r="T105">
        <v>67</v>
      </c>
      <c r="U105">
        <v>26</v>
      </c>
      <c r="V105">
        <v>93</v>
      </c>
      <c r="W105">
        <v>0.98680000000000001</v>
      </c>
      <c r="X105">
        <v>1</v>
      </c>
      <c r="Y105">
        <v>1</v>
      </c>
      <c r="Z105">
        <v>1</v>
      </c>
      <c r="AA105">
        <v>1</v>
      </c>
      <c r="AB105" t="s">
        <v>1459</v>
      </c>
      <c r="AC105" t="s">
        <v>1741</v>
      </c>
      <c r="AP105" t="s">
        <v>980</v>
      </c>
      <c r="AQ105">
        <v>0</v>
      </c>
      <c r="AT105" t="s">
        <v>1047</v>
      </c>
      <c r="AU105" t="s">
        <v>1742</v>
      </c>
      <c r="AV105" t="str">
        <f t="shared" si="1"/>
        <v>Wołczyn w aglomeracji Wołczyn</v>
      </c>
      <c r="AW105" t="s">
        <v>1743</v>
      </c>
      <c r="AX105" t="s">
        <v>1743</v>
      </c>
      <c r="BF105" s="730" t="s">
        <v>1722</v>
      </c>
      <c r="BG105" s="730" t="s">
        <v>1576</v>
      </c>
      <c r="BH105" s="730" t="s">
        <v>9488</v>
      </c>
    </row>
    <row r="106" spans="1:60">
      <c r="A106">
        <v>102</v>
      </c>
      <c r="B106" t="s">
        <v>1459</v>
      </c>
      <c r="D106" t="s">
        <v>1744</v>
      </c>
      <c r="E106" t="s">
        <v>1745</v>
      </c>
      <c r="F106" t="s">
        <v>973</v>
      </c>
      <c r="G106">
        <v>1</v>
      </c>
      <c r="H106">
        <v>0</v>
      </c>
      <c r="I106" t="s">
        <v>1746</v>
      </c>
      <c r="J106" t="s">
        <v>1747</v>
      </c>
      <c r="K106" t="s">
        <v>1745</v>
      </c>
      <c r="L106" t="s">
        <v>1748</v>
      </c>
      <c r="M106" t="s">
        <v>1749</v>
      </c>
      <c r="N106" t="s">
        <v>1745</v>
      </c>
      <c r="O106" t="s">
        <v>1750</v>
      </c>
      <c r="P106" t="s">
        <v>1751</v>
      </c>
      <c r="Q106">
        <v>221662</v>
      </c>
      <c r="R106">
        <v>240218</v>
      </c>
      <c r="S106">
        <v>238613</v>
      </c>
      <c r="T106">
        <v>1311</v>
      </c>
      <c r="U106">
        <v>294</v>
      </c>
      <c r="V106">
        <v>1605</v>
      </c>
      <c r="W106">
        <v>0.99329999999999996</v>
      </c>
      <c r="X106">
        <v>1</v>
      </c>
      <c r="Y106">
        <v>1</v>
      </c>
      <c r="Z106">
        <v>0</v>
      </c>
      <c r="AA106">
        <v>0</v>
      </c>
      <c r="AB106" t="s">
        <v>1459</v>
      </c>
      <c r="AC106" t="s">
        <v>1752</v>
      </c>
      <c r="AP106" t="s">
        <v>980</v>
      </c>
      <c r="AQ106">
        <v>0</v>
      </c>
      <c r="AT106" t="s">
        <v>1038</v>
      </c>
      <c r="AU106" t="s">
        <v>1753</v>
      </c>
      <c r="AV106" t="str">
        <f t="shared" si="1"/>
        <v>Gminna Oczyszczalnia Ścieków w Komorowie w aglomeracji Wolsztyn - Siedlec</v>
      </c>
      <c r="AW106" t="s">
        <v>1754</v>
      </c>
      <c r="AX106" t="s">
        <v>1755</v>
      </c>
      <c r="BF106" s="730" t="s">
        <v>1729</v>
      </c>
      <c r="BG106" s="730" t="s">
        <v>1459</v>
      </c>
      <c r="BH106" s="730" t="s">
        <v>9488</v>
      </c>
    </row>
    <row r="107" spans="1:60">
      <c r="A107">
        <v>103</v>
      </c>
      <c r="B107" t="s">
        <v>1459</v>
      </c>
      <c r="D107" t="s">
        <v>1756</v>
      </c>
      <c r="E107" t="s">
        <v>1757</v>
      </c>
      <c r="F107" t="s">
        <v>973</v>
      </c>
      <c r="G107">
        <v>1</v>
      </c>
      <c r="H107">
        <v>0</v>
      </c>
      <c r="I107" t="s">
        <v>1746</v>
      </c>
      <c r="J107" t="s">
        <v>1758</v>
      </c>
      <c r="K107" t="s">
        <v>1576</v>
      </c>
      <c r="L107" t="s">
        <v>1515</v>
      </c>
      <c r="M107" t="s">
        <v>1516</v>
      </c>
      <c r="N107" t="s">
        <v>1759</v>
      </c>
      <c r="O107" t="s">
        <v>1760</v>
      </c>
      <c r="P107" t="s">
        <v>1761</v>
      </c>
      <c r="Q107">
        <v>118728</v>
      </c>
      <c r="R107">
        <v>114020</v>
      </c>
      <c r="S107">
        <v>112749</v>
      </c>
      <c r="T107">
        <v>699</v>
      </c>
      <c r="U107">
        <v>572</v>
      </c>
      <c r="V107">
        <v>1271</v>
      </c>
      <c r="W107">
        <v>0.9889</v>
      </c>
      <c r="X107">
        <v>1</v>
      </c>
      <c r="Y107">
        <v>1</v>
      </c>
      <c r="Z107">
        <v>1</v>
      </c>
      <c r="AA107">
        <v>1</v>
      </c>
      <c r="AB107" t="s">
        <v>1459</v>
      </c>
      <c r="AC107" t="s">
        <v>1762</v>
      </c>
      <c r="AP107" t="s">
        <v>980</v>
      </c>
      <c r="AQ107">
        <v>0</v>
      </c>
      <c r="AT107" t="s">
        <v>1038</v>
      </c>
      <c r="AU107" t="s">
        <v>1753</v>
      </c>
      <c r="AV107" t="str">
        <f t="shared" si="1"/>
        <v>OŚ przy OSM w Wolsztynie w aglomeracji Wolsztyn - Siedlec</v>
      </c>
      <c r="AW107" t="s">
        <v>1763</v>
      </c>
      <c r="AX107" t="s">
        <v>1755</v>
      </c>
      <c r="BF107" s="730" t="s">
        <v>1738</v>
      </c>
      <c r="BG107" s="730" t="s">
        <v>1459</v>
      </c>
      <c r="BH107" s="730" t="s">
        <v>9488</v>
      </c>
    </row>
    <row r="108" spans="1:60">
      <c r="A108">
        <v>104</v>
      </c>
      <c r="B108" t="s">
        <v>1459</v>
      </c>
      <c r="D108" t="s">
        <v>1764</v>
      </c>
      <c r="E108" t="s">
        <v>1663</v>
      </c>
      <c r="F108" t="s">
        <v>973</v>
      </c>
      <c r="G108">
        <v>1</v>
      </c>
      <c r="H108">
        <v>0</v>
      </c>
      <c r="I108" t="s">
        <v>1746</v>
      </c>
      <c r="J108" t="s">
        <v>1765</v>
      </c>
      <c r="K108" t="s">
        <v>1663</v>
      </c>
      <c r="L108" t="s">
        <v>1515</v>
      </c>
      <c r="M108" t="s">
        <v>1516</v>
      </c>
      <c r="N108" t="s">
        <v>1766</v>
      </c>
      <c r="O108" t="s">
        <v>1767</v>
      </c>
      <c r="P108" t="s">
        <v>1768</v>
      </c>
      <c r="Q108">
        <v>60352</v>
      </c>
      <c r="R108">
        <v>58477</v>
      </c>
      <c r="S108">
        <v>57216</v>
      </c>
      <c r="T108">
        <v>965</v>
      </c>
      <c r="U108">
        <v>296</v>
      </c>
      <c r="V108">
        <v>1261</v>
      </c>
      <c r="W108">
        <v>0.97840000000000005</v>
      </c>
      <c r="X108">
        <v>0</v>
      </c>
      <c r="Y108">
        <v>1</v>
      </c>
      <c r="Z108">
        <v>1</v>
      </c>
      <c r="AA108">
        <v>0</v>
      </c>
      <c r="AB108" t="s">
        <v>1459</v>
      </c>
      <c r="AC108" t="s">
        <v>1769</v>
      </c>
      <c r="AP108" t="s">
        <v>980</v>
      </c>
      <c r="AQ108">
        <v>0</v>
      </c>
      <c r="AT108" t="s">
        <v>970</v>
      </c>
      <c r="AU108" t="s">
        <v>1041</v>
      </c>
      <c r="AV108" t="str">
        <f t="shared" si="1"/>
        <v>Wolin w aglomeracji Wolin</v>
      </c>
      <c r="AW108" t="s">
        <v>1042</v>
      </c>
      <c r="AX108" t="s">
        <v>1042</v>
      </c>
      <c r="BF108" s="730" t="s">
        <v>1744</v>
      </c>
      <c r="BG108" s="730" t="s">
        <v>1745</v>
      </c>
      <c r="BH108" s="730" t="s">
        <v>9490</v>
      </c>
    </row>
    <row r="109" spans="1:60">
      <c r="A109">
        <v>105</v>
      </c>
      <c r="B109" t="s">
        <v>1459</v>
      </c>
      <c r="D109" t="s">
        <v>1770</v>
      </c>
      <c r="E109" t="s">
        <v>1771</v>
      </c>
      <c r="F109" t="s">
        <v>973</v>
      </c>
      <c r="G109">
        <v>1</v>
      </c>
      <c r="H109">
        <v>0</v>
      </c>
      <c r="I109" t="s">
        <v>1746</v>
      </c>
      <c r="J109" t="s">
        <v>1772</v>
      </c>
      <c r="K109" t="s">
        <v>1745</v>
      </c>
      <c r="L109" t="s">
        <v>1748</v>
      </c>
      <c r="M109" t="s">
        <v>1749</v>
      </c>
      <c r="N109" t="s">
        <v>1773</v>
      </c>
      <c r="O109" t="s">
        <v>1773</v>
      </c>
      <c r="P109" t="s">
        <v>1774</v>
      </c>
      <c r="Q109">
        <v>27814</v>
      </c>
      <c r="R109">
        <v>26711</v>
      </c>
      <c r="S109">
        <v>26592</v>
      </c>
      <c r="T109">
        <v>119</v>
      </c>
      <c r="U109">
        <v>0</v>
      </c>
      <c r="V109">
        <v>119</v>
      </c>
      <c r="W109">
        <v>0.99550000000000005</v>
      </c>
      <c r="X109">
        <v>1</v>
      </c>
      <c r="Y109">
        <v>1</v>
      </c>
      <c r="Z109">
        <v>1</v>
      </c>
      <c r="AA109">
        <v>1</v>
      </c>
      <c r="AB109" t="s">
        <v>1459</v>
      </c>
      <c r="AC109" t="s">
        <v>1775</v>
      </c>
      <c r="AP109" t="s">
        <v>980</v>
      </c>
      <c r="AQ109">
        <v>0</v>
      </c>
      <c r="AT109" t="s">
        <v>1047</v>
      </c>
      <c r="AU109" t="s">
        <v>1776</v>
      </c>
      <c r="AV109" t="str">
        <f t="shared" si="1"/>
        <v>Komunalna Oczyszczalnia Ścieków w Wolbromiu w aglomeracji Wolbrom</v>
      </c>
      <c r="AW109" t="s">
        <v>1777</v>
      </c>
      <c r="AX109" t="s">
        <v>1778</v>
      </c>
      <c r="BF109" s="730" t="s">
        <v>1756</v>
      </c>
      <c r="BG109" s="730" t="s">
        <v>1576</v>
      </c>
      <c r="BH109" s="730" t="s">
        <v>9488</v>
      </c>
    </row>
    <row r="110" spans="1:60">
      <c r="A110">
        <v>106</v>
      </c>
      <c r="B110" t="s">
        <v>1459</v>
      </c>
      <c r="D110" t="s">
        <v>1779</v>
      </c>
      <c r="E110" t="s">
        <v>1780</v>
      </c>
      <c r="F110" t="s">
        <v>973</v>
      </c>
      <c r="G110">
        <v>1</v>
      </c>
      <c r="H110">
        <v>0</v>
      </c>
      <c r="I110" t="s">
        <v>1746</v>
      </c>
      <c r="J110" t="s">
        <v>1781</v>
      </c>
      <c r="K110" t="s">
        <v>1512</v>
      </c>
      <c r="L110" t="s">
        <v>1515</v>
      </c>
      <c r="M110" t="s">
        <v>1516</v>
      </c>
      <c r="N110" t="s">
        <v>1782</v>
      </c>
      <c r="O110" t="s">
        <v>1783</v>
      </c>
      <c r="P110" t="s">
        <v>1784</v>
      </c>
      <c r="Q110">
        <v>31980</v>
      </c>
      <c r="R110">
        <v>30033</v>
      </c>
      <c r="S110">
        <v>29435</v>
      </c>
      <c r="T110">
        <v>533</v>
      </c>
      <c r="U110">
        <v>65</v>
      </c>
      <c r="V110">
        <v>598</v>
      </c>
      <c r="W110">
        <v>0.98009999999999997</v>
      </c>
      <c r="X110">
        <v>1</v>
      </c>
      <c r="Y110">
        <v>1</v>
      </c>
      <c r="Z110">
        <v>0</v>
      </c>
      <c r="AA110">
        <v>0</v>
      </c>
      <c r="AB110" t="s">
        <v>1459</v>
      </c>
      <c r="AC110" t="s">
        <v>1785</v>
      </c>
      <c r="AP110" t="s">
        <v>980</v>
      </c>
      <c r="AQ110">
        <v>0</v>
      </c>
      <c r="AT110" t="s">
        <v>990</v>
      </c>
      <c r="AU110" t="s">
        <v>1786</v>
      </c>
      <c r="AV110" t="str">
        <f t="shared" si="1"/>
        <v>OŚ Wolbórz w aglomeracji Wolbórz - Północ</v>
      </c>
      <c r="AW110" t="s">
        <v>1787</v>
      </c>
      <c r="AX110" t="s">
        <v>1788</v>
      </c>
      <c r="BF110" s="730" t="s">
        <v>1764</v>
      </c>
      <c r="BG110" s="730" t="s">
        <v>1663</v>
      </c>
      <c r="BH110" s="730" t="s">
        <v>9491</v>
      </c>
    </row>
    <row r="111" spans="1:60">
      <c r="A111">
        <v>107</v>
      </c>
      <c r="B111" t="s">
        <v>1459</v>
      </c>
      <c r="D111" t="s">
        <v>1789</v>
      </c>
      <c r="E111" t="s">
        <v>1790</v>
      </c>
      <c r="F111" t="s">
        <v>973</v>
      </c>
      <c r="G111">
        <v>1</v>
      </c>
      <c r="H111">
        <v>0</v>
      </c>
      <c r="I111" t="s">
        <v>1746</v>
      </c>
      <c r="J111" t="s">
        <v>1791</v>
      </c>
      <c r="K111" t="s">
        <v>1745</v>
      </c>
      <c r="L111" t="s">
        <v>1748</v>
      </c>
      <c r="M111" t="s">
        <v>1749</v>
      </c>
      <c r="N111" t="s">
        <v>1790</v>
      </c>
      <c r="O111" t="s">
        <v>1790</v>
      </c>
      <c r="P111" t="s">
        <v>1792</v>
      </c>
      <c r="Q111">
        <v>22988</v>
      </c>
      <c r="R111">
        <v>22445</v>
      </c>
      <c r="S111">
        <v>22428</v>
      </c>
      <c r="T111">
        <v>17</v>
      </c>
      <c r="U111">
        <v>0</v>
      </c>
      <c r="V111">
        <v>17</v>
      </c>
      <c r="W111">
        <v>0.99919999999999998</v>
      </c>
      <c r="X111">
        <v>1</v>
      </c>
      <c r="Y111">
        <v>1</v>
      </c>
      <c r="Z111">
        <v>1</v>
      </c>
      <c r="AA111">
        <v>1</v>
      </c>
      <c r="AB111" t="s">
        <v>1459</v>
      </c>
      <c r="AC111" t="s">
        <v>1793</v>
      </c>
      <c r="AP111" t="s">
        <v>980</v>
      </c>
      <c r="AQ111">
        <v>0</v>
      </c>
      <c r="AT111" t="s">
        <v>990</v>
      </c>
      <c r="AU111" t="s">
        <v>1794</v>
      </c>
      <c r="AV111" t="str">
        <f t="shared" si="1"/>
        <v>OŚ Psary Stare  w aglomeracji Wolbórz - Południe</v>
      </c>
      <c r="AW111" t="s">
        <v>1795</v>
      </c>
      <c r="AX111" t="s">
        <v>1796</v>
      </c>
      <c r="BF111" s="730" t="s">
        <v>1770</v>
      </c>
      <c r="BG111" s="730" t="s">
        <v>1745</v>
      </c>
      <c r="BH111" s="730" t="s">
        <v>9490</v>
      </c>
    </row>
    <row r="112" spans="1:60">
      <c r="A112">
        <v>108</v>
      </c>
      <c r="B112" t="s">
        <v>1459</v>
      </c>
      <c r="D112" t="s">
        <v>1797</v>
      </c>
      <c r="E112" t="s">
        <v>1798</v>
      </c>
      <c r="F112" t="s">
        <v>973</v>
      </c>
      <c r="G112">
        <v>1</v>
      </c>
      <c r="H112">
        <v>0</v>
      </c>
      <c r="I112" t="s">
        <v>1746</v>
      </c>
      <c r="J112" t="s">
        <v>1747</v>
      </c>
      <c r="K112" t="s">
        <v>1745</v>
      </c>
      <c r="L112" t="s">
        <v>1748</v>
      </c>
      <c r="M112" t="s">
        <v>1749</v>
      </c>
      <c r="N112" t="s">
        <v>1798</v>
      </c>
      <c r="O112" t="s">
        <v>1798</v>
      </c>
      <c r="P112" t="s">
        <v>1799</v>
      </c>
      <c r="Q112">
        <v>18368</v>
      </c>
      <c r="R112">
        <v>16207</v>
      </c>
      <c r="S112">
        <v>16180</v>
      </c>
      <c r="T112">
        <v>27</v>
      </c>
      <c r="U112">
        <v>0</v>
      </c>
      <c r="V112">
        <v>27</v>
      </c>
      <c r="W112">
        <v>0.99829999999999997</v>
      </c>
      <c r="X112">
        <v>1</v>
      </c>
      <c r="Y112">
        <v>1</v>
      </c>
      <c r="Z112">
        <v>1</v>
      </c>
      <c r="AA112">
        <v>1</v>
      </c>
      <c r="AB112" t="s">
        <v>1459</v>
      </c>
      <c r="AC112" t="s">
        <v>1800</v>
      </c>
      <c r="AP112" t="s">
        <v>980</v>
      </c>
      <c r="AQ112">
        <v>0</v>
      </c>
      <c r="AT112" t="s">
        <v>990</v>
      </c>
      <c r="AU112" t="s">
        <v>1794</v>
      </c>
      <c r="AV112" t="str">
        <f t="shared" si="1"/>
        <v>OŚ Żarnowica w aglomeracji Wolbórz - Południe</v>
      </c>
      <c r="AW112" t="s">
        <v>1801</v>
      </c>
      <c r="AX112" t="s">
        <v>1796</v>
      </c>
      <c r="BF112" s="730" t="s">
        <v>1779</v>
      </c>
      <c r="BG112" s="730" t="s">
        <v>1512</v>
      </c>
      <c r="BH112" s="730" t="s">
        <v>9488</v>
      </c>
    </row>
    <row r="113" spans="1:60">
      <c r="A113">
        <v>109</v>
      </c>
      <c r="B113" t="s">
        <v>1459</v>
      </c>
      <c r="D113" t="s">
        <v>1802</v>
      </c>
      <c r="E113" t="s">
        <v>1803</v>
      </c>
      <c r="F113" t="s">
        <v>973</v>
      </c>
      <c r="G113">
        <v>1</v>
      </c>
      <c r="H113">
        <v>0</v>
      </c>
      <c r="I113" t="s">
        <v>1746</v>
      </c>
      <c r="J113" t="s">
        <v>1804</v>
      </c>
      <c r="K113" t="s">
        <v>1745</v>
      </c>
      <c r="L113" t="s">
        <v>1748</v>
      </c>
      <c r="M113" t="s">
        <v>1749</v>
      </c>
      <c r="N113" t="s">
        <v>1803</v>
      </c>
      <c r="O113" t="s">
        <v>1803</v>
      </c>
      <c r="P113" t="s">
        <v>1805</v>
      </c>
      <c r="Q113">
        <v>16299</v>
      </c>
      <c r="R113">
        <v>23861</v>
      </c>
      <c r="S113">
        <v>23761</v>
      </c>
      <c r="T113">
        <v>97</v>
      </c>
      <c r="U113">
        <v>3</v>
      </c>
      <c r="V113">
        <v>100</v>
      </c>
      <c r="W113">
        <v>0.99580000000000002</v>
      </c>
      <c r="X113">
        <v>1</v>
      </c>
      <c r="Y113">
        <v>1</v>
      </c>
      <c r="Z113">
        <v>1</v>
      </c>
      <c r="AA113">
        <v>1</v>
      </c>
      <c r="AB113" t="s">
        <v>1459</v>
      </c>
      <c r="AC113" t="s">
        <v>1806</v>
      </c>
      <c r="AP113" t="s">
        <v>980</v>
      </c>
      <c r="AQ113">
        <v>0</v>
      </c>
      <c r="AT113" t="s">
        <v>1019</v>
      </c>
      <c r="AU113" t="s">
        <v>1807</v>
      </c>
      <c r="AV113" t="str">
        <f t="shared" si="1"/>
        <v>Wola Żyrakowska w aglomeracji Wola Żyrakowska</v>
      </c>
      <c r="AW113" t="s">
        <v>1808</v>
      </c>
      <c r="AX113" t="s">
        <v>1808</v>
      </c>
      <c r="BF113" s="730" t="s">
        <v>1789</v>
      </c>
      <c r="BG113" s="730" t="s">
        <v>1745</v>
      </c>
      <c r="BH113" s="730" t="s">
        <v>9490</v>
      </c>
    </row>
    <row r="114" spans="1:60">
      <c r="A114">
        <v>110</v>
      </c>
      <c r="B114" t="s">
        <v>1459</v>
      </c>
      <c r="D114" t="s">
        <v>1809</v>
      </c>
      <c r="E114" t="s">
        <v>1810</v>
      </c>
      <c r="F114" t="s">
        <v>973</v>
      </c>
      <c r="G114">
        <v>1</v>
      </c>
      <c r="H114">
        <v>0</v>
      </c>
      <c r="I114" t="s">
        <v>1746</v>
      </c>
      <c r="J114" t="s">
        <v>1811</v>
      </c>
      <c r="K114" t="s">
        <v>1745</v>
      </c>
      <c r="L114" t="s">
        <v>1748</v>
      </c>
      <c r="M114" t="s">
        <v>1749</v>
      </c>
      <c r="N114" t="s">
        <v>1812</v>
      </c>
      <c r="O114" t="s">
        <v>1813</v>
      </c>
      <c r="P114" t="s">
        <v>1814</v>
      </c>
      <c r="Q114">
        <v>34259</v>
      </c>
      <c r="R114">
        <v>31328</v>
      </c>
      <c r="S114">
        <v>31130</v>
      </c>
      <c r="T114">
        <v>198</v>
      </c>
      <c r="U114">
        <v>0</v>
      </c>
      <c r="V114">
        <v>198</v>
      </c>
      <c r="W114">
        <v>0.99370000000000003</v>
      </c>
      <c r="X114">
        <v>1</v>
      </c>
      <c r="Y114">
        <v>1</v>
      </c>
      <c r="Z114">
        <v>1</v>
      </c>
      <c r="AA114">
        <v>1</v>
      </c>
      <c r="AB114" t="s">
        <v>1459</v>
      </c>
      <c r="AC114" t="s">
        <v>1815</v>
      </c>
      <c r="AP114" t="s">
        <v>980</v>
      </c>
      <c r="AQ114">
        <v>0</v>
      </c>
      <c r="AT114" t="s">
        <v>1212</v>
      </c>
      <c r="AU114" t="s">
        <v>1816</v>
      </c>
      <c r="AV114" t="str">
        <f t="shared" si="1"/>
        <v>Bytyń w aglomeracji Wola Uhruska</v>
      </c>
      <c r="AW114" t="s">
        <v>1817</v>
      </c>
      <c r="AX114" t="s">
        <v>1818</v>
      </c>
      <c r="BF114" s="730" t="s">
        <v>1797</v>
      </c>
      <c r="BG114" s="730" t="s">
        <v>1745</v>
      </c>
      <c r="BH114" s="730" t="s">
        <v>9490</v>
      </c>
    </row>
    <row r="115" spans="1:60">
      <c r="A115">
        <v>111</v>
      </c>
      <c r="B115" t="s">
        <v>1459</v>
      </c>
      <c r="D115" t="s">
        <v>1819</v>
      </c>
      <c r="E115" t="s">
        <v>1820</v>
      </c>
      <c r="F115" t="s">
        <v>973</v>
      </c>
      <c r="G115">
        <v>1</v>
      </c>
      <c r="H115">
        <v>0</v>
      </c>
      <c r="I115" t="s">
        <v>1746</v>
      </c>
      <c r="J115" t="s">
        <v>1821</v>
      </c>
      <c r="K115" t="s">
        <v>1576</v>
      </c>
      <c r="L115" t="s">
        <v>1515</v>
      </c>
      <c r="M115" t="s">
        <v>1516</v>
      </c>
      <c r="N115" t="s">
        <v>1820</v>
      </c>
      <c r="O115" t="s">
        <v>1820</v>
      </c>
      <c r="P115" t="s">
        <v>1822</v>
      </c>
      <c r="Q115">
        <v>20694</v>
      </c>
      <c r="R115">
        <v>18309</v>
      </c>
      <c r="S115">
        <v>17822</v>
      </c>
      <c r="T115">
        <v>381</v>
      </c>
      <c r="U115">
        <v>106</v>
      </c>
      <c r="V115">
        <v>487</v>
      </c>
      <c r="W115">
        <v>0.97340000000000004</v>
      </c>
      <c r="X115">
        <v>0</v>
      </c>
      <c r="Y115">
        <v>1</v>
      </c>
      <c r="Z115">
        <v>1</v>
      </c>
      <c r="AA115">
        <v>0</v>
      </c>
      <c r="AB115" t="s">
        <v>1459</v>
      </c>
      <c r="AC115" t="s">
        <v>1823</v>
      </c>
      <c r="AP115" t="s">
        <v>980</v>
      </c>
      <c r="AQ115">
        <v>0</v>
      </c>
      <c r="AT115" t="s">
        <v>1019</v>
      </c>
      <c r="AU115" t="s">
        <v>1824</v>
      </c>
      <c r="AV115" t="str">
        <f t="shared" si="1"/>
        <v>Wola Roźwienicka  w aglomeracji Wola Roźwienicka</v>
      </c>
      <c r="AW115" t="s">
        <v>1825</v>
      </c>
      <c r="AX115" t="s">
        <v>1826</v>
      </c>
      <c r="BF115" s="730" t="s">
        <v>1802</v>
      </c>
      <c r="BG115" s="730" t="s">
        <v>1745</v>
      </c>
      <c r="BH115" s="730" t="s">
        <v>9490</v>
      </c>
    </row>
    <row r="116" spans="1:60">
      <c r="A116">
        <v>112</v>
      </c>
      <c r="B116" t="s">
        <v>1459</v>
      </c>
      <c r="D116" t="s">
        <v>1827</v>
      </c>
      <c r="E116" t="s">
        <v>1828</v>
      </c>
      <c r="F116" t="s">
        <v>973</v>
      </c>
      <c r="G116">
        <v>1</v>
      </c>
      <c r="H116">
        <v>0</v>
      </c>
      <c r="I116" t="s">
        <v>1746</v>
      </c>
      <c r="J116" t="s">
        <v>1829</v>
      </c>
      <c r="K116" t="s">
        <v>1663</v>
      </c>
      <c r="L116" t="s">
        <v>1515</v>
      </c>
      <c r="M116" t="s">
        <v>1516</v>
      </c>
      <c r="N116" t="s">
        <v>1828</v>
      </c>
      <c r="O116" t="s">
        <v>1828</v>
      </c>
      <c r="P116" t="s">
        <v>1830</v>
      </c>
      <c r="Q116">
        <v>23916</v>
      </c>
      <c r="R116">
        <v>23851</v>
      </c>
      <c r="S116">
        <v>23541</v>
      </c>
      <c r="T116">
        <v>295</v>
      </c>
      <c r="U116">
        <v>15</v>
      </c>
      <c r="V116">
        <v>310</v>
      </c>
      <c r="W116">
        <v>0.98699999999999999</v>
      </c>
      <c r="X116">
        <v>1</v>
      </c>
      <c r="Y116">
        <v>1</v>
      </c>
      <c r="Z116">
        <v>1</v>
      </c>
      <c r="AA116">
        <v>1</v>
      </c>
      <c r="AB116" t="s">
        <v>1459</v>
      </c>
      <c r="AC116" t="s">
        <v>1831</v>
      </c>
      <c r="AP116" t="s">
        <v>980</v>
      </c>
      <c r="AQ116">
        <v>0</v>
      </c>
      <c r="AT116" t="s">
        <v>990</v>
      </c>
      <c r="AU116" t="s">
        <v>1832</v>
      </c>
      <c r="AV116" t="str">
        <f t="shared" si="1"/>
        <v>OSM Garwolin w aglomeracji Wola Rębkowska</v>
      </c>
      <c r="AW116" t="s">
        <v>1833</v>
      </c>
      <c r="AX116" t="s">
        <v>1834</v>
      </c>
      <c r="BF116" s="730" t="s">
        <v>1809</v>
      </c>
      <c r="BG116" s="730" t="s">
        <v>1745</v>
      </c>
      <c r="BH116" s="730" t="s">
        <v>9490</v>
      </c>
    </row>
    <row r="117" spans="1:60">
      <c r="A117">
        <v>113</v>
      </c>
      <c r="B117" t="s">
        <v>1459</v>
      </c>
      <c r="D117" t="s">
        <v>1835</v>
      </c>
      <c r="E117" t="s">
        <v>1836</v>
      </c>
      <c r="F117" t="s">
        <v>973</v>
      </c>
      <c r="G117">
        <v>1</v>
      </c>
      <c r="H117">
        <v>0</v>
      </c>
      <c r="I117" t="s">
        <v>1746</v>
      </c>
      <c r="J117" t="s">
        <v>1829</v>
      </c>
      <c r="K117" t="s">
        <v>1663</v>
      </c>
      <c r="L117" t="s">
        <v>1515</v>
      </c>
      <c r="M117" t="s">
        <v>1516</v>
      </c>
      <c r="N117" t="s">
        <v>1836</v>
      </c>
      <c r="O117" t="s">
        <v>1836</v>
      </c>
      <c r="P117" t="s">
        <v>1837</v>
      </c>
      <c r="Q117">
        <v>7106</v>
      </c>
      <c r="R117">
        <v>7006</v>
      </c>
      <c r="S117">
        <v>6883</v>
      </c>
      <c r="T117">
        <v>96</v>
      </c>
      <c r="U117">
        <v>27</v>
      </c>
      <c r="V117">
        <v>123</v>
      </c>
      <c r="W117">
        <v>0.98240000000000005</v>
      </c>
      <c r="X117">
        <v>1</v>
      </c>
      <c r="Y117">
        <v>1</v>
      </c>
      <c r="Z117">
        <v>1</v>
      </c>
      <c r="AA117">
        <v>1</v>
      </c>
      <c r="AB117" t="s">
        <v>1459</v>
      </c>
      <c r="AC117" t="s">
        <v>1838</v>
      </c>
      <c r="AP117" t="s">
        <v>980</v>
      </c>
      <c r="AQ117">
        <v>0</v>
      </c>
      <c r="AT117" t="s">
        <v>990</v>
      </c>
      <c r="AU117" t="s">
        <v>1839</v>
      </c>
      <c r="AV117" t="str">
        <f t="shared" si="1"/>
        <v>Oczyszczalnia Ścieków w Woli Krzysztoporskiej w aglomeracji Wola Krzysztoporska</v>
      </c>
      <c r="AW117" t="s">
        <v>1840</v>
      </c>
      <c r="AX117" t="s">
        <v>1841</v>
      </c>
      <c r="BF117" s="730" t="s">
        <v>1819</v>
      </c>
      <c r="BG117" s="730" t="s">
        <v>1576</v>
      </c>
      <c r="BH117" s="730" t="s">
        <v>9488</v>
      </c>
    </row>
    <row r="118" spans="1:60">
      <c r="A118">
        <v>114</v>
      </c>
      <c r="B118" t="s">
        <v>1459</v>
      </c>
      <c r="D118" t="s">
        <v>1842</v>
      </c>
      <c r="E118" t="s">
        <v>1843</v>
      </c>
      <c r="F118" t="s">
        <v>973</v>
      </c>
      <c r="G118">
        <v>1</v>
      </c>
      <c r="H118">
        <v>0</v>
      </c>
      <c r="I118" t="s">
        <v>1746</v>
      </c>
      <c r="J118" t="s">
        <v>1747</v>
      </c>
      <c r="K118" t="s">
        <v>1745</v>
      </c>
      <c r="L118" t="s">
        <v>1748</v>
      </c>
      <c r="M118" t="s">
        <v>1749</v>
      </c>
      <c r="N118" t="s">
        <v>1843</v>
      </c>
      <c r="O118" t="s">
        <v>1843</v>
      </c>
      <c r="P118" t="s">
        <v>1844</v>
      </c>
      <c r="Q118">
        <v>11280</v>
      </c>
      <c r="R118">
        <v>10416</v>
      </c>
      <c r="S118">
        <v>10386</v>
      </c>
      <c r="T118">
        <v>24</v>
      </c>
      <c r="U118">
        <v>6</v>
      </c>
      <c r="V118">
        <v>30</v>
      </c>
      <c r="W118">
        <v>0.99709999999999999</v>
      </c>
      <c r="X118">
        <v>1</v>
      </c>
      <c r="Y118">
        <v>1</v>
      </c>
      <c r="Z118">
        <v>0</v>
      </c>
      <c r="AA118">
        <v>0</v>
      </c>
      <c r="AB118" t="s">
        <v>1459</v>
      </c>
      <c r="AC118" t="s">
        <v>1845</v>
      </c>
      <c r="AP118" t="s">
        <v>980</v>
      </c>
      <c r="AQ118">
        <v>0</v>
      </c>
      <c r="AT118" t="s">
        <v>990</v>
      </c>
      <c r="AU118" t="s">
        <v>1846</v>
      </c>
      <c r="AV118" t="str">
        <f t="shared" si="1"/>
        <v>Dębina w aglomeracji Wola Kisielska</v>
      </c>
      <c r="AW118" t="s">
        <v>1847</v>
      </c>
      <c r="AX118" t="s">
        <v>1848</v>
      </c>
      <c r="BF118" s="730" t="s">
        <v>1827</v>
      </c>
      <c r="BG118" s="730" t="s">
        <v>1663</v>
      </c>
      <c r="BH118" s="730" t="s">
        <v>9488</v>
      </c>
    </row>
    <row r="119" spans="1:60">
      <c r="A119">
        <v>115</v>
      </c>
      <c r="B119" t="s">
        <v>1459</v>
      </c>
      <c r="D119" t="s">
        <v>1849</v>
      </c>
      <c r="E119" t="s">
        <v>1850</v>
      </c>
      <c r="F119" t="s">
        <v>973</v>
      </c>
      <c r="G119">
        <v>1</v>
      </c>
      <c r="H119">
        <v>0</v>
      </c>
      <c r="I119" t="s">
        <v>1746</v>
      </c>
      <c r="J119" t="s">
        <v>1851</v>
      </c>
      <c r="K119" t="s">
        <v>1663</v>
      </c>
      <c r="L119" t="s">
        <v>1748</v>
      </c>
      <c r="M119" t="s">
        <v>1749</v>
      </c>
      <c r="N119" t="s">
        <v>1850</v>
      </c>
      <c r="O119" t="s">
        <v>1852</v>
      </c>
      <c r="P119" t="s">
        <v>1853</v>
      </c>
      <c r="Q119">
        <v>16111</v>
      </c>
      <c r="R119">
        <v>15390</v>
      </c>
      <c r="S119">
        <v>15373</v>
      </c>
      <c r="T119">
        <v>9</v>
      </c>
      <c r="U119">
        <v>8</v>
      </c>
      <c r="V119">
        <v>17</v>
      </c>
      <c r="W119">
        <v>0.99890000000000001</v>
      </c>
      <c r="X119">
        <v>1</v>
      </c>
      <c r="Y119">
        <v>1</v>
      </c>
      <c r="Z119">
        <v>1</v>
      </c>
      <c r="AA119">
        <v>1</v>
      </c>
      <c r="AB119" t="s">
        <v>1459</v>
      </c>
      <c r="AC119" t="s">
        <v>1854</v>
      </c>
      <c r="AP119" t="s">
        <v>980</v>
      </c>
      <c r="AQ119">
        <v>0</v>
      </c>
      <c r="AT119" t="s">
        <v>1047</v>
      </c>
      <c r="AU119" t="s">
        <v>1855</v>
      </c>
      <c r="AV119" t="str">
        <f t="shared" si="1"/>
        <v>Oczyszczalnia Wojkowice w aglomeracji Wojkowice</v>
      </c>
      <c r="AW119" t="s">
        <v>1856</v>
      </c>
      <c r="AX119" t="s">
        <v>1857</v>
      </c>
      <c r="BF119" s="730" t="s">
        <v>1835</v>
      </c>
      <c r="BG119" s="730" t="s">
        <v>1663</v>
      </c>
      <c r="BH119" s="730" t="s">
        <v>9488</v>
      </c>
    </row>
    <row r="120" spans="1:60">
      <c r="A120">
        <v>116</v>
      </c>
      <c r="B120" t="s">
        <v>1459</v>
      </c>
      <c r="D120" t="s">
        <v>1858</v>
      </c>
      <c r="E120" t="s">
        <v>1859</v>
      </c>
      <c r="F120" t="s">
        <v>973</v>
      </c>
      <c r="G120">
        <v>1</v>
      </c>
      <c r="H120">
        <v>0</v>
      </c>
      <c r="I120" t="s">
        <v>1746</v>
      </c>
      <c r="J120" t="s">
        <v>1860</v>
      </c>
      <c r="K120" t="s">
        <v>1663</v>
      </c>
      <c r="L120" t="s">
        <v>1748</v>
      </c>
      <c r="M120" t="s">
        <v>1749</v>
      </c>
      <c r="N120" t="s">
        <v>1859</v>
      </c>
      <c r="O120" t="s">
        <v>1859</v>
      </c>
      <c r="P120" t="s">
        <v>1861</v>
      </c>
      <c r="Q120">
        <v>16371</v>
      </c>
      <c r="R120">
        <v>15462</v>
      </c>
      <c r="S120">
        <v>15327</v>
      </c>
      <c r="T120">
        <v>66</v>
      </c>
      <c r="U120">
        <v>69</v>
      </c>
      <c r="V120">
        <v>135</v>
      </c>
      <c r="W120">
        <v>0.99129999999999996</v>
      </c>
      <c r="X120">
        <v>1</v>
      </c>
      <c r="Y120">
        <v>1</v>
      </c>
      <c r="Z120">
        <v>1</v>
      </c>
      <c r="AA120">
        <v>1</v>
      </c>
      <c r="AB120" t="s">
        <v>1459</v>
      </c>
      <c r="AC120" t="s">
        <v>1862</v>
      </c>
      <c r="AP120" t="s">
        <v>980</v>
      </c>
      <c r="AQ120">
        <v>0</v>
      </c>
      <c r="AT120" t="s">
        <v>1029</v>
      </c>
      <c r="AU120" t="s">
        <v>1863</v>
      </c>
      <c r="AV120" t="str">
        <f t="shared" si="1"/>
        <v>Miejska Oczyszczalnia Ścieków w aglomeracji Wojcieszów</v>
      </c>
      <c r="AW120" t="s">
        <v>1387</v>
      </c>
      <c r="AX120" t="s">
        <v>1864</v>
      </c>
      <c r="BF120" s="730" t="s">
        <v>1842</v>
      </c>
      <c r="BG120" s="730" t="s">
        <v>1745</v>
      </c>
      <c r="BH120" s="730" t="s">
        <v>9490</v>
      </c>
    </row>
    <row r="121" spans="1:60">
      <c r="A121">
        <v>117</v>
      </c>
      <c r="B121" t="s">
        <v>1459</v>
      </c>
      <c r="D121" t="s">
        <v>1865</v>
      </c>
      <c r="E121" t="s">
        <v>1866</v>
      </c>
      <c r="F121" t="s">
        <v>973</v>
      </c>
      <c r="G121">
        <v>1</v>
      </c>
      <c r="H121">
        <v>0</v>
      </c>
      <c r="I121" t="s">
        <v>1746</v>
      </c>
      <c r="J121" t="s">
        <v>1829</v>
      </c>
      <c r="K121" t="s">
        <v>1663</v>
      </c>
      <c r="L121" t="s">
        <v>1515</v>
      </c>
      <c r="M121" t="s">
        <v>1516</v>
      </c>
      <c r="N121" t="s">
        <v>1866</v>
      </c>
      <c r="O121" t="s">
        <v>1866</v>
      </c>
      <c r="P121" t="s">
        <v>1867</v>
      </c>
      <c r="Q121">
        <v>9950</v>
      </c>
      <c r="R121">
        <v>9756</v>
      </c>
      <c r="S121">
        <v>9641</v>
      </c>
      <c r="T121">
        <v>111</v>
      </c>
      <c r="U121">
        <v>4</v>
      </c>
      <c r="V121">
        <v>115</v>
      </c>
      <c r="W121">
        <v>0.98819999999999997</v>
      </c>
      <c r="X121">
        <v>1</v>
      </c>
      <c r="Y121">
        <v>1</v>
      </c>
      <c r="Z121">
        <v>1</v>
      </c>
      <c r="AA121">
        <v>1</v>
      </c>
      <c r="AB121" t="s">
        <v>1459</v>
      </c>
      <c r="AC121" t="s">
        <v>1868</v>
      </c>
      <c r="AP121" t="s">
        <v>980</v>
      </c>
      <c r="AQ121">
        <v>0</v>
      </c>
      <c r="AT121" t="s">
        <v>1019</v>
      </c>
      <c r="AU121" t="s">
        <v>1869</v>
      </c>
      <c r="AV121" t="str">
        <f t="shared" si="1"/>
        <v>Wojaszówka w aglomeracji Wojaszówka</v>
      </c>
      <c r="AW121" t="s">
        <v>1870</v>
      </c>
      <c r="AX121" t="s">
        <v>1870</v>
      </c>
      <c r="BF121" s="730" t="s">
        <v>1849</v>
      </c>
      <c r="BG121" s="730" t="s">
        <v>1663</v>
      </c>
      <c r="BH121" s="730" t="s">
        <v>9490</v>
      </c>
    </row>
    <row r="122" spans="1:60">
      <c r="A122">
        <v>118</v>
      </c>
      <c r="B122" t="s">
        <v>1459</v>
      </c>
      <c r="D122" t="s">
        <v>1871</v>
      </c>
      <c r="E122" t="s">
        <v>1872</v>
      </c>
      <c r="F122" t="s">
        <v>973</v>
      </c>
      <c r="G122">
        <v>1</v>
      </c>
      <c r="H122">
        <v>0</v>
      </c>
      <c r="I122" t="s">
        <v>1746</v>
      </c>
      <c r="J122" t="s">
        <v>1747</v>
      </c>
      <c r="K122" t="s">
        <v>1745</v>
      </c>
      <c r="L122" t="s">
        <v>1748</v>
      </c>
      <c r="M122" t="s">
        <v>1749</v>
      </c>
      <c r="N122" t="s">
        <v>1872</v>
      </c>
      <c r="O122" t="s">
        <v>1872</v>
      </c>
      <c r="P122" t="s">
        <v>1873</v>
      </c>
      <c r="Q122">
        <v>5223</v>
      </c>
      <c r="R122">
        <v>5223</v>
      </c>
      <c r="S122">
        <v>5223</v>
      </c>
      <c r="T122">
        <v>0</v>
      </c>
      <c r="U122">
        <v>0</v>
      </c>
      <c r="V122">
        <v>0</v>
      </c>
      <c r="W122">
        <v>1</v>
      </c>
      <c r="X122">
        <v>1</v>
      </c>
      <c r="Y122">
        <v>0</v>
      </c>
      <c r="Z122">
        <v>1</v>
      </c>
      <c r="AA122">
        <v>0</v>
      </c>
      <c r="AB122" t="s">
        <v>1459</v>
      </c>
      <c r="AC122" t="s">
        <v>1874</v>
      </c>
      <c r="AP122" t="s">
        <v>980</v>
      </c>
      <c r="AQ122">
        <v>0</v>
      </c>
      <c r="AT122" t="s">
        <v>1212</v>
      </c>
      <c r="AU122" t="s">
        <v>1875</v>
      </c>
      <c r="AV122" t="str">
        <f t="shared" si="1"/>
        <v>Wohyń w aglomeracji Wohyń</v>
      </c>
      <c r="AW122" t="s">
        <v>1876</v>
      </c>
      <c r="AX122" t="s">
        <v>1876</v>
      </c>
      <c r="BF122" s="730" t="s">
        <v>1858</v>
      </c>
      <c r="BG122" s="730" t="s">
        <v>1663</v>
      </c>
      <c r="BH122" s="730" t="s">
        <v>9490</v>
      </c>
    </row>
    <row r="123" spans="1:60">
      <c r="A123">
        <v>119</v>
      </c>
      <c r="B123" t="s">
        <v>1459</v>
      </c>
      <c r="D123" t="s">
        <v>1877</v>
      </c>
      <c r="E123" t="s">
        <v>1878</v>
      </c>
      <c r="F123" t="s">
        <v>973</v>
      </c>
      <c r="G123">
        <v>2</v>
      </c>
      <c r="H123">
        <v>0</v>
      </c>
      <c r="I123" t="s">
        <v>1746</v>
      </c>
      <c r="J123" t="s">
        <v>1879</v>
      </c>
      <c r="K123" t="s">
        <v>1512</v>
      </c>
      <c r="L123" t="s">
        <v>1515</v>
      </c>
      <c r="M123" t="s">
        <v>1516</v>
      </c>
      <c r="N123" t="s">
        <v>1878</v>
      </c>
      <c r="O123" t="s">
        <v>1880</v>
      </c>
      <c r="P123" t="s">
        <v>1881</v>
      </c>
      <c r="Q123">
        <v>5885</v>
      </c>
      <c r="R123">
        <v>5558</v>
      </c>
      <c r="S123">
        <v>5286</v>
      </c>
      <c r="T123">
        <v>230</v>
      </c>
      <c r="U123">
        <v>42</v>
      </c>
      <c r="V123">
        <v>272</v>
      </c>
      <c r="W123">
        <v>0.95109999999999995</v>
      </c>
      <c r="X123">
        <v>0</v>
      </c>
      <c r="Y123">
        <v>1</v>
      </c>
      <c r="Z123">
        <v>1</v>
      </c>
      <c r="AA123">
        <v>0</v>
      </c>
      <c r="AB123" t="s">
        <v>1459</v>
      </c>
      <c r="AC123" s="491" t="s">
        <v>1882</v>
      </c>
      <c r="AD123" s="493" t="s">
        <v>1883</v>
      </c>
      <c r="AP123" t="s">
        <v>980</v>
      </c>
      <c r="AQ123">
        <v>0</v>
      </c>
      <c r="AT123" t="s">
        <v>1047</v>
      </c>
      <c r="AU123" t="s">
        <v>1884</v>
      </c>
      <c r="AV123" t="str">
        <f t="shared" si="1"/>
        <v>Karkoszka II w aglomeracji Wodzisław Śląski</v>
      </c>
      <c r="AW123" t="s">
        <v>1885</v>
      </c>
      <c r="AX123" t="s">
        <v>1886</v>
      </c>
      <c r="BF123" s="730" t="s">
        <v>1865</v>
      </c>
      <c r="BG123" s="730" t="s">
        <v>1663</v>
      </c>
      <c r="BH123" s="730" t="s">
        <v>9488</v>
      </c>
    </row>
    <row r="124" spans="1:60">
      <c r="A124">
        <v>120</v>
      </c>
      <c r="B124" t="s">
        <v>1459</v>
      </c>
      <c r="D124" t="s">
        <v>1887</v>
      </c>
      <c r="E124" t="s">
        <v>1888</v>
      </c>
      <c r="F124" t="s">
        <v>973</v>
      </c>
      <c r="G124">
        <v>1</v>
      </c>
      <c r="H124">
        <v>0</v>
      </c>
      <c r="I124" t="s">
        <v>1746</v>
      </c>
      <c r="J124" t="s">
        <v>1811</v>
      </c>
      <c r="K124" t="s">
        <v>1663</v>
      </c>
      <c r="L124" t="s">
        <v>1515</v>
      </c>
      <c r="M124" t="s">
        <v>1516</v>
      </c>
      <c r="N124" t="s">
        <v>1889</v>
      </c>
      <c r="O124" t="s">
        <v>1888</v>
      </c>
      <c r="P124" t="s">
        <v>1890</v>
      </c>
      <c r="Q124">
        <v>14371</v>
      </c>
      <c r="R124">
        <v>14031</v>
      </c>
      <c r="S124">
        <v>13669</v>
      </c>
      <c r="T124">
        <v>315</v>
      </c>
      <c r="U124">
        <v>47</v>
      </c>
      <c r="V124">
        <v>362</v>
      </c>
      <c r="W124">
        <v>0.97419999999999995</v>
      </c>
      <c r="X124">
        <v>0</v>
      </c>
      <c r="Y124">
        <v>1</v>
      </c>
      <c r="Z124">
        <v>1</v>
      </c>
      <c r="AA124">
        <v>0</v>
      </c>
      <c r="AB124" t="s">
        <v>1459</v>
      </c>
      <c r="AC124" s="494" t="s">
        <v>1882</v>
      </c>
      <c r="AD124" s="495" t="s">
        <v>1883</v>
      </c>
      <c r="AP124" t="s">
        <v>980</v>
      </c>
      <c r="AQ124">
        <v>0</v>
      </c>
      <c r="AT124" t="s">
        <v>1047</v>
      </c>
      <c r="AU124" t="s">
        <v>1884</v>
      </c>
      <c r="AV124" t="str">
        <f t="shared" si="1"/>
        <v>Rydułtowy w aglomeracji Wodzisław Śląski</v>
      </c>
      <c r="AW124" t="s">
        <v>1891</v>
      </c>
      <c r="AX124" t="s">
        <v>1886</v>
      </c>
      <c r="BF124" s="730" t="s">
        <v>1871</v>
      </c>
      <c r="BG124" s="730" t="s">
        <v>1745</v>
      </c>
      <c r="BH124" s="730" t="s">
        <v>9490</v>
      </c>
    </row>
    <row r="125" spans="1:60">
      <c r="A125">
        <v>121</v>
      </c>
      <c r="B125" t="s">
        <v>1459</v>
      </c>
      <c r="D125" t="s">
        <v>1892</v>
      </c>
      <c r="E125" t="s">
        <v>1893</v>
      </c>
      <c r="F125" t="s">
        <v>973</v>
      </c>
      <c r="G125">
        <v>1</v>
      </c>
      <c r="H125">
        <v>0</v>
      </c>
      <c r="I125" t="s">
        <v>1746</v>
      </c>
      <c r="J125" t="s">
        <v>1772</v>
      </c>
      <c r="K125" t="s">
        <v>1745</v>
      </c>
      <c r="L125" t="s">
        <v>1748</v>
      </c>
      <c r="M125" t="s">
        <v>1749</v>
      </c>
      <c r="N125" t="s">
        <v>1893</v>
      </c>
      <c r="O125" t="s">
        <v>1893</v>
      </c>
      <c r="P125" t="s">
        <v>1894</v>
      </c>
      <c r="Q125">
        <v>5455</v>
      </c>
      <c r="R125">
        <v>5279</v>
      </c>
      <c r="S125">
        <v>5250</v>
      </c>
      <c r="T125">
        <v>26</v>
      </c>
      <c r="U125">
        <v>3</v>
      </c>
      <c r="V125">
        <v>29</v>
      </c>
      <c r="W125">
        <v>0.99450000000000005</v>
      </c>
      <c r="X125">
        <v>1</v>
      </c>
      <c r="Y125">
        <v>1</v>
      </c>
      <c r="Z125">
        <v>1</v>
      </c>
      <c r="AA125">
        <v>1</v>
      </c>
      <c r="AB125" t="s">
        <v>1459</v>
      </c>
      <c r="AC125" t="s">
        <v>1895</v>
      </c>
      <c r="AP125" t="s">
        <v>980</v>
      </c>
      <c r="AQ125">
        <v>0</v>
      </c>
      <c r="AT125" t="s">
        <v>990</v>
      </c>
      <c r="AU125" t="s">
        <v>1896</v>
      </c>
      <c r="AV125" t="str">
        <f t="shared" si="1"/>
        <v>OCZYSZCZALNIA w aglomeracji WŁOSZCZOWA</v>
      </c>
      <c r="AW125" t="s">
        <v>1897</v>
      </c>
      <c r="AX125" t="s">
        <v>1898</v>
      </c>
      <c r="BF125" s="730" t="s">
        <v>1877</v>
      </c>
      <c r="BG125" s="730" t="s">
        <v>1512</v>
      </c>
      <c r="BH125" s="730" t="s">
        <v>9492</v>
      </c>
    </row>
    <row r="126" spans="1:60">
      <c r="A126">
        <v>122</v>
      </c>
      <c r="B126" t="s">
        <v>1459</v>
      </c>
      <c r="D126" t="s">
        <v>1899</v>
      </c>
      <c r="E126" t="s">
        <v>1900</v>
      </c>
      <c r="F126" t="s">
        <v>973</v>
      </c>
      <c r="G126">
        <v>1</v>
      </c>
      <c r="H126">
        <v>0</v>
      </c>
      <c r="I126" t="s">
        <v>1746</v>
      </c>
      <c r="J126" t="s">
        <v>1829</v>
      </c>
      <c r="K126" t="s">
        <v>1663</v>
      </c>
      <c r="L126" t="s">
        <v>1515</v>
      </c>
      <c r="M126" t="s">
        <v>1516</v>
      </c>
      <c r="N126" t="s">
        <v>1900</v>
      </c>
      <c r="O126" t="s">
        <v>1900</v>
      </c>
      <c r="P126" t="s">
        <v>1901</v>
      </c>
      <c r="Q126">
        <v>7403</v>
      </c>
      <c r="R126">
        <v>7272</v>
      </c>
      <c r="S126">
        <v>7169</v>
      </c>
      <c r="T126">
        <v>90</v>
      </c>
      <c r="U126">
        <v>13</v>
      </c>
      <c r="V126">
        <v>103</v>
      </c>
      <c r="W126">
        <v>0.98580000000000001</v>
      </c>
      <c r="X126">
        <v>1</v>
      </c>
      <c r="Y126">
        <v>1</v>
      </c>
      <c r="Z126">
        <v>1</v>
      </c>
      <c r="AA126">
        <v>1</v>
      </c>
      <c r="AB126" t="s">
        <v>1459</v>
      </c>
      <c r="AC126" t="s">
        <v>1902</v>
      </c>
      <c r="AP126" t="s">
        <v>980</v>
      </c>
      <c r="AQ126">
        <v>0</v>
      </c>
      <c r="AT126" t="s">
        <v>1029</v>
      </c>
      <c r="AU126" t="s">
        <v>1903</v>
      </c>
      <c r="AV126" t="str">
        <f t="shared" si="1"/>
        <v>Oczyszczalnia ścieków w Grotnikach w aglomeracji Włoszakowice</v>
      </c>
      <c r="AW126" t="s">
        <v>1904</v>
      </c>
      <c r="AX126" t="s">
        <v>1905</v>
      </c>
      <c r="BF126" s="730" t="s">
        <v>1887</v>
      </c>
      <c r="BG126" s="730" t="s">
        <v>1663</v>
      </c>
      <c r="BH126" s="730" t="s">
        <v>9488</v>
      </c>
    </row>
    <row r="127" spans="1:60">
      <c r="A127">
        <v>123</v>
      </c>
      <c r="B127" t="s">
        <v>1459</v>
      </c>
      <c r="D127" t="s">
        <v>1906</v>
      </c>
      <c r="E127" t="s">
        <v>1907</v>
      </c>
      <c r="F127" t="s">
        <v>973</v>
      </c>
      <c r="G127">
        <v>1</v>
      </c>
      <c r="H127">
        <v>0</v>
      </c>
      <c r="I127" t="s">
        <v>1746</v>
      </c>
      <c r="J127" t="s">
        <v>1772</v>
      </c>
      <c r="K127" t="s">
        <v>1745</v>
      </c>
      <c r="L127" t="s">
        <v>1748</v>
      </c>
      <c r="M127" t="s">
        <v>1749</v>
      </c>
      <c r="N127" t="s">
        <v>1907</v>
      </c>
      <c r="O127" t="s">
        <v>1907</v>
      </c>
      <c r="P127" t="s">
        <v>1908</v>
      </c>
      <c r="Q127">
        <v>5232</v>
      </c>
      <c r="R127">
        <v>4712</v>
      </c>
      <c r="S127">
        <v>4546</v>
      </c>
      <c r="T127">
        <v>160</v>
      </c>
      <c r="U127">
        <v>6</v>
      </c>
      <c r="V127">
        <v>166</v>
      </c>
      <c r="W127">
        <v>0.96479999999999999</v>
      </c>
      <c r="X127">
        <v>0</v>
      </c>
      <c r="Y127">
        <v>1</v>
      </c>
      <c r="Z127">
        <v>1</v>
      </c>
      <c r="AA127">
        <v>0</v>
      </c>
      <c r="AB127" t="s">
        <v>1459</v>
      </c>
      <c r="AC127" t="s">
        <v>1909</v>
      </c>
      <c r="AP127" t="s">
        <v>980</v>
      </c>
      <c r="AQ127">
        <v>0</v>
      </c>
      <c r="AT127" t="s">
        <v>1212</v>
      </c>
      <c r="AU127" t="s">
        <v>1910</v>
      </c>
      <c r="AV127" t="str">
        <f t="shared" si="1"/>
        <v>Włodawa w aglomeracji Włodawa</v>
      </c>
      <c r="AW127" t="s">
        <v>1911</v>
      </c>
      <c r="AX127" t="s">
        <v>1911</v>
      </c>
      <c r="BF127" s="730" t="s">
        <v>1892</v>
      </c>
      <c r="BG127" s="730" t="s">
        <v>1745</v>
      </c>
      <c r="BH127" s="730" t="s">
        <v>9490</v>
      </c>
    </row>
    <row r="128" spans="1:60">
      <c r="A128">
        <v>124</v>
      </c>
      <c r="B128" t="s">
        <v>1459</v>
      </c>
      <c r="D128" t="s">
        <v>1912</v>
      </c>
      <c r="E128" t="s">
        <v>1913</v>
      </c>
      <c r="F128" t="s">
        <v>973</v>
      </c>
      <c r="G128">
        <v>1</v>
      </c>
      <c r="H128">
        <v>0</v>
      </c>
      <c r="I128" t="s">
        <v>1746</v>
      </c>
      <c r="J128" t="s">
        <v>1791</v>
      </c>
      <c r="K128" t="s">
        <v>1745</v>
      </c>
      <c r="L128" t="s">
        <v>1748</v>
      </c>
      <c r="M128" t="s">
        <v>1749</v>
      </c>
      <c r="N128" t="s">
        <v>1913</v>
      </c>
      <c r="O128" t="s">
        <v>1913</v>
      </c>
      <c r="P128" t="s">
        <v>1914</v>
      </c>
      <c r="Q128">
        <v>4139</v>
      </c>
      <c r="R128">
        <v>3708</v>
      </c>
      <c r="S128">
        <v>3654</v>
      </c>
      <c r="T128">
        <v>34</v>
      </c>
      <c r="U128">
        <v>20</v>
      </c>
      <c r="V128">
        <v>54</v>
      </c>
      <c r="W128">
        <v>0.98540000000000005</v>
      </c>
      <c r="X128">
        <v>1</v>
      </c>
      <c r="Y128">
        <v>1</v>
      </c>
      <c r="Z128">
        <v>1</v>
      </c>
      <c r="AA128">
        <v>1</v>
      </c>
      <c r="AB128" t="s">
        <v>1459</v>
      </c>
      <c r="AC128" t="s">
        <v>1915</v>
      </c>
      <c r="AP128" t="s">
        <v>980</v>
      </c>
      <c r="AQ128">
        <v>0</v>
      </c>
      <c r="AT128" t="s">
        <v>990</v>
      </c>
      <c r="AU128" t="s">
        <v>1916</v>
      </c>
      <c r="AV128" t="str">
        <f t="shared" si="1"/>
        <v>Grupowa Oczyszczalnia Ścieków w aglomeracji Włocławek</v>
      </c>
      <c r="AW128" t="s">
        <v>1917</v>
      </c>
      <c r="AX128" t="s">
        <v>1918</v>
      </c>
      <c r="BF128" s="730" t="s">
        <v>1899</v>
      </c>
      <c r="BG128" s="730" t="s">
        <v>1663</v>
      </c>
      <c r="BH128" s="730" t="s">
        <v>9488</v>
      </c>
    </row>
    <row r="129" spans="1:60">
      <c r="A129">
        <v>125</v>
      </c>
      <c r="B129" t="s">
        <v>1459</v>
      </c>
      <c r="D129" t="s">
        <v>1919</v>
      </c>
      <c r="E129" t="s">
        <v>1920</v>
      </c>
      <c r="F129" t="s">
        <v>973</v>
      </c>
      <c r="G129">
        <v>1</v>
      </c>
      <c r="H129">
        <v>0</v>
      </c>
      <c r="I129" t="s">
        <v>1746</v>
      </c>
      <c r="J129" t="s">
        <v>1811</v>
      </c>
      <c r="K129" t="s">
        <v>1745</v>
      </c>
      <c r="L129" t="s">
        <v>1748</v>
      </c>
      <c r="M129" t="s">
        <v>1749</v>
      </c>
      <c r="N129" t="s">
        <v>1920</v>
      </c>
      <c r="O129" t="s">
        <v>1920</v>
      </c>
      <c r="P129" t="s">
        <v>1921</v>
      </c>
      <c r="Q129">
        <v>6409</v>
      </c>
      <c r="R129">
        <v>6287</v>
      </c>
      <c r="S129">
        <v>6240</v>
      </c>
      <c r="T129">
        <v>47</v>
      </c>
      <c r="U129">
        <v>0</v>
      </c>
      <c r="V129">
        <v>47</v>
      </c>
      <c r="W129">
        <v>0.99250000000000005</v>
      </c>
      <c r="X129">
        <v>1</v>
      </c>
      <c r="Y129">
        <v>1</v>
      </c>
      <c r="Z129">
        <v>1</v>
      </c>
      <c r="AA129">
        <v>1</v>
      </c>
      <c r="AB129" t="s">
        <v>1459</v>
      </c>
      <c r="AC129" t="s">
        <v>1922</v>
      </c>
      <c r="AP129" t="s">
        <v>980</v>
      </c>
      <c r="AQ129">
        <v>0</v>
      </c>
      <c r="AT129" t="s">
        <v>1169</v>
      </c>
      <c r="AU129" t="s">
        <v>1923</v>
      </c>
      <c r="AV129" t="str">
        <f t="shared" si="1"/>
        <v>Jastrzębia Góra w aglomeracji Władysławowo</v>
      </c>
      <c r="AW129" t="s">
        <v>1924</v>
      </c>
      <c r="AX129" t="s">
        <v>1925</v>
      </c>
      <c r="BF129" s="730" t="s">
        <v>1906</v>
      </c>
      <c r="BG129" s="730" t="s">
        <v>1745</v>
      </c>
      <c r="BH129" s="730" t="s">
        <v>9490</v>
      </c>
    </row>
    <row r="130" spans="1:60">
      <c r="A130">
        <v>126</v>
      </c>
      <c r="B130" t="s">
        <v>1459</v>
      </c>
      <c r="D130" t="s">
        <v>1926</v>
      </c>
      <c r="E130" t="s">
        <v>1927</v>
      </c>
      <c r="F130" t="s">
        <v>973</v>
      </c>
      <c r="G130">
        <v>1</v>
      </c>
      <c r="H130">
        <v>0</v>
      </c>
      <c r="I130" t="s">
        <v>1746</v>
      </c>
      <c r="J130" t="s">
        <v>1781</v>
      </c>
      <c r="K130" t="s">
        <v>1745</v>
      </c>
      <c r="L130" t="s">
        <v>1748</v>
      </c>
      <c r="M130" t="s">
        <v>1749</v>
      </c>
      <c r="N130" t="s">
        <v>1927</v>
      </c>
      <c r="O130" t="s">
        <v>1927</v>
      </c>
      <c r="P130" t="s">
        <v>1928</v>
      </c>
      <c r="Q130">
        <v>3037</v>
      </c>
      <c r="R130">
        <v>3010</v>
      </c>
      <c r="S130">
        <v>2720</v>
      </c>
      <c r="T130">
        <v>251</v>
      </c>
      <c r="U130">
        <v>39</v>
      </c>
      <c r="V130">
        <v>290</v>
      </c>
      <c r="W130">
        <v>0.90369999999999995</v>
      </c>
      <c r="X130">
        <v>0</v>
      </c>
      <c r="Y130">
        <v>1</v>
      </c>
      <c r="Z130">
        <v>1</v>
      </c>
      <c r="AA130">
        <v>0</v>
      </c>
      <c r="AB130" t="s">
        <v>1459</v>
      </c>
      <c r="AC130" t="s">
        <v>1929</v>
      </c>
      <c r="AP130" t="s">
        <v>980</v>
      </c>
      <c r="AQ130">
        <v>0</v>
      </c>
      <c r="AT130" t="s">
        <v>1029</v>
      </c>
      <c r="AU130" t="s">
        <v>1930</v>
      </c>
      <c r="AV130" t="str">
        <f t="shared" si="1"/>
        <v>Oczyszczalnia ścieków we Wleniu w aglomeracji Wleń</v>
      </c>
      <c r="AW130" t="s">
        <v>1931</v>
      </c>
      <c r="AX130" t="s">
        <v>1932</v>
      </c>
      <c r="BF130" s="730" t="s">
        <v>1912</v>
      </c>
      <c r="BG130" s="730" t="s">
        <v>1745</v>
      </c>
      <c r="BH130" s="730" t="s">
        <v>9490</v>
      </c>
    </row>
    <row r="131" spans="1:60">
      <c r="A131">
        <v>127</v>
      </c>
      <c r="B131" t="s">
        <v>1459</v>
      </c>
      <c r="D131" t="s">
        <v>1933</v>
      </c>
      <c r="E131" t="s">
        <v>1934</v>
      </c>
      <c r="F131" t="s">
        <v>973</v>
      </c>
      <c r="G131">
        <v>1</v>
      </c>
      <c r="H131">
        <v>0</v>
      </c>
      <c r="I131" t="s">
        <v>1746</v>
      </c>
      <c r="J131" t="s">
        <v>1765</v>
      </c>
      <c r="K131" t="s">
        <v>1663</v>
      </c>
      <c r="L131" t="s">
        <v>1515</v>
      </c>
      <c r="M131" t="s">
        <v>1516</v>
      </c>
      <c r="N131" t="s">
        <v>1935</v>
      </c>
      <c r="O131" t="s">
        <v>1935</v>
      </c>
      <c r="P131" t="s">
        <v>1936</v>
      </c>
      <c r="Q131">
        <v>8119</v>
      </c>
      <c r="R131">
        <v>7621</v>
      </c>
      <c r="S131">
        <v>7591</v>
      </c>
      <c r="T131">
        <v>15</v>
      </c>
      <c r="U131">
        <v>15</v>
      </c>
      <c r="V131">
        <v>30</v>
      </c>
      <c r="W131">
        <v>0.99609999999999999</v>
      </c>
      <c r="X131">
        <v>1</v>
      </c>
      <c r="Y131">
        <v>1</v>
      </c>
      <c r="Z131">
        <v>0</v>
      </c>
      <c r="AA131">
        <v>0</v>
      </c>
      <c r="AB131" t="s">
        <v>1459</v>
      </c>
      <c r="AC131" t="s">
        <v>1937</v>
      </c>
      <c r="AP131" t="s">
        <v>980</v>
      </c>
      <c r="AQ131">
        <v>0</v>
      </c>
      <c r="AT131" t="s">
        <v>1038</v>
      </c>
      <c r="AU131" t="s">
        <v>1938</v>
      </c>
      <c r="AV131" t="str">
        <f t="shared" si="1"/>
        <v>Białczyk w aglomeracji Witnica</v>
      </c>
      <c r="AW131" t="s">
        <v>1939</v>
      </c>
      <c r="AX131" t="s">
        <v>1940</v>
      </c>
      <c r="BF131" s="730" t="s">
        <v>1919</v>
      </c>
      <c r="BG131" s="730" t="s">
        <v>1745</v>
      </c>
      <c r="BH131" s="730" t="s">
        <v>9490</v>
      </c>
    </row>
    <row r="132" spans="1:60">
      <c r="A132">
        <v>128</v>
      </c>
      <c r="B132" t="s">
        <v>1459</v>
      </c>
      <c r="D132" t="s">
        <v>1941</v>
      </c>
      <c r="E132" t="s">
        <v>1942</v>
      </c>
      <c r="F132" t="s">
        <v>973</v>
      </c>
      <c r="G132">
        <v>1</v>
      </c>
      <c r="H132">
        <v>0</v>
      </c>
      <c r="I132" t="s">
        <v>1746</v>
      </c>
      <c r="J132" t="s">
        <v>1758</v>
      </c>
      <c r="K132" t="s">
        <v>1576</v>
      </c>
      <c r="L132" t="s">
        <v>1515</v>
      </c>
      <c r="M132" t="s">
        <v>1516</v>
      </c>
      <c r="N132" t="s">
        <v>1943</v>
      </c>
      <c r="O132" t="s">
        <v>1943</v>
      </c>
      <c r="P132" t="s">
        <v>1944</v>
      </c>
      <c r="Q132">
        <v>3506</v>
      </c>
      <c r="R132">
        <v>3412</v>
      </c>
      <c r="S132">
        <v>3353</v>
      </c>
      <c r="T132">
        <v>46</v>
      </c>
      <c r="U132">
        <v>13</v>
      </c>
      <c r="V132">
        <v>59</v>
      </c>
      <c r="W132">
        <v>0.98270000000000002</v>
      </c>
      <c r="X132">
        <v>1</v>
      </c>
      <c r="Y132">
        <v>1</v>
      </c>
      <c r="Z132">
        <v>1</v>
      </c>
      <c r="AA132">
        <v>1</v>
      </c>
      <c r="AB132" t="s">
        <v>1459</v>
      </c>
      <c r="AC132" t="s">
        <v>1945</v>
      </c>
      <c r="AP132" t="s">
        <v>980</v>
      </c>
      <c r="AQ132">
        <v>0</v>
      </c>
      <c r="AT132" t="s">
        <v>1038</v>
      </c>
      <c r="AU132" t="s">
        <v>1946</v>
      </c>
      <c r="AV132" t="str">
        <f t="shared" si="1"/>
        <v>Małachowo Wierzbiczany w aglomeracji Witkowo</v>
      </c>
      <c r="AW132" t="s">
        <v>1947</v>
      </c>
      <c r="AX132" t="s">
        <v>1948</v>
      </c>
      <c r="BF132" s="730" t="s">
        <v>1926</v>
      </c>
      <c r="BG132" s="730" t="s">
        <v>1745</v>
      </c>
      <c r="BH132" s="730" t="s">
        <v>9490</v>
      </c>
    </row>
    <row r="133" spans="1:60">
      <c r="A133">
        <v>129</v>
      </c>
      <c r="B133" t="s">
        <v>1459</v>
      </c>
      <c r="D133" t="s">
        <v>1949</v>
      </c>
      <c r="E133" t="s">
        <v>1950</v>
      </c>
      <c r="F133" t="s">
        <v>973</v>
      </c>
      <c r="G133">
        <v>1</v>
      </c>
      <c r="H133">
        <v>0</v>
      </c>
      <c r="I133" t="s">
        <v>1746</v>
      </c>
      <c r="J133" t="s">
        <v>1781</v>
      </c>
      <c r="K133" t="s">
        <v>1512</v>
      </c>
      <c r="L133" t="s">
        <v>1515</v>
      </c>
      <c r="M133" t="s">
        <v>1516</v>
      </c>
      <c r="N133" t="s">
        <v>1950</v>
      </c>
      <c r="O133" t="s">
        <v>1950</v>
      </c>
      <c r="P133" t="s">
        <v>1951</v>
      </c>
      <c r="Q133">
        <v>3560</v>
      </c>
      <c r="R133">
        <v>2933</v>
      </c>
      <c r="S133">
        <v>2933</v>
      </c>
      <c r="T133">
        <v>0</v>
      </c>
      <c r="U133">
        <v>0</v>
      </c>
      <c r="V133">
        <v>0</v>
      </c>
      <c r="W133">
        <v>1</v>
      </c>
      <c r="X133">
        <v>1</v>
      </c>
      <c r="Y133">
        <v>1</v>
      </c>
      <c r="Z133">
        <v>1</v>
      </c>
      <c r="AA133">
        <v>1</v>
      </c>
      <c r="AB133" t="s">
        <v>1459</v>
      </c>
      <c r="AC133" t="s">
        <v>1952</v>
      </c>
      <c r="AP133" t="s">
        <v>980</v>
      </c>
      <c r="AQ133">
        <v>0</v>
      </c>
      <c r="AT133" t="s">
        <v>935</v>
      </c>
      <c r="AU133" t="s">
        <v>1953</v>
      </c>
      <c r="AV133" t="str">
        <f t="shared" si="1"/>
        <v>Oczyszczalnia ścieków w Poznachowicach Dolnych w aglomeracji Wiśniowa</v>
      </c>
      <c r="AW133" t="s">
        <v>1954</v>
      </c>
      <c r="AX133" t="s">
        <v>1955</v>
      </c>
      <c r="BF133" s="730" t="s">
        <v>1933</v>
      </c>
      <c r="BG133" s="730" t="s">
        <v>1663</v>
      </c>
      <c r="BH133" s="730" t="s">
        <v>9488</v>
      </c>
    </row>
    <row r="134" spans="1:60">
      <c r="A134">
        <v>130</v>
      </c>
      <c r="B134" t="s">
        <v>1459</v>
      </c>
      <c r="D134" t="s">
        <v>1658</v>
      </c>
      <c r="E134" t="s">
        <v>1659</v>
      </c>
      <c r="F134" t="s">
        <v>973</v>
      </c>
      <c r="G134">
        <v>1</v>
      </c>
      <c r="H134">
        <v>0</v>
      </c>
      <c r="I134" t="s">
        <v>1746</v>
      </c>
      <c r="J134" t="s">
        <v>1765</v>
      </c>
      <c r="K134" t="s">
        <v>1576</v>
      </c>
      <c r="L134" t="s">
        <v>1515</v>
      </c>
      <c r="M134" t="s">
        <v>1516</v>
      </c>
      <c r="N134" t="s">
        <v>1659</v>
      </c>
      <c r="O134" t="s">
        <v>1659</v>
      </c>
      <c r="P134" t="s">
        <v>1956</v>
      </c>
      <c r="Q134">
        <v>2662</v>
      </c>
      <c r="R134">
        <v>2685</v>
      </c>
      <c r="S134">
        <v>2657</v>
      </c>
      <c r="T134">
        <v>18</v>
      </c>
      <c r="U134">
        <v>10</v>
      </c>
      <c r="V134">
        <v>28</v>
      </c>
      <c r="W134">
        <v>0.98960000000000004</v>
      </c>
      <c r="X134">
        <v>1</v>
      </c>
      <c r="Y134">
        <v>1</v>
      </c>
      <c r="Z134">
        <v>1</v>
      </c>
      <c r="AA134">
        <v>1</v>
      </c>
      <c r="AB134" t="s">
        <v>1459</v>
      </c>
      <c r="AC134" t="s">
        <v>1957</v>
      </c>
      <c r="AP134" t="s">
        <v>980</v>
      </c>
      <c r="AQ134">
        <v>0</v>
      </c>
      <c r="AT134" t="s">
        <v>935</v>
      </c>
      <c r="AU134" t="s">
        <v>1958</v>
      </c>
      <c r="AV134" t="str">
        <f t="shared" ref="AV134:AV197" si="2">CONCATENATE("",AW134," w aglomeracji ",AX134)</f>
        <v>Oczyszcalnia ściewów w Jurkowie w aglomeracji Wiślica</v>
      </c>
      <c r="AW134" t="s">
        <v>1959</v>
      </c>
      <c r="AX134" t="s">
        <v>1960</v>
      </c>
      <c r="BF134" s="730" t="s">
        <v>1941</v>
      </c>
      <c r="BG134" s="730" t="s">
        <v>1576</v>
      </c>
      <c r="BH134" s="730" t="s">
        <v>9488</v>
      </c>
    </row>
    <row r="135" spans="1:60">
      <c r="A135">
        <v>131</v>
      </c>
      <c r="B135" t="s">
        <v>1459</v>
      </c>
      <c r="D135" t="s">
        <v>1961</v>
      </c>
      <c r="E135" t="s">
        <v>1962</v>
      </c>
      <c r="F135" t="s">
        <v>973</v>
      </c>
      <c r="G135">
        <v>1</v>
      </c>
      <c r="H135">
        <v>0</v>
      </c>
      <c r="I135" t="s">
        <v>1746</v>
      </c>
      <c r="J135" t="s">
        <v>1791</v>
      </c>
      <c r="K135" t="s">
        <v>1745</v>
      </c>
      <c r="L135" t="s">
        <v>1748</v>
      </c>
      <c r="M135" t="s">
        <v>1749</v>
      </c>
      <c r="N135" t="s">
        <v>1962</v>
      </c>
      <c r="O135" t="s">
        <v>1962</v>
      </c>
      <c r="P135" t="s">
        <v>1963</v>
      </c>
      <c r="Q135">
        <v>2345</v>
      </c>
      <c r="R135">
        <v>2137</v>
      </c>
      <c r="S135">
        <v>2097</v>
      </c>
      <c r="T135">
        <v>36</v>
      </c>
      <c r="U135">
        <v>4</v>
      </c>
      <c r="V135">
        <v>40</v>
      </c>
      <c r="W135">
        <v>0.98129999999999995</v>
      </c>
      <c r="X135">
        <v>1</v>
      </c>
      <c r="Y135">
        <v>1</v>
      </c>
      <c r="Z135">
        <v>1</v>
      </c>
      <c r="AA135">
        <v>1</v>
      </c>
      <c r="AB135" t="s">
        <v>1459</v>
      </c>
      <c r="AC135" t="s">
        <v>1964</v>
      </c>
      <c r="AP135" t="s">
        <v>980</v>
      </c>
      <c r="AQ135">
        <v>0</v>
      </c>
      <c r="AT135" t="s">
        <v>1212</v>
      </c>
      <c r="AU135" t="s">
        <v>1965</v>
      </c>
      <c r="AV135" t="str">
        <f t="shared" si="2"/>
        <v>Wisznice w aglomeracji Wisznice</v>
      </c>
      <c r="AW135" t="s">
        <v>1966</v>
      </c>
      <c r="AX135" t="s">
        <v>1966</v>
      </c>
      <c r="BF135" s="730" t="s">
        <v>1949</v>
      </c>
      <c r="BG135" s="730" t="s">
        <v>1512</v>
      </c>
      <c r="BH135" s="730" t="s">
        <v>9488</v>
      </c>
    </row>
    <row r="136" spans="1:60">
      <c r="A136">
        <v>132</v>
      </c>
      <c r="B136" t="s">
        <v>1459</v>
      </c>
      <c r="D136" t="s">
        <v>1967</v>
      </c>
      <c r="E136" t="s">
        <v>1968</v>
      </c>
      <c r="F136" t="s">
        <v>973</v>
      </c>
      <c r="G136">
        <v>2</v>
      </c>
      <c r="H136">
        <v>0</v>
      </c>
      <c r="I136" t="s">
        <v>1746</v>
      </c>
      <c r="J136" t="s">
        <v>1781</v>
      </c>
      <c r="K136" t="s">
        <v>1512</v>
      </c>
      <c r="L136" t="s">
        <v>1515</v>
      </c>
      <c r="M136" t="s">
        <v>1516</v>
      </c>
      <c r="N136" t="s">
        <v>1968</v>
      </c>
      <c r="O136" t="s">
        <v>1968</v>
      </c>
      <c r="P136" t="s">
        <v>1969</v>
      </c>
      <c r="Q136">
        <v>3437</v>
      </c>
      <c r="R136">
        <v>3268</v>
      </c>
      <c r="S136">
        <v>3209</v>
      </c>
      <c r="T136">
        <v>59</v>
      </c>
      <c r="U136">
        <v>0</v>
      </c>
      <c r="V136">
        <v>59</v>
      </c>
      <c r="W136">
        <v>0.9819</v>
      </c>
      <c r="X136">
        <v>1</v>
      </c>
      <c r="Y136">
        <v>1</v>
      </c>
      <c r="Z136">
        <v>1</v>
      </c>
      <c r="AA136">
        <v>1</v>
      </c>
      <c r="AB136" t="s">
        <v>1459</v>
      </c>
      <c r="AC136" s="496" t="s">
        <v>1970</v>
      </c>
      <c r="AD136" s="496" t="s">
        <v>1971</v>
      </c>
      <c r="AP136" t="s">
        <v>980</v>
      </c>
      <c r="AQ136">
        <v>0</v>
      </c>
      <c r="AT136" t="s">
        <v>1029</v>
      </c>
      <c r="AU136" t="s">
        <v>1972</v>
      </c>
      <c r="AV136" t="str">
        <f t="shared" si="2"/>
        <v>Oczyszczalnia ścieków w Strzeszowie w aglomeracji Wisznia Mała</v>
      </c>
      <c r="AW136" t="s">
        <v>1973</v>
      </c>
      <c r="AX136" t="s">
        <v>1974</v>
      </c>
      <c r="BF136" s="730" t="s">
        <v>1658</v>
      </c>
      <c r="BG136" s="730" t="s">
        <v>1576</v>
      </c>
      <c r="BH136" s="730" t="s">
        <v>9488</v>
      </c>
    </row>
    <row r="137" spans="1:60">
      <c r="A137">
        <v>133</v>
      </c>
      <c r="B137" t="s">
        <v>1459</v>
      </c>
      <c r="D137" t="s">
        <v>1975</v>
      </c>
      <c r="E137" t="s">
        <v>1976</v>
      </c>
      <c r="F137" t="s">
        <v>973</v>
      </c>
      <c r="G137">
        <v>1</v>
      </c>
      <c r="H137">
        <v>0</v>
      </c>
      <c r="I137" t="s">
        <v>1746</v>
      </c>
      <c r="J137" t="s">
        <v>1851</v>
      </c>
      <c r="K137" t="s">
        <v>1663</v>
      </c>
      <c r="L137" t="s">
        <v>1748</v>
      </c>
      <c r="M137" t="s">
        <v>1749</v>
      </c>
      <c r="N137" t="s">
        <v>1976</v>
      </c>
      <c r="O137" t="s">
        <v>1976</v>
      </c>
      <c r="P137" t="s">
        <v>1977</v>
      </c>
      <c r="Q137">
        <v>2054</v>
      </c>
      <c r="R137">
        <v>2096</v>
      </c>
      <c r="S137">
        <v>2096</v>
      </c>
      <c r="T137">
        <v>0</v>
      </c>
      <c r="U137">
        <v>0</v>
      </c>
      <c r="V137">
        <v>0</v>
      </c>
      <c r="W137">
        <v>1</v>
      </c>
      <c r="X137">
        <v>1</v>
      </c>
      <c r="Y137">
        <v>1</v>
      </c>
      <c r="Z137">
        <v>1</v>
      </c>
      <c r="AA137">
        <v>1</v>
      </c>
      <c r="AB137" t="s">
        <v>1459</v>
      </c>
      <c r="AC137" t="s">
        <v>1978</v>
      </c>
      <c r="AP137" t="s">
        <v>980</v>
      </c>
      <c r="AQ137">
        <v>0</v>
      </c>
      <c r="AT137" t="s">
        <v>1047</v>
      </c>
      <c r="AU137" t="s">
        <v>1979</v>
      </c>
      <c r="AV137" t="str">
        <f t="shared" si="2"/>
        <v>OŚ w Wiśle Wielkiej w aglomeracji Wisła Wielka</v>
      </c>
      <c r="AW137" t="s">
        <v>1980</v>
      </c>
      <c r="AX137" t="s">
        <v>1981</v>
      </c>
      <c r="BF137" s="730" t="s">
        <v>1961</v>
      </c>
      <c r="BG137" s="730" t="s">
        <v>1745</v>
      </c>
      <c r="BH137" s="730" t="s">
        <v>9490</v>
      </c>
    </row>
    <row r="138" spans="1:60">
      <c r="A138">
        <v>134</v>
      </c>
      <c r="B138" t="s">
        <v>1459</v>
      </c>
      <c r="D138" t="s">
        <v>1982</v>
      </c>
      <c r="E138" t="s">
        <v>1983</v>
      </c>
      <c r="F138" t="s">
        <v>973</v>
      </c>
      <c r="G138">
        <v>1</v>
      </c>
      <c r="H138">
        <v>0</v>
      </c>
      <c r="I138" t="s">
        <v>1746</v>
      </c>
      <c r="J138" t="s">
        <v>1781</v>
      </c>
      <c r="K138" t="s">
        <v>1512</v>
      </c>
      <c r="L138" t="s">
        <v>1515</v>
      </c>
      <c r="M138" t="s">
        <v>1516</v>
      </c>
      <c r="N138" t="s">
        <v>1984</v>
      </c>
      <c r="O138" t="s">
        <v>1984</v>
      </c>
      <c r="P138" t="s">
        <v>1985</v>
      </c>
      <c r="Q138">
        <v>4035</v>
      </c>
      <c r="R138">
        <v>3697</v>
      </c>
      <c r="S138">
        <v>3630</v>
      </c>
      <c r="T138">
        <v>18</v>
      </c>
      <c r="U138">
        <v>49</v>
      </c>
      <c r="V138">
        <v>67</v>
      </c>
      <c r="W138">
        <v>0.9819</v>
      </c>
      <c r="X138">
        <v>1</v>
      </c>
      <c r="Y138">
        <v>1</v>
      </c>
      <c r="Z138">
        <v>1</v>
      </c>
      <c r="AA138">
        <v>1</v>
      </c>
      <c r="AB138" t="s">
        <v>1459</v>
      </c>
      <c r="AC138" t="s">
        <v>1986</v>
      </c>
      <c r="AP138" t="s">
        <v>980</v>
      </c>
      <c r="AQ138">
        <v>0</v>
      </c>
      <c r="AT138" t="s">
        <v>1047</v>
      </c>
      <c r="AU138" t="s">
        <v>1987</v>
      </c>
      <c r="AV138" t="str">
        <f t="shared" si="2"/>
        <v>Oczyszczalnia Wisła w aglomeracji Wisła</v>
      </c>
      <c r="AW138" t="s">
        <v>1988</v>
      </c>
      <c r="AX138" t="s">
        <v>1516</v>
      </c>
      <c r="BF138" s="730" t="s">
        <v>1967</v>
      </c>
      <c r="BG138" s="730" t="s">
        <v>1512</v>
      </c>
      <c r="BH138" s="730" t="s">
        <v>9488</v>
      </c>
    </row>
    <row r="139" spans="1:60">
      <c r="A139">
        <v>135</v>
      </c>
      <c r="B139" t="s">
        <v>1459</v>
      </c>
      <c r="D139" t="s">
        <v>1989</v>
      </c>
      <c r="E139" t="s">
        <v>1990</v>
      </c>
      <c r="F139" t="s">
        <v>973</v>
      </c>
      <c r="G139">
        <v>1</v>
      </c>
      <c r="H139">
        <v>0</v>
      </c>
      <c r="I139" t="s">
        <v>1746</v>
      </c>
      <c r="J139" t="s">
        <v>1758</v>
      </c>
      <c r="K139" t="s">
        <v>1576</v>
      </c>
      <c r="L139" t="s">
        <v>1515</v>
      </c>
      <c r="M139" t="s">
        <v>1516</v>
      </c>
      <c r="N139" t="s">
        <v>1990</v>
      </c>
      <c r="O139" t="s">
        <v>1990</v>
      </c>
      <c r="P139" t="s">
        <v>1991</v>
      </c>
      <c r="Q139">
        <v>2571</v>
      </c>
      <c r="R139">
        <v>1733</v>
      </c>
      <c r="S139">
        <v>1682</v>
      </c>
      <c r="T139">
        <v>44</v>
      </c>
      <c r="U139">
        <v>7</v>
      </c>
      <c r="V139">
        <v>51</v>
      </c>
      <c r="W139">
        <v>0.97060000000000002</v>
      </c>
      <c r="X139">
        <v>0</v>
      </c>
      <c r="Y139">
        <v>1</v>
      </c>
      <c r="Z139">
        <v>1</v>
      </c>
      <c r="AA139">
        <v>0</v>
      </c>
      <c r="AB139" t="s">
        <v>1459</v>
      </c>
      <c r="AC139" t="s">
        <v>1992</v>
      </c>
      <c r="AP139" t="s">
        <v>980</v>
      </c>
      <c r="AQ139">
        <v>0</v>
      </c>
      <c r="AT139" t="s">
        <v>990</v>
      </c>
      <c r="AU139" t="s">
        <v>1993</v>
      </c>
      <c r="AV139" t="str">
        <f t="shared" si="2"/>
        <v>Gminna Oczyszczalnia Ścieków w Guzowie w aglomeracji Wiskitki</v>
      </c>
      <c r="AW139" t="s">
        <v>1994</v>
      </c>
      <c r="AX139" t="s">
        <v>1995</v>
      </c>
      <c r="BF139" s="730" t="s">
        <v>1975</v>
      </c>
      <c r="BG139" s="730" t="s">
        <v>1663</v>
      </c>
      <c r="BH139" s="730" t="s">
        <v>9490</v>
      </c>
    </row>
    <row r="140" spans="1:60">
      <c r="A140">
        <v>136</v>
      </c>
      <c r="B140" t="s">
        <v>1072</v>
      </c>
      <c r="D140" t="s">
        <v>1996</v>
      </c>
      <c r="E140" t="s">
        <v>1997</v>
      </c>
      <c r="F140" t="s">
        <v>973</v>
      </c>
      <c r="G140">
        <v>1</v>
      </c>
      <c r="H140">
        <v>0</v>
      </c>
      <c r="I140" t="s">
        <v>1998</v>
      </c>
      <c r="J140" t="s">
        <v>1999</v>
      </c>
      <c r="K140" t="s">
        <v>2000</v>
      </c>
      <c r="L140" t="s">
        <v>2001</v>
      </c>
      <c r="M140" t="s">
        <v>977</v>
      </c>
      <c r="N140" t="s">
        <v>2002</v>
      </c>
      <c r="O140" t="s">
        <v>2003</v>
      </c>
      <c r="P140" t="s">
        <v>2004</v>
      </c>
      <c r="Q140">
        <v>78198</v>
      </c>
      <c r="R140">
        <v>71450</v>
      </c>
      <c r="S140">
        <v>70662</v>
      </c>
      <c r="T140">
        <v>571</v>
      </c>
      <c r="U140">
        <v>217</v>
      </c>
      <c r="V140">
        <v>788</v>
      </c>
      <c r="W140">
        <v>0.98899999999999999</v>
      </c>
      <c r="X140">
        <v>1</v>
      </c>
      <c r="Y140">
        <v>1</v>
      </c>
      <c r="Z140">
        <v>1</v>
      </c>
      <c r="AA140">
        <v>1</v>
      </c>
      <c r="AB140" t="s">
        <v>1072</v>
      </c>
      <c r="AC140" t="s">
        <v>2005</v>
      </c>
      <c r="AP140" t="s">
        <v>980</v>
      </c>
      <c r="AQ140">
        <v>0</v>
      </c>
      <c r="AT140" t="s">
        <v>1072</v>
      </c>
      <c r="AU140" t="s">
        <v>2006</v>
      </c>
      <c r="AV140" t="str">
        <f t="shared" si="2"/>
        <v>Oczyszczalnia ścieków w m. Kownaty w aglomeracji Wilczyn</v>
      </c>
      <c r="AW140" t="s">
        <v>2007</v>
      </c>
      <c r="AX140" t="s">
        <v>2008</v>
      </c>
      <c r="BF140" s="730" t="s">
        <v>1982</v>
      </c>
      <c r="BG140" s="730" t="s">
        <v>1512</v>
      </c>
      <c r="BH140" s="730" t="s">
        <v>9488</v>
      </c>
    </row>
    <row r="141" spans="1:60">
      <c r="A141">
        <v>137</v>
      </c>
      <c r="B141" t="s">
        <v>1072</v>
      </c>
      <c r="D141" t="s">
        <v>2009</v>
      </c>
      <c r="E141" t="s">
        <v>2010</v>
      </c>
      <c r="F141" t="s">
        <v>973</v>
      </c>
      <c r="G141">
        <v>1</v>
      </c>
      <c r="H141">
        <v>0</v>
      </c>
      <c r="I141" t="s">
        <v>1998</v>
      </c>
      <c r="J141" t="s">
        <v>2011</v>
      </c>
      <c r="K141" t="s">
        <v>2000</v>
      </c>
      <c r="L141" t="s">
        <v>2001</v>
      </c>
      <c r="M141" t="s">
        <v>977</v>
      </c>
      <c r="N141" t="s">
        <v>2012</v>
      </c>
      <c r="O141" t="s">
        <v>2013</v>
      </c>
      <c r="P141" t="s">
        <v>2014</v>
      </c>
      <c r="Q141">
        <v>25400</v>
      </c>
      <c r="R141">
        <v>22277</v>
      </c>
      <c r="S141">
        <v>21868</v>
      </c>
      <c r="T141">
        <v>310</v>
      </c>
      <c r="U141">
        <v>99</v>
      </c>
      <c r="V141">
        <v>409</v>
      </c>
      <c r="W141">
        <v>0.98160000000000003</v>
      </c>
      <c r="X141">
        <v>1</v>
      </c>
      <c r="Y141">
        <v>1</v>
      </c>
      <c r="Z141">
        <v>1</v>
      </c>
      <c r="AA141">
        <v>1</v>
      </c>
      <c r="AB141" t="s">
        <v>1072</v>
      </c>
      <c r="AC141" t="s">
        <v>2015</v>
      </c>
      <c r="AP141" t="s">
        <v>980</v>
      </c>
      <c r="AQ141">
        <v>0</v>
      </c>
      <c r="AT141" t="s">
        <v>1019</v>
      </c>
      <c r="AU141" t="s">
        <v>2016</v>
      </c>
      <c r="AV141" t="str">
        <f t="shared" si="2"/>
        <v>Wilcza Wola w aglomeracji Wilcza Wola</v>
      </c>
      <c r="AW141" t="s">
        <v>2017</v>
      </c>
      <c r="AX141" t="s">
        <v>2017</v>
      </c>
      <c r="BF141" s="730" t="s">
        <v>1989</v>
      </c>
      <c r="BG141" s="730" t="s">
        <v>1576</v>
      </c>
      <c r="BH141" s="730" t="s">
        <v>9488</v>
      </c>
    </row>
    <row r="142" spans="1:60">
      <c r="A142">
        <v>138</v>
      </c>
      <c r="B142" t="s">
        <v>1072</v>
      </c>
      <c r="D142" t="s">
        <v>2018</v>
      </c>
      <c r="E142" t="s">
        <v>2019</v>
      </c>
      <c r="F142" t="s">
        <v>973</v>
      </c>
      <c r="G142">
        <v>1</v>
      </c>
      <c r="H142">
        <v>0</v>
      </c>
      <c r="I142" t="s">
        <v>1998</v>
      </c>
      <c r="J142" t="s">
        <v>1999</v>
      </c>
      <c r="K142" t="s">
        <v>2000</v>
      </c>
      <c r="L142" t="s">
        <v>2001</v>
      </c>
      <c r="M142" t="s">
        <v>977</v>
      </c>
      <c r="N142" t="s">
        <v>2019</v>
      </c>
      <c r="O142" t="s">
        <v>2019</v>
      </c>
      <c r="P142" t="s">
        <v>2020</v>
      </c>
      <c r="Q142">
        <v>22739</v>
      </c>
      <c r="R142">
        <v>21762</v>
      </c>
      <c r="S142">
        <v>20834</v>
      </c>
      <c r="T142">
        <v>800</v>
      </c>
      <c r="U142">
        <v>128</v>
      </c>
      <c r="V142">
        <v>928</v>
      </c>
      <c r="W142">
        <v>0.95740000000000003</v>
      </c>
      <c r="X142">
        <v>0</v>
      </c>
      <c r="Y142">
        <v>1</v>
      </c>
      <c r="Z142">
        <v>1</v>
      </c>
      <c r="AA142">
        <v>0</v>
      </c>
      <c r="AB142" t="s">
        <v>1072</v>
      </c>
      <c r="AC142" t="s">
        <v>2021</v>
      </c>
      <c r="AP142" t="s">
        <v>980</v>
      </c>
      <c r="AQ142">
        <v>0</v>
      </c>
      <c r="AT142" t="s">
        <v>1019</v>
      </c>
      <c r="AU142" t="s">
        <v>2016</v>
      </c>
      <c r="AV142" t="str">
        <f t="shared" si="2"/>
        <v>Nowy Dzikowiec w aglomeracji Wilcza Wola</v>
      </c>
      <c r="AW142" t="s">
        <v>2022</v>
      </c>
      <c r="AX142" t="s">
        <v>2017</v>
      </c>
      <c r="BF142" s="730" t="s">
        <v>1996</v>
      </c>
      <c r="BG142" s="730" t="s">
        <v>2000</v>
      </c>
      <c r="BH142" s="730" t="s">
        <v>9493</v>
      </c>
    </row>
    <row r="143" spans="1:60">
      <c r="A143">
        <v>139</v>
      </c>
      <c r="B143" t="s">
        <v>1072</v>
      </c>
      <c r="D143" t="s">
        <v>1073</v>
      </c>
      <c r="E143" t="s">
        <v>1075</v>
      </c>
      <c r="F143" t="s">
        <v>973</v>
      </c>
      <c r="G143">
        <v>1</v>
      </c>
      <c r="H143">
        <v>0</v>
      </c>
      <c r="I143" t="s">
        <v>1998</v>
      </c>
      <c r="J143" t="s">
        <v>2023</v>
      </c>
      <c r="K143" t="s">
        <v>2000</v>
      </c>
      <c r="L143" t="s">
        <v>2001</v>
      </c>
      <c r="M143" t="s">
        <v>977</v>
      </c>
      <c r="N143" t="s">
        <v>1075</v>
      </c>
      <c r="O143" t="s">
        <v>2024</v>
      </c>
      <c r="P143" t="s">
        <v>2025</v>
      </c>
      <c r="Q143">
        <v>24534</v>
      </c>
      <c r="R143">
        <v>22765</v>
      </c>
      <c r="S143">
        <v>22214</v>
      </c>
      <c r="T143">
        <v>434</v>
      </c>
      <c r="U143">
        <v>100</v>
      </c>
      <c r="V143">
        <v>551</v>
      </c>
      <c r="W143">
        <v>0.9758</v>
      </c>
      <c r="X143">
        <v>0</v>
      </c>
      <c r="Y143">
        <v>1</v>
      </c>
      <c r="Z143">
        <v>1</v>
      </c>
      <c r="AA143">
        <v>0</v>
      </c>
      <c r="AB143" t="s">
        <v>1072</v>
      </c>
      <c r="AC143" t="s">
        <v>2026</v>
      </c>
      <c r="AP143" t="s">
        <v>980</v>
      </c>
      <c r="AQ143">
        <v>0</v>
      </c>
      <c r="AT143" t="s">
        <v>1029</v>
      </c>
      <c r="AU143" t="s">
        <v>2027</v>
      </c>
      <c r="AV143" t="str">
        <f t="shared" si="2"/>
        <v>WIJEWO w aglomeracji WIJEWO</v>
      </c>
      <c r="AW143" t="s">
        <v>2028</v>
      </c>
      <c r="AX143" t="s">
        <v>2028</v>
      </c>
      <c r="BF143" s="730" t="s">
        <v>2009</v>
      </c>
      <c r="BG143" s="730" t="s">
        <v>2000</v>
      </c>
      <c r="BH143" s="730" t="s">
        <v>9493</v>
      </c>
    </row>
    <row r="144" spans="1:60">
      <c r="A144">
        <v>140</v>
      </c>
      <c r="B144" t="s">
        <v>1072</v>
      </c>
      <c r="D144" t="s">
        <v>2029</v>
      </c>
      <c r="E144" t="s">
        <v>2030</v>
      </c>
      <c r="F144" t="s">
        <v>973</v>
      </c>
      <c r="G144">
        <v>1</v>
      </c>
      <c r="H144">
        <v>0</v>
      </c>
      <c r="I144" t="s">
        <v>1998</v>
      </c>
      <c r="J144" t="s">
        <v>2031</v>
      </c>
      <c r="K144" t="s">
        <v>2000</v>
      </c>
      <c r="L144" t="s">
        <v>2001</v>
      </c>
      <c r="M144" t="s">
        <v>977</v>
      </c>
      <c r="N144" t="s">
        <v>2030</v>
      </c>
      <c r="O144" t="s">
        <v>2030</v>
      </c>
      <c r="P144" t="s">
        <v>2032</v>
      </c>
      <c r="Q144">
        <v>14133</v>
      </c>
      <c r="R144">
        <v>13953</v>
      </c>
      <c r="S144">
        <v>12850</v>
      </c>
      <c r="T144">
        <v>884</v>
      </c>
      <c r="U144">
        <v>219</v>
      </c>
      <c r="V144">
        <v>1103</v>
      </c>
      <c r="W144">
        <v>0.92090000000000005</v>
      </c>
      <c r="X144">
        <v>0</v>
      </c>
      <c r="Y144">
        <v>1</v>
      </c>
      <c r="Z144">
        <v>1</v>
      </c>
      <c r="AA144">
        <v>0</v>
      </c>
      <c r="AB144" t="s">
        <v>1072</v>
      </c>
      <c r="AC144" t="s">
        <v>2033</v>
      </c>
      <c r="AP144" t="s">
        <v>980</v>
      </c>
      <c r="AQ144">
        <v>0</v>
      </c>
      <c r="AT144" t="s">
        <v>1072</v>
      </c>
      <c r="AU144" t="s">
        <v>2034</v>
      </c>
      <c r="AV144" t="str">
        <f t="shared" si="2"/>
        <v>Oczyszczalnia ścieków Runowo Młyn w aglomeracji Więcbork</v>
      </c>
      <c r="AW144" t="s">
        <v>2035</v>
      </c>
      <c r="AX144" t="s">
        <v>2036</v>
      </c>
      <c r="BF144" s="730" t="s">
        <v>2018</v>
      </c>
      <c r="BG144" s="730" t="s">
        <v>2000</v>
      </c>
      <c r="BH144" s="730" t="s">
        <v>9493</v>
      </c>
    </row>
    <row r="145" spans="1:60">
      <c r="A145">
        <v>141</v>
      </c>
      <c r="B145" t="s">
        <v>1072</v>
      </c>
      <c r="D145" t="s">
        <v>2037</v>
      </c>
      <c r="E145" t="s">
        <v>2038</v>
      </c>
      <c r="F145" t="s">
        <v>973</v>
      </c>
      <c r="G145">
        <v>1</v>
      </c>
      <c r="H145">
        <v>0</v>
      </c>
      <c r="I145" t="s">
        <v>1998</v>
      </c>
      <c r="J145" t="s">
        <v>2031</v>
      </c>
      <c r="K145" t="s">
        <v>2000</v>
      </c>
      <c r="L145" t="s">
        <v>2001</v>
      </c>
      <c r="M145" t="s">
        <v>977</v>
      </c>
      <c r="N145" t="s">
        <v>2038</v>
      </c>
      <c r="O145" t="s">
        <v>2038</v>
      </c>
      <c r="P145" t="s">
        <v>2039</v>
      </c>
      <c r="Q145">
        <v>6903</v>
      </c>
      <c r="R145">
        <v>6903</v>
      </c>
      <c r="S145">
        <v>6629</v>
      </c>
      <c r="T145">
        <v>229</v>
      </c>
      <c r="U145">
        <v>45</v>
      </c>
      <c r="V145">
        <v>274</v>
      </c>
      <c r="W145">
        <v>0.96030000000000004</v>
      </c>
      <c r="X145">
        <v>0</v>
      </c>
      <c r="Y145">
        <v>1</v>
      </c>
      <c r="Z145">
        <v>0</v>
      </c>
      <c r="AA145">
        <v>0</v>
      </c>
      <c r="AB145" t="s">
        <v>1072</v>
      </c>
      <c r="AC145" t="s">
        <v>2040</v>
      </c>
      <c r="AP145" t="s">
        <v>980</v>
      </c>
      <c r="AQ145">
        <v>0</v>
      </c>
      <c r="AT145" t="s">
        <v>1072</v>
      </c>
      <c r="AU145" t="s">
        <v>2041</v>
      </c>
      <c r="AV145" t="str">
        <f t="shared" si="2"/>
        <v>Wierzchowo w aglomeracji Wierzchowo</v>
      </c>
      <c r="AW145" t="s">
        <v>2042</v>
      </c>
      <c r="AX145" t="s">
        <v>2042</v>
      </c>
      <c r="BF145" s="730" t="s">
        <v>1073</v>
      </c>
      <c r="BG145" s="730" t="s">
        <v>2000</v>
      </c>
      <c r="BH145" s="730" t="s">
        <v>9493</v>
      </c>
    </row>
    <row r="146" spans="1:60">
      <c r="A146">
        <v>142</v>
      </c>
      <c r="B146" t="s">
        <v>1072</v>
      </c>
      <c r="D146" t="s">
        <v>2043</v>
      </c>
      <c r="E146" t="s">
        <v>2044</v>
      </c>
      <c r="F146" t="s">
        <v>973</v>
      </c>
      <c r="G146">
        <v>1</v>
      </c>
      <c r="H146">
        <v>0</v>
      </c>
      <c r="I146" t="s">
        <v>1998</v>
      </c>
      <c r="J146" t="s">
        <v>2045</v>
      </c>
      <c r="K146" t="s">
        <v>2000</v>
      </c>
      <c r="L146" t="s">
        <v>2001</v>
      </c>
      <c r="M146" t="s">
        <v>977</v>
      </c>
      <c r="N146" t="s">
        <v>2046</v>
      </c>
      <c r="O146" t="s">
        <v>2047</v>
      </c>
      <c r="P146" t="s">
        <v>2048</v>
      </c>
      <c r="Q146">
        <v>21088</v>
      </c>
      <c r="R146">
        <v>19992</v>
      </c>
      <c r="S146">
        <v>19137</v>
      </c>
      <c r="T146">
        <v>800</v>
      </c>
      <c r="U146">
        <v>55</v>
      </c>
      <c r="V146">
        <v>855</v>
      </c>
      <c r="W146">
        <v>0.95720000000000005</v>
      </c>
      <c r="X146">
        <v>0</v>
      </c>
      <c r="Y146">
        <v>1</v>
      </c>
      <c r="Z146">
        <v>1</v>
      </c>
      <c r="AA146">
        <v>0</v>
      </c>
      <c r="AB146" t="s">
        <v>1072</v>
      </c>
      <c r="AC146" t="s">
        <v>2049</v>
      </c>
      <c r="AP146" t="s">
        <v>980</v>
      </c>
      <c r="AQ146">
        <v>0</v>
      </c>
      <c r="AT146" t="s">
        <v>1038</v>
      </c>
      <c r="AU146" t="s">
        <v>2050</v>
      </c>
      <c r="AV146" t="str">
        <f t="shared" si="2"/>
        <v>Gminna oczyszczalnia ścieków w Krzeczowie w aglomeracji Wierzchlas</v>
      </c>
      <c r="AW146" t="s">
        <v>2051</v>
      </c>
      <c r="AX146" t="s">
        <v>2052</v>
      </c>
      <c r="BF146" s="730" t="s">
        <v>2029</v>
      </c>
      <c r="BG146" s="730" t="s">
        <v>2000</v>
      </c>
      <c r="BH146" s="730" t="s">
        <v>9493</v>
      </c>
    </row>
    <row r="147" spans="1:60">
      <c r="A147">
        <v>143</v>
      </c>
      <c r="B147" t="s">
        <v>1072</v>
      </c>
      <c r="D147" t="s">
        <v>2034</v>
      </c>
      <c r="E147" t="s">
        <v>2036</v>
      </c>
      <c r="F147" t="s">
        <v>973</v>
      </c>
      <c r="G147">
        <v>1</v>
      </c>
      <c r="H147">
        <v>0</v>
      </c>
      <c r="I147" t="s">
        <v>1998</v>
      </c>
      <c r="J147" t="s">
        <v>2053</v>
      </c>
      <c r="K147" t="s">
        <v>2000</v>
      </c>
      <c r="L147" t="s">
        <v>2001</v>
      </c>
      <c r="M147" t="s">
        <v>977</v>
      </c>
      <c r="N147" t="s">
        <v>2036</v>
      </c>
      <c r="O147" t="s">
        <v>2036</v>
      </c>
      <c r="P147" t="s">
        <v>2054</v>
      </c>
      <c r="Q147">
        <v>9962</v>
      </c>
      <c r="R147">
        <v>9692</v>
      </c>
      <c r="S147">
        <v>9046</v>
      </c>
      <c r="T147">
        <v>560</v>
      </c>
      <c r="U147">
        <v>86</v>
      </c>
      <c r="V147">
        <v>646</v>
      </c>
      <c r="W147">
        <v>0.93330000000000002</v>
      </c>
      <c r="X147">
        <v>0</v>
      </c>
      <c r="Y147">
        <v>1</v>
      </c>
      <c r="Z147">
        <v>0</v>
      </c>
      <c r="AA147">
        <v>0</v>
      </c>
      <c r="AB147" t="s">
        <v>1072</v>
      </c>
      <c r="AC147" t="s">
        <v>2055</v>
      </c>
      <c r="AP147" t="s">
        <v>980</v>
      </c>
      <c r="AQ147">
        <v>0</v>
      </c>
      <c r="AT147" t="s">
        <v>1019</v>
      </c>
      <c r="AU147" t="s">
        <v>2056</v>
      </c>
      <c r="AV147" t="str">
        <f t="shared" si="2"/>
        <v>Wierzbna w aglomeracji Wierzbna</v>
      </c>
      <c r="AW147" t="s">
        <v>2057</v>
      </c>
      <c r="AX147" t="s">
        <v>2057</v>
      </c>
      <c r="BF147" s="730" t="s">
        <v>2037</v>
      </c>
      <c r="BG147" s="730" t="s">
        <v>2000</v>
      </c>
      <c r="BH147" s="730" t="s">
        <v>9493</v>
      </c>
    </row>
    <row r="148" spans="1:60">
      <c r="A148">
        <v>144</v>
      </c>
      <c r="B148" t="s">
        <v>1072</v>
      </c>
      <c r="D148" t="s">
        <v>2058</v>
      </c>
      <c r="E148" t="s">
        <v>2059</v>
      </c>
      <c r="F148" t="s">
        <v>973</v>
      </c>
      <c r="G148">
        <v>1</v>
      </c>
      <c r="H148">
        <v>0</v>
      </c>
      <c r="I148" t="s">
        <v>1998</v>
      </c>
      <c r="J148" t="s">
        <v>2023</v>
      </c>
      <c r="K148" t="s">
        <v>2000</v>
      </c>
      <c r="L148" t="s">
        <v>2001</v>
      </c>
      <c r="M148" t="s">
        <v>977</v>
      </c>
      <c r="N148" t="s">
        <v>2059</v>
      </c>
      <c r="O148" t="s">
        <v>2059</v>
      </c>
      <c r="P148" t="s">
        <v>2060</v>
      </c>
      <c r="Q148">
        <v>5550</v>
      </c>
      <c r="R148">
        <v>5550</v>
      </c>
      <c r="S148">
        <v>5361</v>
      </c>
      <c r="T148">
        <v>183</v>
      </c>
      <c r="U148">
        <v>6</v>
      </c>
      <c r="V148">
        <v>189</v>
      </c>
      <c r="W148">
        <v>0.96589999999999998</v>
      </c>
      <c r="X148">
        <v>0</v>
      </c>
      <c r="Y148">
        <v>1</v>
      </c>
      <c r="Z148">
        <v>1</v>
      </c>
      <c r="AA148">
        <v>0</v>
      </c>
      <c r="AB148" t="s">
        <v>1072</v>
      </c>
      <c r="AC148" t="s">
        <v>2061</v>
      </c>
      <c r="AP148" t="s">
        <v>980</v>
      </c>
      <c r="AQ148">
        <v>0</v>
      </c>
      <c r="AT148" t="s">
        <v>1212</v>
      </c>
      <c r="AU148" t="s">
        <v>2062</v>
      </c>
      <c r="AV148" t="str">
        <f t="shared" si="2"/>
        <v>Wierzbica w aglomeracji Wierzbica</v>
      </c>
      <c r="AW148" t="s">
        <v>2063</v>
      </c>
      <c r="AX148" t="s">
        <v>2063</v>
      </c>
      <c r="BF148" s="730" t="s">
        <v>2043</v>
      </c>
      <c r="BG148" s="730" t="s">
        <v>2000</v>
      </c>
      <c r="BH148" s="730" t="s">
        <v>9493</v>
      </c>
    </row>
    <row r="149" spans="1:60">
      <c r="A149">
        <v>145</v>
      </c>
      <c r="B149" t="s">
        <v>1072</v>
      </c>
      <c r="D149" t="s">
        <v>2064</v>
      </c>
      <c r="E149" t="s">
        <v>2065</v>
      </c>
      <c r="F149" t="s">
        <v>973</v>
      </c>
      <c r="G149">
        <v>1</v>
      </c>
      <c r="H149">
        <v>0</v>
      </c>
      <c r="I149" t="s">
        <v>1998</v>
      </c>
      <c r="J149" t="s">
        <v>2011</v>
      </c>
      <c r="K149" t="s">
        <v>2000</v>
      </c>
      <c r="L149" t="s">
        <v>2001</v>
      </c>
      <c r="M149" t="s">
        <v>977</v>
      </c>
      <c r="N149" t="s">
        <v>2065</v>
      </c>
      <c r="O149" t="s">
        <v>2065</v>
      </c>
      <c r="P149" t="s">
        <v>2066</v>
      </c>
      <c r="Q149">
        <v>4759</v>
      </c>
      <c r="R149">
        <v>4886</v>
      </c>
      <c r="S149">
        <v>4675</v>
      </c>
      <c r="T149">
        <v>202</v>
      </c>
      <c r="U149">
        <v>9</v>
      </c>
      <c r="V149">
        <v>211</v>
      </c>
      <c r="W149">
        <v>0.95679999999999998</v>
      </c>
      <c r="X149">
        <v>0</v>
      </c>
      <c r="Y149">
        <v>1</v>
      </c>
      <c r="Z149">
        <v>1</v>
      </c>
      <c r="AA149">
        <v>0</v>
      </c>
      <c r="AB149" t="s">
        <v>1072</v>
      </c>
      <c r="AC149" t="s">
        <v>2067</v>
      </c>
      <c r="AP149" t="s">
        <v>980</v>
      </c>
      <c r="AQ149">
        <v>0</v>
      </c>
      <c r="AT149" t="s">
        <v>1019</v>
      </c>
      <c r="AU149" t="s">
        <v>2068</v>
      </c>
      <c r="AV149" t="str">
        <f t="shared" si="2"/>
        <v>Wierzawice w aglomeracji Wierzawice</v>
      </c>
      <c r="AW149" t="s">
        <v>2069</v>
      </c>
      <c r="AX149" t="s">
        <v>2069</v>
      </c>
      <c r="BF149" s="730" t="s">
        <v>2034</v>
      </c>
      <c r="BG149" s="730" t="s">
        <v>2000</v>
      </c>
      <c r="BH149" s="730" t="s">
        <v>9493</v>
      </c>
    </row>
    <row r="150" spans="1:60">
      <c r="A150">
        <v>146</v>
      </c>
      <c r="B150" t="s">
        <v>1072</v>
      </c>
      <c r="D150" t="s">
        <v>2070</v>
      </c>
      <c r="E150" t="s">
        <v>2071</v>
      </c>
      <c r="F150" t="s">
        <v>973</v>
      </c>
      <c r="G150">
        <v>1</v>
      </c>
      <c r="H150">
        <v>0</v>
      </c>
      <c r="I150" t="s">
        <v>1998</v>
      </c>
      <c r="J150" t="s">
        <v>2011</v>
      </c>
      <c r="K150" t="s">
        <v>2000</v>
      </c>
      <c r="L150" t="s">
        <v>2001</v>
      </c>
      <c r="M150" t="s">
        <v>977</v>
      </c>
      <c r="N150" t="s">
        <v>2072</v>
      </c>
      <c r="O150" t="s">
        <v>2072</v>
      </c>
      <c r="P150" t="s">
        <v>2073</v>
      </c>
      <c r="Q150">
        <v>12775</v>
      </c>
      <c r="R150">
        <v>12227</v>
      </c>
      <c r="S150">
        <v>11997</v>
      </c>
      <c r="T150">
        <v>100</v>
      </c>
      <c r="U150">
        <v>130</v>
      </c>
      <c r="V150">
        <v>230</v>
      </c>
      <c r="W150">
        <v>0.98119999999999996</v>
      </c>
      <c r="X150">
        <v>1</v>
      </c>
      <c r="Y150">
        <v>1</v>
      </c>
      <c r="Z150">
        <v>1</v>
      </c>
      <c r="AA150">
        <v>1</v>
      </c>
      <c r="AB150" t="s">
        <v>1072</v>
      </c>
      <c r="AC150" t="s">
        <v>2074</v>
      </c>
      <c r="AP150" t="s">
        <v>980</v>
      </c>
      <c r="AQ150">
        <v>0</v>
      </c>
      <c r="AT150" t="s">
        <v>1038</v>
      </c>
      <c r="AU150" t="s">
        <v>2075</v>
      </c>
      <c r="AV150" t="str">
        <f t="shared" si="2"/>
        <v>Oczyszczalnia Ścieków w Wieruszowie w aglomeracji Wieruszów</v>
      </c>
      <c r="AW150" t="s">
        <v>2076</v>
      </c>
      <c r="AX150" t="s">
        <v>2077</v>
      </c>
      <c r="BF150" s="730" t="s">
        <v>2058</v>
      </c>
      <c r="BG150" s="730" t="s">
        <v>2000</v>
      </c>
      <c r="BH150" s="730" t="s">
        <v>9493</v>
      </c>
    </row>
    <row r="151" spans="1:60">
      <c r="A151">
        <v>147</v>
      </c>
      <c r="B151" t="s">
        <v>1072</v>
      </c>
      <c r="D151" t="s">
        <v>2078</v>
      </c>
      <c r="E151" t="s">
        <v>2079</v>
      </c>
      <c r="F151" t="s">
        <v>973</v>
      </c>
      <c r="G151">
        <v>1</v>
      </c>
      <c r="H151">
        <v>0</v>
      </c>
      <c r="I151" t="s">
        <v>1998</v>
      </c>
      <c r="J151" t="s">
        <v>1999</v>
      </c>
      <c r="K151" t="s">
        <v>2000</v>
      </c>
      <c r="L151" t="s">
        <v>2001</v>
      </c>
      <c r="M151" t="s">
        <v>977</v>
      </c>
      <c r="N151" t="s">
        <v>2079</v>
      </c>
      <c r="O151" t="s">
        <v>2079</v>
      </c>
      <c r="P151" t="s">
        <v>2080</v>
      </c>
      <c r="Q151">
        <v>12400</v>
      </c>
      <c r="R151">
        <v>12404</v>
      </c>
      <c r="S151">
        <v>11500</v>
      </c>
      <c r="T151">
        <v>780</v>
      </c>
      <c r="U151">
        <v>124</v>
      </c>
      <c r="V151">
        <v>904</v>
      </c>
      <c r="W151">
        <v>0.92710000000000004</v>
      </c>
      <c r="X151">
        <v>0</v>
      </c>
      <c r="Y151">
        <v>0</v>
      </c>
      <c r="Z151">
        <v>1</v>
      </c>
      <c r="AA151">
        <v>0</v>
      </c>
      <c r="AB151" t="s">
        <v>1072</v>
      </c>
      <c r="AC151" t="s">
        <v>2081</v>
      </c>
      <c r="AP151" t="s">
        <v>980</v>
      </c>
      <c r="AQ151">
        <v>0</v>
      </c>
      <c r="AT151" t="s">
        <v>1169</v>
      </c>
      <c r="AU151" t="s">
        <v>2082</v>
      </c>
      <c r="AV151" t="str">
        <f t="shared" si="2"/>
        <v>Wierszyno w aglomeracji Wierszyno</v>
      </c>
      <c r="AW151" t="s">
        <v>2083</v>
      </c>
      <c r="AX151" t="s">
        <v>2083</v>
      </c>
      <c r="BF151" s="730" t="s">
        <v>2064</v>
      </c>
      <c r="BG151" s="730" t="s">
        <v>2000</v>
      </c>
      <c r="BH151" s="730" t="s">
        <v>9493</v>
      </c>
    </row>
    <row r="152" spans="1:60">
      <c r="A152">
        <v>148</v>
      </c>
      <c r="B152" t="s">
        <v>1072</v>
      </c>
      <c r="D152" t="s">
        <v>1240</v>
      </c>
      <c r="E152" t="s">
        <v>1242</v>
      </c>
      <c r="F152" t="s">
        <v>973</v>
      </c>
      <c r="G152">
        <v>1</v>
      </c>
      <c r="H152">
        <v>0</v>
      </c>
      <c r="I152" t="s">
        <v>1998</v>
      </c>
      <c r="J152" t="s">
        <v>1999</v>
      </c>
      <c r="K152" t="s">
        <v>2000</v>
      </c>
      <c r="L152" t="s">
        <v>2001</v>
      </c>
      <c r="M152" t="s">
        <v>977</v>
      </c>
      <c r="N152" t="s">
        <v>1242</v>
      </c>
      <c r="O152" t="s">
        <v>1242</v>
      </c>
      <c r="P152" t="s">
        <v>2084</v>
      </c>
      <c r="Q152">
        <v>5568</v>
      </c>
      <c r="R152">
        <v>6448</v>
      </c>
      <c r="S152">
        <v>5293</v>
      </c>
      <c r="T152">
        <v>878</v>
      </c>
      <c r="U152">
        <v>277</v>
      </c>
      <c r="V152">
        <v>1155</v>
      </c>
      <c r="W152">
        <v>0.82089999999999996</v>
      </c>
      <c r="X152">
        <v>0</v>
      </c>
      <c r="Y152">
        <v>1</v>
      </c>
      <c r="Z152">
        <v>1</v>
      </c>
      <c r="AA152">
        <v>0</v>
      </c>
      <c r="AB152" t="s">
        <v>1072</v>
      </c>
      <c r="AC152" t="s">
        <v>2085</v>
      </c>
      <c r="AP152" t="s">
        <v>980</v>
      </c>
      <c r="AQ152">
        <v>0</v>
      </c>
      <c r="AT152" t="s">
        <v>1019</v>
      </c>
      <c r="AU152" t="s">
        <v>2086</v>
      </c>
      <c r="AV152" t="str">
        <f t="shared" si="2"/>
        <v>Wielopole Skrzyńskie w aglomeracji Wielopole Skrzyńskie</v>
      </c>
      <c r="AW152" t="s">
        <v>2087</v>
      </c>
      <c r="AX152" t="s">
        <v>2087</v>
      </c>
      <c r="BF152" s="730" t="s">
        <v>2070</v>
      </c>
      <c r="BG152" s="730" t="s">
        <v>2000</v>
      </c>
      <c r="BH152" s="730" t="s">
        <v>9493</v>
      </c>
    </row>
    <row r="153" spans="1:60">
      <c r="A153">
        <v>149</v>
      </c>
      <c r="B153" t="s">
        <v>1072</v>
      </c>
      <c r="D153" t="s">
        <v>2088</v>
      </c>
      <c r="E153" t="s">
        <v>2089</v>
      </c>
      <c r="F153" t="s">
        <v>973</v>
      </c>
      <c r="G153">
        <v>1</v>
      </c>
      <c r="H153">
        <v>0</v>
      </c>
      <c r="I153" t="s">
        <v>1998</v>
      </c>
      <c r="J153" t="s">
        <v>2011</v>
      </c>
      <c r="K153" t="s">
        <v>2000</v>
      </c>
      <c r="L153" t="s">
        <v>2001</v>
      </c>
      <c r="M153" t="s">
        <v>977</v>
      </c>
      <c r="N153" t="s">
        <v>2089</v>
      </c>
      <c r="O153" t="s">
        <v>2089</v>
      </c>
      <c r="P153" t="s">
        <v>2090</v>
      </c>
      <c r="Q153">
        <v>8811</v>
      </c>
      <c r="R153">
        <v>8526</v>
      </c>
      <c r="S153">
        <v>8454</v>
      </c>
      <c r="T153">
        <v>72</v>
      </c>
      <c r="U153">
        <v>0</v>
      </c>
      <c r="V153">
        <v>72</v>
      </c>
      <c r="W153">
        <v>0.99160000000000004</v>
      </c>
      <c r="X153">
        <v>1</v>
      </c>
      <c r="Y153">
        <v>1</v>
      </c>
      <c r="Z153">
        <v>1</v>
      </c>
      <c r="AA153">
        <v>1</v>
      </c>
      <c r="AB153" t="s">
        <v>1072</v>
      </c>
      <c r="AC153" t="s">
        <v>2091</v>
      </c>
      <c r="AP153" t="s">
        <v>980</v>
      </c>
      <c r="AQ153">
        <v>0</v>
      </c>
      <c r="AT153" t="s">
        <v>1169</v>
      </c>
      <c r="AU153" t="s">
        <v>2092</v>
      </c>
      <c r="AV153" t="str">
        <f t="shared" si="2"/>
        <v>Wielki Klincz w aglomeracji Wielki Klincz</v>
      </c>
      <c r="AW153" t="s">
        <v>2093</v>
      </c>
      <c r="AX153" t="s">
        <v>2093</v>
      </c>
      <c r="BF153" s="730" t="s">
        <v>2078</v>
      </c>
      <c r="BG153" s="730" t="s">
        <v>2000</v>
      </c>
      <c r="BH153" s="730" t="s">
        <v>9493</v>
      </c>
    </row>
    <row r="154" spans="1:60">
      <c r="A154">
        <v>150</v>
      </c>
      <c r="B154" t="s">
        <v>1072</v>
      </c>
      <c r="D154" t="s">
        <v>2094</v>
      </c>
      <c r="E154" t="s">
        <v>2095</v>
      </c>
      <c r="F154" t="s">
        <v>973</v>
      </c>
      <c r="G154">
        <v>1</v>
      </c>
      <c r="H154">
        <v>0</v>
      </c>
      <c r="I154" t="s">
        <v>1998</v>
      </c>
      <c r="J154" t="s">
        <v>2096</v>
      </c>
      <c r="K154" t="s">
        <v>2000</v>
      </c>
      <c r="L154" t="s">
        <v>2001</v>
      </c>
      <c r="M154" t="s">
        <v>977</v>
      </c>
      <c r="N154" t="s">
        <v>2097</v>
      </c>
      <c r="O154" t="s">
        <v>2098</v>
      </c>
      <c r="P154" t="s">
        <v>2099</v>
      </c>
      <c r="Q154">
        <v>6071</v>
      </c>
      <c r="R154">
        <v>6071</v>
      </c>
      <c r="S154">
        <v>5997</v>
      </c>
      <c r="T154">
        <v>47</v>
      </c>
      <c r="U154">
        <v>27</v>
      </c>
      <c r="V154">
        <v>74</v>
      </c>
      <c r="W154">
        <v>0.98780000000000001</v>
      </c>
      <c r="X154">
        <v>1</v>
      </c>
      <c r="Y154">
        <v>1</v>
      </c>
      <c r="Z154">
        <v>1</v>
      </c>
      <c r="AA154">
        <v>1</v>
      </c>
      <c r="AB154" t="s">
        <v>1072</v>
      </c>
      <c r="AC154" t="s">
        <v>2100</v>
      </c>
      <c r="AP154" t="s">
        <v>980</v>
      </c>
      <c r="AQ154">
        <v>0</v>
      </c>
      <c r="AT154" t="s">
        <v>935</v>
      </c>
      <c r="AU154" t="s">
        <v>2101</v>
      </c>
      <c r="AV154" t="str">
        <f t="shared" si="2"/>
        <v>Giebułtów-Łąki Giebułtowskie w aglomeracji Wielka Wieś</v>
      </c>
      <c r="AW154" t="s">
        <v>2102</v>
      </c>
      <c r="AX154" t="s">
        <v>2103</v>
      </c>
      <c r="BF154" s="730" t="s">
        <v>1240</v>
      </c>
      <c r="BG154" s="730" t="s">
        <v>2000</v>
      </c>
      <c r="BH154" s="730" t="s">
        <v>9493</v>
      </c>
    </row>
    <row r="155" spans="1:60">
      <c r="A155">
        <v>151</v>
      </c>
      <c r="B155" t="s">
        <v>1072</v>
      </c>
      <c r="D155" t="s">
        <v>2104</v>
      </c>
      <c r="E155" t="s">
        <v>2105</v>
      </c>
      <c r="F155" t="s">
        <v>973</v>
      </c>
      <c r="G155">
        <v>1</v>
      </c>
      <c r="H155">
        <v>0</v>
      </c>
      <c r="I155" t="s">
        <v>1998</v>
      </c>
      <c r="J155" t="s">
        <v>2106</v>
      </c>
      <c r="K155" t="s">
        <v>2000</v>
      </c>
      <c r="L155" t="s">
        <v>2001</v>
      </c>
      <c r="M155" t="s">
        <v>977</v>
      </c>
      <c r="N155" t="s">
        <v>2107</v>
      </c>
      <c r="O155" t="s">
        <v>2107</v>
      </c>
      <c r="P155" t="s">
        <v>2108</v>
      </c>
      <c r="Q155">
        <v>6758</v>
      </c>
      <c r="R155">
        <v>6547</v>
      </c>
      <c r="S155">
        <v>6225</v>
      </c>
      <c r="T155">
        <v>262</v>
      </c>
      <c r="U155">
        <v>60</v>
      </c>
      <c r="V155">
        <v>322</v>
      </c>
      <c r="W155">
        <v>0.95079999999999998</v>
      </c>
      <c r="X155">
        <v>0</v>
      </c>
      <c r="Y155">
        <v>1</v>
      </c>
      <c r="Z155">
        <v>1</v>
      </c>
      <c r="AA155">
        <v>0</v>
      </c>
      <c r="AB155" t="s">
        <v>1072</v>
      </c>
      <c r="AC155" t="s">
        <v>2109</v>
      </c>
      <c r="AP155" t="s">
        <v>980</v>
      </c>
      <c r="AQ155">
        <v>0</v>
      </c>
      <c r="AT155" t="s">
        <v>1169</v>
      </c>
      <c r="AU155" t="s">
        <v>2110</v>
      </c>
      <c r="AV155" t="str">
        <f t="shared" si="2"/>
        <v>Mała Nieszawka w aglomeracji Wielka Nieszawka</v>
      </c>
      <c r="AW155" t="s">
        <v>2111</v>
      </c>
      <c r="AX155" t="s">
        <v>2112</v>
      </c>
      <c r="BF155" s="730" t="s">
        <v>2088</v>
      </c>
      <c r="BG155" s="730" t="s">
        <v>2000</v>
      </c>
      <c r="BH155" s="730" t="s">
        <v>9493</v>
      </c>
    </row>
    <row r="156" spans="1:60">
      <c r="A156">
        <v>152</v>
      </c>
      <c r="B156" t="s">
        <v>1072</v>
      </c>
      <c r="D156" t="s">
        <v>2113</v>
      </c>
      <c r="E156" t="s">
        <v>2114</v>
      </c>
      <c r="F156" t="s">
        <v>973</v>
      </c>
      <c r="G156">
        <v>1</v>
      </c>
      <c r="H156">
        <v>0</v>
      </c>
      <c r="I156" t="s">
        <v>1998</v>
      </c>
      <c r="J156" t="s">
        <v>2031</v>
      </c>
      <c r="K156" t="s">
        <v>2000</v>
      </c>
      <c r="L156" t="s">
        <v>2001</v>
      </c>
      <c r="M156" t="s">
        <v>977</v>
      </c>
      <c r="N156" t="s">
        <v>2030</v>
      </c>
      <c r="O156" t="s">
        <v>2030</v>
      </c>
      <c r="P156" t="s">
        <v>2115</v>
      </c>
      <c r="Q156">
        <v>2013</v>
      </c>
      <c r="R156">
        <v>1839</v>
      </c>
      <c r="S156">
        <v>1680</v>
      </c>
      <c r="T156">
        <v>108</v>
      </c>
      <c r="U156">
        <v>51</v>
      </c>
      <c r="V156">
        <v>159</v>
      </c>
      <c r="W156">
        <v>0.91349999999999998</v>
      </c>
      <c r="X156">
        <v>0</v>
      </c>
      <c r="Y156">
        <v>1</v>
      </c>
      <c r="Z156">
        <v>1</v>
      </c>
      <c r="AA156">
        <v>0</v>
      </c>
      <c r="AB156" t="s">
        <v>1072</v>
      </c>
      <c r="AC156" t="s">
        <v>2116</v>
      </c>
      <c r="AP156" t="s">
        <v>980</v>
      </c>
      <c r="AQ156">
        <v>0</v>
      </c>
      <c r="AT156" t="s">
        <v>1038</v>
      </c>
      <c r="AU156" t="s">
        <v>2117</v>
      </c>
      <c r="AV156" t="str">
        <f t="shared" si="2"/>
        <v>Oczyszczalnia Ścieków Wielichowo-Wieś w aglomeracji Wielichowo</v>
      </c>
      <c r="AW156" t="s">
        <v>2118</v>
      </c>
      <c r="AX156" t="s">
        <v>2119</v>
      </c>
      <c r="BF156" s="730" t="s">
        <v>2094</v>
      </c>
      <c r="BG156" s="730" t="s">
        <v>2000</v>
      </c>
      <c r="BH156" s="730" t="s">
        <v>9493</v>
      </c>
    </row>
    <row r="157" spans="1:60">
      <c r="A157">
        <v>153</v>
      </c>
      <c r="B157" t="s">
        <v>1072</v>
      </c>
      <c r="D157" t="s">
        <v>2120</v>
      </c>
      <c r="E157" t="s">
        <v>2121</v>
      </c>
      <c r="F157" t="s">
        <v>973</v>
      </c>
      <c r="G157">
        <v>1</v>
      </c>
      <c r="H157">
        <v>0</v>
      </c>
      <c r="I157" t="s">
        <v>1998</v>
      </c>
      <c r="J157" t="s">
        <v>2011</v>
      </c>
      <c r="K157" t="s">
        <v>2000</v>
      </c>
      <c r="L157" t="s">
        <v>2001</v>
      </c>
      <c r="M157" t="s">
        <v>977</v>
      </c>
      <c r="N157" t="s">
        <v>2012</v>
      </c>
      <c r="O157" t="s">
        <v>2122</v>
      </c>
      <c r="P157" t="s">
        <v>2123</v>
      </c>
      <c r="Q157">
        <v>4536</v>
      </c>
      <c r="R157">
        <v>4658</v>
      </c>
      <c r="S157">
        <v>4566</v>
      </c>
      <c r="T157">
        <v>75</v>
      </c>
      <c r="U157">
        <v>17</v>
      </c>
      <c r="V157">
        <v>92</v>
      </c>
      <c r="W157">
        <v>0.98019999999999996</v>
      </c>
      <c r="X157">
        <v>1</v>
      </c>
      <c r="Y157">
        <v>1</v>
      </c>
      <c r="Z157">
        <v>1</v>
      </c>
      <c r="AA157">
        <v>1</v>
      </c>
      <c r="AB157" t="s">
        <v>1072</v>
      </c>
      <c r="AC157" t="s">
        <v>2124</v>
      </c>
      <c r="AP157" t="s">
        <v>980</v>
      </c>
      <c r="AQ157">
        <v>0</v>
      </c>
      <c r="AT157" t="s">
        <v>1072</v>
      </c>
      <c r="AU157" t="s">
        <v>2125</v>
      </c>
      <c r="AV157" t="str">
        <f t="shared" si="2"/>
        <v>Wieleń w aglomeracji Wieleń</v>
      </c>
      <c r="AW157" t="s">
        <v>2126</v>
      </c>
      <c r="AX157" t="s">
        <v>2126</v>
      </c>
      <c r="BF157" s="730" t="s">
        <v>2104</v>
      </c>
      <c r="BG157" s="730" t="s">
        <v>2000</v>
      </c>
      <c r="BH157" s="730" t="s">
        <v>9493</v>
      </c>
    </row>
    <row r="158" spans="1:60">
      <c r="A158">
        <v>154</v>
      </c>
      <c r="B158" t="s">
        <v>1072</v>
      </c>
      <c r="D158" t="s">
        <v>2127</v>
      </c>
      <c r="E158" t="s">
        <v>2128</v>
      </c>
      <c r="F158" t="s">
        <v>973</v>
      </c>
      <c r="G158">
        <v>1</v>
      </c>
      <c r="H158">
        <v>0</v>
      </c>
      <c r="I158" t="s">
        <v>1998</v>
      </c>
      <c r="J158" t="s">
        <v>2096</v>
      </c>
      <c r="K158" t="s">
        <v>2000</v>
      </c>
      <c r="L158" t="s">
        <v>2001</v>
      </c>
      <c r="M158" t="s">
        <v>977</v>
      </c>
      <c r="N158" t="s">
        <v>2128</v>
      </c>
      <c r="O158" t="s">
        <v>2128</v>
      </c>
      <c r="P158" t="s">
        <v>2129</v>
      </c>
      <c r="Q158">
        <v>4642</v>
      </c>
      <c r="R158">
        <v>4642</v>
      </c>
      <c r="S158">
        <v>4550</v>
      </c>
      <c r="T158">
        <v>80</v>
      </c>
      <c r="U158">
        <v>12</v>
      </c>
      <c r="V158">
        <v>92</v>
      </c>
      <c r="W158">
        <v>0.98019999999999996</v>
      </c>
      <c r="X158">
        <v>1</v>
      </c>
      <c r="Y158">
        <v>1</v>
      </c>
      <c r="Z158">
        <v>1</v>
      </c>
      <c r="AA158">
        <v>1</v>
      </c>
      <c r="AB158" t="s">
        <v>1072</v>
      </c>
      <c r="AC158" t="s">
        <v>2130</v>
      </c>
      <c r="AP158" t="s">
        <v>980</v>
      </c>
      <c r="AQ158">
        <v>0</v>
      </c>
      <c r="AT158" t="s">
        <v>1459</v>
      </c>
      <c r="AU158" t="s">
        <v>1949</v>
      </c>
      <c r="AV158" t="str">
        <f t="shared" si="2"/>
        <v>Wielbark w aglomeracji Wielbark</v>
      </c>
      <c r="AW158" t="s">
        <v>1950</v>
      </c>
      <c r="AX158" t="s">
        <v>1950</v>
      </c>
      <c r="BF158" s="730" t="s">
        <v>2113</v>
      </c>
      <c r="BG158" s="730" t="s">
        <v>2000</v>
      </c>
      <c r="BH158" s="730" t="s">
        <v>9493</v>
      </c>
    </row>
    <row r="159" spans="1:60">
      <c r="A159">
        <v>155</v>
      </c>
      <c r="B159" t="s">
        <v>1072</v>
      </c>
      <c r="D159" t="s">
        <v>2131</v>
      </c>
      <c r="E159" t="s">
        <v>2132</v>
      </c>
      <c r="F159" t="s">
        <v>973</v>
      </c>
      <c r="G159">
        <v>1</v>
      </c>
      <c r="H159">
        <v>0</v>
      </c>
      <c r="I159" t="s">
        <v>1998</v>
      </c>
      <c r="J159" t="s">
        <v>2096</v>
      </c>
      <c r="K159" t="s">
        <v>2000</v>
      </c>
      <c r="L159" t="s">
        <v>2001</v>
      </c>
      <c r="M159" t="s">
        <v>977</v>
      </c>
      <c r="N159" t="s">
        <v>2132</v>
      </c>
      <c r="O159" t="s">
        <v>2132</v>
      </c>
      <c r="P159" t="s">
        <v>2133</v>
      </c>
      <c r="Q159">
        <v>3084</v>
      </c>
      <c r="R159">
        <v>3084</v>
      </c>
      <c r="S159">
        <v>3024</v>
      </c>
      <c r="T159">
        <v>40</v>
      </c>
      <c r="U159">
        <v>20</v>
      </c>
      <c r="V159">
        <v>60</v>
      </c>
      <c r="W159">
        <v>0.98050000000000004</v>
      </c>
      <c r="X159">
        <v>1</v>
      </c>
      <c r="Y159">
        <v>1</v>
      </c>
      <c r="Z159">
        <v>1</v>
      </c>
      <c r="AA159">
        <v>1</v>
      </c>
      <c r="AB159" t="s">
        <v>1072</v>
      </c>
      <c r="AC159" t="s">
        <v>2134</v>
      </c>
      <c r="AP159" t="s">
        <v>980</v>
      </c>
      <c r="AQ159">
        <v>0</v>
      </c>
      <c r="AT159" t="s">
        <v>970</v>
      </c>
      <c r="AU159" t="s">
        <v>1396</v>
      </c>
      <c r="AV159" t="str">
        <f t="shared" si="2"/>
        <v>Oczyszczalnia ścieków w Rusku w aglomeracji wiejska Darłowo</v>
      </c>
      <c r="AW159" t="s">
        <v>2135</v>
      </c>
      <c r="AX159" t="s">
        <v>1397</v>
      </c>
      <c r="BF159" s="730" t="s">
        <v>2120</v>
      </c>
      <c r="BG159" s="730" t="s">
        <v>2000</v>
      </c>
      <c r="BH159" s="730" t="s">
        <v>9493</v>
      </c>
    </row>
    <row r="160" spans="1:60">
      <c r="A160">
        <v>156</v>
      </c>
      <c r="B160" t="s">
        <v>1072</v>
      </c>
      <c r="D160" t="s">
        <v>2136</v>
      </c>
      <c r="E160" t="s">
        <v>2137</v>
      </c>
      <c r="F160" t="s">
        <v>973</v>
      </c>
      <c r="G160">
        <v>1</v>
      </c>
      <c r="H160">
        <v>0</v>
      </c>
      <c r="I160" t="s">
        <v>1998</v>
      </c>
      <c r="J160" t="s">
        <v>2138</v>
      </c>
      <c r="K160" t="s">
        <v>2000</v>
      </c>
      <c r="L160" t="s">
        <v>2001</v>
      </c>
      <c r="M160" t="s">
        <v>977</v>
      </c>
      <c r="N160" t="s">
        <v>2137</v>
      </c>
      <c r="O160" t="s">
        <v>2137</v>
      </c>
      <c r="P160" t="s">
        <v>2139</v>
      </c>
      <c r="Q160">
        <v>2604</v>
      </c>
      <c r="R160">
        <v>2577</v>
      </c>
      <c r="S160">
        <v>2544</v>
      </c>
      <c r="T160">
        <v>33</v>
      </c>
      <c r="U160">
        <v>0</v>
      </c>
      <c r="V160">
        <v>33</v>
      </c>
      <c r="W160">
        <v>0.98719999999999997</v>
      </c>
      <c r="X160">
        <v>1</v>
      </c>
      <c r="Y160">
        <v>1</v>
      </c>
      <c r="Z160">
        <v>1</v>
      </c>
      <c r="AA160">
        <v>1</v>
      </c>
      <c r="AB160" t="s">
        <v>1072</v>
      </c>
      <c r="AC160" t="s">
        <v>2140</v>
      </c>
      <c r="AP160" t="s">
        <v>980</v>
      </c>
      <c r="AQ160">
        <v>0</v>
      </c>
      <c r="AT160" t="s">
        <v>970</v>
      </c>
      <c r="AU160" t="s">
        <v>1269</v>
      </c>
      <c r="AV160" t="str">
        <f t="shared" si="2"/>
        <v>Widuchowa w aglomeracji Widuchowa</v>
      </c>
      <c r="AW160" t="s">
        <v>1270</v>
      </c>
      <c r="AX160" t="s">
        <v>1270</v>
      </c>
      <c r="BF160" s="730" t="s">
        <v>2127</v>
      </c>
      <c r="BG160" s="730" t="s">
        <v>2000</v>
      </c>
      <c r="BH160" s="730" t="s">
        <v>9493</v>
      </c>
    </row>
    <row r="161" spans="1:60">
      <c r="A161">
        <v>157</v>
      </c>
      <c r="B161" t="s">
        <v>1072</v>
      </c>
      <c r="D161" t="s">
        <v>2141</v>
      </c>
      <c r="E161" t="s">
        <v>2142</v>
      </c>
      <c r="F161" t="s">
        <v>1552</v>
      </c>
      <c r="G161">
        <v>1</v>
      </c>
      <c r="H161">
        <v>2</v>
      </c>
      <c r="I161" t="s">
        <v>1998</v>
      </c>
      <c r="J161" t="s">
        <v>2106</v>
      </c>
      <c r="K161" t="s">
        <v>2000</v>
      </c>
      <c r="L161" t="s">
        <v>2143</v>
      </c>
      <c r="M161" t="s">
        <v>1516</v>
      </c>
      <c r="N161" t="s">
        <v>2142</v>
      </c>
      <c r="O161" t="s">
        <v>2142</v>
      </c>
      <c r="P161" t="s">
        <v>2144</v>
      </c>
      <c r="Q161">
        <v>4600</v>
      </c>
      <c r="R161">
        <v>4832</v>
      </c>
      <c r="S161">
        <v>4524</v>
      </c>
      <c r="T161">
        <v>218</v>
      </c>
      <c r="U161">
        <v>90</v>
      </c>
      <c r="V161">
        <v>308</v>
      </c>
      <c r="W161">
        <v>0.93630000000000002</v>
      </c>
      <c r="X161">
        <v>0</v>
      </c>
      <c r="Y161">
        <v>1</v>
      </c>
      <c r="Z161">
        <v>1</v>
      </c>
      <c r="AA161">
        <v>0</v>
      </c>
      <c r="AB161" t="s">
        <v>1072</v>
      </c>
      <c r="AC161" t="s">
        <v>2145</v>
      </c>
      <c r="AJ161" s="489" t="s">
        <v>2146</v>
      </c>
      <c r="AK161" s="489" t="s">
        <v>2146</v>
      </c>
      <c r="AP161" t="s">
        <v>980</v>
      </c>
      <c r="AQ161">
        <v>0</v>
      </c>
      <c r="AT161" t="s">
        <v>1029</v>
      </c>
      <c r="AU161" t="s">
        <v>2147</v>
      </c>
      <c r="AV161" t="str">
        <f t="shared" si="2"/>
        <v>Gminna Oczyszczalnia Ścieków w Starym Wiązowie w aglomeracji Wiązów</v>
      </c>
      <c r="AW161" t="s">
        <v>2148</v>
      </c>
      <c r="AX161" t="s">
        <v>2149</v>
      </c>
      <c r="BF161" s="730" t="s">
        <v>2131</v>
      </c>
      <c r="BG161" s="730" t="s">
        <v>2000</v>
      </c>
      <c r="BH161" s="730" t="s">
        <v>9493</v>
      </c>
    </row>
    <row r="162" spans="1:60">
      <c r="A162">
        <v>158</v>
      </c>
      <c r="B162" t="s">
        <v>1072</v>
      </c>
      <c r="D162" t="s">
        <v>2150</v>
      </c>
      <c r="E162" t="s">
        <v>2151</v>
      </c>
      <c r="F162" t="s">
        <v>973</v>
      </c>
      <c r="G162">
        <v>1</v>
      </c>
      <c r="H162">
        <v>0</v>
      </c>
      <c r="I162" t="s">
        <v>2152</v>
      </c>
      <c r="J162" t="s">
        <v>2153</v>
      </c>
      <c r="K162" t="s">
        <v>2154</v>
      </c>
      <c r="L162" t="s">
        <v>2001</v>
      </c>
      <c r="M162" t="s">
        <v>977</v>
      </c>
      <c r="N162" t="s">
        <v>2155</v>
      </c>
      <c r="O162" t="s">
        <v>2155</v>
      </c>
      <c r="P162" t="s">
        <v>2156</v>
      </c>
      <c r="Q162">
        <v>14404</v>
      </c>
      <c r="R162">
        <v>13030</v>
      </c>
      <c r="S162">
        <v>12990</v>
      </c>
      <c r="T162">
        <v>0</v>
      </c>
      <c r="U162">
        <v>40</v>
      </c>
      <c r="V162">
        <v>40</v>
      </c>
      <c r="W162">
        <v>0.99690000000000001</v>
      </c>
      <c r="X162">
        <v>1</v>
      </c>
      <c r="Y162">
        <v>1</v>
      </c>
      <c r="Z162">
        <v>1</v>
      </c>
      <c r="AA162">
        <v>1</v>
      </c>
      <c r="AB162" t="s">
        <v>1072</v>
      </c>
      <c r="AC162" t="s">
        <v>2157</v>
      </c>
      <c r="AP162" t="s">
        <v>980</v>
      </c>
      <c r="AQ162">
        <v>0</v>
      </c>
      <c r="AT162" t="s">
        <v>1019</v>
      </c>
      <c r="AU162" t="s">
        <v>2158</v>
      </c>
      <c r="AV162" t="str">
        <f t="shared" si="2"/>
        <v>Wiązownica w aglomeracji Wiązownica</v>
      </c>
      <c r="AW162" t="s">
        <v>2159</v>
      </c>
      <c r="AX162" t="s">
        <v>2159</v>
      </c>
      <c r="BF162" s="730" t="s">
        <v>2136</v>
      </c>
      <c r="BG162" s="730" t="s">
        <v>2000</v>
      </c>
      <c r="BH162" s="730" t="s">
        <v>9493</v>
      </c>
    </row>
    <row r="163" spans="1:60">
      <c r="A163">
        <v>159</v>
      </c>
      <c r="B163" t="s">
        <v>1072</v>
      </c>
      <c r="D163" t="s">
        <v>2160</v>
      </c>
      <c r="E163" t="s">
        <v>2161</v>
      </c>
      <c r="F163" t="s">
        <v>973</v>
      </c>
      <c r="G163">
        <v>1</v>
      </c>
      <c r="H163">
        <v>0</v>
      </c>
      <c r="I163" t="s">
        <v>2152</v>
      </c>
      <c r="J163" t="s">
        <v>2153</v>
      </c>
      <c r="K163" t="s">
        <v>2154</v>
      </c>
      <c r="L163" t="s">
        <v>2001</v>
      </c>
      <c r="M163" t="s">
        <v>977</v>
      </c>
      <c r="N163" t="s">
        <v>2161</v>
      </c>
      <c r="O163" t="s">
        <v>2161</v>
      </c>
      <c r="P163" t="s">
        <v>2162</v>
      </c>
      <c r="Q163">
        <v>12851</v>
      </c>
      <c r="R163">
        <v>10508</v>
      </c>
      <c r="S163">
        <v>10204</v>
      </c>
      <c r="T163">
        <v>271</v>
      </c>
      <c r="U163">
        <v>33</v>
      </c>
      <c r="V163">
        <v>304</v>
      </c>
      <c r="W163">
        <v>0.97109999999999996</v>
      </c>
      <c r="X163">
        <v>0</v>
      </c>
      <c r="Y163">
        <v>1</v>
      </c>
      <c r="Z163">
        <v>1</v>
      </c>
      <c r="AA163">
        <v>0</v>
      </c>
      <c r="AB163" t="s">
        <v>1072</v>
      </c>
      <c r="AC163" t="s">
        <v>2163</v>
      </c>
      <c r="AP163" t="s">
        <v>980</v>
      </c>
      <c r="AQ163">
        <v>0</v>
      </c>
      <c r="AT163" t="s">
        <v>990</v>
      </c>
      <c r="AU163" t="s">
        <v>2164</v>
      </c>
      <c r="AV163" t="str">
        <f t="shared" si="2"/>
        <v>EMÓW w aglomeracji Wiązowna</v>
      </c>
      <c r="AW163" t="s">
        <v>2165</v>
      </c>
      <c r="AX163" t="s">
        <v>2166</v>
      </c>
      <c r="BF163" s="730" t="s">
        <v>2141</v>
      </c>
      <c r="BG163" s="730" t="s">
        <v>2000</v>
      </c>
      <c r="BH163" s="730" t="s">
        <v>9493</v>
      </c>
    </row>
    <row r="164" spans="1:60">
      <c r="A164">
        <v>160</v>
      </c>
      <c r="B164" t="s">
        <v>1072</v>
      </c>
      <c r="D164" t="s">
        <v>2167</v>
      </c>
      <c r="E164" t="s">
        <v>2168</v>
      </c>
      <c r="F164" t="s">
        <v>973</v>
      </c>
      <c r="G164">
        <v>1</v>
      </c>
      <c r="H164">
        <v>0</v>
      </c>
      <c r="I164" t="s">
        <v>2152</v>
      </c>
      <c r="J164" t="s">
        <v>2153</v>
      </c>
      <c r="K164" t="s">
        <v>2154</v>
      </c>
      <c r="L164" t="s">
        <v>2001</v>
      </c>
      <c r="M164" t="s">
        <v>977</v>
      </c>
      <c r="N164" t="s">
        <v>2168</v>
      </c>
      <c r="O164" t="s">
        <v>2169</v>
      </c>
      <c r="P164" t="s">
        <v>2170</v>
      </c>
      <c r="Q164">
        <v>2163</v>
      </c>
      <c r="R164">
        <v>2067</v>
      </c>
      <c r="S164">
        <v>1217</v>
      </c>
      <c r="T164">
        <v>648</v>
      </c>
      <c r="U164">
        <v>202</v>
      </c>
      <c r="V164">
        <v>850</v>
      </c>
      <c r="W164">
        <v>0.58879999999999999</v>
      </c>
      <c r="X164">
        <v>0</v>
      </c>
      <c r="Y164">
        <v>1</v>
      </c>
      <c r="Z164">
        <v>1</v>
      </c>
      <c r="AA164">
        <v>0</v>
      </c>
      <c r="AB164" t="s">
        <v>1072</v>
      </c>
      <c r="AC164" t="s">
        <v>2171</v>
      </c>
      <c r="AP164" t="s">
        <v>980</v>
      </c>
      <c r="AQ164">
        <v>0</v>
      </c>
      <c r="AT164" t="s">
        <v>1212</v>
      </c>
      <c r="AU164" t="s">
        <v>2172</v>
      </c>
      <c r="AV164" t="str">
        <f t="shared" si="2"/>
        <v>Miejska Oczyszczalnia Ścieków w aglomeracji Węgrów</v>
      </c>
      <c r="AW164" t="s">
        <v>1387</v>
      </c>
      <c r="AX164" t="s">
        <v>2173</v>
      </c>
      <c r="BF164" s="730" t="s">
        <v>2150</v>
      </c>
      <c r="BG164" s="730" t="s">
        <v>2154</v>
      </c>
      <c r="BH164" s="730" t="s">
        <v>9493</v>
      </c>
    </row>
    <row r="165" spans="1:60">
      <c r="A165">
        <v>161</v>
      </c>
      <c r="B165" t="s">
        <v>1072</v>
      </c>
      <c r="D165" t="s">
        <v>2174</v>
      </c>
      <c r="E165" t="s">
        <v>2175</v>
      </c>
      <c r="F165" t="s">
        <v>973</v>
      </c>
      <c r="G165">
        <v>1</v>
      </c>
      <c r="H165">
        <v>0</v>
      </c>
      <c r="I165" t="s">
        <v>2152</v>
      </c>
      <c r="J165" t="s">
        <v>2153</v>
      </c>
      <c r="K165" t="s">
        <v>2154</v>
      </c>
      <c r="L165" t="s">
        <v>2001</v>
      </c>
      <c r="M165" t="s">
        <v>977</v>
      </c>
      <c r="N165" t="s">
        <v>2175</v>
      </c>
      <c r="O165" t="s">
        <v>2175</v>
      </c>
      <c r="P165" t="s">
        <v>2176</v>
      </c>
      <c r="Q165">
        <v>5658</v>
      </c>
      <c r="R165">
        <v>5105</v>
      </c>
      <c r="S165">
        <v>5000</v>
      </c>
      <c r="T165">
        <v>84</v>
      </c>
      <c r="U165">
        <v>21</v>
      </c>
      <c r="V165">
        <v>105</v>
      </c>
      <c r="W165">
        <v>0.97940000000000005</v>
      </c>
      <c r="X165">
        <v>0</v>
      </c>
      <c r="Y165">
        <v>1</v>
      </c>
      <c r="Z165">
        <v>1</v>
      </c>
      <c r="AA165">
        <v>0</v>
      </c>
      <c r="AB165" t="s">
        <v>1072</v>
      </c>
      <c r="AC165" t="s">
        <v>2177</v>
      </c>
      <c r="AP165" t="s">
        <v>980</v>
      </c>
      <c r="AQ165">
        <v>0</v>
      </c>
      <c r="AT165" t="s">
        <v>970</v>
      </c>
      <c r="AU165" t="s">
        <v>1493</v>
      </c>
      <c r="AV165" t="str">
        <f t="shared" si="2"/>
        <v>Wędorzyno w aglomeracji Węgorzyno</v>
      </c>
      <c r="AW165" t="s">
        <v>2178</v>
      </c>
      <c r="AX165" t="s">
        <v>1494</v>
      </c>
      <c r="BF165" s="730" t="s">
        <v>2160</v>
      </c>
      <c r="BG165" s="730" t="s">
        <v>2154</v>
      </c>
      <c r="BH165" s="730" t="s">
        <v>9493</v>
      </c>
    </row>
    <row r="166" spans="1:60">
      <c r="A166">
        <v>162</v>
      </c>
      <c r="B166" t="s">
        <v>1072</v>
      </c>
      <c r="D166" t="s">
        <v>2179</v>
      </c>
      <c r="E166" t="s">
        <v>2180</v>
      </c>
      <c r="F166" t="s">
        <v>973</v>
      </c>
      <c r="G166">
        <v>1</v>
      </c>
      <c r="H166">
        <v>0</v>
      </c>
      <c r="I166" t="s">
        <v>1164</v>
      </c>
      <c r="J166" t="s">
        <v>2181</v>
      </c>
      <c r="K166" t="s">
        <v>2154</v>
      </c>
      <c r="L166" t="s">
        <v>2001</v>
      </c>
      <c r="M166" t="s">
        <v>977</v>
      </c>
      <c r="N166" t="s">
        <v>2182</v>
      </c>
      <c r="O166" t="s">
        <v>2183</v>
      </c>
      <c r="P166" t="s">
        <v>2184</v>
      </c>
      <c r="Q166">
        <v>23488</v>
      </c>
      <c r="R166">
        <v>21905</v>
      </c>
      <c r="S166">
        <v>21834</v>
      </c>
      <c r="T166">
        <v>71</v>
      </c>
      <c r="U166">
        <v>0</v>
      </c>
      <c r="V166">
        <v>71</v>
      </c>
      <c r="W166">
        <v>0.99680000000000002</v>
      </c>
      <c r="X166">
        <v>1</v>
      </c>
      <c r="Y166">
        <v>1</v>
      </c>
      <c r="Z166">
        <v>1</v>
      </c>
      <c r="AA166">
        <v>1</v>
      </c>
      <c r="AB166" t="s">
        <v>1072</v>
      </c>
      <c r="AC166" t="s">
        <v>2185</v>
      </c>
      <c r="AP166" t="s">
        <v>980</v>
      </c>
      <c r="AQ166">
        <v>0</v>
      </c>
      <c r="AT166" t="s">
        <v>1459</v>
      </c>
      <c r="AU166" t="s">
        <v>1849</v>
      </c>
      <c r="AV166" t="str">
        <f t="shared" si="2"/>
        <v>Oczyszczalnia ścieków komunalnych w Węgorzewie w aglomeracji Węgorzewo</v>
      </c>
      <c r="AW166" t="s">
        <v>2186</v>
      </c>
      <c r="AX166" t="s">
        <v>1850</v>
      </c>
      <c r="BF166" s="730" t="s">
        <v>2167</v>
      </c>
      <c r="BG166" s="730" t="s">
        <v>2154</v>
      </c>
      <c r="BH166" s="730" t="s">
        <v>9493</v>
      </c>
    </row>
    <row r="167" spans="1:60">
      <c r="A167">
        <v>163</v>
      </c>
      <c r="B167" t="s">
        <v>1072</v>
      </c>
      <c r="D167" t="s">
        <v>2187</v>
      </c>
      <c r="E167" t="s">
        <v>2188</v>
      </c>
      <c r="F167" t="s">
        <v>973</v>
      </c>
      <c r="G167">
        <v>1</v>
      </c>
      <c r="H167">
        <v>0</v>
      </c>
      <c r="I167" t="s">
        <v>1164</v>
      </c>
      <c r="J167" t="s">
        <v>2189</v>
      </c>
      <c r="K167" t="s">
        <v>2154</v>
      </c>
      <c r="L167" t="s">
        <v>2001</v>
      </c>
      <c r="M167" t="s">
        <v>977</v>
      </c>
      <c r="N167" t="s">
        <v>2188</v>
      </c>
      <c r="O167" t="s">
        <v>2190</v>
      </c>
      <c r="P167" t="s">
        <v>2191</v>
      </c>
      <c r="Q167">
        <v>10816</v>
      </c>
      <c r="R167">
        <v>10253</v>
      </c>
      <c r="S167">
        <v>9860</v>
      </c>
      <c r="T167">
        <v>290</v>
      </c>
      <c r="U167">
        <v>103</v>
      </c>
      <c r="V167">
        <v>393</v>
      </c>
      <c r="W167">
        <v>0.9617</v>
      </c>
      <c r="X167">
        <v>0</v>
      </c>
      <c r="Y167">
        <v>0</v>
      </c>
      <c r="Z167">
        <v>1</v>
      </c>
      <c r="AA167">
        <v>0</v>
      </c>
      <c r="AB167" t="s">
        <v>1072</v>
      </c>
      <c r="AC167" t="s">
        <v>2192</v>
      </c>
      <c r="AP167" t="s">
        <v>980</v>
      </c>
      <c r="AQ167">
        <v>0</v>
      </c>
      <c r="AT167" t="s">
        <v>935</v>
      </c>
      <c r="AU167" t="s">
        <v>2193</v>
      </c>
      <c r="AV167" t="str">
        <f t="shared" si="2"/>
        <v>"BESKID-EKOSYSTEM" SP ZOO w aglomeracji Węgierska Górka</v>
      </c>
      <c r="AW167" t="s">
        <v>2194</v>
      </c>
      <c r="AX167" t="s">
        <v>2195</v>
      </c>
      <c r="BF167" s="730" t="s">
        <v>2174</v>
      </c>
      <c r="BG167" s="730" t="s">
        <v>2154</v>
      </c>
      <c r="BH167" s="730" t="s">
        <v>9493</v>
      </c>
    </row>
    <row r="168" spans="1:60">
      <c r="A168">
        <v>164</v>
      </c>
      <c r="B168" t="s">
        <v>1072</v>
      </c>
      <c r="D168" t="s">
        <v>2196</v>
      </c>
      <c r="E168" t="s">
        <v>2197</v>
      </c>
      <c r="F168" t="s">
        <v>973</v>
      </c>
      <c r="G168">
        <v>1</v>
      </c>
      <c r="H168">
        <v>0</v>
      </c>
      <c r="I168" t="s">
        <v>1164</v>
      </c>
      <c r="J168" t="s">
        <v>2181</v>
      </c>
      <c r="K168" t="s">
        <v>1072</v>
      </c>
      <c r="L168" t="s">
        <v>2001</v>
      </c>
      <c r="M168" t="s">
        <v>977</v>
      </c>
      <c r="N168" t="s">
        <v>2197</v>
      </c>
      <c r="O168" t="s">
        <v>2197</v>
      </c>
      <c r="P168" t="s">
        <v>2198</v>
      </c>
      <c r="Q168">
        <v>6985</v>
      </c>
      <c r="R168">
        <v>6745</v>
      </c>
      <c r="S168">
        <v>6694</v>
      </c>
      <c r="T168">
        <v>47</v>
      </c>
      <c r="U168">
        <v>4</v>
      </c>
      <c r="V168">
        <v>51</v>
      </c>
      <c r="W168">
        <v>0.99239999999999995</v>
      </c>
      <c r="X168">
        <v>1</v>
      </c>
      <c r="Y168">
        <v>1</v>
      </c>
      <c r="Z168">
        <v>1</v>
      </c>
      <c r="AA168">
        <v>1</v>
      </c>
      <c r="AB168" t="s">
        <v>1072</v>
      </c>
      <c r="AC168" t="s">
        <v>2199</v>
      </c>
      <c r="AP168" t="s">
        <v>980</v>
      </c>
      <c r="AQ168">
        <v>0</v>
      </c>
      <c r="AT168" t="s">
        <v>1038</v>
      </c>
      <c r="AU168" t="s">
        <v>2200</v>
      </c>
      <c r="AV168" t="str">
        <f t="shared" si="2"/>
        <v>Wędrzyn w aglomeracji Wędrzyn</v>
      </c>
      <c r="AW168" t="s">
        <v>2201</v>
      </c>
      <c r="AX168" t="s">
        <v>2201</v>
      </c>
      <c r="BF168" s="730" t="s">
        <v>2179</v>
      </c>
      <c r="BG168" s="730" t="s">
        <v>2154</v>
      </c>
      <c r="BH168" s="730" t="s">
        <v>9493</v>
      </c>
    </row>
    <row r="169" spans="1:60">
      <c r="A169">
        <v>165</v>
      </c>
      <c r="B169" t="s">
        <v>1072</v>
      </c>
      <c r="D169" t="s">
        <v>2202</v>
      </c>
      <c r="E169" t="s">
        <v>2203</v>
      </c>
      <c r="F169" t="s">
        <v>973</v>
      </c>
      <c r="G169">
        <v>1</v>
      </c>
      <c r="H169">
        <v>0</v>
      </c>
      <c r="I169" t="s">
        <v>1164</v>
      </c>
      <c r="J169" t="s">
        <v>2181</v>
      </c>
      <c r="K169" t="s">
        <v>2154</v>
      </c>
      <c r="L169" t="s">
        <v>2001</v>
      </c>
      <c r="M169" t="s">
        <v>977</v>
      </c>
      <c r="N169" t="s">
        <v>2203</v>
      </c>
      <c r="O169" t="s">
        <v>2203</v>
      </c>
      <c r="P169" t="s">
        <v>2204</v>
      </c>
      <c r="Q169">
        <v>6352</v>
      </c>
      <c r="R169">
        <v>5920</v>
      </c>
      <c r="S169">
        <v>5810</v>
      </c>
      <c r="T169">
        <v>93</v>
      </c>
      <c r="U169">
        <v>17</v>
      </c>
      <c r="V169">
        <v>110</v>
      </c>
      <c r="W169">
        <v>0.98140000000000005</v>
      </c>
      <c r="X169">
        <v>1</v>
      </c>
      <c r="Y169">
        <v>1</v>
      </c>
      <c r="Z169">
        <v>0</v>
      </c>
      <c r="AA169">
        <v>0</v>
      </c>
      <c r="AB169" t="s">
        <v>1072</v>
      </c>
      <c r="AC169" t="s">
        <v>2205</v>
      </c>
      <c r="AP169" t="s">
        <v>980</v>
      </c>
      <c r="AQ169">
        <v>0</v>
      </c>
      <c r="AT169" t="s">
        <v>1212</v>
      </c>
      <c r="AU169" t="s">
        <v>2206</v>
      </c>
      <c r="AV169" t="str">
        <f t="shared" si="2"/>
        <v>Werbkowice w aglomeracji Werbkowice</v>
      </c>
      <c r="AW169" t="s">
        <v>2207</v>
      </c>
      <c r="AX169" t="s">
        <v>2207</v>
      </c>
      <c r="BF169" s="730" t="s">
        <v>2187</v>
      </c>
      <c r="BG169" s="730" t="s">
        <v>2154</v>
      </c>
      <c r="BH169" s="730" t="s">
        <v>9493</v>
      </c>
    </row>
    <row r="170" spans="1:60">
      <c r="A170">
        <v>166</v>
      </c>
      <c r="B170" t="s">
        <v>1072</v>
      </c>
      <c r="D170" t="s">
        <v>2208</v>
      </c>
      <c r="E170" t="s">
        <v>2209</v>
      </c>
      <c r="F170" t="s">
        <v>1015</v>
      </c>
      <c r="G170">
        <v>0</v>
      </c>
      <c r="H170">
        <v>1</v>
      </c>
      <c r="I170" t="s">
        <v>1164</v>
      </c>
      <c r="J170" t="s">
        <v>2181</v>
      </c>
      <c r="K170" t="s">
        <v>1072</v>
      </c>
      <c r="L170" t="s">
        <v>2001</v>
      </c>
      <c r="M170" t="s">
        <v>977</v>
      </c>
      <c r="N170" t="s">
        <v>2197</v>
      </c>
      <c r="O170" t="s">
        <v>2197</v>
      </c>
      <c r="P170" t="s">
        <v>2210</v>
      </c>
      <c r="Q170">
        <v>2314</v>
      </c>
      <c r="R170">
        <v>3469</v>
      </c>
      <c r="S170">
        <v>3255</v>
      </c>
      <c r="T170">
        <v>151</v>
      </c>
      <c r="U170">
        <v>63</v>
      </c>
      <c r="V170">
        <v>214</v>
      </c>
      <c r="W170">
        <v>0.93830000000000002</v>
      </c>
      <c r="X170">
        <v>0</v>
      </c>
      <c r="Y170">
        <v>0</v>
      </c>
      <c r="Z170">
        <v>1</v>
      </c>
      <c r="AA170">
        <v>0</v>
      </c>
      <c r="AB170" t="s">
        <v>1072</v>
      </c>
      <c r="AC170" t="s">
        <v>746</v>
      </c>
      <c r="AJ170" t="s">
        <v>2211</v>
      </c>
      <c r="AP170" t="s">
        <v>980</v>
      </c>
      <c r="AQ170">
        <v>0</v>
      </c>
      <c r="AT170" t="s">
        <v>990</v>
      </c>
      <c r="AU170" t="s">
        <v>2212</v>
      </c>
      <c r="AV170" t="str">
        <f t="shared" si="2"/>
        <v>Wąwolnica w aglomeracji Wąwolnica</v>
      </c>
      <c r="AW170" t="s">
        <v>2213</v>
      </c>
      <c r="AX170" t="s">
        <v>2213</v>
      </c>
      <c r="BF170" s="730" t="s">
        <v>2196</v>
      </c>
      <c r="BG170" s="730" t="s">
        <v>1072</v>
      </c>
      <c r="BH170" s="730" t="s">
        <v>9493</v>
      </c>
    </row>
    <row r="171" spans="1:60">
      <c r="A171">
        <v>167</v>
      </c>
      <c r="B171" t="s">
        <v>1072</v>
      </c>
      <c r="D171" t="s">
        <v>2214</v>
      </c>
      <c r="E171" t="s">
        <v>2154</v>
      </c>
      <c r="F171" t="s">
        <v>973</v>
      </c>
      <c r="G171">
        <v>1</v>
      </c>
      <c r="H171">
        <v>0</v>
      </c>
      <c r="I171" t="s">
        <v>2215</v>
      </c>
      <c r="J171" t="s">
        <v>2216</v>
      </c>
      <c r="K171" t="s">
        <v>2154</v>
      </c>
      <c r="L171" t="s">
        <v>2001</v>
      </c>
      <c r="M171" t="s">
        <v>977</v>
      </c>
      <c r="N171" t="s">
        <v>2154</v>
      </c>
      <c r="O171" t="s">
        <v>2217</v>
      </c>
      <c r="P171" t="s">
        <v>2218</v>
      </c>
      <c r="Q171">
        <v>231318</v>
      </c>
      <c r="R171">
        <v>96841</v>
      </c>
      <c r="S171">
        <v>95926</v>
      </c>
      <c r="T171">
        <v>777</v>
      </c>
      <c r="U171">
        <v>132</v>
      </c>
      <c r="V171">
        <v>915</v>
      </c>
      <c r="W171">
        <v>0.99060000000000004</v>
      </c>
      <c r="X171">
        <v>1</v>
      </c>
      <c r="Y171">
        <v>1</v>
      </c>
      <c r="Z171">
        <v>1</v>
      </c>
      <c r="AA171">
        <v>1</v>
      </c>
      <c r="AB171" t="s">
        <v>1072</v>
      </c>
      <c r="AC171" t="s">
        <v>2219</v>
      </c>
      <c r="AP171" t="s">
        <v>980</v>
      </c>
      <c r="AQ171">
        <v>0</v>
      </c>
      <c r="AT171" t="s">
        <v>1029</v>
      </c>
      <c r="AU171" t="s">
        <v>2220</v>
      </c>
      <c r="AV171" t="str">
        <f t="shared" si="2"/>
        <v>Wąsosz w aglomeracji Wąsosz</v>
      </c>
      <c r="AW171" t="s">
        <v>2221</v>
      </c>
      <c r="AX171" t="s">
        <v>2221</v>
      </c>
      <c r="BF171" s="730" t="s">
        <v>2202</v>
      </c>
      <c r="BG171" s="730" t="s">
        <v>2154</v>
      </c>
      <c r="BH171" s="730" t="s">
        <v>9493</v>
      </c>
    </row>
    <row r="172" spans="1:60">
      <c r="A172">
        <v>168</v>
      </c>
      <c r="B172" t="s">
        <v>1072</v>
      </c>
      <c r="D172" t="s">
        <v>2222</v>
      </c>
      <c r="E172" t="s">
        <v>2223</v>
      </c>
      <c r="F172" t="s">
        <v>973</v>
      </c>
      <c r="G172">
        <v>1</v>
      </c>
      <c r="H172">
        <v>0</v>
      </c>
      <c r="I172" t="s">
        <v>2215</v>
      </c>
      <c r="J172" t="s">
        <v>2216</v>
      </c>
      <c r="K172" t="s">
        <v>2154</v>
      </c>
      <c r="L172" t="s">
        <v>2001</v>
      </c>
      <c r="M172" t="s">
        <v>977</v>
      </c>
      <c r="N172" t="s">
        <v>2224</v>
      </c>
      <c r="O172" t="s">
        <v>2224</v>
      </c>
      <c r="P172" t="s">
        <v>2225</v>
      </c>
      <c r="Q172">
        <v>55804</v>
      </c>
      <c r="R172">
        <v>58417</v>
      </c>
      <c r="S172">
        <v>58392</v>
      </c>
      <c r="T172">
        <v>25</v>
      </c>
      <c r="U172">
        <v>0</v>
      </c>
      <c r="V172">
        <v>25</v>
      </c>
      <c r="W172">
        <v>0.99960000000000004</v>
      </c>
      <c r="X172">
        <v>1</v>
      </c>
      <c r="Y172">
        <v>1</v>
      </c>
      <c r="Z172">
        <v>1</v>
      </c>
      <c r="AA172">
        <v>1</v>
      </c>
      <c r="AB172" t="s">
        <v>1072</v>
      </c>
      <c r="AC172" t="s">
        <v>2226</v>
      </c>
      <c r="AP172" t="s">
        <v>980</v>
      </c>
      <c r="AQ172">
        <v>0</v>
      </c>
      <c r="AT172" t="s">
        <v>1038</v>
      </c>
      <c r="AU172" t="s">
        <v>2227</v>
      </c>
      <c r="AV172" t="str">
        <f t="shared" si="2"/>
        <v>Oczyszczalnia Ścieków w Wągrowcu w aglomeracji Wągrowiec</v>
      </c>
      <c r="AW172" t="s">
        <v>2228</v>
      </c>
      <c r="AX172" t="s">
        <v>2229</v>
      </c>
      <c r="BF172" s="730" t="s">
        <v>2208</v>
      </c>
      <c r="BG172" s="730" t="s">
        <v>1072</v>
      </c>
      <c r="BH172" s="730" t="s">
        <v>9493</v>
      </c>
    </row>
    <row r="173" spans="1:60">
      <c r="A173">
        <v>169</v>
      </c>
      <c r="B173" t="s">
        <v>1072</v>
      </c>
      <c r="D173" t="s">
        <v>2230</v>
      </c>
      <c r="E173" t="s">
        <v>2231</v>
      </c>
      <c r="F173" t="s">
        <v>973</v>
      </c>
      <c r="G173">
        <v>1</v>
      </c>
      <c r="H173">
        <v>0</v>
      </c>
      <c r="I173" t="s">
        <v>2215</v>
      </c>
      <c r="J173" t="s">
        <v>2232</v>
      </c>
      <c r="K173" t="s">
        <v>1072</v>
      </c>
      <c r="L173" t="s">
        <v>2001</v>
      </c>
      <c r="M173" t="s">
        <v>977</v>
      </c>
      <c r="N173" t="s">
        <v>2233</v>
      </c>
      <c r="O173" t="s">
        <v>2234</v>
      </c>
      <c r="P173" t="s">
        <v>2235</v>
      </c>
      <c r="Q173">
        <v>26620</v>
      </c>
      <c r="R173">
        <v>24592</v>
      </c>
      <c r="S173">
        <v>24437</v>
      </c>
      <c r="T173">
        <v>101</v>
      </c>
      <c r="U173">
        <v>54</v>
      </c>
      <c r="V173">
        <v>155</v>
      </c>
      <c r="W173">
        <v>0.99370000000000003</v>
      </c>
      <c r="X173">
        <v>1</v>
      </c>
      <c r="Y173">
        <v>1</v>
      </c>
      <c r="Z173">
        <v>1</v>
      </c>
      <c r="AA173">
        <v>1</v>
      </c>
      <c r="AB173" t="s">
        <v>1072</v>
      </c>
      <c r="AC173" t="s">
        <v>2236</v>
      </c>
      <c r="AP173" t="s">
        <v>980</v>
      </c>
      <c r="AQ173">
        <v>0</v>
      </c>
      <c r="AT173" t="s">
        <v>1029</v>
      </c>
      <c r="AU173" t="s">
        <v>2237</v>
      </c>
      <c r="AV173" t="str">
        <f t="shared" si="2"/>
        <v>Mierczyce w aglomeracji Wądroże Wielkkie</v>
      </c>
      <c r="AW173" t="s">
        <v>2238</v>
      </c>
      <c r="AX173" t="s">
        <v>2239</v>
      </c>
      <c r="BF173" s="730" t="s">
        <v>2214</v>
      </c>
      <c r="BG173" s="730" t="s">
        <v>2154</v>
      </c>
      <c r="BH173" s="730" t="s">
        <v>9493</v>
      </c>
    </row>
    <row r="174" spans="1:60">
      <c r="A174">
        <v>170</v>
      </c>
      <c r="B174" t="s">
        <v>1072</v>
      </c>
      <c r="D174" t="s">
        <v>1226</v>
      </c>
      <c r="E174" t="s">
        <v>1228</v>
      </c>
      <c r="F174" t="s">
        <v>973</v>
      </c>
      <c r="G174">
        <v>1</v>
      </c>
      <c r="H174">
        <v>0</v>
      </c>
      <c r="I174" t="s">
        <v>2215</v>
      </c>
      <c r="J174" t="s">
        <v>2240</v>
      </c>
      <c r="K174" t="s">
        <v>2154</v>
      </c>
      <c r="L174" t="s">
        <v>2001</v>
      </c>
      <c r="M174" t="s">
        <v>977</v>
      </c>
      <c r="N174" t="s">
        <v>2241</v>
      </c>
      <c r="O174" t="s">
        <v>2242</v>
      </c>
      <c r="P174" t="s">
        <v>2243</v>
      </c>
      <c r="Q174">
        <v>22106</v>
      </c>
      <c r="R174">
        <v>20114</v>
      </c>
      <c r="S174">
        <v>20015</v>
      </c>
      <c r="T174">
        <v>81</v>
      </c>
      <c r="U174">
        <v>18</v>
      </c>
      <c r="V174">
        <v>99</v>
      </c>
      <c r="W174">
        <v>0.99509999999999998</v>
      </c>
      <c r="X174">
        <v>1</v>
      </c>
      <c r="Y174">
        <v>1</v>
      </c>
      <c r="Z174">
        <v>1</v>
      </c>
      <c r="AA174">
        <v>1</v>
      </c>
      <c r="AB174" t="s">
        <v>1072</v>
      </c>
      <c r="AC174" t="s">
        <v>2244</v>
      </c>
      <c r="AP174" t="s">
        <v>980</v>
      </c>
      <c r="AQ174">
        <v>0</v>
      </c>
      <c r="AT174" t="s">
        <v>1029</v>
      </c>
      <c r="AU174" t="s">
        <v>2237</v>
      </c>
      <c r="AV174" t="str">
        <f t="shared" si="2"/>
        <v>Budziszów Wielki w aglomeracji Wądroże Wielkkie</v>
      </c>
      <c r="AW174" t="s">
        <v>2245</v>
      </c>
      <c r="AX174" t="s">
        <v>2239</v>
      </c>
      <c r="BF174" s="730" t="s">
        <v>2222</v>
      </c>
      <c r="BG174" s="730" t="s">
        <v>2154</v>
      </c>
      <c r="BH174" s="730" t="s">
        <v>9493</v>
      </c>
    </row>
    <row r="175" spans="1:60">
      <c r="A175">
        <v>171</v>
      </c>
      <c r="B175" t="s">
        <v>1072</v>
      </c>
      <c r="D175" t="s">
        <v>2246</v>
      </c>
      <c r="E175" t="s">
        <v>2247</v>
      </c>
      <c r="F175" t="s">
        <v>973</v>
      </c>
      <c r="G175">
        <v>1</v>
      </c>
      <c r="H175">
        <v>0</v>
      </c>
      <c r="I175" t="s">
        <v>2215</v>
      </c>
      <c r="J175" t="s">
        <v>2248</v>
      </c>
      <c r="K175" t="s">
        <v>2154</v>
      </c>
      <c r="L175" t="s">
        <v>2001</v>
      </c>
      <c r="M175" t="s">
        <v>977</v>
      </c>
      <c r="N175" t="s">
        <v>2247</v>
      </c>
      <c r="O175" t="s">
        <v>2247</v>
      </c>
      <c r="P175" t="s">
        <v>2249</v>
      </c>
      <c r="Q175">
        <v>21082</v>
      </c>
      <c r="R175">
        <v>18223</v>
      </c>
      <c r="S175">
        <v>17847</v>
      </c>
      <c r="T175">
        <v>288</v>
      </c>
      <c r="U175">
        <v>88</v>
      </c>
      <c r="V175">
        <v>376</v>
      </c>
      <c r="W175">
        <v>0.97940000000000005</v>
      </c>
      <c r="X175">
        <v>0</v>
      </c>
      <c r="Y175">
        <v>1</v>
      </c>
      <c r="Z175">
        <v>1</v>
      </c>
      <c r="AA175">
        <v>0</v>
      </c>
      <c r="AB175" t="s">
        <v>1072</v>
      </c>
      <c r="AC175" t="s">
        <v>2250</v>
      </c>
      <c r="AP175" t="s">
        <v>980</v>
      </c>
      <c r="AQ175">
        <v>0</v>
      </c>
      <c r="AT175" t="s">
        <v>1169</v>
      </c>
      <c r="AU175" t="s">
        <v>2251</v>
      </c>
      <c r="AV175" t="str">
        <f t="shared" si="2"/>
        <v>Oczyszczalnia Wąbrzeźno w aglomeracji Wąbrzeźno</v>
      </c>
      <c r="AW175" t="s">
        <v>2252</v>
      </c>
      <c r="AX175" t="s">
        <v>2253</v>
      </c>
      <c r="BF175" s="730" t="s">
        <v>2230</v>
      </c>
      <c r="BG175" s="730" t="s">
        <v>1072</v>
      </c>
      <c r="BH175" s="730" t="s">
        <v>9493</v>
      </c>
    </row>
    <row r="176" spans="1:60">
      <c r="A176">
        <v>172</v>
      </c>
      <c r="B176" t="s">
        <v>1072</v>
      </c>
      <c r="D176" t="s">
        <v>2254</v>
      </c>
      <c r="E176" t="s">
        <v>2255</v>
      </c>
      <c r="F176" t="s">
        <v>973</v>
      </c>
      <c r="G176">
        <v>1</v>
      </c>
      <c r="H176">
        <v>0</v>
      </c>
      <c r="I176" t="s">
        <v>2215</v>
      </c>
      <c r="J176" t="s">
        <v>2256</v>
      </c>
      <c r="K176" t="s">
        <v>2000</v>
      </c>
      <c r="L176" t="s">
        <v>2001</v>
      </c>
      <c r="M176" t="s">
        <v>977</v>
      </c>
      <c r="N176" t="s">
        <v>2257</v>
      </c>
      <c r="O176" t="s">
        <v>2257</v>
      </c>
      <c r="P176" t="s">
        <v>2258</v>
      </c>
      <c r="Q176">
        <v>10100</v>
      </c>
      <c r="R176">
        <v>10540</v>
      </c>
      <c r="S176">
        <v>10260</v>
      </c>
      <c r="T176">
        <v>150</v>
      </c>
      <c r="U176">
        <v>130</v>
      </c>
      <c r="V176">
        <v>280</v>
      </c>
      <c r="W176">
        <v>0.97340000000000004</v>
      </c>
      <c r="X176">
        <v>0</v>
      </c>
      <c r="Y176">
        <v>0</v>
      </c>
      <c r="Z176">
        <v>1</v>
      </c>
      <c r="AA176">
        <v>0</v>
      </c>
      <c r="AB176" t="s">
        <v>1072</v>
      </c>
      <c r="AC176" t="s">
        <v>2259</v>
      </c>
      <c r="AP176" t="s">
        <v>980</v>
      </c>
      <c r="AQ176">
        <v>0</v>
      </c>
      <c r="AT176" t="s">
        <v>1038</v>
      </c>
      <c r="AU176" t="s">
        <v>2260</v>
      </c>
      <c r="AV176" t="str">
        <f t="shared" si="2"/>
        <v>Oczyszczalnia Wartkowice w aglomeracji Wartkowice</v>
      </c>
      <c r="AW176" t="s">
        <v>2261</v>
      </c>
      <c r="AX176" t="s">
        <v>2262</v>
      </c>
      <c r="BF176" s="730" t="s">
        <v>1226</v>
      </c>
      <c r="BG176" s="730" t="s">
        <v>2154</v>
      </c>
      <c r="BH176" s="730" t="s">
        <v>9493</v>
      </c>
    </row>
    <row r="177" spans="1:60">
      <c r="A177">
        <v>173</v>
      </c>
      <c r="B177" t="s">
        <v>1072</v>
      </c>
      <c r="D177" t="s">
        <v>2263</v>
      </c>
      <c r="E177" t="s">
        <v>2264</v>
      </c>
      <c r="F177" t="s">
        <v>973</v>
      </c>
      <c r="G177">
        <v>1</v>
      </c>
      <c r="H177">
        <v>0</v>
      </c>
      <c r="I177" t="s">
        <v>2215</v>
      </c>
      <c r="J177" t="s">
        <v>2248</v>
      </c>
      <c r="K177" t="s">
        <v>2154</v>
      </c>
      <c r="L177" t="s">
        <v>2001</v>
      </c>
      <c r="M177" t="s">
        <v>977</v>
      </c>
      <c r="N177" t="s">
        <v>2265</v>
      </c>
      <c r="O177" t="s">
        <v>2264</v>
      </c>
      <c r="P177" t="s">
        <v>2266</v>
      </c>
      <c r="Q177">
        <v>10767</v>
      </c>
      <c r="R177">
        <v>16795</v>
      </c>
      <c r="S177">
        <v>16781</v>
      </c>
      <c r="T177">
        <v>14</v>
      </c>
      <c r="U177">
        <v>0</v>
      </c>
      <c r="V177">
        <v>14</v>
      </c>
      <c r="W177">
        <v>0.99919999999999998</v>
      </c>
      <c r="X177">
        <v>1</v>
      </c>
      <c r="Y177">
        <v>1</v>
      </c>
      <c r="Z177">
        <v>1</v>
      </c>
      <c r="AA177">
        <v>1</v>
      </c>
      <c r="AB177" t="s">
        <v>1072</v>
      </c>
      <c r="AC177" t="s">
        <v>2267</v>
      </c>
      <c r="AP177" t="s">
        <v>980</v>
      </c>
      <c r="AQ177">
        <v>0</v>
      </c>
      <c r="AT177" t="s">
        <v>1029</v>
      </c>
      <c r="AU177" t="s">
        <v>2268</v>
      </c>
      <c r="AV177" t="str">
        <f t="shared" si="2"/>
        <v>Tomaszów Bolesławiecki w aglomeracji Warta Bolesławiecka</v>
      </c>
      <c r="AW177" t="s">
        <v>2269</v>
      </c>
      <c r="AX177" t="s">
        <v>2270</v>
      </c>
      <c r="BF177" s="730" t="s">
        <v>2246</v>
      </c>
      <c r="BG177" s="730" t="s">
        <v>2154</v>
      </c>
      <c r="BH177" s="730" t="s">
        <v>9493</v>
      </c>
    </row>
    <row r="178" spans="1:60">
      <c r="A178">
        <v>174</v>
      </c>
      <c r="B178" t="s">
        <v>1072</v>
      </c>
      <c r="D178" t="s">
        <v>2125</v>
      </c>
      <c r="E178" t="s">
        <v>2126</v>
      </c>
      <c r="F178" t="s">
        <v>973</v>
      </c>
      <c r="G178">
        <v>1</v>
      </c>
      <c r="H178">
        <v>0</v>
      </c>
      <c r="I178" t="s">
        <v>2215</v>
      </c>
      <c r="J178" t="s">
        <v>2248</v>
      </c>
      <c r="K178" t="s">
        <v>2154</v>
      </c>
      <c r="L178" t="s">
        <v>2001</v>
      </c>
      <c r="M178" t="s">
        <v>977</v>
      </c>
      <c r="N178" t="s">
        <v>2126</v>
      </c>
      <c r="O178" t="s">
        <v>2126</v>
      </c>
      <c r="P178" t="s">
        <v>2271</v>
      </c>
      <c r="Q178">
        <v>5543</v>
      </c>
      <c r="R178">
        <v>5177</v>
      </c>
      <c r="S178">
        <v>5157</v>
      </c>
      <c r="T178">
        <v>20</v>
      </c>
      <c r="U178">
        <v>0</v>
      </c>
      <c r="V178">
        <v>20</v>
      </c>
      <c r="W178">
        <v>0.99609999999999999</v>
      </c>
      <c r="X178">
        <v>1</v>
      </c>
      <c r="Y178">
        <v>1</v>
      </c>
      <c r="Z178">
        <v>1</v>
      </c>
      <c r="AA178">
        <v>1</v>
      </c>
      <c r="AB178" t="s">
        <v>1072</v>
      </c>
      <c r="AC178" t="s">
        <v>2272</v>
      </c>
      <c r="AP178" t="s">
        <v>980</v>
      </c>
      <c r="AQ178">
        <v>0</v>
      </c>
      <c r="AT178" t="s">
        <v>1029</v>
      </c>
      <c r="AU178" t="s">
        <v>2268</v>
      </c>
      <c r="AV178" t="str">
        <f t="shared" si="2"/>
        <v>Raciborowice Dolne w aglomeracji Warta Bolesławiecka</v>
      </c>
      <c r="AW178" t="s">
        <v>2273</v>
      </c>
      <c r="AX178" t="s">
        <v>2270</v>
      </c>
      <c r="BF178" s="730" t="s">
        <v>2254</v>
      </c>
      <c r="BG178" s="730" t="s">
        <v>2000</v>
      </c>
      <c r="BH178" s="730" t="s">
        <v>9493</v>
      </c>
    </row>
    <row r="179" spans="1:60">
      <c r="A179">
        <v>175</v>
      </c>
      <c r="B179" t="s">
        <v>1072</v>
      </c>
      <c r="D179" t="s">
        <v>2274</v>
      </c>
      <c r="E179" t="s">
        <v>2275</v>
      </c>
      <c r="F179" t="s">
        <v>973</v>
      </c>
      <c r="G179">
        <v>1</v>
      </c>
      <c r="H179">
        <v>0</v>
      </c>
      <c r="I179" t="s">
        <v>2215</v>
      </c>
      <c r="J179" t="s">
        <v>2216</v>
      </c>
      <c r="K179" t="s">
        <v>2154</v>
      </c>
      <c r="L179" t="s">
        <v>2001</v>
      </c>
      <c r="M179" t="s">
        <v>977</v>
      </c>
      <c r="N179" t="s">
        <v>2275</v>
      </c>
      <c r="O179" t="s">
        <v>2275</v>
      </c>
      <c r="P179" t="s">
        <v>2276</v>
      </c>
      <c r="Q179">
        <v>7622</v>
      </c>
      <c r="R179">
        <v>7345</v>
      </c>
      <c r="S179">
        <v>7080</v>
      </c>
      <c r="T179">
        <v>229</v>
      </c>
      <c r="U179">
        <v>36</v>
      </c>
      <c r="V179">
        <v>265</v>
      </c>
      <c r="W179">
        <v>0.96389999999999998</v>
      </c>
      <c r="X179">
        <v>0</v>
      </c>
      <c r="Y179">
        <v>1</v>
      </c>
      <c r="Z179">
        <v>1</v>
      </c>
      <c r="AA179">
        <v>0</v>
      </c>
      <c r="AB179" t="s">
        <v>1072</v>
      </c>
      <c r="AC179" t="s">
        <v>2277</v>
      </c>
      <c r="AP179" t="s">
        <v>980</v>
      </c>
      <c r="AQ179">
        <v>0</v>
      </c>
      <c r="AT179" t="s">
        <v>1038</v>
      </c>
      <c r="AU179" t="s">
        <v>2278</v>
      </c>
      <c r="AV179" t="str">
        <f t="shared" si="2"/>
        <v>Mechaniczno - biologiczna oczyszczalnia ścieków w aglomeracji Warta</v>
      </c>
      <c r="AW179" t="s">
        <v>2279</v>
      </c>
      <c r="AX179" t="s">
        <v>2280</v>
      </c>
      <c r="BF179" s="730" t="s">
        <v>2263</v>
      </c>
      <c r="BG179" s="730" t="s">
        <v>2154</v>
      </c>
      <c r="BH179" s="730" t="s">
        <v>9493</v>
      </c>
    </row>
    <row r="180" spans="1:60">
      <c r="A180">
        <v>176</v>
      </c>
      <c r="B180" t="s">
        <v>1072</v>
      </c>
      <c r="D180" t="s">
        <v>1644</v>
      </c>
      <c r="E180" t="s">
        <v>1645</v>
      </c>
      <c r="F180" t="s">
        <v>973</v>
      </c>
      <c r="G180">
        <v>1</v>
      </c>
      <c r="H180">
        <v>0</v>
      </c>
      <c r="I180" t="s">
        <v>2215</v>
      </c>
      <c r="J180" t="s">
        <v>2216</v>
      </c>
      <c r="K180" t="s">
        <v>2000</v>
      </c>
      <c r="L180" t="s">
        <v>2001</v>
      </c>
      <c r="M180" t="s">
        <v>977</v>
      </c>
      <c r="N180" t="s">
        <v>1645</v>
      </c>
      <c r="O180" t="s">
        <v>2281</v>
      </c>
      <c r="P180" t="s">
        <v>2282</v>
      </c>
      <c r="Q180">
        <v>13840</v>
      </c>
      <c r="R180">
        <v>16165</v>
      </c>
      <c r="S180">
        <v>15553</v>
      </c>
      <c r="T180">
        <v>578</v>
      </c>
      <c r="U180">
        <v>34</v>
      </c>
      <c r="V180">
        <v>612</v>
      </c>
      <c r="W180">
        <v>0.96209999999999996</v>
      </c>
      <c r="X180">
        <v>0</v>
      </c>
      <c r="Y180">
        <v>1</v>
      </c>
      <c r="Z180">
        <v>1</v>
      </c>
      <c r="AA180">
        <v>0</v>
      </c>
      <c r="AB180" t="s">
        <v>1072</v>
      </c>
      <c r="AC180" t="s">
        <v>2283</v>
      </c>
      <c r="AP180" t="s">
        <v>980</v>
      </c>
      <c r="AQ180">
        <v>0</v>
      </c>
      <c r="AT180" t="s">
        <v>990</v>
      </c>
      <c r="AU180" t="s">
        <v>2284</v>
      </c>
      <c r="AV180" t="str">
        <f t="shared" si="2"/>
        <v>Zakład Czajka w aglomeracji Warszawa</v>
      </c>
      <c r="AW180" t="s">
        <v>2285</v>
      </c>
      <c r="AX180" t="s">
        <v>990</v>
      </c>
      <c r="BF180" s="730" t="s">
        <v>2125</v>
      </c>
      <c r="BG180" s="730" t="s">
        <v>2154</v>
      </c>
      <c r="BH180" s="730" t="s">
        <v>9493</v>
      </c>
    </row>
    <row r="181" spans="1:60">
      <c r="A181">
        <v>177</v>
      </c>
      <c r="B181" t="s">
        <v>1072</v>
      </c>
      <c r="D181" t="s">
        <v>2286</v>
      </c>
      <c r="E181" t="s">
        <v>2287</v>
      </c>
      <c r="F181" t="s">
        <v>973</v>
      </c>
      <c r="G181">
        <v>1</v>
      </c>
      <c r="H181">
        <v>0</v>
      </c>
      <c r="I181" t="s">
        <v>2215</v>
      </c>
      <c r="J181" t="s">
        <v>2288</v>
      </c>
      <c r="K181" t="s">
        <v>2154</v>
      </c>
      <c r="L181" t="s">
        <v>2001</v>
      </c>
      <c r="M181" t="s">
        <v>977</v>
      </c>
      <c r="N181" t="s">
        <v>2287</v>
      </c>
      <c r="O181" t="s">
        <v>2287</v>
      </c>
      <c r="P181" t="s">
        <v>2289</v>
      </c>
      <c r="Q181">
        <v>12090</v>
      </c>
      <c r="R181">
        <v>12290</v>
      </c>
      <c r="S181">
        <v>11833</v>
      </c>
      <c r="T181">
        <v>357</v>
      </c>
      <c r="U181">
        <v>100</v>
      </c>
      <c r="V181">
        <v>457</v>
      </c>
      <c r="W181">
        <v>0.96279999999999999</v>
      </c>
      <c r="X181">
        <v>0</v>
      </c>
      <c r="Y181">
        <v>0</v>
      </c>
      <c r="Z181">
        <v>0</v>
      </c>
      <c r="AA181">
        <v>0</v>
      </c>
      <c r="AB181" t="s">
        <v>1072</v>
      </c>
      <c r="AC181" t="s">
        <v>2290</v>
      </c>
      <c r="AP181" t="s">
        <v>980</v>
      </c>
      <c r="AQ181">
        <v>0</v>
      </c>
      <c r="AT181" t="s">
        <v>990</v>
      </c>
      <c r="AU181" t="s">
        <v>2284</v>
      </c>
      <c r="AV181" t="str">
        <f t="shared" si="2"/>
        <v>Zakład Południe w aglomeracji Warszawa</v>
      </c>
      <c r="AW181" t="s">
        <v>2291</v>
      </c>
      <c r="AX181" t="s">
        <v>990</v>
      </c>
      <c r="BF181" s="730" t="s">
        <v>2274</v>
      </c>
      <c r="BG181" s="730" t="s">
        <v>2154</v>
      </c>
      <c r="BH181" s="730" t="s">
        <v>9493</v>
      </c>
    </row>
    <row r="182" spans="1:60">
      <c r="A182">
        <v>178</v>
      </c>
      <c r="B182" t="s">
        <v>1072</v>
      </c>
      <c r="D182" t="s">
        <v>1638</v>
      </c>
      <c r="E182" t="s">
        <v>1639</v>
      </c>
      <c r="F182" t="s">
        <v>973</v>
      </c>
      <c r="G182">
        <v>1</v>
      </c>
      <c r="H182">
        <v>0</v>
      </c>
      <c r="I182" t="s">
        <v>2215</v>
      </c>
      <c r="J182" t="s">
        <v>2216</v>
      </c>
      <c r="K182" t="s">
        <v>2154</v>
      </c>
      <c r="L182" t="s">
        <v>2001</v>
      </c>
      <c r="M182" t="s">
        <v>977</v>
      </c>
      <c r="N182" t="s">
        <v>1639</v>
      </c>
      <c r="O182" t="s">
        <v>1639</v>
      </c>
      <c r="P182" t="s">
        <v>2292</v>
      </c>
      <c r="Q182">
        <v>4226</v>
      </c>
      <c r="R182">
        <v>3922</v>
      </c>
      <c r="S182">
        <v>3802</v>
      </c>
      <c r="T182">
        <v>112</v>
      </c>
      <c r="U182">
        <v>8</v>
      </c>
      <c r="V182">
        <v>120</v>
      </c>
      <c r="W182">
        <v>0.96940000000000004</v>
      </c>
      <c r="X182">
        <v>0</v>
      </c>
      <c r="Y182">
        <v>1</v>
      </c>
      <c r="Z182">
        <v>1</v>
      </c>
      <c r="AA182">
        <v>0</v>
      </c>
      <c r="AB182" t="s">
        <v>1072</v>
      </c>
      <c r="AC182" t="s">
        <v>2293</v>
      </c>
      <c r="AP182" t="s">
        <v>980</v>
      </c>
      <c r="AQ182">
        <v>0</v>
      </c>
      <c r="AT182" t="s">
        <v>970</v>
      </c>
      <c r="AU182" t="s">
        <v>1205</v>
      </c>
      <c r="AV182" t="str">
        <f t="shared" si="2"/>
        <v>Barnim II w aglomeracji Warnice</v>
      </c>
      <c r="AW182" t="s">
        <v>2294</v>
      </c>
      <c r="AX182" t="s">
        <v>1206</v>
      </c>
      <c r="BF182" s="730" t="s">
        <v>1644</v>
      </c>
      <c r="BG182" s="730" t="s">
        <v>2000</v>
      </c>
      <c r="BH182" s="730" t="s">
        <v>9493</v>
      </c>
    </row>
    <row r="183" spans="1:60">
      <c r="A183">
        <v>179</v>
      </c>
      <c r="B183" t="s">
        <v>1072</v>
      </c>
      <c r="D183" t="s">
        <v>2295</v>
      </c>
      <c r="E183" t="s">
        <v>2296</v>
      </c>
      <c r="F183" t="s">
        <v>973</v>
      </c>
      <c r="G183">
        <v>1</v>
      </c>
      <c r="H183">
        <v>0</v>
      </c>
      <c r="I183" t="s">
        <v>2215</v>
      </c>
      <c r="J183" t="s">
        <v>2216</v>
      </c>
      <c r="K183" t="s">
        <v>2000</v>
      </c>
      <c r="L183" t="s">
        <v>2001</v>
      </c>
      <c r="M183" t="s">
        <v>977</v>
      </c>
      <c r="N183" t="s">
        <v>2296</v>
      </c>
      <c r="O183" t="s">
        <v>2296</v>
      </c>
      <c r="P183" t="s">
        <v>2297</v>
      </c>
      <c r="Q183">
        <v>8435</v>
      </c>
      <c r="R183">
        <v>5313</v>
      </c>
      <c r="S183">
        <v>5207</v>
      </c>
      <c r="T183">
        <v>65</v>
      </c>
      <c r="U183">
        <v>41</v>
      </c>
      <c r="V183">
        <v>106</v>
      </c>
      <c r="W183">
        <v>0.98</v>
      </c>
      <c r="X183">
        <v>1</v>
      </c>
      <c r="Y183">
        <v>1</v>
      </c>
      <c r="Z183">
        <v>1</v>
      </c>
      <c r="AA183">
        <v>1</v>
      </c>
      <c r="AB183" t="s">
        <v>1072</v>
      </c>
      <c r="AC183" t="s">
        <v>2298</v>
      </c>
      <c r="AP183" t="s">
        <v>980</v>
      </c>
      <c r="AQ183">
        <v>0</v>
      </c>
      <c r="AT183" t="s">
        <v>970</v>
      </c>
      <c r="AU183" t="s">
        <v>1205</v>
      </c>
      <c r="AV183" t="str">
        <f t="shared" si="2"/>
        <v>Wójcin w aglomeracji Warnice</v>
      </c>
      <c r="AW183" t="s">
        <v>2299</v>
      </c>
      <c r="AX183" t="s">
        <v>1206</v>
      </c>
      <c r="BF183" s="730" t="s">
        <v>2286</v>
      </c>
      <c r="BG183" s="730" t="s">
        <v>2154</v>
      </c>
      <c r="BH183" s="730" t="s">
        <v>9493</v>
      </c>
    </row>
    <row r="184" spans="1:60">
      <c r="A184">
        <v>180</v>
      </c>
      <c r="B184" t="s">
        <v>1072</v>
      </c>
      <c r="D184" t="s">
        <v>2300</v>
      </c>
      <c r="E184" t="s">
        <v>2301</v>
      </c>
      <c r="F184" t="s">
        <v>973</v>
      </c>
      <c r="G184">
        <v>1</v>
      </c>
      <c r="H184">
        <v>0</v>
      </c>
      <c r="I184" t="s">
        <v>2215</v>
      </c>
      <c r="J184" t="s">
        <v>2232</v>
      </c>
      <c r="K184" t="s">
        <v>2000</v>
      </c>
      <c r="L184" t="s">
        <v>2001</v>
      </c>
      <c r="M184" t="s">
        <v>977</v>
      </c>
      <c r="N184" t="s">
        <v>2301</v>
      </c>
      <c r="O184" t="s">
        <v>2302</v>
      </c>
      <c r="P184" t="s">
        <v>2303</v>
      </c>
      <c r="Q184">
        <v>7050</v>
      </c>
      <c r="R184">
        <v>6866</v>
      </c>
      <c r="S184">
        <v>6820</v>
      </c>
      <c r="T184">
        <v>36</v>
      </c>
      <c r="U184">
        <v>10</v>
      </c>
      <c r="V184">
        <v>46</v>
      </c>
      <c r="W184">
        <v>0.99329999999999996</v>
      </c>
      <c r="X184">
        <v>1</v>
      </c>
      <c r="Y184">
        <v>1</v>
      </c>
      <c r="Z184">
        <v>1</v>
      </c>
      <c r="AA184">
        <v>1</v>
      </c>
      <c r="AB184" t="s">
        <v>1072</v>
      </c>
      <c r="AC184" t="s">
        <v>2304</v>
      </c>
      <c r="AP184" t="s">
        <v>980</v>
      </c>
      <c r="AQ184">
        <v>0</v>
      </c>
      <c r="AT184" t="s">
        <v>970</v>
      </c>
      <c r="AU184" t="s">
        <v>1205</v>
      </c>
      <c r="AV184" t="str">
        <f t="shared" si="2"/>
        <v>Reńsko w aglomeracji Warnice</v>
      </c>
      <c r="AW184" t="s">
        <v>2305</v>
      </c>
      <c r="AX184" t="s">
        <v>1206</v>
      </c>
      <c r="BF184" s="730" t="s">
        <v>1638</v>
      </c>
      <c r="BG184" s="730" t="s">
        <v>2154</v>
      </c>
      <c r="BH184" s="730" t="s">
        <v>9493</v>
      </c>
    </row>
    <row r="185" spans="1:60">
      <c r="A185">
        <v>181</v>
      </c>
      <c r="B185" t="s">
        <v>1072</v>
      </c>
      <c r="D185" t="s">
        <v>2306</v>
      </c>
      <c r="E185" t="s">
        <v>2307</v>
      </c>
      <c r="F185" t="s">
        <v>973</v>
      </c>
      <c r="G185">
        <v>1</v>
      </c>
      <c r="H185">
        <v>0</v>
      </c>
      <c r="I185" t="s">
        <v>2215</v>
      </c>
      <c r="J185" t="s">
        <v>2248</v>
      </c>
      <c r="K185" t="s">
        <v>2154</v>
      </c>
      <c r="L185" t="s">
        <v>2001</v>
      </c>
      <c r="M185" t="s">
        <v>977</v>
      </c>
      <c r="N185" t="s">
        <v>2307</v>
      </c>
      <c r="O185" t="s">
        <v>2307</v>
      </c>
      <c r="P185" t="s">
        <v>2308</v>
      </c>
      <c r="Q185">
        <v>6765</v>
      </c>
      <c r="R185">
        <v>6124</v>
      </c>
      <c r="S185">
        <v>6053</v>
      </c>
      <c r="T185">
        <v>35</v>
      </c>
      <c r="U185">
        <v>36</v>
      </c>
      <c r="V185">
        <v>71</v>
      </c>
      <c r="W185">
        <v>0.98839999999999995</v>
      </c>
      <c r="X185">
        <v>1</v>
      </c>
      <c r="Y185">
        <v>1</v>
      </c>
      <c r="Z185">
        <v>1</v>
      </c>
      <c r="AA185">
        <v>1</v>
      </c>
      <c r="AB185" t="s">
        <v>1072</v>
      </c>
      <c r="AC185" t="s">
        <v>2309</v>
      </c>
      <c r="AP185" t="s">
        <v>980</v>
      </c>
      <c r="AQ185">
        <v>0</v>
      </c>
      <c r="AT185" t="s">
        <v>1169</v>
      </c>
      <c r="AU185" t="s">
        <v>2310</v>
      </c>
      <c r="AV185" t="str">
        <f t="shared" si="2"/>
        <v>Warlubie w aglomeracji Warlubie</v>
      </c>
      <c r="AW185" t="s">
        <v>2311</v>
      </c>
      <c r="AX185" t="s">
        <v>2311</v>
      </c>
      <c r="BF185" s="730" t="s">
        <v>2295</v>
      </c>
      <c r="BG185" s="730" t="s">
        <v>2000</v>
      </c>
      <c r="BH185" s="730" t="s">
        <v>9493</v>
      </c>
    </row>
    <row r="186" spans="1:60">
      <c r="A186">
        <v>182</v>
      </c>
      <c r="B186" t="s">
        <v>1072</v>
      </c>
      <c r="D186" t="s">
        <v>2312</v>
      </c>
      <c r="E186" t="s">
        <v>2313</v>
      </c>
      <c r="F186" t="s">
        <v>973</v>
      </c>
      <c r="G186">
        <v>1</v>
      </c>
      <c r="H186">
        <v>0</v>
      </c>
      <c r="I186" t="s">
        <v>2215</v>
      </c>
      <c r="J186" t="s">
        <v>2314</v>
      </c>
      <c r="K186" t="s">
        <v>2000</v>
      </c>
      <c r="L186" t="s">
        <v>2001</v>
      </c>
      <c r="M186" t="s">
        <v>977</v>
      </c>
      <c r="N186" t="s">
        <v>2313</v>
      </c>
      <c r="O186" t="s">
        <v>2313</v>
      </c>
      <c r="P186" t="s">
        <v>2315</v>
      </c>
      <c r="Q186">
        <v>3655</v>
      </c>
      <c r="R186">
        <v>3649</v>
      </c>
      <c r="S186">
        <v>3593</v>
      </c>
      <c r="T186">
        <v>56</v>
      </c>
      <c r="U186">
        <v>0</v>
      </c>
      <c r="V186">
        <v>56</v>
      </c>
      <c r="W186">
        <v>0.98470000000000002</v>
      </c>
      <c r="X186">
        <v>1</v>
      </c>
      <c r="Y186">
        <v>1</v>
      </c>
      <c r="Z186">
        <v>1</v>
      </c>
      <c r="AA186">
        <v>1</v>
      </c>
      <c r="AB186" t="s">
        <v>1072</v>
      </c>
      <c r="AC186" t="s">
        <v>2316</v>
      </c>
      <c r="AP186" t="s">
        <v>980</v>
      </c>
      <c r="AQ186">
        <v>0</v>
      </c>
      <c r="AT186" t="s">
        <v>990</v>
      </c>
      <c r="AU186" t="s">
        <v>2317</v>
      </c>
      <c r="AV186" t="str">
        <f t="shared" si="2"/>
        <v>Warka w aglomeracji Warka</v>
      </c>
      <c r="AW186" t="s">
        <v>2318</v>
      </c>
      <c r="AX186" t="s">
        <v>2318</v>
      </c>
      <c r="BF186" s="730" t="s">
        <v>2300</v>
      </c>
      <c r="BG186" s="730" t="s">
        <v>2000</v>
      </c>
      <c r="BH186" s="730" t="s">
        <v>9493</v>
      </c>
    </row>
    <row r="187" spans="1:60">
      <c r="A187">
        <v>183</v>
      </c>
      <c r="B187" t="s">
        <v>1072</v>
      </c>
      <c r="D187" t="s">
        <v>2319</v>
      </c>
      <c r="E187" t="s">
        <v>2224</v>
      </c>
      <c r="F187" t="s">
        <v>973</v>
      </c>
      <c r="G187">
        <v>1</v>
      </c>
      <c r="H187">
        <v>0</v>
      </c>
      <c r="I187" t="s">
        <v>2215</v>
      </c>
      <c r="J187" t="s">
        <v>2216</v>
      </c>
      <c r="K187" t="s">
        <v>2000</v>
      </c>
      <c r="L187" t="s">
        <v>2001</v>
      </c>
      <c r="M187" t="s">
        <v>977</v>
      </c>
      <c r="N187" t="s">
        <v>2224</v>
      </c>
      <c r="O187" t="s">
        <v>2224</v>
      </c>
      <c r="P187" t="s">
        <v>2320</v>
      </c>
      <c r="Q187">
        <v>5794</v>
      </c>
      <c r="R187">
        <v>5809</v>
      </c>
      <c r="S187">
        <v>5786</v>
      </c>
      <c r="T187">
        <v>23</v>
      </c>
      <c r="U187">
        <v>0</v>
      </c>
      <c r="V187">
        <v>23</v>
      </c>
      <c r="W187">
        <v>0.996</v>
      </c>
      <c r="X187">
        <v>1</v>
      </c>
      <c r="Y187">
        <v>1</v>
      </c>
      <c r="Z187">
        <v>1</v>
      </c>
      <c r="AA187">
        <v>1</v>
      </c>
      <c r="AB187" t="s">
        <v>1072</v>
      </c>
      <c r="AC187" t="s">
        <v>2321</v>
      </c>
      <c r="AP187" t="s">
        <v>980</v>
      </c>
      <c r="AQ187">
        <v>0</v>
      </c>
      <c r="AT187" t="s">
        <v>1072</v>
      </c>
      <c r="AU187" t="s">
        <v>2322</v>
      </c>
      <c r="AV187" t="str">
        <f t="shared" si="2"/>
        <v>Wałcz w aglomeracji Wałcz</v>
      </c>
      <c r="AW187" t="s">
        <v>2323</v>
      </c>
      <c r="AX187" t="s">
        <v>2323</v>
      </c>
      <c r="BF187" s="730" t="s">
        <v>2306</v>
      </c>
      <c r="BG187" s="730" t="s">
        <v>2154</v>
      </c>
      <c r="BH187" s="730" t="s">
        <v>9493</v>
      </c>
    </row>
    <row r="188" spans="1:60">
      <c r="A188">
        <v>184</v>
      </c>
      <c r="B188" t="s">
        <v>1072</v>
      </c>
      <c r="D188" t="s">
        <v>2324</v>
      </c>
      <c r="E188" t="s">
        <v>2325</v>
      </c>
      <c r="F188" t="s">
        <v>973</v>
      </c>
      <c r="G188">
        <v>1</v>
      </c>
      <c r="H188">
        <v>0</v>
      </c>
      <c r="I188" t="s">
        <v>2215</v>
      </c>
      <c r="J188" t="s">
        <v>2248</v>
      </c>
      <c r="K188" t="s">
        <v>2154</v>
      </c>
      <c r="L188" t="s">
        <v>2001</v>
      </c>
      <c r="M188" t="s">
        <v>977</v>
      </c>
      <c r="N188" t="s">
        <v>2325</v>
      </c>
      <c r="O188" t="s">
        <v>2325</v>
      </c>
      <c r="P188" t="s">
        <v>2326</v>
      </c>
      <c r="Q188">
        <v>3700</v>
      </c>
      <c r="R188">
        <v>3565</v>
      </c>
      <c r="S188">
        <v>3292</v>
      </c>
      <c r="T188">
        <v>273</v>
      </c>
      <c r="U188">
        <v>0</v>
      </c>
      <c r="V188">
        <v>273</v>
      </c>
      <c r="W188">
        <v>0.9234</v>
      </c>
      <c r="X188">
        <v>0</v>
      </c>
      <c r="Y188">
        <v>1</v>
      </c>
      <c r="Z188">
        <v>1</v>
      </c>
      <c r="AA188">
        <v>0</v>
      </c>
      <c r="AB188" t="s">
        <v>1072</v>
      </c>
      <c r="AC188" t="s">
        <v>2327</v>
      </c>
      <c r="AP188" t="s">
        <v>980</v>
      </c>
      <c r="AQ188">
        <v>0</v>
      </c>
      <c r="AT188" t="s">
        <v>1029</v>
      </c>
      <c r="AU188" t="s">
        <v>2328</v>
      </c>
      <c r="AV188" t="str">
        <f t="shared" si="2"/>
        <v>Ciernie w aglomeracji Wałbrzych</v>
      </c>
      <c r="AW188" t="s">
        <v>2329</v>
      </c>
      <c r="AX188" t="s">
        <v>2330</v>
      </c>
      <c r="BF188" s="730" t="s">
        <v>2312</v>
      </c>
      <c r="BG188" s="730" t="s">
        <v>2000</v>
      </c>
      <c r="BH188" s="730" t="s">
        <v>9493</v>
      </c>
    </row>
    <row r="189" spans="1:60">
      <c r="A189">
        <v>185</v>
      </c>
      <c r="B189" t="s">
        <v>1072</v>
      </c>
      <c r="D189" t="s">
        <v>2331</v>
      </c>
      <c r="E189" t="s">
        <v>2332</v>
      </c>
      <c r="F189" t="s">
        <v>973</v>
      </c>
      <c r="G189">
        <v>1</v>
      </c>
      <c r="H189">
        <v>0</v>
      </c>
      <c r="I189" t="s">
        <v>2215</v>
      </c>
      <c r="J189" t="s">
        <v>2216</v>
      </c>
      <c r="K189" t="s">
        <v>2000</v>
      </c>
      <c r="L189" t="s">
        <v>2001</v>
      </c>
      <c r="M189" t="s">
        <v>977</v>
      </c>
      <c r="N189" t="s">
        <v>2332</v>
      </c>
      <c r="O189" t="s">
        <v>2332</v>
      </c>
      <c r="P189" t="s">
        <v>2333</v>
      </c>
      <c r="Q189">
        <v>3775</v>
      </c>
      <c r="R189">
        <v>3775</v>
      </c>
      <c r="S189">
        <v>3707</v>
      </c>
      <c r="T189">
        <v>10</v>
      </c>
      <c r="U189">
        <v>58</v>
      </c>
      <c r="V189">
        <v>68</v>
      </c>
      <c r="W189">
        <v>0.98199999999999998</v>
      </c>
      <c r="X189">
        <v>1</v>
      </c>
      <c r="Y189">
        <v>1</v>
      </c>
      <c r="Z189">
        <v>1</v>
      </c>
      <c r="AA189">
        <v>1</v>
      </c>
      <c r="AB189" t="s">
        <v>1072</v>
      </c>
      <c r="AC189" t="s">
        <v>2334</v>
      </c>
      <c r="AP189" t="s">
        <v>980</v>
      </c>
      <c r="AQ189">
        <v>0</v>
      </c>
      <c r="AT189" t="s">
        <v>1029</v>
      </c>
      <c r="AU189" t="s">
        <v>2335</v>
      </c>
      <c r="AV189" t="str">
        <f t="shared" si="2"/>
        <v>Jugowice w aglomeracji Walim</v>
      </c>
      <c r="AW189" t="s">
        <v>2336</v>
      </c>
      <c r="AX189" t="s">
        <v>2337</v>
      </c>
      <c r="BF189" s="730" t="s">
        <v>2319</v>
      </c>
      <c r="BG189" s="730" t="s">
        <v>2000</v>
      </c>
      <c r="BH189" s="730" t="s">
        <v>9493</v>
      </c>
    </row>
    <row r="190" spans="1:60">
      <c r="A190">
        <v>186</v>
      </c>
      <c r="B190" t="s">
        <v>1072</v>
      </c>
      <c r="D190" t="s">
        <v>2338</v>
      </c>
      <c r="E190" t="s">
        <v>2339</v>
      </c>
      <c r="F190" t="s">
        <v>973</v>
      </c>
      <c r="G190">
        <v>1</v>
      </c>
      <c r="H190">
        <v>0</v>
      </c>
      <c r="I190" t="s">
        <v>2215</v>
      </c>
      <c r="J190" t="s">
        <v>2248</v>
      </c>
      <c r="K190" t="s">
        <v>2154</v>
      </c>
      <c r="L190" t="s">
        <v>2001</v>
      </c>
      <c r="M190" t="s">
        <v>977</v>
      </c>
      <c r="N190" t="s">
        <v>2339</v>
      </c>
      <c r="O190" t="s">
        <v>2339</v>
      </c>
      <c r="P190" t="s">
        <v>2340</v>
      </c>
      <c r="Q190">
        <v>4205</v>
      </c>
      <c r="R190">
        <v>4075</v>
      </c>
      <c r="S190">
        <v>4052</v>
      </c>
      <c r="T190">
        <v>15</v>
      </c>
      <c r="U190">
        <v>8</v>
      </c>
      <c r="V190">
        <v>23</v>
      </c>
      <c r="W190">
        <v>0.99439999999999995</v>
      </c>
      <c r="X190">
        <v>1</v>
      </c>
      <c r="Y190">
        <v>1</v>
      </c>
      <c r="Z190">
        <v>1</v>
      </c>
      <c r="AA190">
        <v>1</v>
      </c>
      <c r="AB190" t="s">
        <v>1072</v>
      </c>
      <c r="AC190" t="s">
        <v>2341</v>
      </c>
      <c r="AP190" t="s">
        <v>980</v>
      </c>
      <c r="AQ190">
        <v>0</v>
      </c>
      <c r="AT190" t="s">
        <v>1169</v>
      </c>
      <c r="AU190" t="s">
        <v>2342</v>
      </c>
      <c r="AV190" t="str">
        <f t="shared" si="2"/>
        <v>Oczyszczalnia ścieków w Wójtówce w aglomeracji Waganiec</v>
      </c>
      <c r="AW190" t="s">
        <v>2343</v>
      </c>
      <c r="AX190" t="s">
        <v>2344</v>
      </c>
      <c r="BF190" s="730" t="s">
        <v>2324</v>
      </c>
      <c r="BG190" s="730" t="s">
        <v>2154</v>
      </c>
      <c r="BH190" s="730" t="s">
        <v>9493</v>
      </c>
    </row>
    <row r="191" spans="1:60">
      <c r="A191">
        <v>187</v>
      </c>
      <c r="B191" t="s">
        <v>1072</v>
      </c>
      <c r="D191" t="s">
        <v>2006</v>
      </c>
      <c r="E191" t="s">
        <v>2008</v>
      </c>
      <c r="F191" t="s">
        <v>973</v>
      </c>
      <c r="G191">
        <v>1</v>
      </c>
      <c r="H191">
        <v>0</v>
      </c>
      <c r="I191" t="s">
        <v>2215</v>
      </c>
      <c r="J191" t="s">
        <v>2345</v>
      </c>
      <c r="K191" t="s">
        <v>2000</v>
      </c>
      <c r="L191" t="s">
        <v>2001</v>
      </c>
      <c r="M191" t="s">
        <v>977</v>
      </c>
      <c r="N191" t="s">
        <v>2008</v>
      </c>
      <c r="O191" t="s">
        <v>2008</v>
      </c>
      <c r="P191" t="s">
        <v>2346</v>
      </c>
      <c r="Q191">
        <v>3800</v>
      </c>
      <c r="R191">
        <v>3827</v>
      </c>
      <c r="S191">
        <v>3827</v>
      </c>
      <c r="T191">
        <v>0</v>
      </c>
      <c r="U191">
        <v>0</v>
      </c>
      <c r="V191">
        <v>0</v>
      </c>
      <c r="W191">
        <v>1</v>
      </c>
      <c r="X191">
        <v>1</v>
      </c>
      <c r="Y191">
        <v>1</v>
      </c>
      <c r="Z191">
        <v>1</v>
      </c>
      <c r="AA191">
        <v>1</v>
      </c>
      <c r="AB191" t="s">
        <v>1072</v>
      </c>
      <c r="AC191" t="s">
        <v>2347</v>
      </c>
      <c r="AP191" t="s">
        <v>980</v>
      </c>
      <c r="AQ191">
        <v>0</v>
      </c>
      <c r="AT191" t="s">
        <v>935</v>
      </c>
      <c r="AU191" t="s">
        <v>2348</v>
      </c>
      <c r="AV191" t="str">
        <f t="shared" si="2"/>
        <v>Oczyszczalnia Wadowice Górne w aglomeracji Wadowice Górne</v>
      </c>
      <c r="AW191" t="s">
        <v>2349</v>
      </c>
      <c r="AX191" t="s">
        <v>2350</v>
      </c>
      <c r="BF191" s="730" t="s">
        <v>2331</v>
      </c>
      <c r="BG191" s="730" t="s">
        <v>2000</v>
      </c>
      <c r="BH191" s="730" t="s">
        <v>9493</v>
      </c>
    </row>
    <row r="192" spans="1:60">
      <c r="A192">
        <v>188</v>
      </c>
      <c r="B192" t="s">
        <v>1072</v>
      </c>
      <c r="D192" t="s">
        <v>2351</v>
      </c>
      <c r="E192" t="s">
        <v>2352</v>
      </c>
      <c r="F192" t="s">
        <v>973</v>
      </c>
      <c r="G192">
        <v>1</v>
      </c>
      <c r="H192">
        <v>0</v>
      </c>
      <c r="I192" t="s">
        <v>2215</v>
      </c>
      <c r="J192" t="s">
        <v>2232</v>
      </c>
      <c r="K192" t="s">
        <v>2000</v>
      </c>
      <c r="L192" t="s">
        <v>2001</v>
      </c>
      <c r="M192" t="s">
        <v>977</v>
      </c>
      <c r="N192" t="s">
        <v>2352</v>
      </c>
      <c r="O192" t="s">
        <v>2352</v>
      </c>
      <c r="P192" t="s">
        <v>2353</v>
      </c>
      <c r="Q192">
        <v>4977</v>
      </c>
      <c r="R192">
        <v>4783</v>
      </c>
      <c r="S192">
        <v>4659</v>
      </c>
      <c r="T192">
        <v>84</v>
      </c>
      <c r="U192">
        <v>40</v>
      </c>
      <c r="V192">
        <v>124</v>
      </c>
      <c r="W192">
        <v>0.97409999999999997</v>
      </c>
      <c r="X192">
        <v>0</v>
      </c>
      <c r="Y192">
        <v>1</v>
      </c>
      <c r="Z192">
        <v>1</v>
      </c>
      <c r="AA192">
        <v>0</v>
      </c>
      <c r="AB192" t="s">
        <v>1072</v>
      </c>
      <c r="AC192" t="s">
        <v>2354</v>
      </c>
      <c r="AP192" t="s">
        <v>980</v>
      </c>
      <c r="AQ192">
        <v>0</v>
      </c>
      <c r="AT192" t="s">
        <v>935</v>
      </c>
      <c r="AU192" t="s">
        <v>2355</v>
      </c>
      <c r="AV192" t="str">
        <f t="shared" si="2"/>
        <v>Oczyszczalnia Ścieków Wadowiciego Przedsiębiorstwa Wodociagów i Kanalizacji Spółka z o. o.  w aglomeracji Wadowice</v>
      </c>
      <c r="AW192" t="s">
        <v>2356</v>
      </c>
      <c r="AX192" t="s">
        <v>2357</v>
      </c>
      <c r="BF192" s="730" t="s">
        <v>2338</v>
      </c>
      <c r="BG192" s="730" t="s">
        <v>2154</v>
      </c>
      <c r="BH192" s="730" t="s">
        <v>9493</v>
      </c>
    </row>
    <row r="193" spans="1:60">
      <c r="A193">
        <v>189</v>
      </c>
      <c r="B193" t="s">
        <v>1072</v>
      </c>
      <c r="D193" t="s">
        <v>2358</v>
      </c>
      <c r="E193" t="s">
        <v>2359</v>
      </c>
      <c r="F193" t="s">
        <v>973</v>
      </c>
      <c r="G193">
        <v>1</v>
      </c>
      <c r="H193">
        <v>0</v>
      </c>
      <c r="I193" t="s">
        <v>2215</v>
      </c>
      <c r="J193" t="s">
        <v>2360</v>
      </c>
      <c r="K193" t="s">
        <v>2000</v>
      </c>
      <c r="L193" t="s">
        <v>2001</v>
      </c>
      <c r="M193" t="s">
        <v>977</v>
      </c>
      <c r="N193" t="s">
        <v>2359</v>
      </c>
      <c r="O193" t="s">
        <v>2359</v>
      </c>
      <c r="P193" t="s">
        <v>2361</v>
      </c>
      <c r="Q193">
        <v>2044</v>
      </c>
      <c r="R193">
        <v>2044</v>
      </c>
      <c r="S193">
        <v>2036</v>
      </c>
      <c r="T193">
        <v>8</v>
      </c>
      <c r="U193">
        <v>0</v>
      </c>
      <c r="V193">
        <v>8</v>
      </c>
      <c r="W193">
        <v>0.99609999999999999</v>
      </c>
      <c r="X193">
        <v>1</v>
      </c>
      <c r="Y193">
        <v>1</v>
      </c>
      <c r="Z193">
        <v>1</v>
      </c>
      <c r="AA193">
        <v>1</v>
      </c>
      <c r="AB193" t="s">
        <v>1072</v>
      </c>
      <c r="AC193" t="s">
        <v>2362</v>
      </c>
      <c r="AP193" t="s">
        <v>980</v>
      </c>
      <c r="AQ193">
        <v>0</v>
      </c>
      <c r="AT193" t="s">
        <v>1169</v>
      </c>
      <c r="AU193" t="s">
        <v>2363</v>
      </c>
      <c r="AV193" t="str">
        <f t="shared" si="2"/>
        <v>Uzdowo w aglomeracji Uzdowo</v>
      </c>
      <c r="AW193" t="s">
        <v>2364</v>
      </c>
      <c r="AX193" t="s">
        <v>2364</v>
      </c>
      <c r="BF193" s="730" t="s">
        <v>2006</v>
      </c>
      <c r="BG193" s="730" t="s">
        <v>2000</v>
      </c>
      <c r="BH193" s="730" t="s">
        <v>9493</v>
      </c>
    </row>
    <row r="194" spans="1:60">
      <c r="A194">
        <v>190</v>
      </c>
      <c r="B194" t="s">
        <v>1072</v>
      </c>
      <c r="D194" t="s">
        <v>2365</v>
      </c>
      <c r="E194" t="s">
        <v>2366</v>
      </c>
      <c r="F194" t="s">
        <v>973</v>
      </c>
      <c r="G194">
        <v>1</v>
      </c>
      <c r="H194">
        <v>0</v>
      </c>
      <c r="I194" t="s">
        <v>2215</v>
      </c>
      <c r="J194" t="s">
        <v>2240</v>
      </c>
      <c r="K194" t="s">
        <v>2154</v>
      </c>
      <c r="L194" t="s">
        <v>2001</v>
      </c>
      <c r="M194" t="s">
        <v>977</v>
      </c>
      <c r="N194" t="s">
        <v>2366</v>
      </c>
      <c r="O194" t="s">
        <v>2366</v>
      </c>
      <c r="P194" t="s">
        <v>2367</v>
      </c>
      <c r="Q194">
        <v>2590</v>
      </c>
      <c r="R194">
        <v>2589</v>
      </c>
      <c r="S194">
        <v>2555</v>
      </c>
      <c r="T194">
        <v>34</v>
      </c>
      <c r="U194">
        <v>0</v>
      </c>
      <c r="V194">
        <v>34</v>
      </c>
      <c r="W194">
        <v>0.9869</v>
      </c>
      <c r="X194">
        <v>1</v>
      </c>
      <c r="Y194">
        <v>1</v>
      </c>
      <c r="Z194">
        <v>1</v>
      </c>
      <c r="AA194">
        <v>1</v>
      </c>
      <c r="AB194" t="s">
        <v>1072</v>
      </c>
      <c r="AC194" t="s">
        <v>2368</v>
      </c>
      <c r="AP194" t="s">
        <v>980</v>
      </c>
      <c r="AQ194">
        <v>0</v>
      </c>
      <c r="AT194" t="s">
        <v>1169</v>
      </c>
      <c r="AU194" t="s">
        <v>2363</v>
      </c>
      <c r="AV194" t="str">
        <f t="shared" si="2"/>
        <v>Kramarzewo  w aglomeracji Uzdowo</v>
      </c>
      <c r="AW194" t="s">
        <v>2369</v>
      </c>
      <c r="AX194" t="s">
        <v>2364</v>
      </c>
      <c r="BF194" s="730" t="s">
        <v>2351</v>
      </c>
      <c r="BG194" s="730" t="s">
        <v>2000</v>
      </c>
      <c r="BH194" s="730" t="s">
        <v>9493</v>
      </c>
    </row>
    <row r="195" spans="1:60">
      <c r="A195">
        <v>191</v>
      </c>
      <c r="B195" t="s">
        <v>1072</v>
      </c>
      <c r="D195" t="s">
        <v>2370</v>
      </c>
      <c r="E195" t="s">
        <v>2371</v>
      </c>
      <c r="F195" t="s">
        <v>973</v>
      </c>
      <c r="G195">
        <v>1</v>
      </c>
      <c r="H195">
        <v>0</v>
      </c>
      <c r="I195" t="s">
        <v>2215</v>
      </c>
      <c r="J195" t="s">
        <v>2240</v>
      </c>
      <c r="K195" t="s">
        <v>2154</v>
      </c>
      <c r="L195" t="s">
        <v>2001</v>
      </c>
      <c r="M195" t="s">
        <v>977</v>
      </c>
      <c r="N195" t="s">
        <v>2371</v>
      </c>
      <c r="O195" t="s">
        <v>2371</v>
      </c>
      <c r="P195" t="s">
        <v>2372</v>
      </c>
      <c r="Q195">
        <v>6037</v>
      </c>
      <c r="R195">
        <v>5620</v>
      </c>
      <c r="S195">
        <v>5521</v>
      </c>
      <c r="T195">
        <v>69</v>
      </c>
      <c r="U195">
        <v>30</v>
      </c>
      <c r="V195">
        <v>99</v>
      </c>
      <c r="W195">
        <v>0.98240000000000005</v>
      </c>
      <c r="X195">
        <v>1</v>
      </c>
      <c r="Y195">
        <v>1</v>
      </c>
      <c r="Z195">
        <v>1</v>
      </c>
      <c r="AA195">
        <v>1</v>
      </c>
      <c r="AB195" t="s">
        <v>1072</v>
      </c>
      <c r="AC195" t="s">
        <v>2373</v>
      </c>
      <c r="AP195" t="s">
        <v>980</v>
      </c>
      <c r="AQ195">
        <v>0</v>
      </c>
      <c r="AT195" t="s">
        <v>1019</v>
      </c>
      <c r="AU195" t="s">
        <v>2374</v>
      </c>
      <c r="AV195" t="str">
        <f t="shared" si="2"/>
        <v>Uście Gorlickie w aglomeracji Uście Gorlickie</v>
      </c>
      <c r="AW195" t="s">
        <v>2375</v>
      </c>
      <c r="AX195" t="s">
        <v>2375</v>
      </c>
      <c r="BF195" s="730" t="s">
        <v>2358</v>
      </c>
      <c r="BG195" s="730" t="s">
        <v>2000</v>
      </c>
      <c r="BH195" s="730" t="s">
        <v>9493</v>
      </c>
    </row>
    <row r="196" spans="1:60">
      <c r="A196">
        <v>192</v>
      </c>
      <c r="B196" t="s">
        <v>1072</v>
      </c>
      <c r="D196" t="s">
        <v>2376</v>
      </c>
      <c r="E196" t="s">
        <v>2377</v>
      </c>
      <c r="F196" t="s">
        <v>973</v>
      </c>
      <c r="G196">
        <v>1</v>
      </c>
      <c r="H196">
        <v>0</v>
      </c>
      <c r="I196" t="s">
        <v>2215</v>
      </c>
      <c r="J196" t="s">
        <v>2216</v>
      </c>
      <c r="K196" t="s">
        <v>2000</v>
      </c>
      <c r="L196" t="s">
        <v>2001</v>
      </c>
      <c r="M196" t="s">
        <v>977</v>
      </c>
      <c r="N196" t="s">
        <v>2377</v>
      </c>
      <c r="O196" t="s">
        <v>2377</v>
      </c>
      <c r="P196" t="s">
        <v>2378</v>
      </c>
      <c r="Q196">
        <v>2550</v>
      </c>
      <c r="R196">
        <v>2560</v>
      </c>
      <c r="S196">
        <v>2485</v>
      </c>
      <c r="T196">
        <v>62</v>
      </c>
      <c r="U196">
        <v>13</v>
      </c>
      <c r="V196">
        <v>75</v>
      </c>
      <c r="W196">
        <v>0.97070000000000001</v>
      </c>
      <c r="X196">
        <v>0</v>
      </c>
      <c r="Y196">
        <v>1</v>
      </c>
      <c r="Z196">
        <v>1</v>
      </c>
      <c r="AA196">
        <v>0</v>
      </c>
      <c r="AB196" t="s">
        <v>1072</v>
      </c>
      <c r="AC196" t="s">
        <v>2379</v>
      </c>
      <c r="AP196" t="s">
        <v>980</v>
      </c>
      <c r="AQ196">
        <v>0</v>
      </c>
      <c r="AT196" t="s">
        <v>1019</v>
      </c>
      <c r="AU196" t="s">
        <v>2374</v>
      </c>
      <c r="AV196" t="str">
        <f t="shared" si="2"/>
        <v>Wysowa-Zdrój w aglomeracji Uście Gorlickie</v>
      </c>
      <c r="AW196" t="s">
        <v>2380</v>
      </c>
      <c r="AX196" t="s">
        <v>2375</v>
      </c>
      <c r="BF196" s="730" t="s">
        <v>2365</v>
      </c>
      <c r="BG196" s="730" t="s">
        <v>2154</v>
      </c>
      <c r="BH196" s="730" t="s">
        <v>9493</v>
      </c>
    </row>
    <row r="197" spans="1:60">
      <c r="A197">
        <v>193</v>
      </c>
      <c r="B197" t="s">
        <v>1072</v>
      </c>
      <c r="D197" t="s">
        <v>2381</v>
      </c>
      <c r="E197" t="s">
        <v>2382</v>
      </c>
      <c r="F197" t="s">
        <v>973</v>
      </c>
      <c r="G197">
        <v>1</v>
      </c>
      <c r="H197">
        <v>0</v>
      </c>
      <c r="I197" t="s">
        <v>2215</v>
      </c>
      <c r="J197" t="s">
        <v>2240</v>
      </c>
      <c r="K197" t="s">
        <v>2154</v>
      </c>
      <c r="L197" t="s">
        <v>2001</v>
      </c>
      <c r="M197" t="s">
        <v>977</v>
      </c>
      <c r="N197" t="s">
        <v>1228</v>
      </c>
      <c r="O197" t="s">
        <v>1228</v>
      </c>
      <c r="P197" t="s">
        <v>2383</v>
      </c>
      <c r="Q197">
        <v>2282</v>
      </c>
      <c r="R197">
        <v>2292</v>
      </c>
      <c r="S197">
        <v>2292</v>
      </c>
      <c r="T197">
        <v>0</v>
      </c>
      <c r="U197">
        <v>0</v>
      </c>
      <c r="V197">
        <v>0</v>
      </c>
      <c r="W197">
        <v>1</v>
      </c>
      <c r="X197">
        <v>1</v>
      </c>
      <c r="Y197">
        <v>1</v>
      </c>
      <c r="Z197">
        <v>1</v>
      </c>
      <c r="AA197">
        <v>1</v>
      </c>
      <c r="AB197" t="s">
        <v>1072</v>
      </c>
      <c r="AC197" t="s">
        <v>2384</v>
      </c>
      <c r="AP197" t="s">
        <v>980</v>
      </c>
      <c r="AQ197">
        <v>0</v>
      </c>
      <c r="AT197" t="s">
        <v>1019</v>
      </c>
      <c r="AU197" t="s">
        <v>2385</v>
      </c>
      <c r="AV197" t="str">
        <f t="shared" si="2"/>
        <v>mechaniczno biologiczna oczyszczalnia ścieków w aglomeracji Ustrzyki Dolne</v>
      </c>
      <c r="AW197" t="s">
        <v>2386</v>
      </c>
      <c r="AX197" t="s">
        <v>2387</v>
      </c>
      <c r="BF197" s="730" t="s">
        <v>2370</v>
      </c>
      <c r="BG197" s="730" t="s">
        <v>2154</v>
      </c>
      <c r="BH197" s="730" t="s">
        <v>9493</v>
      </c>
    </row>
    <row r="198" spans="1:60">
      <c r="A198">
        <v>194</v>
      </c>
      <c r="B198" t="s">
        <v>1072</v>
      </c>
      <c r="D198" t="s">
        <v>2388</v>
      </c>
      <c r="E198" t="s">
        <v>2389</v>
      </c>
      <c r="F198" t="s">
        <v>973</v>
      </c>
      <c r="G198">
        <v>1</v>
      </c>
      <c r="H198">
        <v>0</v>
      </c>
      <c r="I198" t="s">
        <v>2215</v>
      </c>
      <c r="J198" t="s">
        <v>2240</v>
      </c>
      <c r="K198" t="s">
        <v>2154</v>
      </c>
      <c r="L198" t="s">
        <v>2001</v>
      </c>
      <c r="M198" t="s">
        <v>977</v>
      </c>
      <c r="N198" t="s">
        <v>1228</v>
      </c>
      <c r="O198" t="s">
        <v>1228</v>
      </c>
      <c r="P198" t="s">
        <v>2390</v>
      </c>
      <c r="Q198">
        <v>2166</v>
      </c>
      <c r="R198">
        <v>2173</v>
      </c>
      <c r="S198">
        <v>2133</v>
      </c>
      <c r="T198">
        <v>10</v>
      </c>
      <c r="U198">
        <v>30</v>
      </c>
      <c r="V198">
        <v>40</v>
      </c>
      <c r="W198">
        <v>0.98160000000000003</v>
      </c>
      <c r="X198">
        <v>1</v>
      </c>
      <c r="Y198">
        <v>1</v>
      </c>
      <c r="Z198">
        <v>1</v>
      </c>
      <c r="AA198">
        <v>1</v>
      </c>
      <c r="AB198" t="s">
        <v>1072</v>
      </c>
      <c r="AC198" t="s">
        <v>2391</v>
      </c>
      <c r="AP198" t="s">
        <v>980</v>
      </c>
      <c r="AQ198">
        <v>0</v>
      </c>
      <c r="AT198" t="s">
        <v>1047</v>
      </c>
      <c r="AU198" t="s">
        <v>2392</v>
      </c>
      <c r="AV198" t="str">
        <f t="shared" ref="AV198:AV261" si="3">CONCATENATE("",AW198," w aglomeracji ",AX198)</f>
        <v>Ustroń w aglomeracji Ustroń</v>
      </c>
      <c r="AW198" t="s">
        <v>2393</v>
      </c>
      <c r="AX198" t="s">
        <v>2393</v>
      </c>
      <c r="BF198" s="730" t="s">
        <v>2376</v>
      </c>
      <c r="BG198" s="730" t="s">
        <v>2000</v>
      </c>
      <c r="BH198" s="730" t="s">
        <v>9493</v>
      </c>
    </row>
    <row r="199" spans="1:60">
      <c r="A199">
        <v>195</v>
      </c>
      <c r="B199" t="s">
        <v>1072</v>
      </c>
      <c r="D199" t="s">
        <v>1490</v>
      </c>
      <c r="E199" t="s">
        <v>1492</v>
      </c>
      <c r="F199" t="s">
        <v>973</v>
      </c>
      <c r="G199">
        <v>2</v>
      </c>
      <c r="H199">
        <v>0</v>
      </c>
      <c r="I199" t="s">
        <v>2215</v>
      </c>
      <c r="J199" t="s">
        <v>2240</v>
      </c>
      <c r="K199" t="s">
        <v>2154</v>
      </c>
      <c r="L199" t="s">
        <v>2001</v>
      </c>
      <c r="M199" t="s">
        <v>977</v>
      </c>
      <c r="N199" t="s">
        <v>1492</v>
      </c>
      <c r="O199" t="s">
        <v>1492</v>
      </c>
      <c r="P199" t="s">
        <v>2394</v>
      </c>
      <c r="Q199">
        <v>3061</v>
      </c>
      <c r="R199">
        <v>3024</v>
      </c>
      <c r="S199">
        <v>2985</v>
      </c>
      <c r="T199">
        <v>39</v>
      </c>
      <c r="U199">
        <v>0</v>
      </c>
      <c r="V199">
        <v>39</v>
      </c>
      <c r="W199">
        <v>0.98709999999999998</v>
      </c>
      <c r="X199">
        <v>1</v>
      </c>
      <c r="Y199">
        <v>1</v>
      </c>
      <c r="Z199">
        <v>1</v>
      </c>
      <c r="AA199">
        <v>1</v>
      </c>
      <c r="AB199" t="s">
        <v>1072</v>
      </c>
      <c r="AC199" s="488" t="s">
        <v>2395</v>
      </c>
      <c r="AD199" s="489" t="s">
        <v>2396</v>
      </c>
      <c r="AP199" t="s">
        <v>980</v>
      </c>
      <c r="AQ199">
        <v>0</v>
      </c>
      <c r="AT199" t="s">
        <v>1019</v>
      </c>
      <c r="AU199" t="s">
        <v>2397</v>
      </c>
      <c r="AV199" t="str">
        <f t="shared" si="3"/>
        <v>Ustrobna w aglomeracji Ustrobna</v>
      </c>
      <c r="AW199" t="s">
        <v>2398</v>
      </c>
      <c r="AX199" t="s">
        <v>2398</v>
      </c>
      <c r="BF199" s="730" t="s">
        <v>2381</v>
      </c>
      <c r="BG199" s="730" t="s">
        <v>2154</v>
      </c>
      <c r="BH199" s="730" t="s">
        <v>9493</v>
      </c>
    </row>
    <row r="200" spans="1:60">
      <c r="A200">
        <v>196</v>
      </c>
      <c r="B200" t="s">
        <v>1072</v>
      </c>
      <c r="D200" t="s">
        <v>2399</v>
      </c>
      <c r="E200" t="s">
        <v>2400</v>
      </c>
      <c r="F200" t="s">
        <v>973</v>
      </c>
      <c r="G200">
        <v>1</v>
      </c>
      <c r="H200">
        <v>0</v>
      </c>
      <c r="I200" t="s">
        <v>2215</v>
      </c>
      <c r="J200" t="s">
        <v>2345</v>
      </c>
      <c r="K200" t="s">
        <v>2000</v>
      </c>
      <c r="L200" t="s">
        <v>2001</v>
      </c>
      <c r="M200" t="s">
        <v>977</v>
      </c>
      <c r="N200" t="s">
        <v>2400</v>
      </c>
      <c r="O200" t="s">
        <v>2400</v>
      </c>
      <c r="P200" t="s">
        <v>2401</v>
      </c>
      <c r="Q200">
        <v>2010</v>
      </c>
      <c r="R200">
        <v>2012</v>
      </c>
      <c r="S200">
        <v>1865</v>
      </c>
      <c r="T200">
        <v>117</v>
      </c>
      <c r="U200">
        <v>30</v>
      </c>
      <c r="V200">
        <v>147</v>
      </c>
      <c r="W200">
        <v>0.92689999999999995</v>
      </c>
      <c r="X200">
        <v>0</v>
      </c>
      <c r="Y200">
        <v>1</v>
      </c>
      <c r="Z200">
        <v>1</v>
      </c>
      <c r="AA200">
        <v>0</v>
      </c>
      <c r="AB200" t="s">
        <v>1072</v>
      </c>
      <c r="AC200" s="488" t="s">
        <v>2395</v>
      </c>
      <c r="AD200" s="489" t="s">
        <v>2396</v>
      </c>
      <c r="AP200" t="s">
        <v>980</v>
      </c>
      <c r="AQ200">
        <v>0</v>
      </c>
      <c r="AT200" t="s">
        <v>1169</v>
      </c>
      <c r="AU200" t="s">
        <v>2402</v>
      </c>
      <c r="AV200" t="str">
        <f t="shared" si="3"/>
        <v>Wodociągi Ustka Sp. z o.o. w aglomeracji Ustka</v>
      </c>
      <c r="AW200" t="s">
        <v>2403</v>
      </c>
      <c r="AX200" t="s">
        <v>2404</v>
      </c>
      <c r="BF200" s="730" t="s">
        <v>2388</v>
      </c>
      <c r="BG200" s="730" t="s">
        <v>2154</v>
      </c>
      <c r="BH200" s="730" t="s">
        <v>9493</v>
      </c>
    </row>
    <row r="201" spans="1:60">
      <c r="A201">
        <v>197</v>
      </c>
      <c r="B201" t="s">
        <v>1072</v>
      </c>
      <c r="D201" t="s">
        <v>2405</v>
      </c>
      <c r="E201" t="s">
        <v>2406</v>
      </c>
      <c r="F201" t="s">
        <v>973</v>
      </c>
      <c r="G201">
        <v>1</v>
      </c>
      <c r="H201">
        <v>0</v>
      </c>
      <c r="I201" t="s">
        <v>2215</v>
      </c>
      <c r="J201" t="s">
        <v>2248</v>
      </c>
      <c r="K201" t="s">
        <v>2154</v>
      </c>
      <c r="L201" t="s">
        <v>2001</v>
      </c>
      <c r="M201" t="s">
        <v>977</v>
      </c>
      <c r="N201" t="s">
        <v>2264</v>
      </c>
      <c r="O201" t="s">
        <v>2264</v>
      </c>
      <c r="P201" t="s">
        <v>2407</v>
      </c>
      <c r="Q201">
        <v>4750</v>
      </c>
      <c r="R201">
        <v>4585</v>
      </c>
      <c r="S201">
        <v>4212</v>
      </c>
      <c r="T201">
        <v>249</v>
      </c>
      <c r="U201">
        <v>124</v>
      </c>
      <c r="V201">
        <v>373</v>
      </c>
      <c r="W201">
        <v>0.91859999999999997</v>
      </c>
      <c r="X201">
        <v>0</v>
      </c>
      <c r="Y201">
        <v>0</v>
      </c>
      <c r="Z201">
        <v>1</v>
      </c>
      <c r="AA201">
        <v>0</v>
      </c>
      <c r="AB201" t="s">
        <v>1072</v>
      </c>
      <c r="AC201" t="s">
        <v>2408</v>
      </c>
      <c r="AP201" t="s">
        <v>980</v>
      </c>
      <c r="AQ201">
        <v>0</v>
      </c>
      <c r="AT201" t="s">
        <v>990</v>
      </c>
      <c r="AU201" t="s">
        <v>2409</v>
      </c>
      <c r="AV201" t="str">
        <f t="shared" si="3"/>
        <v>Urzędów w aglomeracji Urzędów</v>
      </c>
      <c r="AW201" t="s">
        <v>2410</v>
      </c>
      <c r="AX201" t="s">
        <v>2410</v>
      </c>
      <c r="BF201" s="730" t="s">
        <v>1490</v>
      </c>
      <c r="BG201" s="730" t="s">
        <v>2154</v>
      </c>
      <c r="BH201" s="730" t="s">
        <v>9493</v>
      </c>
    </row>
    <row r="202" spans="1:60">
      <c r="A202">
        <v>198</v>
      </c>
      <c r="B202" t="s">
        <v>1072</v>
      </c>
      <c r="D202" t="s">
        <v>2411</v>
      </c>
      <c r="E202" t="s">
        <v>2412</v>
      </c>
      <c r="F202" t="s">
        <v>973</v>
      </c>
      <c r="G202">
        <v>1</v>
      </c>
      <c r="H202">
        <v>0</v>
      </c>
      <c r="I202" t="s">
        <v>974</v>
      </c>
      <c r="J202" t="s">
        <v>1069</v>
      </c>
      <c r="K202" t="s">
        <v>2154</v>
      </c>
      <c r="L202" t="s">
        <v>2001</v>
      </c>
      <c r="M202" t="s">
        <v>977</v>
      </c>
      <c r="N202" t="s">
        <v>2412</v>
      </c>
      <c r="O202" t="s">
        <v>2413</v>
      </c>
      <c r="P202" t="s">
        <v>2414</v>
      </c>
      <c r="Q202">
        <v>55603</v>
      </c>
      <c r="R202">
        <v>49464</v>
      </c>
      <c r="S202">
        <v>48252</v>
      </c>
      <c r="T202">
        <v>1100</v>
      </c>
      <c r="U202">
        <v>112</v>
      </c>
      <c r="V202">
        <v>1212</v>
      </c>
      <c r="W202">
        <v>0.97550000000000003</v>
      </c>
      <c r="X202">
        <v>0</v>
      </c>
      <c r="Y202">
        <v>1</v>
      </c>
      <c r="Z202">
        <v>1</v>
      </c>
      <c r="AA202">
        <v>0</v>
      </c>
      <c r="AB202" t="s">
        <v>1072</v>
      </c>
      <c r="AC202" t="s">
        <v>2415</v>
      </c>
      <c r="AP202" t="s">
        <v>980</v>
      </c>
      <c r="AQ202">
        <v>0</v>
      </c>
      <c r="AT202" t="s">
        <v>1212</v>
      </c>
      <c r="AU202" t="s">
        <v>2416</v>
      </c>
      <c r="AV202" t="str">
        <f t="shared" si="3"/>
        <v>Urszulin w aglomeracji Urszulin</v>
      </c>
      <c r="AW202" t="s">
        <v>2417</v>
      </c>
      <c r="AX202" t="s">
        <v>2417</v>
      </c>
      <c r="BF202" s="730" t="s">
        <v>2399</v>
      </c>
      <c r="BG202" s="730" t="s">
        <v>2000</v>
      </c>
      <c r="BH202" s="730" t="s">
        <v>9493</v>
      </c>
    </row>
    <row r="203" spans="1:60">
      <c r="A203">
        <v>199</v>
      </c>
      <c r="B203" t="s">
        <v>1072</v>
      </c>
      <c r="D203" t="s">
        <v>2322</v>
      </c>
      <c r="E203" t="s">
        <v>2323</v>
      </c>
      <c r="F203" t="s">
        <v>973</v>
      </c>
      <c r="G203">
        <v>1</v>
      </c>
      <c r="H203">
        <v>0</v>
      </c>
      <c r="I203" t="s">
        <v>974</v>
      </c>
      <c r="J203" t="s">
        <v>2418</v>
      </c>
      <c r="K203" t="s">
        <v>2154</v>
      </c>
      <c r="L203" t="s">
        <v>2001</v>
      </c>
      <c r="M203" t="s">
        <v>977</v>
      </c>
      <c r="N203" t="s">
        <v>2323</v>
      </c>
      <c r="O203" t="s">
        <v>2419</v>
      </c>
      <c r="P203" t="s">
        <v>2420</v>
      </c>
      <c r="Q203">
        <v>46314</v>
      </c>
      <c r="R203">
        <v>44478</v>
      </c>
      <c r="S203">
        <v>44150</v>
      </c>
      <c r="T203">
        <v>130</v>
      </c>
      <c r="U203">
        <v>198</v>
      </c>
      <c r="V203">
        <v>328</v>
      </c>
      <c r="W203">
        <v>0.99260000000000004</v>
      </c>
      <c r="X203">
        <v>1</v>
      </c>
      <c r="Y203">
        <v>1</v>
      </c>
      <c r="Z203">
        <v>1</v>
      </c>
      <c r="AA203">
        <v>1</v>
      </c>
      <c r="AB203" t="s">
        <v>1072</v>
      </c>
      <c r="AC203" t="s">
        <v>2421</v>
      </c>
      <c r="AP203" t="s">
        <v>980</v>
      </c>
      <c r="AQ203">
        <v>0</v>
      </c>
      <c r="AT203" t="s">
        <v>1169</v>
      </c>
      <c r="AU203" t="s">
        <v>2422</v>
      </c>
      <c r="AV203" t="str">
        <f t="shared" si="3"/>
        <v>UNISŁAW w aglomeracji Unisław</v>
      </c>
      <c r="AW203" t="s">
        <v>2423</v>
      </c>
      <c r="AX203" t="s">
        <v>2424</v>
      </c>
      <c r="BF203" s="730" t="s">
        <v>2405</v>
      </c>
      <c r="BG203" s="730" t="s">
        <v>2154</v>
      </c>
      <c r="BH203" s="730" t="s">
        <v>9493</v>
      </c>
    </row>
    <row r="204" spans="1:60">
      <c r="A204">
        <v>200</v>
      </c>
      <c r="B204" t="s">
        <v>1072</v>
      </c>
      <c r="D204" t="s">
        <v>2425</v>
      </c>
      <c r="E204" t="s">
        <v>2426</v>
      </c>
      <c r="F204" t="s">
        <v>973</v>
      </c>
      <c r="G204">
        <v>1</v>
      </c>
      <c r="H204">
        <v>0</v>
      </c>
      <c r="I204" t="s">
        <v>974</v>
      </c>
      <c r="J204" t="s">
        <v>2427</v>
      </c>
      <c r="K204" t="s">
        <v>2154</v>
      </c>
      <c r="L204" t="s">
        <v>2001</v>
      </c>
      <c r="M204" t="s">
        <v>977</v>
      </c>
      <c r="N204" t="s">
        <v>2426</v>
      </c>
      <c r="O204" t="s">
        <v>2426</v>
      </c>
      <c r="P204" t="s">
        <v>2428</v>
      </c>
      <c r="Q204">
        <v>10541</v>
      </c>
      <c r="R204">
        <v>9942</v>
      </c>
      <c r="S204">
        <v>9842</v>
      </c>
      <c r="T204">
        <v>100</v>
      </c>
      <c r="U204">
        <v>0</v>
      </c>
      <c r="V204">
        <v>100</v>
      </c>
      <c r="W204">
        <v>0.9899</v>
      </c>
      <c r="X204">
        <v>1</v>
      </c>
      <c r="Y204">
        <v>1</v>
      </c>
      <c r="Z204">
        <v>1</v>
      </c>
      <c r="AA204">
        <v>1</v>
      </c>
      <c r="AB204" t="s">
        <v>1072</v>
      </c>
      <c r="AC204" t="s">
        <v>2429</v>
      </c>
      <c r="AP204" t="s">
        <v>980</v>
      </c>
      <c r="AQ204">
        <v>0</v>
      </c>
      <c r="AT204" t="s">
        <v>1038</v>
      </c>
      <c r="AU204" t="s">
        <v>2430</v>
      </c>
      <c r="AV204" t="str">
        <f t="shared" si="3"/>
        <v>Uniejów w aglomeracji Uniejów</v>
      </c>
      <c r="AW204" t="s">
        <v>2431</v>
      </c>
      <c r="AX204" t="s">
        <v>2431</v>
      </c>
      <c r="BF204" s="730" t="s">
        <v>2411</v>
      </c>
      <c r="BG204" s="730" t="s">
        <v>2154</v>
      </c>
      <c r="BH204" s="730" t="s">
        <v>9493</v>
      </c>
    </row>
    <row r="205" spans="1:60">
      <c r="A205">
        <v>201</v>
      </c>
      <c r="B205" t="s">
        <v>1072</v>
      </c>
      <c r="D205" t="s">
        <v>1246</v>
      </c>
      <c r="E205" t="s">
        <v>1248</v>
      </c>
      <c r="F205" t="s">
        <v>973</v>
      </c>
      <c r="G205">
        <v>1</v>
      </c>
      <c r="H205">
        <v>0</v>
      </c>
      <c r="I205" t="s">
        <v>974</v>
      </c>
      <c r="J205" t="s">
        <v>2427</v>
      </c>
      <c r="K205" t="s">
        <v>2154</v>
      </c>
      <c r="L205" t="s">
        <v>2001</v>
      </c>
      <c r="M205" t="s">
        <v>977</v>
      </c>
      <c r="N205" t="s">
        <v>1248</v>
      </c>
      <c r="O205" t="s">
        <v>1248</v>
      </c>
      <c r="P205" t="s">
        <v>2432</v>
      </c>
      <c r="Q205">
        <v>16187</v>
      </c>
      <c r="R205">
        <v>16366</v>
      </c>
      <c r="S205">
        <v>15920</v>
      </c>
      <c r="T205">
        <v>318</v>
      </c>
      <c r="U205">
        <v>128</v>
      </c>
      <c r="V205">
        <v>446</v>
      </c>
      <c r="W205">
        <v>0.97270000000000001</v>
      </c>
      <c r="X205">
        <v>0</v>
      </c>
      <c r="Y205">
        <v>1</v>
      </c>
      <c r="Z205">
        <v>1</v>
      </c>
      <c r="AA205">
        <v>0</v>
      </c>
      <c r="AB205" t="s">
        <v>1072</v>
      </c>
      <c r="AC205" t="s">
        <v>2433</v>
      </c>
      <c r="AP205" t="s">
        <v>980</v>
      </c>
      <c r="AQ205">
        <v>0</v>
      </c>
      <c r="AT205" t="s">
        <v>1019</v>
      </c>
      <c r="AU205" t="s">
        <v>2434</v>
      </c>
      <c r="AV205" t="str">
        <f t="shared" si="3"/>
        <v>Ulanów w aglomeracji Ulanów</v>
      </c>
      <c r="AW205" t="s">
        <v>2435</v>
      </c>
      <c r="AX205" t="s">
        <v>2435</v>
      </c>
      <c r="BF205" s="730" t="s">
        <v>2322</v>
      </c>
      <c r="BG205" s="730" t="s">
        <v>2154</v>
      </c>
      <c r="BH205" s="730" t="s">
        <v>9493</v>
      </c>
    </row>
    <row r="206" spans="1:60">
      <c r="A206">
        <v>202</v>
      </c>
      <c r="B206" t="s">
        <v>1072</v>
      </c>
      <c r="D206" t="s">
        <v>2436</v>
      </c>
      <c r="E206" t="s">
        <v>2437</v>
      </c>
      <c r="F206" t="s">
        <v>973</v>
      </c>
      <c r="G206">
        <v>1</v>
      </c>
      <c r="H206">
        <v>0</v>
      </c>
      <c r="I206" t="s">
        <v>974</v>
      </c>
      <c r="J206" t="s">
        <v>2427</v>
      </c>
      <c r="K206" t="s">
        <v>2154</v>
      </c>
      <c r="L206" t="s">
        <v>2001</v>
      </c>
      <c r="M206" t="s">
        <v>977</v>
      </c>
      <c r="N206" t="s">
        <v>2437</v>
      </c>
      <c r="O206" t="s">
        <v>2437</v>
      </c>
      <c r="P206" t="s">
        <v>2438</v>
      </c>
      <c r="Q206">
        <v>15050</v>
      </c>
      <c r="R206">
        <v>13938</v>
      </c>
      <c r="S206">
        <v>13689</v>
      </c>
      <c r="T206">
        <v>249</v>
      </c>
      <c r="U206">
        <v>0</v>
      </c>
      <c r="V206">
        <v>249</v>
      </c>
      <c r="W206">
        <v>0.98209999999999997</v>
      </c>
      <c r="X206">
        <v>1</v>
      </c>
      <c r="Y206">
        <v>1</v>
      </c>
      <c r="Z206">
        <v>1</v>
      </c>
      <c r="AA206">
        <v>1</v>
      </c>
      <c r="AB206" t="s">
        <v>1072</v>
      </c>
      <c r="AC206" t="s">
        <v>1176</v>
      </c>
      <c r="AP206" t="s">
        <v>980</v>
      </c>
      <c r="AQ206">
        <v>0</v>
      </c>
      <c r="AT206" t="s">
        <v>1072</v>
      </c>
      <c r="AU206" t="s">
        <v>2274</v>
      </c>
      <c r="AV206" t="str">
        <f t="shared" si="3"/>
        <v>ELMECH Ujście w aglomeracji Ujście</v>
      </c>
      <c r="AW206" t="s">
        <v>2439</v>
      </c>
      <c r="AX206" t="s">
        <v>2275</v>
      </c>
      <c r="BF206" s="730" t="s">
        <v>2425</v>
      </c>
      <c r="BG206" s="730" t="s">
        <v>2154</v>
      </c>
      <c r="BH206" s="730" t="s">
        <v>9493</v>
      </c>
    </row>
    <row r="207" spans="1:60">
      <c r="A207">
        <v>203</v>
      </c>
      <c r="B207" t="s">
        <v>1072</v>
      </c>
      <c r="D207" t="s">
        <v>2440</v>
      </c>
      <c r="E207" t="s">
        <v>2441</v>
      </c>
      <c r="F207" t="s">
        <v>973</v>
      </c>
      <c r="G207">
        <v>1</v>
      </c>
      <c r="H207">
        <v>0</v>
      </c>
      <c r="I207" t="s">
        <v>974</v>
      </c>
      <c r="J207" t="s">
        <v>1069</v>
      </c>
      <c r="K207" t="s">
        <v>2154</v>
      </c>
      <c r="L207" t="s">
        <v>2001</v>
      </c>
      <c r="M207" t="s">
        <v>977</v>
      </c>
      <c r="N207" t="s">
        <v>2441</v>
      </c>
      <c r="O207" t="s">
        <v>2441</v>
      </c>
      <c r="P207" t="s">
        <v>2442</v>
      </c>
      <c r="Q207">
        <v>7890</v>
      </c>
      <c r="R207">
        <v>7826</v>
      </c>
      <c r="S207">
        <v>7726</v>
      </c>
      <c r="T207">
        <v>8</v>
      </c>
      <c r="U207">
        <v>92</v>
      </c>
      <c r="V207">
        <v>100</v>
      </c>
      <c r="W207">
        <v>0.98719999999999997</v>
      </c>
      <c r="X207">
        <v>1</v>
      </c>
      <c r="Y207">
        <v>1</v>
      </c>
      <c r="Z207">
        <v>1</v>
      </c>
      <c r="AA207">
        <v>1</v>
      </c>
      <c r="AB207" t="s">
        <v>1072</v>
      </c>
      <c r="AC207" t="s">
        <v>2443</v>
      </c>
      <c r="AP207" t="s">
        <v>980</v>
      </c>
      <c r="AQ207">
        <v>0</v>
      </c>
      <c r="AT207" t="s">
        <v>1047</v>
      </c>
      <c r="AU207" t="s">
        <v>2444</v>
      </c>
      <c r="AV207" t="str">
        <f t="shared" si="3"/>
        <v>Ujazd w aglomeracji Ujazd</v>
      </c>
      <c r="AW207" t="s">
        <v>2445</v>
      </c>
      <c r="AX207" t="s">
        <v>2445</v>
      </c>
      <c r="BF207" s="730" t="s">
        <v>1246</v>
      </c>
      <c r="BG207" s="730" t="s">
        <v>2154</v>
      </c>
      <c r="BH207" s="730" t="s">
        <v>9493</v>
      </c>
    </row>
    <row r="208" spans="1:60">
      <c r="A208">
        <v>204</v>
      </c>
      <c r="B208" t="s">
        <v>1072</v>
      </c>
      <c r="D208" t="s">
        <v>2446</v>
      </c>
      <c r="E208" t="s">
        <v>2447</v>
      </c>
      <c r="F208" t="s">
        <v>973</v>
      </c>
      <c r="G208">
        <v>1</v>
      </c>
      <c r="H208">
        <v>0</v>
      </c>
      <c r="I208" t="s">
        <v>974</v>
      </c>
      <c r="J208" t="s">
        <v>2427</v>
      </c>
      <c r="K208" t="s">
        <v>2154</v>
      </c>
      <c r="L208" t="s">
        <v>2001</v>
      </c>
      <c r="M208" t="s">
        <v>977</v>
      </c>
      <c r="N208" t="s">
        <v>2447</v>
      </c>
      <c r="O208" t="s">
        <v>2447</v>
      </c>
      <c r="P208" t="s">
        <v>2448</v>
      </c>
      <c r="Q208">
        <v>7525</v>
      </c>
      <c r="R208">
        <v>7525</v>
      </c>
      <c r="S208">
        <v>7375</v>
      </c>
      <c r="T208">
        <v>85</v>
      </c>
      <c r="U208">
        <v>65</v>
      </c>
      <c r="V208">
        <v>150</v>
      </c>
      <c r="W208">
        <v>0.98009999999999997</v>
      </c>
      <c r="X208">
        <v>1</v>
      </c>
      <c r="Y208">
        <v>1</v>
      </c>
      <c r="Z208">
        <v>1</v>
      </c>
      <c r="AA208">
        <v>1</v>
      </c>
      <c r="AB208" t="s">
        <v>1072</v>
      </c>
      <c r="AC208" t="s">
        <v>2449</v>
      </c>
      <c r="AP208" t="s">
        <v>980</v>
      </c>
      <c r="AQ208">
        <v>0</v>
      </c>
      <c r="AT208" t="s">
        <v>990</v>
      </c>
      <c r="AU208" t="s">
        <v>2450</v>
      </c>
      <c r="AV208" t="str">
        <f t="shared" si="3"/>
        <v>Gminna Oczyszczalnia Ujazd w aglomeracji Ujazd</v>
      </c>
      <c r="AW208" t="s">
        <v>2451</v>
      </c>
      <c r="AX208" t="s">
        <v>2445</v>
      </c>
      <c r="BF208" s="730" t="s">
        <v>2436</v>
      </c>
      <c r="BG208" s="730" t="s">
        <v>2154</v>
      </c>
      <c r="BH208" s="730" t="s">
        <v>9493</v>
      </c>
    </row>
    <row r="209" spans="1:60">
      <c r="A209">
        <v>205</v>
      </c>
      <c r="B209" t="s">
        <v>1072</v>
      </c>
      <c r="D209" t="s">
        <v>2452</v>
      </c>
      <c r="E209" t="s">
        <v>2453</v>
      </c>
      <c r="F209" t="s">
        <v>973</v>
      </c>
      <c r="G209">
        <v>1</v>
      </c>
      <c r="H209">
        <v>0</v>
      </c>
      <c r="I209" t="s">
        <v>974</v>
      </c>
      <c r="J209" t="s">
        <v>2418</v>
      </c>
      <c r="K209" t="s">
        <v>2154</v>
      </c>
      <c r="L209" t="s">
        <v>2001</v>
      </c>
      <c r="M209" t="s">
        <v>977</v>
      </c>
      <c r="N209" t="s">
        <v>2453</v>
      </c>
      <c r="O209" t="s">
        <v>2453</v>
      </c>
      <c r="P209" t="s">
        <v>2454</v>
      </c>
      <c r="Q209">
        <v>4064</v>
      </c>
      <c r="R209">
        <v>3727</v>
      </c>
      <c r="S209">
        <v>3674</v>
      </c>
      <c r="T209">
        <v>43</v>
      </c>
      <c r="U209">
        <v>10</v>
      </c>
      <c r="V209">
        <v>53</v>
      </c>
      <c r="W209">
        <v>0.98580000000000001</v>
      </c>
      <c r="X209">
        <v>1</v>
      </c>
      <c r="Y209">
        <v>1</v>
      </c>
      <c r="Z209">
        <v>1</v>
      </c>
      <c r="AA209">
        <v>1</v>
      </c>
      <c r="AB209" t="s">
        <v>1072</v>
      </c>
      <c r="AC209" t="s">
        <v>2455</v>
      </c>
      <c r="AP209" t="s">
        <v>980</v>
      </c>
      <c r="AQ209">
        <v>0</v>
      </c>
      <c r="AT209" t="s">
        <v>990</v>
      </c>
      <c r="AU209" t="s">
        <v>2450</v>
      </c>
      <c r="AV209" t="str">
        <f t="shared" si="3"/>
        <v>Romer Media sp. z o.o. w aglomeracji Ujazd</v>
      </c>
      <c r="AW209" t="s">
        <v>2456</v>
      </c>
      <c r="AX209" t="s">
        <v>2445</v>
      </c>
      <c r="BF209" s="730" t="s">
        <v>2440</v>
      </c>
      <c r="BG209" s="730" t="s">
        <v>2154</v>
      </c>
      <c r="BH209" s="730" t="s">
        <v>9493</v>
      </c>
    </row>
    <row r="210" spans="1:60">
      <c r="A210">
        <v>206</v>
      </c>
      <c r="B210" t="s">
        <v>1072</v>
      </c>
      <c r="D210" t="s">
        <v>2457</v>
      </c>
      <c r="E210" t="s">
        <v>2458</v>
      </c>
      <c r="F210" t="s">
        <v>973</v>
      </c>
      <c r="G210">
        <v>1</v>
      </c>
      <c r="H210">
        <v>0</v>
      </c>
      <c r="I210" t="s">
        <v>974</v>
      </c>
      <c r="J210" t="s">
        <v>2418</v>
      </c>
      <c r="K210" t="s">
        <v>2154</v>
      </c>
      <c r="L210" t="s">
        <v>2001</v>
      </c>
      <c r="M210" t="s">
        <v>977</v>
      </c>
      <c r="N210" t="s">
        <v>2458</v>
      </c>
      <c r="O210" t="s">
        <v>2458</v>
      </c>
      <c r="P210" t="s">
        <v>2459</v>
      </c>
      <c r="Q210">
        <v>2966</v>
      </c>
      <c r="R210">
        <v>2752</v>
      </c>
      <c r="S210">
        <v>2737</v>
      </c>
      <c r="T210">
        <v>0</v>
      </c>
      <c r="U210">
        <v>15</v>
      </c>
      <c r="V210">
        <v>15</v>
      </c>
      <c r="W210">
        <v>0.99450000000000005</v>
      </c>
      <c r="X210">
        <v>1</v>
      </c>
      <c r="Y210">
        <v>0</v>
      </c>
      <c r="Z210">
        <v>0</v>
      </c>
      <c r="AA210">
        <v>0</v>
      </c>
      <c r="AB210" t="s">
        <v>1072</v>
      </c>
      <c r="AC210" t="s">
        <v>2460</v>
      </c>
      <c r="AP210" t="s">
        <v>980</v>
      </c>
      <c r="AQ210">
        <v>0</v>
      </c>
      <c r="AT210" t="s">
        <v>1019</v>
      </c>
      <c r="AU210" t="s">
        <v>2461</v>
      </c>
      <c r="AV210" t="str">
        <f t="shared" si="3"/>
        <v>Uherce Mineralne w aglomeracji Uherce Mineralne</v>
      </c>
      <c r="AW210" t="s">
        <v>2462</v>
      </c>
      <c r="AX210" t="s">
        <v>2462</v>
      </c>
      <c r="BF210" s="730" t="s">
        <v>2446</v>
      </c>
      <c r="BG210" s="730" t="s">
        <v>2154</v>
      </c>
      <c r="BH210" s="730" t="s">
        <v>9493</v>
      </c>
    </row>
    <row r="211" spans="1:60">
      <c r="A211">
        <v>207</v>
      </c>
      <c r="B211" t="s">
        <v>1072</v>
      </c>
      <c r="D211" t="s">
        <v>2463</v>
      </c>
      <c r="E211" t="s">
        <v>2464</v>
      </c>
      <c r="F211" t="s">
        <v>973</v>
      </c>
      <c r="G211">
        <v>2</v>
      </c>
      <c r="H211">
        <v>0</v>
      </c>
      <c r="I211" t="s">
        <v>974</v>
      </c>
      <c r="J211" t="s">
        <v>2418</v>
      </c>
      <c r="K211" t="s">
        <v>2154</v>
      </c>
      <c r="L211" t="s">
        <v>2001</v>
      </c>
      <c r="M211" t="s">
        <v>977</v>
      </c>
      <c r="N211" t="s">
        <v>2464</v>
      </c>
      <c r="O211" t="s">
        <v>2464</v>
      </c>
      <c r="P211" t="s">
        <v>2465</v>
      </c>
      <c r="Q211">
        <v>3381</v>
      </c>
      <c r="R211">
        <v>3166</v>
      </c>
      <c r="S211">
        <v>3129</v>
      </c>
      <c r="T211">
        <v>37</v>
      </c>
      <c r="U211">
        <v>0</v>
      </c>
      <c r="V211">
        <v>37</v>
      </c>
      <c r="W211">
        <v>0.98829999999999996</v>
      </c>
      <c r="X211">
        <v>1</v>
      </c>
      <c r="Y211">
        <v>1</v>
      </c>
      <c r="Z211">
        <v>1</v>
      </c>
      <c r="AA211">
        <v>1</v>
      </c>
      <c r="AB211" t="s">
        <v>1072</v>
      </c>
      <c r="AC211" s="488" t="s">
        <v>2466</v>
      </c>
      <c r="AD211" s="489" t="s">
        <v>2467</v>
      </c>
      <c r="AP211" t="s">
        <v>980</v>
      </c>
      <c r="AQ211">
        <v>0</v>
      </c>
      <c r="AT211" t="s">
        <v>1029</v>
      </c>
      <c r="AU211" t="s">
        <v>2468</v>
      </c>
      <c r="AV211" t="str">
        <f t="shared" si="3"/>
        <v>Piekary w aglomeracji Udanin</v>
      </c>
      <c r="AW211" t="s">
        <v>2469</v>
      </c>
      <c r="AX211" t="s">
        <v>2470</v>
      </c>
      <c r="BF211" s="730" t="s">
        <v>2452</v>
      </c>
      <c r="BG211" s="730" t="s">
        <v>2154</v>
      </c>
      <c r="BH211" s="730" t="s">
        <v>9493</v>
      </c>
    </row>
    <row r="212" spans="1:60">
      <c r="A212">
        <v>208</v>
      </c>
      <c r="B212" t="s">
        <v>1072</v>
      </c>
      <c r="D212" t="s">
        <v>2471</v>
      </c>
      <c r="E212" t="s">
        <v>2472</v>
      </c>
      <c r="F212" t="s">
        <v>973</v>
      </c>
      <c r="G212">
        <v>1</v>
      </c>
      <c r="H212">
        <v>0</v>
      </c>
      <c r="I212" t="s">
        <v>974</v>
      </c>
      <c r="J212" t="s">
        <v>1069</v>
      </c>
      <c r="K212" t="s">
        <v>2154</v>
      </c>
      <c r="L212" t="s">
        <v>2001</v>
      </c>
      <c r="M212" t="s">
        <v>977</v>
      </c>
      <c r="N212" t="s">
        <v>2472</v>
      </c>
      <c r="O212" t="s">
        <v>2472</v>
      </c>
      <c r="P212" t="s">
        <v>2473</v>
      </c>
      <c r="Q212">
        <v>3888</v>
      </c>
      <c r="R212">
        <v>3723</v>
      </c>
      <c r="S212">
        <v>3665</v>
      </c>
      <c r="T212">
        <v>26</v>
      </c>
      <c r="U212">
        <v>32</v>
      </c>
      <c r="V212">
        <v>58</v>
      </c>
      <c r="W212">
        <v>0.98440000000000005</v>
      </c>
      <c r="X212">
        <v>1</v>
      </c>
      <c r="Y212">
        <v>1</v>
      </c>
      <c r="Z212">
        <v>1</v>
      </c>
      <c r="AA212">
        <v>1</v>
      </c>
      <c r="AB212" t="s">
        <v>1072</v>
      </c>
      <c r="AC212" t="s">
        <v>2474</v>
      </c>
      <c r="AP212" t="s">
        <v>980</v>
      </c>
      <c r="AQ212">
        <v>0</v>
      </c>
      <c r="AT212" t="s">
        <v>1212</v>
      </c>
      <c r="AU212" t="s">
        <v>2475</v>
      </c>
      <c r="AV212" t="str">
        <f t="shared" si="3"/>
        <v>Tyszowce w aglomeracji Tyszowce</v>
      </c>
      <c r="AW212" t="s">
        <v>2476</v>
      </c>
      <c r="AX212" t="s">
        <v>2476</v>
      </c>
      <c r="BF212" s="730" t="s">
        <v>2457</v>
      </c>
      <c r="BG212" s="730" t="s">
        <v>2154</v>
      </c>
      <c r="BH212" s="730" t="s">
        <v>9493</v>
      </c>
    </row>
    <row r="213" spans="1:60">
      <c r="A213">
        <v>209</v>
      </c>
      <c r="B213" t="s">
        <v>1072</v>
      </c>
      <c r="D213" t="s">
        <v>2477</v>
      </c>
      <c r="E213" t="s">
        <v>2478</v>
      </c>
      <c r="F213" t="s">
        <v>1552</v>
      </c>
      <c r="G213">
        <v>1</v>
      </c>
      <c r="H213">
        <v>0</v>
      </c>
      <c r="I213" t="s">
        <v>974</v>
      </c>
      <c r="J213" t="s">
        <v>1117</v>
      </c>
      <c r="K213" t="s">
        <v>2154</v>
      </c>
      <c r="L213" t="s">
        <v>2001</v>
      </c>
      <c r="M213" t="s">
        <v>977</v>
      </c>
      <c r="N213" t="s">
        <v>2479</v>
      </c>
      <c r="O213" t="s">
        <v>2479</v>
      </c>
      <c r="P213" t="s">
        <v>2480</v>
      </c>
      <c r="Q213">
        <v>3053</v>
      </c>
      <c r="R213">
        <v>2740</v>
      </c>
      <c r="S213">
        <v>2720</v>
      </c>
      <c r="T213">
        <v>8</v>
      </c>
      <c r="U213">
        <v>12</v>
      </c>
      <c r="V213">
        <v>20</v>
      </c>
      <c r="W213">
        <v>0.99270000000000003</v>
      </c>
      <c r="X213">
        <v>1</v>
      </c>
      <c r="Y213">
        <v>1</v>
      </c>
      <c r="Z213">
        <v>0</v>
      </c>
      <c r="AA213">
        <v>0</v>
      </c>
      <c r="AB213" t="s">
        <v>1072</v>
      </c>
      <c r="AC213" t="s">
        <v>2481</v>
      </c>
      <c r="AP213" t="s">
        <v>980</v>
      </c>
      <c r="AQ213">
        <v>0</v>
      </c>
      <c r="AT213" t="s">
        <v>935</v>
      </c>
      <c r="AU213" t="s">
        <v>2482</v>
      </c>
      <c r="AV213" t="str">
        <f t="shared" si="3"/>
        <v>Tymbark MWS w aglomeracji Tymbark</v>
      </c>
      <c r="AW213" t="s">
        <v>2483</v>
      </c>
      <c r="AX213" t="s">
        <v>2484</v>
      </c>
      <c r="BF213" s="730" t="s">
        <v>2463</v>
      </c>
      <c r="BG213" s="730" t="s">
        <v>2154</v>
      </c>
      <c r="BH213" s="730" t="s">
        <v>9493</v>
      </c>
    </row>
    <row r="214" spans="1:60">
      <c r="A214">
        <v>210</v>
      </c>
      <c r="B214" t="s">
        <v>1072</v>
      </c>
      <c r="D214" t="s">
        <v>2041</v>
      </c>
      <c r="E214" t="s">
        <v>2042</v>
      </c>
      <c r="F214" t="s">
        <v>973</v>
      </c>
      <c r="G214">
        <v>1</v>
      </c>
      <c r="H214">
        <v>0</v>
      </c>
      <c r="I214" t="s">
        <v>974</v>
      </c>
      <c r="J214" t="s">
        <v>2427</v>
      </c>
      <c r="K214" t="s">
        <v>2154</v>
      </c>
      <c r="L214" t="s">
        <v>2001</v>
      </c>
      <c r="M214" t="s">
        <v>977</v>
      </c>
      <c r="N214" t="s">
        <v>2042</v>
      </c>
      <c r="O214" t="s">
        <v>2042</v>
      </c>
      <c r="P214" t="s">
        <v>2485</v>
      </c>
      <c r="Q214">
        <v>4284</v>
      </c>
      <c r="R214">
        <v>4370</v>
      </c>
      <c r="S214">
        <v>4283</v>
      </c>
      <c r="T214">
        <v>87</v>
      </c>
      <c r="U214">
        <v>0</v>
      </c>
      <c r="V214">
        <v>87</v>
      </c>
      <c r="W214">
        <v>0.98009999999999997</v>
      </c>
      <c r="X214">
        <v>1</v>
      </c>
      <c r="Y214">
        <v>1</v>
      </c>
      <c r="Z214">
        <v>1</v>
      </c>
      <c r="AA214">
        <v>1</v>
      </c>
      <c r="AB214" t="s">
        <v>1072</v>
      </c>
      <c r="AC214" t="s">
        <v>2486</v>
      </c>
      <c r="AP214" t="s">
        <v>980</v>
      </c>
      <c r="AQ214">
        <v>0</v>
      </c>
      <c r="AT214" t="s">
        <v>935</v>
      </c>
      <c r="AU214" t="s">
        <v>2482</v>
      </c>
      <c r="AV214" t="str">
        <f t="shared" si="3"/>
        <v>BIOK250 w aglomeracji Tymbark</v>
      </c>
      <c r="AW214" t="s">
        <v>2487</v>
      </c>
      <c r="AX214" t="s">
        <v>2484</v>
      </c>
      <c r="BF214" s="730" t="s">
        <v>2471</v>
      </c>
      <c r="BG214" s="730" t="s">
        <v>2154</v>
      </c>
      <c r="BH214" s="730" t="s">
        <v>9493</v>
      </c>
    </row>
    <row r="215" spans="1:60">
      <c r="A215">
        <v>211</v>
      </c>
      <c r="B215" t="s">
        <v>1169</v>
      </c>
      <c r="D215" t="s">
        <v>2488</v>
      </c>
      <c r="E215" t="s">
        <v>2489</v>
      </c>
      <c r="F215" t="s">
        <v>973</v>
      </c>
      <c r="G215">
        <v>1</v>
      </c>
      <c r="H215">
        <v>0</v>
      </c>
      <c r="I215" t="s">
        <v>1998</v>
      </c>
      <c r="J215" t="s">
        <v>2490</v>
      </c>
      <c r="K215" t="s">
        <v>2491</v>
      </c>
      <c r="L215" t="s">
        <v>2143</v>
      </c>
      <c r="M215" t="s">
        <v>1516</v>
      </c>
      <c r="N215" t="s">
        <v>2489</v>
      </c>
      <c r="O215" t="s">
        <v>2492</v>
      </c>
      <c r="P215" t="s">
        <v>2493</v>
      </c>
      <c r="Q215">
        <v>16865</v>
      </c>
      <c r="R215">
        <v>17457</v>
      </c>
      <c r="S215">
        <v>16809</v>
      </c>
      <c r="T215">
        <v>522</v>
      </c>
      <c r="U215">
        <v>126</v>
      </c>
      <c r="V215">
        <v>648</v>
      </c>
      <c r="W215">
        <v>0.96289999999999998</v>
      </c>
      <c r="X215">
        <v>0</v>
      </c>
      <c r="Y215">
        <v>1</v>
      </c>
      <c r="Z215">
        <v>1</v>
      </c>
      <c r="AA215">
        <v>0</v>
      </c>
      <c r="AB215" t="s">
        <v>1169</v>
      </c>
      <c r="AC215" t="s">
        <v>2494</v>
      </c>
      <c r="AP215" t="s">
        <v>980</v>
      </c>
      <c r="AQ215">
        <v>0</v>
      </c>
      <c r="AT215" t="s">
        <v>1459</v>
      </c>
      <c r="AU215" t="s">
        <v>1729</v>
      </c>
      <c r="AV215" t="str">
        <f t="shared" si="3"/>
        <v xml:space="preserve">TYKOCIN w aglomeracji Tykocin </v>
      </c>
      <c r="AW215" t="s">
        <v>2495</v>
      </c>
      <c r="AX215" t="s">
        <v>1730</v>
      </c>
      <c r="BF215" s="730" t="s">
        <v>2477</v>
      </c>
      <c r="BG215" s="730" t="s">
        <v>2154</v>
      </c>
      <c r="BH215" s="730" t="s">
        <v>9493</v>
      </c>
    </row>
    <row r="216" spans="1:60">
      <c r="A216">
        <v>212</v>
      </c>
      <c r="B216" t="s">
        <v>1169</v>
      </c>
      <c r="D216" t="s">
        <v>2496</v>
      </c>
      <c r="E216" t="s">
        <v>2497</v>
      </c>
      <c r="F216" t="s">
        <v>1015</v>
      </c>
      <c r="G216">
        <v>0</v>
      </c>
      <c r="H216">
        <v>2</v>
      </c>
      <c r="I216" t="s">
        <v>1998</v>
      </c>
      <c r="J216" t="s">
        <v>2106</v>
      </c>
      <c r="K216" t="s">
        <v>2498</v>
      </c>
      <c r="L216" t="s">
        <v>2143</v>
      </c>
      <c r="M216" t="s">
        <v>1516</v>
      </c>
      <c r="N216" t="s">
        <v>2497</v>
      </c>
      <c r="O216" t="s">
        <v>2497</v>
      </c>
      <c r="P216" t="s">
        <v>2499</v>
      </c>
      <c r="Q216">
        <v>12422</v>
      </c>
      <c r="R216">
        <v>14482</v>
      </c>
      <c r="S216">
        <v>14337</v>
      </c>
      <c r="T216">
        <v>59</v>
      </c>
      <c r="U216">
        <v>86</v>
      </c>
      <c r="V216">
        <v>145</v>
      </c>
      <c r="W216">
        <v>0.99</v>
      </c>
      <c r="X216">
        <v>1</v>
      </c>
      <c r="Y216">
        <v>0</v>
      </c>
      <c r="Z216">
        <v>1</v>
      </c>
      <c r="AA216">
        <v>0</v>
      </c>
      <c r="AB216" t="s">
        <v>1169</v>
      </c>
      <c r="AC216" t="s">
        <v>746</v>
      </c>
      <c r="AJ216" s="489" t="s">
        <v>2146</v>
      </c>
      <c r="AK216" s="489" t="s">
        <v>2146</v>
      </c>
      <c r="AP216" t="s">
        <v>980</v>
      </c>
      <c r="AQ216">
        <v>0</v>
      </c>
      <c r="AT216" t="s">
        <v>1047</v>
      </c>
      <c r="AU216" t="s">
        <v>2500</v>
      </c>
      <c r="AV216" t="str">
        <f t="shared" si="3"/>
        <v>Tychy- Urbanowice w aglomeracji Tychy</v>
      </c>
      <c r="AW216" t="s">
        <v>2501</v>
      </c>
      <c r="AX216" t="s">
        <v>2502</v>
      </c>
      <c r="BF216" s="730" t="s">
        <v>2041</v>
      </c>
      <c r="BG216" s="730" t="s">
        <v>2154</v>
      </c>
      <c r="BH216" s="730" t="s">
        <v>9493</v>
      </c>
    </row>
    <row r="217" spans="1:60">
      <c r="A217">
        <v>213</v>
      </c>
      <c r="B217" t="s">
        <v>1169</v>
      </c>
      <c r="D217" t="s">
        <v>2503</v>
      </c>
      <c r="E217" t="s">
        <v>2504</v>
      </c>
      <c r="F217" t="s">
        <v>973</v>
      </c>
      <c r="G217">
        <v>1</v>
      </c>
      <c r="H217">
        <v>0</v>
      </c>
      <c r="I217" t="s">
        <v>1164</v>
      </c>
      <c r="J217" t="s">
        <v>1376</v>
      </c>
      <c r="K217" t="s">
        <v>1169</v>
      </c>
      <c r="L217" t="s">
        <v>2143</v>
      </c>
      <c r="M217" t="s">
        <v>1516</v>
      </c>
      <c r="N217" t="s">
        <v>2504</v>
      </c>
      <c r="O217" t="s">
        <v>2505</v>
      </c>
      <c r="P217" t="s">
        <v>2506</v>
      </c>
      <c r="Q217">
        <v>3247</v>
      </c>
      <c r="R217">
        <v>3247</v>
      </c>
      <c r="S217">
        <v>3201</v>
      </c>
      <c r="T217">
        <v>46</v>
      </c>
      <c r="U217">
        <v>0</v>
      </c>
      <c r="V217">
        <v>46</v>
      </c>
      <c r="W217">
        <v>0.98580000000000001</v>
      </c>
      <c r="X217">
        <v>1</v>
      </c>
      <c r="Y217">
        <v>1</v>
      </c>
      <c r="Z217">
        <v>1</v>
      </c>
      <c r="AA217">
        <v>1</v>
      </c>
      <c r="AB217" t="s">
        <v>1169</v>
      </c>
      <c r="AC217" t="s">
        <v>2507</v>
      </c>
      <c r="AP217" t="s">
        <v>980</v>
      </c>
      <c r="AQ217">
        <v>0</v>
      </c>
      <c r="AT217" t="s">
        <v>970</v>
      </c>
      <c r="AU217" t="s">
        <v>1432</v>
      </c>
      <c r="AV217" t="str">
        <f t="shared" si="3"/>
        <v>Tychowo w aglomeracji Tychowo</v>
      </c>
      <c r="AW217" t="s">
        <v>1433</v>
      </c>
      <c r="AX217" t="s">
        <v>1433</v>
      </c>
      <c r="BF217" s="730" t="s">
        <v>2488</v>
      </c>
      <c r="BG217" s="730" t="s">
        <v>2491</v>
      </c>
      <c r="BH217" s="730" t="s">
        <v>9494</v>
      </c>
    </row>
    <row r="218" spans="1:60">
      <c r="A218">
        <v>214</v>
      </c>
      <c r="B218" t="s">
        <v>1169</v>
      </c>
      <c r="D218" t="s">
        <v>2508</v>
      </c>
      <c r="E218" t="s">
        <v>2509</v>
      </c>
      <c r="F218" t="s">
        <v>973</v>
      </c>
      <c r="G218">
        <v>1</v>
      </c>
      <c r="H218">
        <v>0</v>
      </c>
      <c r="I218" t="s">
        <v>1164</v>
      </c>
      <c r="J218" t="s">
        <v>2510</v>
      </c>
      <c r="K218" t="s">
        <v>1169</v>
      </c>
      <c r="L218" t="s">
        <v>2143</v>
      </c>
      <c r="M218" t="s">
        <v>1516</v>
      </c>
      <c r="N218" t="s">
        <v>2511</v>
      </c>
      <c r="O218" t="s">
        <v>2511</v>
      </c>
      <c r="P218" t="s">
        <v>2512</v>
      </c>
      <c r="Q218">
        <v>5363</v>
      </c>
      <c r="R218">
        <v>5186</v>
      </c>
      <c r="S218">
        <v>5186</v>
      </c>
      <c r="T218">
        <v>0</v>
      </c>
      <c r="U218">
        <v>0</v>
      </c>
      <c r="V218">
        <v>0</v>
      </c>
      <c r="W218">
        <v>1</v>
      </c>
      <c r="X218">
        <v>1</v>
      </c>
      <c r="Y218">
        <v>1</v>
      </c>
      <c r="Z218">
        <v>1</v>
      </c>
      <c r="AA218">
        <v>1</v>
      </c>
      <c r="AB218" t="s">
        <v>1169</v>
      </c>
      <c r="AC218" t="s">
        <v>2513</v>
      </c>
      <c r="AP218" t="s">
        <v>980</v>
      </c>
      <c r="AQ218">
        <v>0</v>
      </c>
      <c r="AT218" t="s">
        <v>1047</v>
      </c>
      <c r="AU218" t="s">
        <v>2514</v>
      </c>
      <c r="AV218" t="str">
        <f t="shared" si="3"/>
        <v>Oczyszczalnia ścieków 
w Tworogu w aglomeracji Tworóg</v>
      </c>
      <c r="AW218" t="s">
        <v>2515</v>
      </c>
      <c r="AX218" t="s">
        <v>2516</v>
      </c>
      <c r="BF218" s="730" t="s">
        <v>2496</v>
      </c>
      <c r="BG218" s="730" t="s">
        <v>2498</v>
      </c>
      <c r="BH218" s="730" t="s">
        <v>9494</v>
      </c>
    </row>
    <row r="219" spans="1:60">
      <c r="A219">
        <v>215</v>
      </c>
      <c r="B219" t="s">
        <v>1169</v>
      </c>
      <c r="D219" t="s">
        <v>2146</v>
      </c>
      <c r="E219" t="s">
        <v>1072</v>
      </c>
      <c r="F219" t="s">
        <v>973</v>
      </c>
      <c r="G219">
        <v>2</v>
      </c>
      <c r="H219">
        <v>0</v>
      </c>
      <c r="I219" t="s">
        <v>1998</v>
      </c>
      <c r="J219" t="s">
        <v>2106</v>
      </c>
      <c r="K219" t="s">
        <v>2498</v>
      </c>
      <c r="L219" t="s">
        <v>2143</v>
      </c>
      <c r="M219" t="s">
        <v>1516</v>
      </c>
      <c r="N219" t="s">
        <v>1072</v>
      </c>
      <c r="O219" t="s">
        <v>1072</v>
      </c>
      <c r="P219" t="s">
        <v>2517</v>
      </c>
      <c r="Q219">
        <v>536753</v>
      </c>
      <c r="R219">
        <v>623022</v>
      </c>
      <c r="S219">
        <v>621759</v>
      </c>
      <c r="T219">
        <v>1201</v>
      </c>
      <c r="U219">
        <v>62</v>
      </c>
      <c r="V219">
        <v>1263</v>
      </c>
      <c r="W219">
        <v>0.998</v>
      </c>
      <c r="X219">
        <v>1</v>
      </c>
      <c r="Y219">
        <v>0</v>
      </c>
      <c r="Z219">
        <v>1</v>
      </c>
      <c r="AA219">
        <v>0</v>
      </c>
      <c r="AB219" t="s">
        <v>1169</v>
      </c>
      <c r="AC219" s="488" t="s">
        <v>2518</v>
      </c>
      <c r="AD219" s="489" t="s">
        <v>2519</v>
      </c>
      <c r="AQ219">
        <v>7</v>
      </c>
      <c r="AT219" t="s">
        <v>1029</v>
      </c>
      <c r="AU219" t="s">
        <v>2520</v>
      </c>
      <c r="AV219" t="str">
        <f t="shared" si="3"/>
        <v>MOŚ TWARDOGÓRA w aglomeracji Twardogóra</v>
      </c>
      <c r="AW219" t="s">
        <v>2521</v>
      </c>
      <c r="AX219" t="s">
        <v>2522</v>
      </c>
      <c r="BF219" s="730" t="s">
        <v>2503</v>
      </c>
      <c r="BG219" s="730" t="s">
        <v>1169</v>
      </c>
      <c r="BH219" s="730" t="s">
        <v>9494</v>
      </c>
    </row>
    <row r="220" spans="1:60">
      <c r="A220">
        <v>216</v>
      </c>
      <c r="B220" t="s">
        <v>1169</v>
      </c>
      <c r="D220" t="s">
        <v>2523</v>
      </c>
      <c r="E220" t="s">
        <v>2524</v>
      </c>
      <c r="F220" t="s">
        <v>973</v>
      </c>
      <c r="G220">
        <v>1</v>
      </c>
      <c r="H220">
        <v>0</v>
      </c>
      <c r="I220" t="s">
        <v>1164</v>
      </c>
      <c r="J220" t="s">
        <v>1376</v>
      </c>
      <c r="K220" t="s">
        <v>1169</v>
      </c>
      <c r="L220" t="s">
        <v>2143</v>
      </c>
      <c r="M220" t="s">
        <v>1516</v>
      </c>
      <c r="N220" t="s">
        <v>2524</v>
      </c>
      <c r="O220" t="s">
        <v>2524</v>
      </c>
      <c r="P220" t="s">
        <v>2525</v>
      </c>
      <c r="Q220">
        <v>24689</v>
      </c>
      <c r="R220">
        <v>23859</v>
      </c>
      <c r="S220">
        <v>23606</v>
      </c>
      <c r="T220">
        <v>147</v>
      </c>
      <c r="U220">
        <v>106</v>
      </c>
      <c r="V220">
        <v>253</v>
      </c>
      <c r="W220">
        <v>0.98939999999999995</v>
      </c>
      <c r="X220">
        <v>1</v>
      </c>
      <c r="Y220">
        <v>1</v>
      </c>
      <c r="Z220">
        <v>1</v>
      </c>
      <c r="AA220">
        <v>1</v>
      </c>
      <c r="AB220" t="s">
        <v>1169</v>
      </c>
      <c r="AC220" t="s">
        <v>2526</v>
      </c>
      <c r="AP220" t="s">
        <v>980</v>
      </c>
      <c r="AQ220">
        <v>0</v>
      </c>
      <c r="AT220" t="s">
        <v>990</v>
      </c>
      <c r="AU220" t="s">
        <v>2527</v>
      </c>
      <c r="AV220" t="str">
        <f t="shared" si="3"/>
        <v>Tuszyn w aglomeracji Tuszyn</v>
      </c>
      <c r="AW220" t="s">
        <v>2528</v>
      </c>
      <c r="AX220" t="s">
        <v>2528</v>
      </c>
      <c r="BF220" s="730" t="s">
        <v>2508</v>
      </c>
      <c r="BG220" s="730" t="s">
        <v>1169</v>
      </c>
      <c r="BH220" s="730" t="s">
        <v>9494</v>
      </c>
    </row>
    <row r="221" spans="1:60">
      <c r="A221">
        <v>217</v>
      </c>
      <c r="B221" t="s">
        <v>1169</v>
      </c>
      <c r="D221" t="s">
        <v>2529</v>
      </c>
      <c r="E221" t="s">
        <v>2530</v>
      </c>
      <c r="F221" t="s">
        <v>973</v>
      </c>
      <c r="G221">
        <v>2</v>
      </c>
      <c r="H221">
        <v>0</v>
      </c>
      <c r="I221" t="s">
        <v>1164</v>
      </c>
      <c r="J221" t="s">
        <v>2531</v>
      </c>
      <c r="K221" t="s">
        <v>1169</v>
      </c>
      <c r="L221" t="s">
        <v>2143</v>
      </c>
      <c r="M221" t="s">
        <v>1516</v>
      </c>
      <c r="N221" t="s">
        <v>2530</v>
      </c>
      <c r="O221" t="s">
        <v>2530</v>
      </c>
      <c r="P221" t="s">
        <v>2532</v>
      </c>
      <c r="Q221">
        <v>5975</v>
      </c>
      <c r="R221">
        <v>5979</v>
      </c>
      <c r="S221">
        <v>5723</v>
      </c>
      <c r="T221">
        <v>256</v>
      </c>
      <c r="U221">
        <v>0</v>
      </c>
      <c r="V221">
        <v>256</v>
      </c>
      <c r="W221">
        <v>0.95720000000000005</v>
      </c>
      <c r="X221">
        <v>0</v>
      </c>
      <c r="Y221">
        <v>1</v>
      </c>
      <c r="Z221">
        <v>1</v>
      </c>
      <c r="AA221">
        <v>0</v>
      </c>
      <c r="AB221" t="s">
        <v>1169</v>
      </c>
      <c r="AC221" s="488" t="s">
        <v>2533</v>
      </c>
      <c r="AD221" s="497" t="s">
        <v>2534</v>
      </c>
      <c r="AP221" t="s">
        <v>980</v>
      </c>
      <c r="AQ221">
        <v>0</v>
      </c>
      <c r="AT221" t="s">
        <v>1019</v>
      </c>
      <c r="AU221" t="s">
        <v>2535</v>
      </c>
      <c r="AV221" t="str">
        <f t="shared" si="3"/>
        <v>Turze Pole w aglomeracji Turze Pole</v>
      </c>
      <c r="AW221" t="s">
        <v>2536</v>
      </c>
      <c r="AX221" t="s">
        <v>2536</v>
      </c>
      <c r="BF221" s="730" t="s">
        <v>2146</v>
      </c>
      <c r="BG221" s="730" t="s">
        <v>2498</v>
      </c>
      <c r="BH221" s="730" t="s">
        <v>9494</v>
      </c>
    </row>
    <row r="222" spans="1:60">
      <c r="A222">
        <v>218</v>
      </c>
      <c r="B222" t="s">
        <v>1169</v>
      </c>
      <c r="D222" t="s">
        <v>2537</v>
      </c>
      <c r="E222" t="s">
        <v>2538</v>
      </c>
      <c r="F222" t="s">
        <v>973</v>
      </c>
      <c r="G222">
        <v>1</v>
      </c>
      <c r="H222">
        <v>0</v>
      </c>
      <c r="I222" t="s">
        <v>1164</v>
      </c>
      <c r="J222" t="s">
        <v>2539</v>
      </c>
      <c r="K222" t="s">
        <v>1169</v>
      </c>
      <c r="L222" t="s">
        <v>2143</v>
      </c>
      <c r="M222" t="s">
        <v>1516</v>
      </c>
      <c r="N222" t="s">
        <v>2538</v>
      </c>
      <c r="O222" t="s">
        <v>2540</v>
      </c>
      <c r="P222" t="s">
        <v>2541</v>
      </c>
      <c r="Q222">
        <v>5510</v>
      </c>
      <c r="R222">
        <v>5693</v>
      </c>
      <c r="S222">
        <v>5550</v>
      </c>
      <c r="T222">
        <v>20</v>
      </c>
      <c r="U222">
        <v>123</v>
      </c>
      <c r="V222">
        <v>143</v>
      </c>
      <c r="W222">
        <v>0.97489999999999999</v>
      </c>
      <c r="X222">
        <v>0</v>
      </c>
      <c r="Y222">
        <v>1</v>
      </c>
      <c r="Z222">
        <v>1</v>
      </c>
      <c r="AA222">
        <v>0</v>
      </c>
      <c r="AB222" t="s">
        <v>1169</v>
      </c>
      <c r="AC222" t="s">
        <v>2542</v>
      </c>
      <c r="AP222" t="s">
        <v>980</v>
      </c>
      <c r="AQ222">
        <v>0</v>
      </c>
      <c r="AT222" t="s">
        <v>1038</v>
      </c>
      <c r="AU222" t="s">
        <v>2543</v>
      </c>
      <c r="AV222" t="str">
        <f t="shared" si="3"/>
        <v>Przedsiębiorstwo Gospodarki Komunalnej i Mieszkaniowej Sp. z o.o. Turek  w aglomeracji Turek</v>
      </c>
      <c r="AW222" t="s">
        <v>2544</v>
      </c>
      <c r="AX222" t="s">
        <v>2545</v>
      </c>
      <c r="BF222" s="730" t="s">
        <v>2523</v>
      </c>
      <c r="BG222" s="730" t="s">
        <v>1169</v>
      </c>
      <c r="BH222" s="730" t="s">
        <v>9494</v>
      </c>
    </row>
    <row r="223" spans="1:60">
      <c r="A223">
        <v>219</v>
      </c>
      <c r="B223" t="s">
        <v>1169</v>
      </c>
      <c r="D223" t="s">
        <v>2546</v>
      </c>
      <c r="E223" t="s">
        <v>2547</v>
      </c>
      <c r="F223" t="s">
        <v>973</v>
      </c>
      <c r="G223">
        <v>1</v>
      </c>
      <c r="H223">
        <v>0</v>
      </c>
      <c r="I223" t="s">
        <v>1164</v>
      </c>
      <c r="J223" t="s">
        <v>2510</v>
      </c>
      <c r="K223" t="s">
        <v>1169</v>
      </c>
      <c r="L223" t="s">
        <v>2143</v>
      </c>
      <c r="M223" t="s">
        <v>1516</v>
      </c>
      <c r="N223" t="s">
        <v>2547</v>
      </c>
      <c r="O223" t="s">
        <v>2547</v>
      </c>
      <c r="P223" t="s">
        <v>2548</v>
      </c>
      <c r="Q223">
        <v>2556</v>
      </c>
      <c r="R223">
        <v>2482</v>
      </c>
      <c r="S223">
        <v>2456</v>
      </c>
      <c r="T223">
        <v>26</v>
      </c>
      <c r="U223">
        <v>0</v>
      </c>
      <c r="V223">
        <v>26</v>
      </c>
      <c r="W223">
        <v>0.98950000000000005</v>
      </c>
      <c r="X223">
        <v>1</v>
      </c>
      <c r="Y223">
        <v>1</v>
      </c>
      <c r="Z223">
        <v>1</v>
      </c>
      <c r="AA223">
        <v>1</v>
      </c>
      <c r="AB223" t="s">
        <v>1169</v>
      </c>
      <c r="AC223" t="s">
        <v>2549</v>
      </c>
      <c r="AP223" t="s">
        <v>980</v>
      </c>
      <c r="AQ223">
        <v>0</v>
      </c>
      <c r="AT223" t="s">
        <v>1047</v>
      </c>
      <c r="AU223" t="s">
        <v>2550</v>
      </c>
      <c r="AV223" t="str">
        <f t="shared" si="3"/>
        <v>OCZYSZCZALNIA ŚCIEKÓW W KOTORZU MAŁYM w aglomeracji Turawa</v>
      </c>
      <c r="AW223" t="s">
        <v>2551</v>
      </c>
      <c r="AX223" t="s">
        <v>2552</v>
      </c>
      <c r="BF223" s="730" t="s">
        <v>2529</v>
      </c>
      <c r="BG223" s="730" t="s">
        <v>1169</v>
      </c>
      <c r="BH223" s="730" t="s">
        <v>9494</v>
      </c>
    </row>
    <row r="224" spans="1:60">
      <c r="A224">
        <v>220</v>
      </c>
      <c r="B224" t="s">
        <v>1169</v>
      </c>
      <c r="D224" t="s">
        <v>2553</v>
      </c>
      <c r="E224" t="s">
        <v>2554</v>
      </c>
      <c r="F224" t="s">
        <v>973</v>
      </c>
      <c r="G224">
        <v>1</v>
      </c>
      <c r="H224">
        <v>0</v>
      </c>
      <c r="I224" t="s">
        <v>1998</v>
      </c>
      <c r="J224" t="s">
        <v>2490</v>
      </c>
      <c r="K224" t="s">
        <v>2491</v>
      </c>
      <c r="L224" t="s">
        <v>2143</v>
      </c>
      <c r="M224" t="s">
        <v>1516</v>
      </c>
      <c r="N224" t="s">
        <v>2554</v>
      </c>
      <c r="O224" t="s">
        <v>2554</v>
      </c>
      <c r="P224" t="s">
        <v>2555</v>
      </c>
      <c r="Q224">
        <v>17049</v>
      </c>
      <c r="R224">
        <v>17259</v>
      </c>
      <c r="S224">
        <v>16309</v>
      </c>
      <c r="T224">
        <v>907</v>
      </c>
      <c r="U224">
        <v>43</v>
      </c>
      <c r="V224">
        <v>950</v>
      </c>
      <c r="W224">
        <v>0.94499999999999995</v>
      </c>
      <c r="X224">
        <v>0</v>
      </c>
      <c r="Y224">
        <v>1</v>
      </c>
      <c r="Z224">
        <v>1</v>
      </c>
      <c r="AA224">
        <v>0</v>
      </c>
      <c r="AB224" t="s">
        <v>1169</v>
      </c>
      <c r="AC224" t="s">
        <v>2556</v>
      </c>
      <c r="AP224" t="s">
        <v>980</v>
      </c>
      <c r="AQ224">
        <v>0</v>
      </c>
      <c r="AT224" t="s">
        <v>1029</v>
      </c>
      <c r="AU224" t="s">
        <v>2557</v>
      </c>
      <c r="AV224" t="str">
        <f t="shared" si="3"/>
        <v>Oczyszczalnia ścieków w Tułowicach w aglomeracji Tułowice</v>
      </c>
      <c r="AW224" t="s">
        <v>2558</v>
      </c>
      <c r="AX224" t="s">
        <v>2559</v>
      </c>
      <c r="BF224" s="730" t="s">
        <v>2537</v>
      </c>
      <c r="BG224" s="730" t="s">
        <v>1169</v>
      </c>
      <c r="BH224" s="730" t="s">
        <v>9494</v>
      </c>
    </row>
    <row r="225" spans="1:60">
      <c r="A225">
        <v>221</v>
      </c>
      <c r="B225" t="s">
        <v>1169</v>
      </c>
      <c r="D225" t="s">
        <v>2560</v>
      </c>
      <c r="E225" t="s">
        <v>2561</v>
      </c>
      <c r="F225" t="s">
        <v>973</v>
      </c>
      <c r="G225">
        <v>1</v>
      </c>
      <c r="H225">
        <v>0</v>
      </c>
      <c r="I225" t="s">
        <v>1164</v>
      </c>
      <c r="J225" t="s">
        <v>1376</v>
      </c>
      <c r="K225" t="s">
        <v>1169</v>
      </c>
      <c r="L225" t="s">
        <v>2143</v>
      </c>
      <c r="M225" t="s">
        <v>1516</v>
      </c>
      <c r="N225" t="s">
        <v>2561</v>
      </c>
      <c r="O225" t="s">
        <v>2561</v>
      </c>
      <c r="P225" t="s">
        <v>2562</v>
      </c>
      <c r="Q225">
        <v>3335</v>
      </c>
      <c r="R225">
        <v>3355</v>
      </c>
      <c r="S225">
        <v>3355</v>
      </c>
      <c r="T225">
        <v>0</v>
      </c>
      <c r="U225">
        <v>0</v>
      </c>
      <c r="V225">
        <v>0</v>
      </c>
      <c r="W225">
        <v>1</v>
      </c>
      <c r="X225">
        <v>1</v>
      </c>
      <c r="Y225">
        <v>1</v>
      </c>
      <c r="Z225">
        <v>1</v>
      </c>
      <c r="AA225">
        <v>1</v>
      </c>
      <c r="AB225" t="s">
        <v>1169</v>
      </c>
      <c r="AC225" t="s">
        <v>2563</v>
      </c>
      <c r="AP225" t="s">
        <v>980</v>
      </c>
      <c r="AQ225">
        <v>0</v>
      </c>
      <c r="AT225" t="s">
        <v>1038</v>
      </c>
      <c r="AU225" t="s">
        <v>2564</v>
      </c>
      <c r="AV225" t="str">
        <f t="shared" si="3"/>
        <v>Oczyszczalnia ścieków w Tuliszkowie w aglomeracji Tuliszków</v>
      </c>
      <c r="AW225" t="s">
        <v>2565</v>
      </c>
      <c r="AX225" t="s">
        <v>2566</v>
      </c>
      <c r="BF225" s="730" t="s">
        <v>2546</v>
      </c>
      <c r="BG225" s="730" t="s">
        <v>1169</v>
      </c>
      <c r="BH225" s="730" t="s">
        <v>9494</v>
      </c>
    </row>
    <row r="226" spans="1:60">
      <c r="A226">
        <v>222</v>
      </c>
      <c r="B226" t="s">
        <v>1169</v>
      </c>
      <c r="D226" t="s">
        <v>2567</v>
      </c>
      <c r="E226" t="s">
        <v>2568</v>
      </c>
      <c r="F226" t="s">
        <v>973</v>
      </c>
      <c r="G226">
        <v>1</v>
      </c>
      <c r="H226">
        <v>0</v>
      </c>
      <c r="I226" t="s">
        <v>1998</v>
      </c>
      <c r="J226" t="s">
        <v>2569</v>
      </c>
      <c r="K226" t="s">
        <v>2491</v>
      </c>
      <c r="L226" t="s">
        <v>2143</v>
      </c>
      <c r="M226" t="s">
        <v>1516</v>
      </c>
      <c r="N226" t="s">
        <v>2568</v>
      </c>
      <c r="O226" t="s">
        <v>2568</v>
      </c>
      <c r="P226" t="s">
        <v>2570</v>
      </c>
      <c r="Q226">
        <v>3465</v>
      </c>
      <c r="R226">
        <v>3545</v>
      </c>
      <c r="S226">
        <v>3475</v>
      </c>
      <c r="T226">
        <v>32</v>
      </c>
      <c r="U226">
        <v>38</v>
      </c>
      <c r="V226">
        <v>70</v>
      </c>
      <c r="W226">
        <v>0.98029999999999995</v>
      </c>
      <c r="X226">
        <v>1</v>
      </c>
      <c r="Y226">
        <v>1</v>
      </c>
      <c r="Z226">
        <v>1</v>
      </c>
      <c r="AA226">
        <v>1</v>
      </c>
      <c r="AB226" t="s">
        <v>1169</v>
      </c>
      <c r="AC226" t="s">
        <v>2571</v>
      </c>
      <c r="AP226" t="s">
        <v>980</v>
      </c>
      <c r="AQ226">
        <v>0</v>
      </c>
      <c r="AT226" t="s">
        <v>1072</v>
      </c>
      <c r="AU226" t="s">
        <v>2463</v>
      </c>
      <c r="AV226" t="str">
        <f t="shared" si="3"/>
        <v>Tuczno w aglomeracji Tuczno</v>
      </c>
      <c r="AW226" t="s">
        <v>2464</v>
      </c>
      <c r="AX226" t="s">
        <v>2464</v>
      </c>
      <c r="BF226" s="730" t="s">
        <v>2553</v>
      </c>
      <c r="BG226" s="730" t="s">
        <v>2491</v>
      </c>
      <c r="BH226" s="730" t="s">
        <v>9494</v>
      </c>
    </row>
    <row r="227" spans="1:60">
      <c r="A227">
        <v>223</v>
      </c>
      <c r="B227" t="s">
        <v>1169</v>
      </c>
      <c r="D227" t="s">
        <v>2572</v>
      </c>
      <c r="E227" t="s">
        <v>2573</v>
      </c>
      <c r="F227" t="s">
        <v>973</v>
      </c>
      <c r="G227">
        <v>1</v>
      </c>
      <c r="H227">
        <v>0</v>
      </c>
      <c r="I227" t="s">
        <v>1998</v>
      </c>
      <c r="J227" t="s">
        <v>1999</v>
      </c>
      <c r="K227" t="s">
        <v>2491</v>
      </c>
      <c r="L227" t="s">
        <v>2143</v>
      </c>
      <c r="M227" t="s">
        <v>1516</v>
      </c>
      <c r="N227" t="s">
        <v>2574</v>
      </c>
      <c r="O227" t="s">
        <v>2574</v>
      </c>
      <c r="P227" t="s">
        <v>2575</v>
      </c>
      <c r="Q227">
        <v>2036</v>
      </c>
      <c r="R227">
        <v>1959</v>
      </c>
      <c r="S227">
        <v>1933</v>
      </c>
      <c r="T227">
        <v>26</v>
      </c>
      <c r="U227">
        <v>0</v>
      </c>
      <c r="V227">
        <v>26</v>
      </c>
      <c r="W227">
        <v>0.98670000000000002</v>
      </c>
      <c r="X227">
        <v>1</v>
      </c>
      <c r="Y227">
        <v>1</v>
      </c>
      <c r="Z227">
        <v>1</v>
      </c>
      <c r="AA227">
        <v>1</v>
      </c>
      <c r="AB227" t="s">
        <v>1169</v>
      </c>
      <c r="AC227" t="s">
        <v>2576</v>
      </c>
      <c r="AP227" t="s">
        <v>980</v>
      </c>
      <c r="AQ227">
        <v>0</v>
      </c>
      <c r="AT227" t="s">
        <v>1072</v>
      </c>
      <c r="AU227" t="s">
        <v>2463</v>
      </c>
      <c r="AV227" t="str">
        <f t="shared" si="3"/>
        <v>Płociczno w aglomeracji Tuczno</v>
      </c>
      <c r="AW227" t="s">
        <v>2577</v>
      </c>
      <c r="AX227" t="s">
        <v>2464</v>
      </c>
      <c r="BF227" s="730" t="s">
        <v>2560</v>
      </c>
      <c r="BG227" s="730" t="s">
        <v>1169</v>
      </c>
      <c r="BH227" s="730" t="s">
        <v>9494</v>
      </c>
    </row>
    <row r="228" spans="1:60">
      <c r="A228">
        <v>224</v>
      </c>
      <c r="B228" t="s">
        <v>1169</v>
      </c>
      <c r="D228" t="s">
        <v>2578</v>
      </c>
      <c r="E228" t="s">
        <v>2579</v>
      </c>
      <c r="F228" t="s">
        <v>1015</v>
      </c>
      <c r="G228">
        <v>0</v>
      </c>
      <c r="H228">
        <v>1</v>
      </c>
      <c r="I228" t="s">
        <v>1998</v>
      </c>
      <c r="J228" t="s">
        <v>2106</v>
      </c>
      <c r="K228" t="s">
        <v>2491</v>
      </c>
      <c r="L228" t="s">
        <v>2143</v>
      </c>
      <c r="M228" t="s">
        <v>1516</v>
      </c>
      <c r="N228" t="s">
        <v>2579</v>
      </c>
      <c r="O228" t="s">
        <v>2579</v>
      </c>
      <c r="P228" t="s">
        <v>2580</v>
      </c>
      <c r="Q228">
        <v>3102</v>
      </c>
      <c r="R228">
        <v>3126</v>
      </c>
      <c r="S228">
        <v>3092</v>
      </c>
      <c r="T228">
        <v>28</v>
      </c>
      <c r="U228">
        <v>6</v>
      </c>
      <c r="V228">
        <v>34</v>
      </c>
      <c r="W228">
        <v>0.98909999999999998</v>
      </c>
      <c r="X228">
        <v>1</v>
      </c>
      <c r="Y228">
        <v>1</v>
      </c>
      <c r="Z228">
        <v>1</v>
      </c>
      <c r="AA228">
        <v>1</v>
      </c>
      <c r="AB228" t="s">
        <v>1169</v>
      </c>
      <c r="AC228" t="s">
        <v>746</v>
      </c>
      <c r="AJ228" t="s">
        <v>2146</v>
      </c>
      <c r="AP228" t="s">
        <v>980</v>
      </c>
      <c r="AQ228">
        <v>0</v>
      </c>
      <c r="AT228" t="s">
        <v>1019</v>
      </c>
      <c r="AU228" t="s">
        <v>2581</v>
      </c>
      <c r="AV228" t="str">
        <f t="shared" si="3"/>
        <v>Tuczempy w aglomeracji Tuczempy</v>
      </c>
      <c r="AW228" t="s">
        <v>2582</v>
      </c>
      <c r="AX228" t="s">
        <v>2582</v>
      </c>
      <c r="BF228" s="730" t="s">
        <v>2567</v>
      </c>
      <c r="BG228" s="730" t="s">
        <v>2491</v>
      </c>
      <c r="BH228" s="730" t="s">
        <v>9494</v>
      </c>
    </row>
    <row r="229" spans="1:60">
      <c r="A229">
        <v>225</v>
      </c>
      <c r="B229" t="s">
        <v>1169</v>
      </c>
      <c r="D229" t="s">
        <v>2583</v>
      </c>
      <c r="E229" t="s">
        <v>2584</v>
      </c>
      <c r="F229" t="s">
        <v>973</v>
      </c>
      <c r="G229">
        <v>1</v>
      </c>
      <c r="H229">
        <v>0</v>
      </c>
      <c r="I229" t="s">
        <v>1746</v>
      </c>
      <c r="J229" t="s">
        <v>2585</v>
      </c>
      <c r="K229" t="s">
        <v>2491</v>
      </c>
      <c r="L229" t="s">
        <v>2143</v>
      </c>
      <c r="M229" t="s">
        <v>1516</v>
      </c>
      <c r="N229" t="s">
        <v>2584</v>
      </c>
      <c r="O229" t="s">
        <v>2584</v>
      </c>
      <c r="P229" t="s">
        <v>2586</v>
      </c>
      <c r="Q229">
        <v>2207</v>
      </c>
      <c r="R229">
        <v>2207</v>
      </c>
      <c r="S229">
        <v>2177</v>
      </c>
      <c r="T229">
        <v>30</v>
      </c>
      <c r="U229">
        <v>0</v>
      </c>
      <c r="V229">
        <v>30</v>
      </c>
      <c r="W229">
        <v>0.98640000000000005</v>
      </c>
      <c r="X229">
        <v>1</v>
      </c>
      <c r="Y229">
        <v>1</v>
      </c>
      <c r="Z229">
        <v>0</v>
      </c>
      <c r="AA229">
        <v>0</v>
      </c>
      <c r="AB229" t="s">
        <v>1169</v>
      </c>
      <c r="AC229" t="s">
        <v>2587</v>
      </c>
      <c r="AP229" t="s">
        <v>980</v>
      </c>
      <c r="AQ229">
        <v>0</v>
      </c>
      <c r="AT229" t="s">
        <v>935</v>
      </c>
      <c r="AU229" t="s">
        <v>2588</v>
      </c>
      <c r="AV229" t="str">
        <f t="shared" si="3"/>
        <v>Tuchów w aglomeracji Tuchów - Środkowa Biała</v>
      </c>
      <c r="AW229" t="s">
        <v>2589</v>
      </c>
      <c r="AX229" t="s">
        <v>2590</v>
      </c>
      <c r="BF229" s="730" t="s">
        <v>2572</v>
      </c>
      <c r="BG229" s="730" t="s">
        <v>2491</v>
      </c>
      <c r="BH229" s="730" t="s">
        <v>9494</v>
      </c>
    </row>
    <row r="230" spans="1:60">
      <c r="A230">
        <v>226</v>
      </c>
      <c r="B230" t="s">
        <v>1169</v>
      </c>
      <c r="D230" t="s">
        <v>2591</v>
      </c>
      <c r="E230" t="s">
        <v>2592</v>
      </c>
      <c r="F230" t="s">
        <v>973</v>
      </c>
      <c r="G230">
        <v>1</v>
      </c>
      <c r="H230">
        <v>0</v>
      </c>
      <c r="I230" t="s">
        <v>1164</v>
      </c>
      <c r="J230" t="s">
        <v>1165</v>
      </c>
      <c r="K230" t="s">
        <v>1169</v>
      </c>
      <c r="L230" t="s">
        <v>2143</v>
      </c>
      <c r="M230" t="s">
        <v>1516</v>
      </c>
      <c r="N230" t="s">
        <v>2592</v>
      </c>
      <c r="O230" t="s">
        <v>2592</v>
      </c>
      <c r="P230" t="s">
        <v>2593</v>
      </c>
      <c r="Q230">
        <v>9258</v>
      </c>
      <c r="R230">
        <v>7826</v>
      </c>
      <c r="S230">
        <v>7791</v>
      </c>
      <c r="T230">
        <v>35</v>
      </c>
      <c r="U230">
        <v>0</v>
      </c>
      <c r="V230">
        <v>35</v>
      </c>
      <c r="W230">
        <v>0.99550000000000005</v>
      </c>
      <c r="X230">
        <v>1</v>
      </c>
      <c r="Y230">
        <v>1</v>
      </c>
      <c r="Z230">
        <v>1</v>
      </c>
      <c r="AA230">
        <v>1</v>
      </c>
      <c r="AB230" t="s">
        <v>1169</v>
      </c>
      <c r="AC230" t="s">
        <v>2594</v>
      </c>
      <c r="AP230" t="s">
        <v>980</v>
      </c>
      <c r="AQ230">
        <v>0</v>
      </c>
      <c r="AT230" t="s">
        <v>1169</v>
      </c>
      <c r="AU230" t="s">
        <v>2595</v>
      </c>
      <c r="AV230" t="str">
        <f t="shared" si="3"/>
        <v>Tuchomie w aglomeracji Tuchomie</v>
      </c>
      <c r="AW230" t="s">
        <v>2596</v>
      </c>
      <c r="AX230" t="s">
        <v>2596</v>
      </c>
      <c r="BF230" s="730" t="s">
        <v>2578</v>
      </c>
      <c r="BG230" s="730" t="s">
        <v>2491</v>
      </c>
      <c r="BH230" s="730" t="s">
        <v>9494</v>
      </c>
    </row>
    <row r="231" spans="1:60">
      <c r="A231">
        <v>227</v>
      </c>
      <c r="B231" t="s">
        <v>1169</v>
      </c>
      <c r="D231" t="s">
        <v>2597</v>
      </c>
      <c r="E231" t="s">
        <v>1169</v>
      </c>
      <c r="F231" t="s">
        <v>973</v>
      </c>
      <c r="G231">
        <v>1</v>
      </c>
      <c r="H231">
        <v>0</v>
      </c>
      <c r="I231" t="s">
        <v>1164</v>
      </c>
      <c r="J231" t="s">
        <v>2531</v>
      </c>
      <c r="K231" t="s">
        <v>1169</v>
      </c>
      <c r="L231" t="s">
        <v>2143</v>
      </c>
      <c r="M231" t="s">
        <v>1516</v>
      </c>
      <c r="N231" t="s">
        <v>2598</v>
      </c>
      <c r="O231" t="s">
        <v>2599</v>
      </c>
      <c r="P231" t="s">
        <v>2600</v>
      </c>
      <c r="Q231">
        <v>585923</v>
      </c>
      <c r="R231">
        <v>586345</v>
      </c>
      <c r="S231">
        <v>584733</v>
      </c>
      <c r="T231">
        <v>1612</v>
      </c>
      <c r="U231">
        <v>0</v>
      </c>
      <c r="V231">
        <v>1612</v>
      </c>
      <c r="W231">
        <v>0.99729999999999996</v>
      </c>
      <c r="X231">
        <v>1</v>
      </c>
      <c r="Y231">
        <v>1</v>
      </c>
      <c r="Z231">
        <v>1</v>
      </c>
      <c r="AA231">
        <v>1</v>
      </c>
      <c r="AB231" t="s">
        <v>1169</v>
      </c>
      <c r="AC231" t="s">
        <v>2601</v>
      </c>
      <c r="AP231" t="s">
        <v>1232</v>
      </c>
      <c r="AQ231">
        <v>3</v>
      </c>
      <c r="AT231" t="s">
        <v>1169</v>
      </c>
      <c r="AU231" t="s">
        <v>2602</v>
      </c>
      <c r="AV231" t="str">
        <f t="shared" si="3"/>
        <v>OCZYSCZALNIA ŚCIEKÓW W TUCHOLI w aglomeracji Tuchola</v>
      </c>
      <c r="AW231" t="s">
        <v>2603</v>
      </c>
      <c r="AX231" t="s">
        <v>2604</v>
      </c>
      <c r="BF231" s="730" t="s">
        <v>2583</v>
      </c>
      <c r="BG231" s="730" t="s">
        <v>2491</v>
      </c>
      <c r="BH231" s="730" t="s">
        <v>9494</v>
      </c>
    </row>
    <row r="232" spans="1:60">
      <c r="A232">
        <v>228</v>
      </c>
      <c r="B232" t="s">
        <v>1169</v>
      </c>
      <c r="D232" t="s">
        <v>2605</v>
      </c>
      <c r="E232" t="s">
        <v>2606</v>
      </c>
      <c r="F232" t="s">
        <v>973</v>
      </c>
      <c r="G232">
        <v>1</v>
      </c>
      <c r="H232">
        <v>0</v>
      </c>
      <c r="I232" t="s">
        <v>1164</v>
      </c>
      <c r="J232" t="s">
        <v>2607</v>
      </c>
      <c r="K232" t="s">
        <v>1169</v>
      </c>
      <c r="L232" t="s">
        <v>2143</v>
      </c>
      <c r="M232" t="s">
        <v>1516</v>
      </c>
      <c r="N232" t="s">
        <v>2608</v>
      </c>
      <c r="O232" t="s">
        <v>2608</v>
      </c>
      <c r="P232" t="s">
        <v>2609</v>
      </c>
      <c r="Q232">
        <v>8545</v>
      </c>
      <c r="R232">
        <v>7619</v>
      </c>
      <c r="S232">
        <v>7584</v>
      </c>
      <c r="T232">
        <v>35</v>
      </c>
      <c r="U232">
        <v>0</v>
      </c>
      <c r="V232">
        <v>35</v>
      </c>
      <c r="W232">
        <v>0.99539999999999995</v>
      </c>
      <c r="X232">
        <v>1</v>
      </c>
      <c r="Y232">
        <v>1</v>
      </c>
      <c r="Z232">
        <v>1</v>
      </c>
      <c r="AA232">
        <v>1</v>
      </c>
      <c r="AB232" t="s">
        <v>1169</v>
      </c>
      <c r="AC232" t="s">
        <v>2610</v>
      </c>
      <c r="AP232" t="s">
        <v>980</v>
      </c>
      <c r="AQ232">
        <v>0</v>
      </c>
      <c r="AT232" t="s">
        <v>1072</v>
      </c>
      <c r="AU232" t="s">
        <v>2254</v>
      </c>
      <c r="AV232" t="str">
        <f t="shared" si="3"/>
        <v>OCZYSZCZALNI ŚCIEKÓW TRZEMESZNO w aglomeracji TRZEMESZNO</v>
      </c>
      <c r="AW232" t="s">
        <v>2611</v>
      </c>
      <c r="AX232" t="s">
        <v>2257</v>
      </c>
      <c r="BF232" s="730" t="s">
        <v>2591</v>
      </c>
      <c r="BG232" s="730" t="s">
        <v>1169</v>
      </c>
      <c r="BH232" s="730" t="s">
        <v>9494</v>
      </c>
    </row>
    <row r="233" spans="1:60">
      <c r="A233">
        <v>229</v>
      </c>
      <c r="B233" t="s">
        <v>1169</v>
      </c>
      <c r="D233" t="s">
        <v>2612</v>
      </c>
      <c r="E233" t="s">
        <v>2613</v>
      </c>
      <c r="F233" t="s">
        <v>973</v>
      </c>
      <c r="G233">
        <v>1</v>
      </c>
      <c r="H233">
        <v>0</v>
      </c>
      <c r="I233" t="s">
        <v>1164</v>
      </c>
      <c r="J233" t="s">
        <v>2607</v>
      </c>
      <c r="K233" t="s">
        <v>1169</v>
      </c>
      <c r="L233" t="s">
        <v>2143</v>
      </c>
      <c r="M233" t="s">
        <v>1516</v>
      </c>
      <c r="N233" t="s">
        <v>2614</v>
      </c>
      <c r="O233" t="s">
        <v>2615</v>
      </c>
      <c r="P233" t="s">
        <v>2616</v>
      </c>
      <c r="Q233">
        <v>37790</v>
      </c>
      <c r="R233">
        <v>37756</v>
      </c>
      <c r="S233">
        <v>37756</v>
      </c>
      <c r="T233">
        <v>0</v>
      </c>
      <c r="U233">
        <v>0</v>
      </c>
      <c r="V233">
        <v>0</v>
      </c>
      <c r="W233">
        <v>1</v>
      </c>
      <c r="X233">
        <v>1</v>
      </c>
      <c r="Y233">
        <v>1</v>
      </c>
      <c r="Z233">
        <v>1</v>
      </c>
      <c r="AA233">
        <v>1</v>
      </c>
      <c r="AB233" t="s">
        <v>1169</v>
      </c>
      <c r="AC233" t="s">
        <v>2617</v>
      </c>
      <c r="AP233" t="s">
        <v>980</v>
      </c>
      <c r="AQ233">
        <v>0</v>
      </c>
      <c r="AT233" t="s">
        <v>1029</v>
      </c>
      <c r="AU233" t="s">
        <v>2618</v>
      </c>
      <c r="AV233" t="str">
        <f t="shared" si="3"/>
        <v>Trzebnica w aglomeracji Trzebnica</v>
      </c>
      <c r="AW233" t="s">
        <v>2619</v>
      </c>
      <c r="AX233" t="s">
        <v>2619</v>
      </c>
      <c r="BF233" s="730" t="s">
        <v>2597</v>
      </c>
      <c r="BG233" s="730" t="s">
        <v>1169</v>
      </c>
      <c r="BH233" s="730" t="s">
        <v>9494</v>
      </c>
    </row>
    <row r="234" spans="1:60">
      <c r="A234">
        <v>230</v>
      </c>
      <c r="B234" t="s">
        <v>1169</v>
      </c>
      <c r="D234" t="s">
        <v>2620</v>
      </c>
      <c r="E234" t="s">
        <v>2621</v>
      </c>
      <c r="F234" t="s">
        <v>973</v>
      </c>
      <c r="G234">
        <v>1</v>
      </c>
      <c r="H234">
        <v>0</v>
      </c>
      <c r="I234" t="s">
        <v>1998</v>
      </c>
      <c r="J234" t="s">
        <v>2622</v>
      </c>
      <c r="K234" t="s">
        <v>2491</v>
      </c>
      <c r="L234" t="s">
        <v>2143</v>
      </c>
      <c r="M234" t="s">
        <v>1516</v>
      </c>
      <c r="N234" t="s">
        <v>2621</v>
      </c>
      <c r="O234" t="s">
        <v>2621</v>
      </c>
      <c r="P234" t="s">
        <v>2623</v>
      </c>
      <c r="Q234">
        <v>2627</v>
      </c>
      <c r="R234">
        <v>2604</v>
      </c>
      <c r="S234">
        <v>2565</v>
      </c>
      <c r="T234">
        <v>28</v>
      </c>
      <c r="U234">
        <v>11</v>
      </c>
      <c r="V234">
        <v>39</v>
      </c>
      <c r="W234">
        <v>0.98499999999999999</v>
      </c>
      <c r="X234">
        <v>1</v>
      </c>
      <c r="Y234">
        <v>1</v>
      </c>
      <c r="Z234">
        <v>1</v>
      </c>
      <c r="AA234">
        <v>1</v>
      </c>
      <c r="AB234" t="s">
        <v>1169</v>
      </c>
      <c r="AC234" t="s">
        <v>2624</v>
      </c>
      <c r="AP234" t="s">
        <v>980</v>
      </c>
      <c r="AQ234">
        <v>0</v>
      </c>
      <c r="AT234" t="s">
        <v>1047</v>
      </c>
      <c r="AU234" t="s">
        <v>2625</v>
      </c>
      <c r="AV234" t="str">
        <f t="shared" si="3"/>
        <v>Trzebiszyn w aglomeracji Trzebiszyn</v>
      </c>
      <c r="AW234" t="s">
        <v>2626</v>
      </c>
      <c r="AX234" t="s">
        <v>2626</v>
      </c>
      <c r="BF234" s="730" t="s">
        <v>2605</v>
      </c>
      <c r="BG234" s="730" t="s">
        <v>1169</v>
      </c>
      <c r="BH234" s="730" t="s">
        <v>9494</v>
      </c>
    </row>
    <row r="235" spans="1:60">
      <c r="A235">
        <v>231</v>
      </c>
      <c r="B235" t="s">
        <v>1169</v>
      </c>
      <c r="D235" t="s">
        <v>2627</v>
      </c>
      <c r="E235" t="s">
        <v>2628</v>
      </c>
      <c r="F235" t="s">
        <v>973</v>
      </c>
      <c r="G235">
        <v>1</v>
      </c>
      <c r="H235">
        <v>0</v>
      </c>
      <c r="I235" t="s">
        <v>1164</v>
      </c>
      <c r="J235" t="s">
        <v>2607</v>
      </c>
      <c r="K235" t="s">
        <v>1169</v>
      </c>
      <c r="L235" t="s">
        <v>2143</v>
      </c>
      <c r="M235" t="s">
        <v>1516</v>
      </c>
      <c r="N235" t="s">
        <v>2628</v>
      </c>
      <c r="O235" t="s">
        <v>2629</v>
      </c>
      <c r="P235" t="s">
        <v>2630</v>
      </c>
      <c r="Q235">
        <v>10753</v>
      </c>
      <c r="R235">
        <v>13048</v>
      </c>
      <c r="S235">
        <v>12851</v>
      </c>
      <c r="T235">
        <v>184</v>
      </c>
      <c r="U235">
        <v>13</v>
      </c>
      <c r="V235">
        <v>197</v>
      </c>
      <c r="W235">
        <v>0.9849</v>
      </c>
      <c r="X235">
        <v>1</v>
      </c>
      <c r="Y235">
        <v>0</v>
      </c>
      <c r="Z235">
        <v>1</v>
      </c>
      <c r="AA235">
        <v>0</v>
      </c>
      <c r="AB235" t="s">
        <v>1169</v>
      </c>
      <c r="AC235" t="s">
        <v>2631</v>
      </c>
      <c r="AP235" t="s">
        <v>980</v>
      </c>
      <c r="AQ235">
        <v>0</v>
      </c>
      <c r="AT235" t="s">
        <v>1047</v>
      </c>
      <c r="AU235" t="s">
        <v>2632</v>
      </c>
      <c r="AV235" t="str">
        <f t="shared" si="3"/>
        <v>OŚ Trzebinia w aglomeracji Trzebinia</v>
      </c>
      <c r="AW235" t="s">
        <v>2633</v>
      </c>
      <c r="AX235" t="s">
        <v>2634</v>
      </c>
      <c r="BF235" s="730" t="s">
        <v>2612</v>
      </c>
      <c r="BG235" s="730" t="s">
        <v>1169</v>
      </c>
      <c r="BH235" s="730" t="s">
        <v>9494</v>
      </c>
    </row>
    <row r="236" spans="1:60">
      <c r="A236">
        <v>232</v>
      </c>
      <c r="B236" t="s">
        <v>1169</v>
      </c>
      <c r="D236" t="s">
        <v>2635</v>
      </c>
      <c r="E236" t="s">
        <v>2636</v>
      </c>
      <c r="F236" t="s">
        <v>973</v>
      </c>
      <c r="G236">
        <v>1</v>
      </c>
      <c r="H236">
        <v>0</v>
      </c>
      <c r="I236" t="s">
        <v>1164</v>
      </c>
      <c r="J236" t="s">
        <v>2637</v>
      </c>
      <c r="K236" t="s">
        <v>1169</v>
      </c>
      <c r="L236" t="s">
        <v>2143</v>
      </c>
      <c r="M236" t="s">
        <v>1516</v>
      </c>
      <c r="N236" t="s">
        <v>2636</v>
      </c>
      <c r="O236" t="s">
        <v>2638</v>
      </c>
      <c r="P236" t="s">
        <v>2639</v>
      </c>
      <c r="Q236">
        <v>78020</v>
      </c>
      <c r="R236">
        <v>45925</v>
      </c>
      <c r="S236">
        <v>45285</v>
      </c>
      <c r="T236">
        <v>617</v>
      </c>
      <c r="U236">
        <v>23</v>
      </c>
      <c r="V236">
        <v>640</v>
      </c>
      <c r="W236">
        <v>0.98609999999999998</v>
      </c>
      <c r="X236">
        <v>1</v>
      </c>
      <c r="Y236">
        <v>1</v>
      </c>
      <c r="Z236">
        <v>1</v>
      </c>
      <c r="AA236">
        <v>1</v>
      </c>
      <c r="AB236" t="s">
        <v>1169</v>
      </c>
      <c r="AC236" t="s">
        <v>2640</v>
      </c>
      <c r="AP236" t="s">
        <v>980</v>
      </c>
      <c r="AQ236">
        <v>0</v>
      </c>
      <c r="AT236" t="s">
        <v>1029</v>
      </c>
      <c r="AU236" t="s">
        <v>2641</v>
      </c>
      <c r="AV236" t="str">
        <f t="shared" si="3"/>
        <v>Trzebiechów w aglomeracji Trzebiechów</v>
      </c>
      <c r="AW236" t="s">
        <v>2642</v>
      </c>
      <c r="AX236" t="s">
        <v>2642</v>
      </c>
      <c r="BF236" s="730" t="s">
        <v>2620</v>
      </c>
      <c r="BG236" s="730" t="s">
        <v>2491</v>
      </c>
      <c r="BH236" s="730" t="s">
        <v>9494</v>
      </c>
    </row>
    <row r="237" spans="1:60">
      <c r="A237">
        <v>233</v>
      </c>
      <c r="B237" t="s">
        <v>1169</v>
      </c>
      <c r="D237" t="s">
        <v>2643</v>
      </c>
      <c r="E237" t="s">
        <v>2644</v>
      </c>
      <c r="F237" t="s">
        <v>973</v>
      </c>
      <c r="G237">
        <v>1</v>
      </c>
      <c r="H237">
        <v>0</v>
      </c>
      <c r="I237" t="s">
        <v>1746</v>
      </c>
      <c r="J237" t="s">
        <v>2645</v>
      </c>
      <c r="K237" t="s">
        <v>2491</v>
      </c>
      <c r="L237" t="s">
        <v>2646</v>
      </c>
      <c r="M237" t="s">
        <v>1516</v>
      </c>
      <c r="N237" t="s">
        <v>2644</v>
      </c>
      <c r="O237" t="s">
        <v>2644</v>
      </c>
      <c r="P237" t="s">
        <v>2647</v>
      </c>
      <c r="Q237">
        <v>10305</v>
      </c>
      <c r="R237">
        <v>9077</v>
      </c>
      <c r="S237">
        <v>8634</v>
      </c>
      <c r="T237">
        <v>426</v>
      </c>
      <c r="U237">
        <v>17</v>
      </c>
      <c r="V237">
        <v>443</v>
      </c>
      <c r="W237">
        <v>0.95120000000000005</v>
      </c>
      <c r="X237">
        <v>0</v>
      </c>
      <c r="Y237">
        <v>1</v>
      </c>
      <c r="Z237">
        <v>0</v>
      </c>
      <c r="AA237">
        <v>0</v>
      </c>
      <c r="AB237" t="s">
        <v>1169</v>
      </c>
      <c r="AC237" t="s">
        <v>2648</v>
      </c>
      <c r="AP237" t="s">
        <v>980</v>
      </c>
      <c r="AQ237">
        <v>0</v>
      </c>
      <c r="AT237" t="s">
        <v>970</v>
      </c>
      <c r="AU237" t="s">
        <v>1404</v>
      </c>
      <c r="AV237" t="str">
        <f t="shared" si="3"/>
        <v>Trzebiatów w aglomeracji Trzebiatów</v>
      </c>
      <c r="AW237" t="s">
        <v>1405</v>
      </c>
      <c r="AX237" t="s">
        <v>1405</v>
      </c>
      <c r="BF237" s="730" t="s">
        <v>2627</v>
      </c>
      <c r="BG237" s="730" t="s">
        <v>1169</v>
      </c>
      <c r="BH237" s="730" t="s">
        <v>9494</v>
      </c>
    </row>
    <row r="238" spans="1:60">
      <c r="A238">
        <v>234</v>
      </c>
      <c r="B238" t="s">
        <v>1169</v>
      </c>
      <c r="D238" t="s">
        <v>2649</v>
      </c>
      <c r="E238" t="s">
        <v>2650</v>
      </c>
      <c r="F238" t="s">
        <v>973</v>
      </c>
      <c r="G238">
        <v>1</v>
      </c>
      <c r="H238">
        <v>0</v>
      </c>
      <c r="I238" t="s">
        <v>1164</v>
      </c>
      <c r="J238" t="s">
        <v>2651</v>
      </c>
      <c r="K238" t="s">
        <v>2498</v>
      </c>
      <c r="L238" t="s">
        <v>2143</v>
      </c>
      <c r="M238" t="s">
        <v>1516</v>
      </c>
      <c r="N238" t="s">
        <v>2650</v>
      </c>
      <c r="O238" t="s">
        <v>2650</v>
      </c>
      <c r="P238" t="s">
        <v>2652</v>
      </c>
      <c r="Q238">
        <v>2750</v>
      </c>
      <c r="R238">
        <v>2706</v>
      </c>
      <c r="S238">
        <v>2697</v>
      </c>
      <c r="T238">
        <v>9</v>
      </c>
      <c r="U238">
        <v>0</v>
      </c>
      <c r="V238">
        <v>9</v>
      </c>
      <c r="W238">
        <v>0.99670000000000003</v>
      </c>
      <c r="X238">
        <v>1</v>
      </c>
      <c r="Y238">
        <v>1</v>
      </c>
      <c r="Z238">
        <v>1</v>
      </c>
      <c r="AA238">
        <v>1</v>
      </c>
      <c r="AB238" t="s">
        <v>1169</v>
      </c>
      <c r="AC238" t="s">
        <v>2653</v>
      </c>
      <c r="AP238" t="s">
        <v>980</v>
      </c>
      <c r="AQ238">
        <v>0</v>
      </c>
      <c r="AT238" t="s">
        <v>970</v>
      </c>
      <c r="AU238" t="s">
        <v>1289</v>
      </c>
      <c r="AV238" t="str">
        <f t="shared" si="3"/>
        <v>Komunalna Oczyszczalnia Ścieków w Trzcińsku-Zdroju w aglomeracji Trzcińsko-Zdrój</v>
      </c>
      <c r="AW238" t="s">
        <v>2654</v>
      </c>
      <c r="AX238" t="s">
        <v>1290</v>
      </c>
      <c r="BF238" s="730" t="s">
        <v>2635</v>
      </c>
      <c r="BG238" s="730" t="s">
        <v>1169</v>
      </c>
      <c r="BH238" s="730" t="s">
        <v>9494</v>
      </c>
    </row>
    <row r="239" spans="1:60">
      <c r="A239">
        <v>235</v>
      </c>
      <c r="B239" t="s">
        <v>1169</v>
      </c>
      <c r="D239" t="s">
        <v>2655</v>
      </c>
      <c r="E239" t="s">
        <v>2656</v>
      </c>
      <c r="F239" t="s">
        <v>1015</v>
      </c>
      <c r="G239">
        <v>0</v>
      </c>
      <c r="H239">
        <v>3</v>
      </c>
      <c r="I239" t="s">
        <v>1998</v>
      </c>
      <c r="J239" t="s">
        <v>2569</v>
      </c>
      <c r="K239" t="s">
        <v>2491</v>
      </c>
      <c r="L239" t="s">
        <v>2143</v>
      </c>
      <c r="M239" t="s">
        <v>1516</v>
      </c>
      <c r="N239" t="s">
        <v>2656</v>
      </c>
      <c r="O239" t="s">
        <v>2656</v>
      </c>
      <c r="P239" t="s">
        <v>2657</v>
      </c>
      <c r="Q239">
        <v>10486</v>
      </c>
      <c r="R239">
        <v>10828</v>
      </c>
      <c r="S239">
        <v>10579</v>
      </c>
      <c r="T239">
        <v>249</v>
      </c>
      <c r="U239">
        <v>0</v>
      </c>
      <c r="V239">
        <v>249</v>
      </c>
      <c r="W239">
        <v>0.97699999999999998</v>
      </c>
      <c r="X239">
        <v>0</v>
      </c>
      <c r="Y239">
        <v>0</v>
      </c>
      <c r="Z239">
        <v>1</v>
      </c>
      <c r="AA239">
        <v>0</v>
      </c>
      <c r="AB239" t="s">
        <v>1169</v>
      </c>
      <c r="AC239" t="s">
        <v>746</v>
      </c>
      <c r="AJ239" s="489" t="s">
        <v>2658</v>
      </c>
      <c r="AK239" s="489" t="s">
        <v>2658</v>
      </c>
      <c r="AL239" s="489" t="s">
        <v>2658</v>
      </c>
      <c r="AP239" t="s">
        <v>980</v>
      </c>
      <c r="AQ239">
        <v>0</v>
      </c>
      <c r="AT239" t="s">
        <v>1038</v>
      </c>
      <c r="AU239" t="s">
        <v>2659</v>
      </c>
      <c r="AV239" t="str">
        <f t="shared" si="3"/>
        <v>Oczyszczalnia Ścieków w Laskach w aglomeracji Trzcinica</v>
      </c>
      <c r="AW239" t="s">
        <v>2660</v>
      </c>
      <c r="AX239" t="s">
        <v>2661</v>
      </c>
      <c r="BF239" s="730" t="s">
        <v>2643</v>
      </c>
      <c r="BG239" s="730" t="s">
        <v>2491</v>
      </c>
      <c r="BH239" s="730" t="s">
        <v>9494</v>
      </c>
    </row>
    <row r="240" spans="1:60">
      <c r="A240">
        <v>236</v>
      </c>
      <c r="B240" t="s">
        <v>1169</v>
      </c>
      <c r="D240" t="s">
        <v>2662</v>
      </c>
      <c r="E240" t="s">
        <v>2663</v>
      </c>
      <c r="F240" t="s">
        <v>973</v>
      </c>
      <c r="G240">
        <v>1</v>
      </c>
      <c r="H240">
        <v>0</v>
      </c>
      <c r="I240" t="s">
        <v>1164</v>
      </c>
      <c r="J240" t="s">
        <v>2510</v>
      </c>
      <c r="K240" t="s">
        <v>1169</v>
      </c>
      <c r="L240" t="s">
        <v>2143</v>
      </c>
      <c r="M240" t="s">
        <v>1516</v>
      </c>
      <c r="N240" t="s">
        <v>2663</v>
      </c>
      <c r="O240" t="s">
        <v>2663</v>
      </c>
      <c r="P240" t="s">
        <v>2664</v>
      </c>
      <c r="Q240">
        <v>11500</v>
      </c>
      <c r="R240">
        <v>12011</v>
      </c>
      <c r="S240">
        <v>11683</v>
      </c>
      <c r="T240">
        <v>326</v>
      </c>
      <c r="U240">
        <v>2</v>
      </c>
      <c r="V240">
        <v>328</v>
      </c>
      <c r="W240">
        <v>0.97270000000000001</v>
      </c>
      <c r="X240">
        <v>0</v>
      </c>
      <c r="Y240">
        <v>1</v>
      </c>
      <c r="Z240">
        <v>0</v>
      </c>
      <c r="AA240">
        <v>0</v>
      </c>
      <c r="AB240" t="s">
        <v>1169</v>
      </c>
      <c r="AC240" t="s">
        <v>2665</v>
      </c>
      <c r="AP240" t="s">
        <v>980</v>
      </c>
      <c r="AQ240">
        <v>0</v>
      </c>
      <c r="AT240" t="s">
        <v>1019</v>
      </c>
      <c r="AU240" t="s">
        <v>2666</v>
      </c>
      <c r="AV240" t="str">
        <f t="shared" si="3"/>
        <v>Trzcinica w aglomeracji Trzcinica</v>
      </c>
      <c r="AW240" t="s">
        <v>2661</v>
      </c>
      <c r="AX240" t="s">
        <v>2661</v>
      </c>
      <c r="BF240" s="730" t="s">
        <v>2649</v>
      </c>
      <c r="BG240" s="730" t="s">
        <v>2498</v>
      </c>
      <c r="BH240" s="730" t="s">
        <v>9494</v>
      </c>
    </row>
    <row r="241" spans="1:60">
      <c r="A241">
        <v>237</v>
      </c>
      <c r="B241" t="s">
        <v>1169</v>
      </c>
      <c r="D241" t="s">
        <v>2667</v>
      </c>
      <c r="E241" t="s">
        <v>2668</v>
      </c>
      <c r="F241" t="s">
        <v>973</v>
      </c>
      <c r="G241">
        <v>1</v>
      </c>
      <c r="H241">
        <v>0</v>
      </c>
      <c r="I241" t="s">
        <v>1164</v>
      </c>
      <c r="J241" t="s">
        <v>2637</v>
      </c>
      <c r="K241" t="s">
        <v>1169</v>
      </c>
      <c r="L241" t="s">
        <v>2143</v>
      </c>
      <c r="M241" t="s">
        <v>1516</v>
      </c>
      <c r="N241" t="s">
        <v>2668</v>
      </c>
      <c r="O241" t="s">
        <v>2669</v>
      </c>
      <c r="P241" t="s">
        <v>2670</v>
      </c>
      <c r="Q241">
        <v>52420</v>
      </c>
      <c r="R241">
        <v>51167</v>
      </c>
      <c r="S241">
        <v>51013</v>
      </c>
      <c r="T241">
        <v>127</v>
      </c>
      <c r="U241">
        <v>27</v>
      </c>
      <c r="V241">
        <v>154</v>
      </c>
      <c r="W241">
        <v>0.997</v>
      </c>
      <c r="X241">
        <v>1</v>
      </c>
      <c r="Y241">
        <v>1</v>
      </c>
      <c r="Z241">
        <v>1</v>
      </c>
      <c r="AA241">
        <v>1</v>
      </c>
      <c r="AB241" t="s">
        <v>1169</v>
      </c>
      <c r="AC241" t="s">
        <v>2671</v>
      </c>
      <c r="AP241" t="s">
        <v>980</v>
      </c>
      <c r="AQ241">
        <v>0</v>
      </c>
      <c r="AT241" t="s">
        <v>1038</v>
      </c>
      <c r="AU241" t="s">
        <v>2672</v>
      </c>
      <c r="AV241" t="str">
        <f t="shared" si="3"/>
        <v>Trzciel w aglomeracji Trzciel</v>
      </c>
      <c r="AW241" t="s">
        <v>2673</v>
      </c>
      <c r="AX241" t="s">
        <v>2673</v>
      </c>
      <c r="BF241" s="730" t="s">
        <v>2655</v>
      </c>
      <c r="BG241" s="730" t="s">
        <v>2491</v>
      </c>
      <c r="BH241" s="730" t="s">
        <v>9494</v>
      </c>
    </row>
    <row r="242" spans="1:60">
      <c r="A242">
        <v>238</v>
      </c>
      <c r="B242" t="s">
        <v>1169</v>
      </c>
      <c r="D242" t="s">
        <v>2674</v>
      </c>
      <c r="E242" t="s">
        <v>2511</v>
      </c>
      <c r="F242" t="s">
        <v>973</v>
      </c>
      <c r="G242">
        <v>1</v>
      </c>
      <c r="H242">
        <v>0</v>
      </c>
      <c r="I242" t="s">
        <v>1164</v>
      </c>
      <c r="J242" t="s">
        <v>2510</v>
      </c>
      <c r="K242" t="s">
        <v>1169</v>
      </c>
      <c r="L242" t="s">
        <v>2143</v>
      </c>
      <c r="M242" t="s">
        <v>1516</v>
      </c>
      <c r="N242" t="s">
        <v>2511</v>
      </c>
      <c r="O242" t="s">
        <v>2511</v>
      </c>
      <c r="P242" t="s">
        <v>2675</v>
      </c>
      <c r="Q242">
        <v>4178</v>
      </c>
      <c r="R242">
        <v>4033</v>
      </c>
      <c r="S242">
        <v>4006</v>
      </c>
      <c r="T242">
        <v>0</v>
      </c>
      <c r="U242">
        <v>27</v>
      </c>
      <c r="V242">
        <v>27</v>
      </c>
      <c r="W242">
        <v>0.99329999999999996</v>
      </c>
      <c r="X242">
        <v>1</v>
      </c>
      <c r="Y242">
        <v>1</v>
      </c>
      <c r="Z242">
        <v>1</v>
      </c>
      <c r="AA242">
        <v>1</v>
      </c>
      <c r="AB242" t="s">
        <v>1169</v>
      </c>
      <c r="AC242" t="s">
        <v>2676</v>
      </c>
      <c r="AP242" t="s">
        <v>980</v>
      </c>
      <c r="AQ242">
        <v>0</v>
      </c>
      <c r="AT242" t="s">
        <v>1072</v>
      </c>
      <c r="AU242" t="s">
        <v>2246</v>
      </c>
      <c r="AV242" t="str">
        <f t="shared" si="3"/>
        <v>Oczyszczalnia Osiniec w aglomeracji Trzcianka</v>
      </c>
      <c r="AW242" t="s">
        <v>2677</v>
      </c>
      <c r="AX242" t="s">
        <v>2247</v>
      </c>
      <c r="BF242" s="730" t="s">
        <v>2662</v>
      </c>
      <c r="BG242" s="730" t="s">
        <v>1169</v>
      </c>
      <c r="BH242" s="730" t="s">
        <v>9494</v>
      </c>
    </row>
    <row r="243" spans="1:60">
      <c r="A243">
        <v>239</v>
      </c>
      <c r="B243" t="s">
        <v>1169</v>
      </c>
      <c r="D243" t="s">
        <v>2678</v>
      </c>
      <c r="E243" t="s">
        <v>2679</v>
      </c>
      <c r="F243" t="s">
        <v>1015</v>
      </c>
      <c r="G243">
        <v>0</v>
      </c>
      <c r="H243">
        <v>2</v>
      </c>
      <c r="I243" t="s">
        <v>1998</v>
      </c>
      <c r="J243" t="s">
        <v>2569</v>
      </c>
      <c r="K243" t="s">
        <v>2491</v>
      </c>
      <c r="L243" t="s">
        <v>2143</v>
      </c>
      <c r="M243" t="s">
        <v>1516</v>
      </c>
      <c r="N243" t="s">
        <v>2680</v>
      </c>
      <c r="O243" t="s">
        <v>2680</v>
      </c>
      <c r="P243" t="s">
        <v>2681</v>
      </c>
      <c r="Q243">
        <v>3454</v>
      </c>
      <c r="R243">
        <v>3454</v>
      </c>
      <c r="S243">
        <v>3454</v>
      </c>
      <c r="T243">
        <v>0</v>
      </c>
      <c r="U243">
        <v>0</v>
      </c>
      <c r="V243">
        <v>0</v>
      </c>
      <c r="W243">
        <v>1</v>
      </c>
      <c r="X243">
        <v>1</v>
      </c>
      <c r="Y243">
        <v>1</v>
      </c>
      <c r="Z243">
        <v>1</v>
      </c>
      <c r="AA243">
        <v>1</v>
      </c>
      <c r="AB243" t="s">
        <v>1169</v>
      </c>
      <c r="AC243" t="s">
        <v>746</v>
      </c>
      <c r="AJ243" s="489" t="s">
        <v>2658</v>
      </c>
      <c r="AK243" s="489" t="s">
        <v>2658</v>
      </c>
      <c r="AP243" t="s">
        <v>980</v>
      </c>
      <c r="AQ243">
        <v>0</v>
      </c>
      <c r="AT243" t="s">
        <v>1212</v>
      </c>
      <c r="AU243" t="s">
        <v>2682</v>
      </c>
      <c r="AV243" t="str">
        <f t="shared" si="3"/>
        <v>Trzcianka w aglomeracji Trzcianka</v>
      </c>
      <c r="AW243" t="s">
        <v>2247</v>
      </c>
      <c r="AX243" t="s">
        <v>2247</v>
      </c>
      <c r="BF243" s="730" t="s">
        <v>2667</v>
      </c>
      <c r="BG243" s="730" t="s">
        <v>1169</v>
      </c>
      <c r="BH243" s="730" t="s">
        <v>9494</v>
      </c>
    </row>
    <row r="244" spans="1:60">
      <c r="A244">
        <v>240</v>
      </c>
      <c r="B244" t="s">
        <v>1169</v>
      </c>
      <c r="D244" t="s">
        <v>2683</v>
      </c>
      <c r="E244" t="s">
        <v>2684</v>
      </c>
      <c r="F244" t="s">
        <v>1015</v>
      </c>
      <c r="G244">
        <v>0</v>
      </c>
      <c r="H244">
        <v>1</v>
      </c>
      <c r="I244" t="s">
        <v>1998</v>
      </c>
      <c r="J244" t="s">
        <v>2569</v>
      </c>
      <c r="K244" t="s">
        <v>2491</v>
      </c>
      <c r="L244" t="s">
        <v>2143</v>
      </c>
      <c r="M244" t="s">
        <v>1516</v>
      </c>
      <c r="N244" t="s">
        <v>2684</v>
      </c>
      <c r="O244" t="s">
        <v>2684</v>
      </c>
      <c r="P244" t="s">
        <v>2685</v>
      </c>
      <c r="Q244">
        <v>9440</v>
      </c>
      <c r="R244">
        <v>9686</v>
      </c>
      <c r="S244">
        <v>9622</v>
      </c>
      <c r="T244">
        <v>0</v>
      </c>
      <c r="U244">
        <v>64</v>
      </c>
      <c r="V244">
        <v>64</v>
      </c>
      <c r="W244">
        <v>0.99339999999999995</v>
      </c>
      <c r="X244">
        <v>1</v>
      </c>
      <c r="Y244">
        <v>0</v>
      </c>
      <c r="Z244">
        <v>1</v>
      </c>
      <c r="AA244">
        <v>0</v>
      </c>
      <c r="AB244" t="s">
        <v>1169</v>
      </c>
      <c r="AC244" t="s">
        <v>746</v>
      </c>
      <c r="AJ244" t="s">
        <v>2658</v>
      </c>
      <c r="AP244" t="s">
        <v>980</v>
      </c>
      <c r="AQ244">
        <v>0</v>
      </c>
      <c r="AT244" t="s">
        <v>935</v>
      </c>
      <c r="AU244" t="s">
        <v>2686</v>
      </c>
      <c r="AV244" t="str">
        <f t="shared" si="3"/>
        <v>Trzciana-Libichowa w aglomeracji Trzciana</v>
      </c>
      <c r="AW244" t="s">
        <v>2687</v>
      </c>
      <c r="AX244" t="s">
        <v>2688</v>
      </c>
      <c r="BF244" s="730" t="s">
        <v>2674</v>
      </c>
      <c r="BG244" s="730" t="s">
        <v>1169</v>
      </c>
      <c r="BH244" s="730" t="s">
        <v>9494</v>
      </c>
    </row>
    <row r="245" spans="1:60">
      <c r="A245">
        <v>241</v>
      </c>
      <c r="B245" t="s">
        <v>1169</v>
      </c>
      <c r="D245" t="s">
        <v>2689</v>
      </c>
      <c r="E245" t="s">
        <v>2690</v>
      </c>
      <c r="F245" t="s">
        <v>973</v>
      </c>
      <c r="G245">
        <v>1</v>
      </c>
      <c r="H245">
        <v>0</v>
      </c>
      <c r="I245" t="s">
        <v>1998</v>
      </c>
      <c r="J245" t="s">
        <v>2569</v>
      </c>
      <c r="K245" t="s">
        <v>2491</v>
      </c>
      <c r="L245" t="s">
        <v>2143</v>
      </c>
      <c r="M245" t="s">
        <v>1516</v>
      </c>
      <c r="N245" t="s">
        <v>2690</v>
      </c>
      <c r="O245" t="s">
        <v>2690</v>
      </c>
      <c r="P245" t="s">
        <v>2691</v>
      </c>
      <c r="Q245">
        <v>2867</v>
      </c>
      <c r="R245">
        <v>3002</v>
      </c>
      <c r="S245">
        <v>2941</v>
      </c>
      <c r="T245">
        <v>18</v>
      </c>
      <c r="U245">
        <v>43</v>
      </c>
      <c r="V245">
        <v>61</v>
      </c>
      <c r="W245">
        <v>0.97970000000000002</v>
      </c>
      <c r="X245">
        <v>0</v>
      </c>
      <c r="Y245">
        <v>1</v>
      </c>
      <c r="Z245">
        <v>1</v>
      </c>
      <c r="AA245">
        <v>0</v>
      </c>
      <c r="AB245" t="s">
        <v>1169</v>
      </c>
      <c r="AC245" t="s">
        <v>2692</v>
      </c>
      <c r="AP245" t="s">
        <v>980</v>
      </c>
      <c r="AQ245">
        <v>0</v>
      </c>
      <c r="AT245" t="s">
        <v>1019</v>
      </c>
      <c r="AU245" t="s">
        <v>2693</v>
      </c>
      <c r="AV245" t="str">
        <f t="shared" si="3"/>
        <v>Tryńcza w aglomeracji Tryńcza</v>
      </c>
      <c r="AW245" t="s">
        <v>2694</v>
      </c>
      <c r="AX245" t="s">
        <v>2694</v>
      </c>
      <c r="BF245" s="730" t="s">
        <v>2678</v>
      </c>
      <c r="BG245" s="730" t="s">
        <v>2491</v>
      </c>
      <c r="BH245" s="730" t="s">
        <v>9494</v>
      </c>
    </row>
    <row r="246" spans="1:60">
      <c r="A246">
        <v>242</v>
      </c>
      <c r="B246" t="s">
        <v>1169</v>
      </c>
      <c r="D246" t="s">
        <v>2695</v>
      </c>
      <c r="E246" t="s">
        <v>2696</v>
      </c>
      <c r="F246" t="s">
        <v>1015</v>
      </c>
      <c r="G246">
        <v>0</v>
      </c>
      <c r="H246">
        <v>1</v>
      </c>
      <c r="I246" t="s">
        <v>1998</v>
      </c>
      <c r="J246" t="s">
        <v>2106</v>
      </c>
      <c r="K246" t="s">
        <v>2498</v>
      </c>
      <c r="L246" t="s">
        <v>2143</v>
      </c>
      <c r="M246" t="s">
        <v>1516</v>
      </c>
      <c r="N246" t="s">
        <v>2697</v>
      </c>
      <c r="O246" t="s">
        <v>2698</v>
      </c>
      <c r="P246" t="s">
        <v>2699</v>
      </c>
      <c r="Q246">
        <v>13443</v>
      </c>
      <c r="R246">
        <v>14902</v>
      </c>
      <c r="S246">
        <v>14407</v>
      </c>
      <c r="T246">
        <v>237</v>
      </c>
      <c r="U246">
        <v>258</v>
      </c>
      <c r="V246">
        <v>495</v>
      </c>
      <c r="W246">
        <v>0.96679999999999999</v>
      </c>
      <c r="X246">
        <v>0</v>
      </c>
      <c r="Y246">
        <v>1</v>
      </c>
      <c r="Z246">
        <v>1</v>
      </c>
      <c r="AA246">
        <v>0</v>
      </c>
      <c r="AB246" t="s">
        <v>1169</v>
      </c>
      <c r="AC246" t="s">
        <v>746</v>
      </c>
      <c r="AJ246" t="s">
        <v>2146</v>
      </c>
      <c r="AP246" t="s">
        <v>980</v>
      </c>
      <c r="AQ246">
        <v>0</v>
      </c>
      <c r="AT246" t="s">
        <v>1038</v>
      </c>
      <c r="AU246" t="s">
        <v>2700</v>
      </c>
      <c r="AV246" t="str">
        <f t="shared" si="3"/>
        <v>Oczyszczalnia ścieków w Truskolasach w aglomeracji Truskolasy</v>
      </c>
      <c r="AW246" t="s">
        <v>2701</v>
      </c>
      <c r="AX246" t="s">
        <v>2702</v>
      </c>
      <c r="BF246" s="730" t="s">
        <v>2683</v>
      </c>
      <c r="BG246" s="730" t="s">
        <v>2491</v>
      </c>
      <c r="BH246" s="730" t="s">
        <v>9494</v>
      </c>
    </row>
    <row r="247" spans="1:60">
      <c r="A247">
        <v>243</v>
      </c>
      <c r="B247" t="s">
        <v>1169</v>
      </c>
      <c r="D247" t="s">
        <v>2703</v>
      </c>
      <c r="E247" t="s">
        <v>2704</v>
      </c>
      <c r="F247" t="s">
        <v>1015</v>
      </c>
      <c r="G247">
        <v>0</v>
      </c>
      <c r="H247">
        <v>1</v>
      </c>
      <c r="I247" t="s">
        <v>1164</v>
      </c>
      <c r="J247" t="s">
        <v>2531</v>
      </c>
      <c r="K247" t="s">
        <v>1169</v>
      </c>
      <c r="L247" t="s">
        <v>2143</v>
      </c>
      <c r="M247" t="s">
        <v>1516</v>
      </c>
      <c r="N247" t="s">
        <v>2705</v>
      </c>
      <c r="O247" t="s">
        <v>2706</v>
      </c>
      <c r="P247" t="s">
        <v>2707</v>
      </c>
      <c r="Q247">
        <v>64545</v>
      </c>
      <c r="R247">
        <v>68799</v>
      </c>
      <c r="S247">
        <v>65273</v>
      </c>
      <c r="T247">
        <v>3526</v>
      </c>
      <c r="U247">
        <v>0</v>
      </c>
      <c r="V247">
        <v>3526</v>
      </c>
      <c r="W247">
        <v>0.94869999999999999</v>
      </c>
      <c r="X247">
        <v>0</v>
      </c>
      <c r="Y247">
        <v>1</v>
      </c>
      <c r="Z247">
        <v>1</v>
      </c>
      <c r="AA247">
        <v>0</v>
      </c>
      <c r="AB247" t="s">
        <v>1169</v>
      </c>
      <c r="AC247" t="s">
        <v>746</v>
      </c>
      <c r="AJ247" t="s">
        <v>2597</v>
      </c>
      <c r="AP247" t="s">
        <v>980</v>
      </c>
      <c r="AQ247">
        <v>0</v>
      </c>
      <c r="AT247" t="s">
        <v>1019</v>
      </c>
      <c r="AU247" t="s">
        <v>2708</v>
      </c>
      <c r="AV247" t="str">
        <f t="shared" si="3"/>
        <v>Trójczyce w aglomeracji Trójczyce</v>
      </c>
      <c r="AW247" t="s">
        <v>2709</v>
      </c>
      <c r="AX247" t="s">
        <v>2709</v>
      </c>
      <c r="BF247" s="730" t="s">
        <v>2689</v>
      </c>
      <c r="BG247" s="730" t="s">
        <v>2491</v>
      </c>
      <c r="BH247" s="730" t="s">
        <v>9494</v>
      </c>
    </row>
    <row r="248" spans="1:60">
      <c r="A248">
        <v>244</v>
      </c>
      <c r="B248" t="s">
        <v>1169</v>
      </c>
      <c r="D248" t="s">
        <v>2710</v>
      </c>
      <c r="E248" t="s">
        <v>2711</v>
      </c>
      <c r="F248" t="s">
        <v>973</v>
      </c>
      <c r="G248">
        <v>1</v>
      </c>
      <c r="H248">
        <v>0</v>
      </c>
      <c r="I248" t="s">
        <v>1164</v>
      </c>
      <c r="J248" t="s">
        <v>2539</v>
      </c>
      <c r="K248" t="s">
        <v>1169</v>
      </c>
      <c r="L248" t="s">
        <v>2143</v>
      </c>
      <c r="M248" t="s">
        <v>1516</v>
      </c>
      <c r="N248" t="s">
        <v>2711</v>
      </c>
      <c r="O248" t="s">
        <v>2711</v>
      </c>
      <c r="P248" t="s">
        <v>2712</v>
      </c>
      <c r="Q248">
        <v>6165</v>
      </c>
      <c r="R248">
        <v>6772</v>
      </c>
      <c r="S248">
        <v>6712</v>
      </c>
      <c r="T248">
        <v>60</v>
      </c>
      <c r="U248">
        <v>0</v>
      </c>
      <c r="V248">
        <v>60</v>
      </c>
      <c r="W248">
        <v>0.99109999999999998</v>
      </c>
      <c r="X248">
        <v>1</v>
      </c>
      <c r="Y248">
        <v>1</v>
      </c>
      <c r="Z248">
        <v>1</v>
      </c>
      <c r="AA248">
        <v>1</v>
      </c>
      <c r="AB248" t="s">
        <v>1169</v>
      </c>
      <c r="AC248" t="s">
        <v>2713</v>
      </c>
      <c r="AP248" t="s">
        <v>980</v>
      </c>
      <c r="AQ248">
        <v>0</v>
      </c>
      <c r="AT248" t="s">
        <v>1019</v>
      </c>
      <c r="AU248" t="s">
        <v>2708</v>
      </c>
      <c r="AV248" t="str">
        <f t="shared" si="3"/>
        <v>Niziny w aglomeracji Trójczyce</v>
      </c>
      <c r="AW248" t="s">
        <v>2714</v>
      </c>
      <c r="AX248" t="s">
        <v>2709</v>
      </c>
      <c r="BF248" s="730" t="s">
        <v>2695</v>
      </c>
      <c r="BG248" s="730" t="s">
        <v>2498</v>
      </c>
      <c r="BH248" s="730" t="s">
        <v>9494</v>
      </c>
    </row>
    <row r="249" spans="1:60">
      <c r="A249">
        <v>245</v>
      </c>
      <c r="B249" t="s">
        <v>1169</v>
      </c>
      <c r="D249" t="s">
        <v>2715</v>
      </c>
      <c r="E249" t="s">
        <v>2716</v>
      </c>
      <c r="F249" t="s">
        <v>973</v>
      </c>
      <c r="G249">
        <v>1</v>
      </c>
      <c r="H249">
        <v>0</v>
      </c>
      <c r="I249" t="s">
        <v>1164</v>
      </c>
      <c r="J249" t="s">
        <v>2607</v>
      </c>
      <c r="K249" t="s">
        <v>1169</v>
      </c>
      <c r="L249" t="s">
        <v>2143</v>
      </c>
      <c r="M249" t="s">
        <v>1516</v>
      </c>
      <c r="N249" t="s">
        <v>1925</v>
      </c>
      <c r="O249" t="s">
        <v>2717</v>
      </c>
      <c r="P249" t="s">
        <v>2718</v>
      </c>
      <c r="Q249">
        <v>130000</v>
      </c>
      <c r="R249">
        <v>130103</v>
      </c>
      <c r="S249">
        <v>128411</v>
      </c>
      <c r="T249">
        <v>1588</v>
      </c>
      <c r="U249">
        <v>104</v>
      </c>
      <c r="V249">
        <v>1692</v>
      </c>
      <c r="W249">
        <v>0.98699999999999999</v>
      </c>
      <c r="X249">
        <v>1</v>
      </c>
      <c r="Y249">
        <v>1</v>
      </c>
      <c r="Z249">
        <v>1</v>
      </c>
      <c r="AA249">
        <v>1</v>
      </c>
      <c r="AB249" t="s">
        <v>1169</v>
      </c>
      <c r="AC249" t="s">
        <v>2719</v>
      </c>
      <c r="AP249" t="s">
        <v>980</v>
      </c>
      <c r="AQ249">
        <v>0</v>
      </c>
      <c r="AT249" t="s">
        <v>1169</v>
      </c>
      <c r="AU249" t="s">
        <v>2720</v>
      </c>
      <c r="AV249" t="str">
        <f t="shared" si="3"/>
        <v>Oczyszczalnia Trąbki Wielkie w aglomeracji Trąbki Wielkie</v>
      </c>
      <c r="AW249" t="s">
        <v>2721</v>
      </c>
      <c r="AX249" t="s">
        <v>2722</v>
      </c>
      <c r="BF249" s="730" t="s">
        <v>2703</v>
      </c>
      <c r="BG249" s="730" t="s">
        <v>1169</v>
      </c>
      <c r="BH249" s="730" t="s">
        <v>9494</v>
      </c>
    </row>
    <row r="250" spans="1:60">
      <c r="A250">
        <v>246</v>
      </c>
      <c r="B250" t="s">
        <v>1169</v>
      </c>
      <c r="D250" t="s">
        <v>2723</v>
      </c>
      <c r="E250" t="s">
        <v>2724</v>
      </c>
      <c r="F250" t="s">
        <v>973</v>
      </c>
      <c r="G250">
        <v>1</v>
      </c>
      <c r="H250">
        <v>0</v>
      </c>
      <c r="I250" t="s">
        <v>1164</v>
      </c>
      <c r="J250" t="s">
        <v>1165</v>
      </c>
      <c r="K250" t="s">
        <v>1169</v>
      </c>
      <c r="L250" t="s">
        <v>2143</v>
      </c>
      <c r="M250" t="s">
        <v>1516</v>
      </c>
      <c r="N250" t="s">
        <v>2404</v>
      </c>
      <c r="O250" t="s">
        <v>2404</v>
      </c>
      <c r="P250" t="s">
        <v>2725</v>
      </c>
      <c r="Q250">
        <v>16265</v>
      </c>
      <c r="R250">
        <v>30000</v>
      </c>
      <c r="S250">
        <v>29903</v>
      </c>
      <c r="T250">
        <v>67</v>
      </c>
      <c r="U250">
        <v>30</v>
      </c>
      <c r="V250">
        <v>97</v>
      </c>
      <c r="W250">
        <v>0.99680000000000002</v>
      </c>
      <c r="X250">
        <v>1</v>
      </c>
      <c r="Y250">
        <v>1</v>
      </c>
      <c r="Z250">
        <v>1</v>
      </c>
      <c r="AA250">
        <v>1</v>
      </c>
      <c r="AB250" t="s">
        <v>1169</v>
      </c>
      <c r="AC250" t="s">
        <v>2726</v>
      </c>
      <c r="AP250" t="s">
        <v>980</v>
      </c>
      <c r="AQ250">
        <v>0</v>
      </c>
      <c r="AT250" t="s">
        <v>990</v>
      </c>
      <c r="AU250" t="s">
        <v>2727</v>
      </c>
      <c r="AV250" t="str">
        <f t="shared" si="3"/>
        <v>Trąbki w aglomeracji Trąbki</v>
      </c>
      <c r="AW250" t="s">
        <v>2728</v>
      </c>
      <c r="AX250" t="s">
        <v>2728</v>
      </c>
      <c r="BF250" s="730" t="s">
        <v>2710</v>
      </c>
      <c r="BG250" s="730" t="s">
        <v>1169</v>
      </c>
      <c r="BH250" s="730" t="s">
        <v>9494</v>
      </c>
    </row>
    <row r="251" spans="1:60">
      <c r="A251">
        <v>247</v>
      </c>
      <c r="B251" t="s">
        <v>1169</v>
      </c>
      <c r="D251" t="s">
        <v>2729</v>
      </c>
      <c r="E251" t="s">
        <v>2730</v>
      </c>
      <c r="F251" t="s">
        <v>973</v>
      </c>
      <c r="G251">
        <v>1</v>
      </c>
      <c r="H251">
        <v>0</v>
      </c>
      <c r="I251" t="s">
        <v>1746</v>
      </c>
      <c r="J251" t="s">
        <v>2645</v>
      </c>
      <c r="K251" t="s">
        <v>2491</v>
      </c>
      <c r="L251" t="s">
        <v>2143</v>
      </c>
      <c r="M251" t="s">
        <v>1516</v>
      </c>
      <c r="N251" t="s">
        <v>2730</v>
      </c>
      <c r="O251" t="s">
        <v>2730</v>
      </c>
      <c r="P251" t="s">
        <v>2731</v>
      </c>
      <c r="Q251">
        <v>4446</v>
      </c>
      <c r="R251">
        <v>4370</v>
      </c>
      <c r="S251">
        <v>4319</v>
      </c>
      <c r="T251">
        <v>47</v>
      </c>
      <c r="U251">
        <v>4</v>
      </c>
      <c r="V251">
        <v>51</v>
      </c>
      <c r="W251">
        <v>0.98829999999999996</v>
      </c>
      <c r="X251">
        <v>1</v>
      </c>
      <c r="Y251">
        <v>1</v>
      </c>
      <c r="Z251">
        <v>0</v>
      </c>
      <c r="AA251">
        <v>0</v>
      </c>
      <c r="AB251" t="s">
        <v>1169</v>
      </c>
      <c r="AC251" t="s">
        <v>2732</v>
      </c>
      <c r="AP251" t="s">
        <v>980</v>
      </c>
      <c r="AQ251">
        <v>0</v>
      </c>
      <c r="AT251" t="s">
        <v>1212</v>
      </c>
      <c r="AU251" t="s">
        <v>2733</v>
      </c>
      <c r="AV251" t="str">
        <f t="shared" si="3"/>
        <v>TRAWNIKI, TRAWNIKI-KOLONIA 48B, 21-044 TRAWNIKI w aglomeracji Trawniki</v>
      </c>
      <c r="AW251" t="s">
        <v>2734</v>
      </c>
      <c r="AX251" t="s">
        <v>2735</v>
      </c>
      <c r="BF251" s="730" t="s">
        <v>2715</v>
      </c>
      <c r="BG251" s="730" t="s">
        <v>1169</v>
      </c>
      <c r="BH251" s="730" t="s">
        <v>9494</v>
      </c>
    </row>
    <row r="252" spans="1:60">
      <c r="A252">
        <v>248</v>
      </c>
      <c r="B252" t="s">
        <v>1169</v>
      </c>
      <c r="D252" t="s">
        <v>2736</v>
      </c>
      <c r="E252" t="s">
        <v>2737</v>
      </c>
      <c r="F252" t="s">
        <v>973</v>
      </c>
      <c r="G252">
        <v>2</v>
      </c>
      <c r="H252">
        <v>0</v>
      </c>
      <c r="I252" t="s">
        <v>1164</v>
      </c>
      <c r="J252" t="s">
        <v>2539</v>
      </c>
      <c r="K252" t="s">
        <v>1169</v>
      </c>
      <c r="L252" t="s">
        <v>2143</v>
      </c>
      <c r="M252" t="s">
        <v>1516</v>
      </c>
      <c r="N252" t="s">
        <v>2737</v>
      </c>
      <c r="O252" t="s">
        <v>2738</v>
      </c>
      <c r="P252" t="s">
        <v>2739</v>
      </c>
      <c r="Q252">
        <v>29971</v>
      </c>
      <c r="R252">
        <v>34098</v>
      </c>
      <c r="S252">
        <v>33798</v>
      </c>
      <c r="T252">
        <v>300</v>
      </c>
      <c r="U252">
        <v>0</v>
      </c>
      <c r="V252">
        <v>300</v>
      </c>
      <c r="W252">
        <v>0.99119999999999997</v>
      </c>
      <c r="X252">
        <v>1</v>
      </c>
      <c r="Y252">
        <v>1</v>
      </c>
      <c r="Z252">
        <v>1</v>
      </c>
      <c r="AA252">
        <v>1</v>
      </c>
      <c r="AB252" t="s">
        <v>1169</v>
      </c>
      <c r="AC252" s="498" t="s">
        <v>2740</v>
      </c>
      <c r="AD252" s="498" t="s">
        <v>2741</v>
      </c>
      <c r="AP252" t="s">
        <v>980</v>
      </c>
      <c r="AQ252">
        <v>0</v>
      </c>
      <c r="AT252" t="s">
        <v>1047</v>
      </c>
      <c r="AU252" t="s">
        <v>2742</v>
      </c>
      <c r="AV252" t="str">
        <f t="shared" si="3"/>
        <v>Oczyszczalnia ścieków dla Miasta Toszek i przyległych sołectw w aglomeracji Toszek</v>
      </c>
      <c r="AW252" t="s">
        <v>2743</v>
      </c>
      <c r="AX252" t="s">
        <v>2744</v>
      </c>
      <c r="BF252" s="730" t="s">
        <v>2723</v>
      </c>
      <c r="BG252" s="730" t="s">
        <v>1169</v>
      </c>
      <c r="BH252" s="730" t="s">
        <v>9494</v>
      </c>
    </row>
    <row r="253" spans="1:60">
      <c r="A253">
        <v>249</v>
      </c>
      <c r="B253" t="s">
        <v>1169</v>
      </c>
      <c r="D253" t="s">
        <v>2745</v>
      </c>
      <c r="E253" t="s">
        <v>2746</v>
      </c>
      <c r="F253" t="s">
        <v>973</v>
      </c>
      <c r="G253">
        <v>1</v>
      </c>
      <c r="H253">
        <v>0</v>
      </c>
      <c r="I253" t="s">
        <v>1998</v>
      </c>
      <c r="J253" t="s">
        <v>2622</v>
      </c>
      <c r="K253" t="s">
        <v>2491</v>
      </c>
      <c r="L253" t="s">
        <v>2143</v>
      </c>
      <c r="M253" t="s">
        <v>1516</v>
      </c>
      <c r="N253" t="s">
        <v>2746</v>
      </c>
      <c r="O253" t="s">
        <v>2746</v>
      </c>
      <c r="P253" t="s">
        <v>2747</v>
      </c>
      <c r="Q253">
        <v>4204</v>
      </c>
      <c r="R253">
        <v>4150</v>
      </c>
      <c r="S253">
        <v>4130</v>
      </c>
      <c r="T253">
        <v>20</v>
      </c>
      <c r="U253">
        <v>0</v>
      </c>
      <c r="V253">
        <v>20</v>
      </c>
      <c r="W253">
        <v>0.99519999999999997</v>
      </c>
      <c r="X253">
        <v>1</v>
      </c>
      <c r="Y253">
        <v>1</v>
      </c>
      <c r="Z253">
        <v>1</v>
      </c>
      <c r="AA253">
        <v>1</v>
      </c>
      <c r="AB253" t="s">
        <v>1169</v>
      </c>
      <c r="AC253" t="s">
        <v>2748</v>
      </c>
      <c r="AP253" t="s">
        <v>980</v>
      </c>
      <c r="AQ253">
        <v>0</v>
      </c>
      <c r="AT253" t="s">
        <v>1029</v>
      </c>
      <c r="AU253" t="s">
        <v>2749</v>
      </c>
      <c r="AV253" t="str">
        <f t="shared" si="3"/>
        <v>Torzym w aglomeracji Torzym</v>
      </c>
      <c r="AW253" t="s">
        <v>2750</v>
      </c>
      <c r="AX253" t="s">
        <v>2750</v>
      </c>
      <c r="BF253" s="730" t="s">
        <v>2729</v>
      </c>
      <c r="BG253" s="730" t="s">
        <v>2491</v>
      </c>
      <c r="BH253" s="730" t="s">
        <v>9494</v>
      </c>
    </row>
    <row r="254" spans="1:60">
      <c r="A254">
        <v>250</v>
      </c>
      <c r="B254" t="s">
        <v>1169</v>
      </c>
      <c r="D254" t="s">
        <v>2751</v>
      </c>
      <c r="E254" t="s">
        <v>2752</v>
      </c>
      <c r="F254" t="s">
        <v>973</v>
      </c>
      <c r="G254">
        <v>1</v>
      </c>
      <c r="H254">
        <v>0</v>
      </c>
      <c r="I254" t="s">
        <v>1164</v>
      </c>
      <c r="J254" t="s">
        <v>1165</v>
      </c>
      <c r="K254" t="s">
        <v>1169</v>
      </c>
      <c r="L254" t="s">
        <v>2143</v>
      </c>
      <c r="M254" t="s">
        <v>1516</v>
      </c>
      <c r="N254" t="s">
        <v>2753</v>
      </c>
      <c r="O254" t="s">
        <v>2754</v>
      </c>
      <c r="P254" t="s">
        <v>2755</v>
      </c>
      <c r="Q254">
        <v>382800</v>
      </c>
      <c r="R254">
        <v>385195</v>
      </c>
      <c r="S254">
        <v>384696</v>
      </c>
      <c r="T254">
        <v>499</v>
      </c>
      <c r="U254">
        <v>0</v>
      </c>
      <c r="V254">
        <v>499</v>
      </c>
      <c r="W254">
        <v>0.99870000000000003</v>
      </c>
      <c r="X254">
        <v>1</v>
      </c>
      <c r="Y254">
        <v>1</v>
      </c>
      <c r="Z254">
        <v>1</v>
      </c>
      <c r="AA254">
        <v>1</v>
      </c>
      <c r="AB254" t="s">
        <v>1169</v>
      </c>
      <c r="AC254" t="s">
        <v>2756</v>
      </c>
      <c r="AP254" t="s">
        <v>980</v>
      </c>
      <c r="AQ254">
        <v>0</v>
      </c>
      <c r="AT254" t="s">
        <v>1169</v>
      </c>
      <c r="AU254" t="s">
        <v>2658</v>
      </c>
      <c r="AV254" t="str">
        <f t="shared" si="3"/>
        <v>Toruń Centralna Oczyszczalnia Ścieków w aglomeracji Toruń</v>
      </c>
      <c r="AW254" t="s">
        <v>2757</v>
      </c>
      <c r="AX254" t="s">
        <v>2491</v>
      </c>
      <c r="BF254" s="730" t="s">
        <v>2736</v>
      </c>
      <c r="BG254" s="730" t="s">
        <v>1169</v>
      </c>
      <c r="BH254" s="730" t="s">
        <v>9494</v>
      </c>
    </row>
    <row r="255" spans="1:60">
      <c r="A255">
        <v>251</v>
      </c>
      <c r="B255" t="s">
        <v>1169</v>
      </c>
      <c r="D255" t="s">
        <v>2758</v>
      </c>
      <c r="E255" t="s">
        <v>2759</v>
      </c>
      <c r="F255" t="s">
        <v>1015</v>
      </c>
      <c r="G255">
        <v>0</v>
      </c>
      <c r="H255">
        <v>1</v>
      </c>
      <c r="I255" t="s">
        <v>1998</v>
      </c>
      <c r="J255" t="s">
        <v>2106</v>
      </c>
      <c r="K255" t="s">
        <v>2491</v>
      </c>
      <c r="L255" t="s">
        <v>2143</v>
      </c>
      <c r="M255" t="s">
        <v>1516</v>
      </c>
      <c r="N255" t="s">
        <v>2759</v>
      </c>
      <c r="O255" t="s">
        <v>2759</v>
      </c>
      <c r="P255" t="s">
        <v>2760</v>
      </c>
      <c r="Q255">
        <v>23321</v>
      </c>
      <c r="R255">
        <v>16502</v>
      </c>
      <c r="S255">
        <v>16182</v>
      </c>
      <c r="T255">
        <v>264</v>
      </c>
      <c r="U255">
        <v>56</v>
      </c>
      <c r="V255">
        <v>320</v>
      </c>
      <c r="W255">
        <v>0.98060000000000003</v>
      </c>
      <c r="X255">
        <v>1</v>
      </c>
      <c r="Y255">
        <v>0</v>
      </c>
      <c r="Z255">
        <v>1</v>
      </c>
      <c r="AA255">
        <v>0</v>
      </c>
      <c r="AB255" t="s">
        <v>1169</v>
      </c>
      <c r="AC255" t="s">
        <v>746</v>
      </c>
      <c r="AJ255" t="s">
        <v>2146</v>
      </c>
      <c r="AP255" t="s">
        <v>980</v>
      </c>
      <c r="AQ255">
        <v>0</v>
      </c>
      <c r="AT255" t="s">
        <v>935</v>
      </c>
      <c r="AU255" t="s">
        <v>2761</v>
      </c>
      <c r="AV255" t="str">
        <f t="shared" si="3"/>
        <v>SBR Radocza w aglomeracji Tomice</v>
      </c>
      <c r="AW255" t="s">
        <v>2762</v>
      </c>
      <c r="AX255" t="s">
        <v>2763</v>
      </c>
      <c r="BF255" s="730" t="s">
        <v>2745</v>
      </c>
      <c r="BG255" s="730" t="s">
        <v>2491</v>
      </c>
      <c r="BH255" s="730" t="s">
        <v>9494</v>
      </c>
    </row>
    <row r="256" spans="1:60">
      <c r="A256">
        <v>252</v>
      </c>
      <c r="B256" t="s">
        <v>1169</v>
      </c>
      <c r="D256" t="s">
        <v>2764</v>
      </c>
      <c r="E256" t="s">
        <v>2765</v>
      </c>
      <c r="F256" t="s">
        <v>973</v>
      </c>
      <c r="G256">
        <v>1</v>
      </c>
      <c r="H256">
        <v>0</v>
      </c>
      <c r="I256" t="s">
        <v>1164</v>
      </c>
      <c r="J256" t="s">
        <v>2539</v>
      </c>
      <c r="K256" t="s">
        <v>1169</v>
      </c>
      <c r="L256" t="s">
        <v>2143</v>
      </c>
      <c r="M256" t="s">
        <v>1516</v>
      </c>
      <c r="N256" t="s">
        <v>2765</v>
      </c>
      <c r="O256" t="s">
        <v>2765</v>
      </c>
      <c r="P256" t="s">
        <v>2766</v>
      </c>
      <c r="Q256">
        <v>10283</v>
      </c>
      <c r="R256">
        <v>10280</v>
      </c>
      <c r="S256">
        <v>9544</v>
      </c>
      <c r="T256">
        <v>736</v>
      </c>
      <c r="U256">
        <v>0</v>
      </c>
      <c r="V256">
        <v>736</v>
      </c>
      <c r="W256">
        <v>0.9284</v>
      </c>
      <c r="X256">
        <v>0</v>
      </c>
      <c r="Y256">
        <v>1</v>
      </c>
      <c r="Z256">
        <v>0</v>
      </c>
      <c r="AA256">
        <v>0</v>
      </c>
      <c r="AB256" t="s">
        <v>1169</v>
      </c>
      <c r="AC256" t="s">
        <v>2767</v>
      </c>
      <c r="AP256" t="s">
        <v>980</v>
      </c>
      <c r="AQ256">
        <v>0</v>
      </c>
      <c r="AT256" t="s">
        <v>990</v>
      </c>
      <c r="AU256" t="s">
        <v>2768</v>
      </c>
      <c r="AV256" t="str">
        <f t="shared" si="3"/>
        <v>Oczyszczalnia ścieków w Tomaszowie Mazowieckim w aglomeracji TOMASZÓW MAZOWIECKI</v>
      </c>
      <c r="AW256" t="s">
        <v>2769</v>
      </c>
      <c r="AX256" t="s">
        <v>2770</v>
      </c>
      <c r="BF256" s="730" t="s">
        <v>2751</v>
      </c>
      <c r="BG256" s="730" t="s">
        <v>1169</v>
      </c>
      <c r="BH256" s="730" t="s">
        <v>9494</v>
      </c>
    </row>
    <row r="257" spans="1:60">
      <c r="A257">
        <v>253</v>
      </c>
      <c r="B257" t="s">
        <v>1169</v>
      </c>
      <c r="D257" t="s">
        <v>2771</v>
      </c>
      <c r="E257" t="s">
        <v>2772</v>
      </c>
      <c r="F257" t="s">
        <v>973</v>
      </c>
      <c r="G257">
        <v>1</v>
      </c>
      <c r="H257">
        <v>0</v>
      </c>
      <c r="I257" t="s">
        <v>1164</v>
      </c>
      <c r="J257" t="s">
        <v>2531</v>
      </c>
      <c r="K257" t="s">
        <v>1169</v>
      </c>
      <c r="L257" t="s">
        <v>2143</v>
      </c>
      <c r="M257" t="s">
        <v>1516</v>
      </c>
      <c r="N257" t="s">
        <v>2772</v>
      </c>
      <c r="O257" t="s">
        <v>2772</v>
      </c>
      <c r="P257" t="s">
        <v>2773</v>
      </c>
      <c r="Q257">
        <v>2584</v>
      </c>
      <c r="R257">
        <v>2802</v>
      </c>
      <c r="S257">
        <v>2597</v>
      </c>
      <c r="T257">
        <v>157</v>
      </c>
      <c r="U257">
        <v>48</v>
      </c>
      <c r="V257">
        <v>205</v>
      </c>
      <c r="W257">
        <v>0.92679999999999996</v>
      </c>
      <c r="X257">
        <v>0</v>
      </c>
      <c r="Y257">
        <v>1</v>
      </c>
      <c r="Z257">
        <v>0</v>
      </c>
      <c r="AA257">
        <v>0</v>
      </c>
      <c r="AB257" t="s">
        <v>1169</v>
      </c>
      <c r="AC257" t="s">
        <v>2774</v>
      </c>
      <c r="AP257" t="s">
        <v>980</v>
      </c>
      <c r="AQ257">
        <v>0</v>
      </c>
      <c r="AT257" t="s">
        <v>1212</v>
      </c>
      <c r="AU257" t="s">
        <v>2775</v>
      </c>
      <c r="AV257" t="str">
        <f t="shared" si="3"/>
        <v>Oczyszczalnia Ścieków w Tomaszowie Lubelskim w aglomeracji Tomaszów Lubelski</v>
      </c>
      <c r="AW257" t="s">
        <v>2776</v>
      </c>
      <c r="AX257" t="s">
        <v>2777</v>
      </c>
      <c r="BF257" s="730" t="s">
        <v>2758</v>
      </c>
      <c r="BG257" s="730" t="s">
        <v>2491</v>
      </c>
      <c r="BH257" s="730" t="s">
        <v>9494</v>
      </c>
    </row>
    <row r="258" spans="1:60">
      <c r="A258">
        <v>254</v>
      </c>
      <c r="B258" t="s">
        <v>1169</v>
      </c>
      <c r="D258" t="s">
        <v>2595</v>
      </c>
      <c r="E258" t="s">
        <v>2596</v>
      </c>
      <c r="F258" t="s">
        <v>973</v>
      </c>
      <c r="G258">
        <v>1</v>
      </c>
      <c r="H258">
        <v>0</v>
      </c>
      <c r="I258" t="s">
        <v>1164</v>
      </c>
      <c r="J258" t="s">
        <v>1376</v>
      </c>
      <c r="K258" t="s">
        <v>1169</v>
      </c>
      <c r="L258" t="s">
        <v>2143</v>
      </c>
      <c r="M258" t="s">
        <v>1516</v>
      </c>
      <c r="N258" t="s">
        <v>2596</v>
      </c>
      <c r="O258" t="s">
        <v>2596</v>
      </c>
      <c r="P258" t="s">
        <v>2778</v>
      </c>
      <c r="Q258">
        <v>2034</v>
      </c>
      <c r="R258">
        <v>2200</v>
      </c>
      <c r="S258">
        <v>2200</v>
      </c>
      <c r="T258">
        <v>0</v>
      </c>
      <c r="U258">
        <v>0</v>
      </c>
      <c r="V258">
        <v>0</v>
      </c>
      <c r="W258">
        <v>1</v>
      </c>
      <c r="X258">
        <v>1</v>
      </c>
      <c r="Y258">
        <v>1</v>
      </c>
      <c r="Z258">
        <v>1</v>
      </c>
      <c r="AA258">
        <v>1</v>
      </c>
      <c r="AB258" t="s">
        <v>1169</v>
      </c>
      <c r="AC258" t="s">
        <v>2779</v>
      </c>
      <c r="AP258" t="s">
        <v>980</v>
      </c>
      <c r="AQ258">
        <v>0</v>
      </c>
      <c r="AT258" t="s">
        <v>1169</v>
      </c>
      <c r="AU258" t="s">
        <v>2780</v>
      </c>
      <c r="AV258" t="str">
        <f t="shared" si="3"/>
        <v>Tolkmicko w aglomeracji Tolkmicko</v>
      </c>
      <c r="AW258" t="s">
        <v>2781</v>
      </c>
      <c r="AX258" t="s">
        <v>2781</v>
      </c>
      <c r="BF258" s="730" t="s">
        <v>2764</v>
      </c>
      <c r="BG258" s="730" t="s">
        <v>1169</v>
      </c>
      <c r="BH258" s="730" t="s">
        <v>9494</v>
      </c>
    </row>
    <row r="259" spans="1:60">
      <c r="A259">
        <v>255</v>
      </c>
      <c r="B259" t="s">
        <v>1169</v>
      </c>
      <c r="D259" t="s">
        <v>2422</v>
      </c>
      <c r="E259" t="s">
        <v>2424</v>
      </c>
      <c r="F259" t="s">
        <v>973</v>
      </c>
      <c r="G259">
        <v>1</v>
      </c>
      <c r="H259">
        <v>0</v>
      </c>
      <c r="I259" t="s">
        <v>1998</v>
      </c>
      <c r="J259" t="s">
        <v>2782</v>
      </c>
      <c r="K259" t="s">
        <v>2491</v>
      </c>
      <c r="L259" t="s">
        <v>2143</v>
      </c>
      <c r="M259" t="s">
        <v>1516</v>
      </c>
      <c r="N259" t="s">
        <v>2424</v>
      </c>
      <c r="O259" t="s">
        <v>2424</v>
      </c>
      <c r="P259" t="s">
        <v>2783</v>
      </c>
      <c r="Q259">
        <v>5854</v>
      </c>
      <c r="R259">
        <v>5956</v>
      </c>
      <c r="S259">
        <v>5956</v>
      </c>
      <c r="T259">
        <v>0</v>
      </c>
      <c r="U259">
        <v>0</v>
      </c>
      <c r="V259">
        <v>0</v>
      </c>
      <c r="W259">
        <v>1</v>
      </c>
      <c r="X259">
        <v>1</v>
      </c>
      <c r="Y259">
        <v>1</v>
      </c>
      <c r="Z259">
        <v>1</v>
      </c>
      <c r="AA259">
        <v>1</v>
      </c>
      <c r="AB259" t="s">
        <v>1169</v>
      </c>
      <c r="AC259" t="s">
        <v>2784</v>
      </c>
      <c r="AP259" t="s">
        <v>980</v>
      </c>
      <c r="AQ259">
        <v>0</v>
      </c>
      <c r="AT259" t="s">
        <v>935</v>
      </c>
      <c r="AU259" t="s">
        <v>2785</v>
      </c>
      <c r="AV259" t="str">
        <f t="shared" si="3"/>
        <v>Tokarnia-1 w aglomeracji TOKARNIA</v>
      </c>
      <c r="AW259" t="s">
        <v>2786</v>
      </c>
      <c r="AX259" t="s">
        <v>2787</v>
      </c>
      <c r="BF259" s="730" t="s">
        <v>2771</v>
      </c>
      <c r="BG259" s="730" t="s">
        <v>1169</v>
      </c>
      <c r="BH259" s="730" t="s">
        <v>9494</v>
      </c>
    </row>
    <row r="260" spans="1:60">
      <c r="A260">
        <v>256</v>
      </c>
      <c r="B260" t="s">
        <v>1169</v>
      </c>
      <c r="D260" t="s">
        <v>2402</v>
      </c>
      <c r="E260" t="s">
        <v>2404</v>
      </c>
      <c r="F260" t="s">
        <v>973</v>
      </c>
      <c r="G260">
        <v>1</v>
      </c>
      <c r="H260">
        <v>0</v>
      </c>
      <c r="I260" t="s">
        <v>1164</v>
      </c>
      <c r="J260" t="s">
        <v>1165</v>
      </c>
      <c r="K260" t="s">
        <v>1169</v>
      </c>
      <c r="L260" t="s">
        <v>2143</v>
      </c>
      <c r="M260" t="s">
        <v>1516</v>
      </c>
      <c r="N260" t="s">
        <v>2788</v>
      </c>
      <c r="O260" t="s">
        <v>2789</v>
      </c>
      <c r="P260" t="s">
        <v>2790</v>
      </c>
      <c r="Q260">
        <v>58642</v>
      </c>
      <c r="R260">
        <v>54243</v>
      </c>
      <c r="S260">
        <v>53875</v>
      </c>
      <c r="T260">
        <v>189</v>
      </c>
      <c r="U260">
        <v>179</v>
      </c>
      <c r="V260">
        <v>368</v>
      </c>
      <c r="W260">
        <v>0.99319999999999997</v>
      </c>
      <c r="X260">
        <v>1</v>
      </c>
      <c r="Y260">
        <v>1</v>
      </c>
      <c r="Z260">
        <v>1</v>
      </c>
      <c r="AA260">
        <v>1</v>
      </c>
      <c r="AB260" t="s">
        <v>1169</v>
      </c>
      <c r="AC260" t="s">
        <v>2791</v>
      </c>
      <c r="AP260" t="s">
        <v>980</v>
      </c>
      <c r="AQ260">
        <v>0</v>
      </c>
      <c r="AT260" t="s">
        <v>990</v>
      </c>
      <c r="AU260" t="s">
        <v>2792</v>
      </c>
      <c r="AV260" t="str">
        <f t="shared" si="3"/>
        <v>Tłuszcz w aglomeracji Tłuszcz</v>
      </c>
      <c r="AW260" t="s">
        <v>2793</v>
      </c>
      <c r="AX260" t="s">
        <v>2793</v>
      </c>
      <c r="BF260" s="730" t="s">
        <v>2595</v>
      </c>
      <c r="BG260" s="730" t="s">
        <v>1169</v>
      </c>
      <c r="BH260" s="730" t="s">
        <v>9494</v>
      </c>
    </row>
    <row r="261" spans="1:60">
      <c r="A261">
        <v>257</v>
      </c>
      <c r="B261" t="s">
        <v>1169</v>
      </c>
      <c r="D261" t="s">
        <v>2082</v>
      </c>
      <c r="E261" t="s">
        <v>2083</v>
      </c>
      <c r="F261" t="s">
        <v>973</v>
      </c>
      <c r="G261">
        <v>1</v>
      </c>
      <c r="H261">
        <v>0</v>
      </c>
      <c r="I261" t="s">
        <v>1164</v>
      </c>
      <c r="J261" t="s">
        <v>1376</v>
      </c>
      <c r="K261" t="s">
        <v>1169</v>
      </c>
      <c r="L261" t="s">
        <v>2143</v>
      </c>
      <c r="M261" t="s">
        <v>1516</v>
      </c>
      <c r="N261" t="s">
        <v>2794</v>
      </c>
      <c r="O261" t="s">
        <v>2794</v>
      </c>
      <c r="P261" t="s">
        <v>2795</v>
      </c>
      <c r="Q261">
        <v>3052</v>
      </c>
      <c r="R261">
        <v>3090</v>
      </c>
      <c r="S261">
        <v>3040</v>
      </c>
      <c r="T261">
        <v>50</v>
      </c>
      <c r="U261">
        <v>0</v>
      </c>
      <c r="V261">
        <v>50</v>
      </c>
      <c r="W261">
        <v>0.98380000000000001</v>
      </c>
      <c r="X261">
        <v>1</v>
      </c>
      <c r="Y261">
        <v>1</v>
      </c>
      <c r="Z261">
        <v>1</v>
      </c>
      <c r="AA261">
        <v>1</v>
      </c>
      <c r="AB261" t="s">
        <v>1169</v>
      </c>
      <c r="AC261" t="s">
        <v>2796</v>
      </c>
      <c r="AP261" t="s">
        <v>980</v>
      </c>
      <c r="AQ261">
        <v>0</v>
      </c>
      <c r="AT261" t="s">
        <v>1019</v>
      </c>
      <c r="AU261" t="s">
        <v>2797</v>
      </c>
      <c r="AV261" t="str">
        <f t="shared" si="3"/>
        <v>Tereszpol w aglomeracji Tereszpol</v>
      </c>
      <c r="AW261" t="s">
        <v>2798</v>
      </c>
      <c r="AX261" t="s">
        <v>2798</v>
      </c>
      <c r="BF261" s="730" t="s">
        <v>2422</v>
      </c>
      <c r="BG261" s="730" t="s">
        <v>2491</v>
      </c>
      <c r="BH261" s="730" t="s">
        <v>9494</v>
      </c>
    </row>
    <row r="262" spans="1:60">
      <c r="A262">
        <v>258</v>
      </c>
      <c r="B262" t="s">
        <v>1169</v>
      </c>
      <c r="D262" t="s">
        <v>1923</v>
      </c>
      <c r="E262" t="s">
        <v>1925</v>
      </c>
      <c r="F262" t="s">
        <v>973</v>
      </c>
      <c r="G262">
        <v>1</v>
      </c>
      <c r="H262">
        <v>0</v>
      </c>
      <c r="I262" t="s">
        <v>1164</v>
      </c>
      <c r="J262" t="s">
        <v>2607</v>
      </c>
      <c r="K262" t="s">
        <v>1169</v>
      </c>
      <c r="L262" t="s">
        <v>2143</v>
      </c>
      <c r="M262" t="s">
        <v>1516</v>
      </c>
      <c r="N262" t="s">
        <v>1925</v>
      </c>
      <c r="O262" t="s">
        <v>2799</v>
      </c>
      <c r="P262" t="s">
        <v>2800</v>
      </c>
      <c r="Q262">
        <v>51453</v>
      </c>
      <c r="R262">
        <v>51453</v>
      </c>
      <c r="S262">
        <v>51147</v>
      </c>
      <c r="T262">
        <v>303</v>
      </c>
      <c r="U262">
        <v>3</v>
      </c>
      <c r="V262">
        <v>306</v>
      </c>
      <c r="W262">
        <v>0.99409999999999998</v>
      </c>
      <c r="X262">
        <v>1</v>
      </c>
      <c r="Y262">
        <v>1</v>
      </c>
      <c r="Z262">
        <v>1</v>
      </c>
      <c r="AA262">
        <v>1</v>
      </c>
      <c r="AB262" t="s">
        <v>1169</v>
      </c>
      <c r="AC262" t="s">
        <v>2801</v>
      </c>
      <c r="AP262" t="s">
        <v>980</v>
      </c>
      <c r="AQ262">
        <v>0</v>
      </c>
      <c r="AT262" t="s">
        <v>1212</v>
      </c>
      <c r="AU262" t="s">
        <v>2802</v>
      </c>
      <c r="AV262" t="str">
        <f t="shared" ref="AV262:AV325" si="4">CONCATENATE("",AW262," w aglomeracji ",AX262)</f>
        <v>Terespol-Koroszczyn w aglomeracji Terespol-Koroszczyn</v>
      </c>
      <c r="AW262" t="s">
        <v>2803</v>
      </c>
      <c r="AX262" t="s">
        <v>2803</v>
      </c>
      <c r="BF262" s="730" t="s">
        <v>2402</v>
      </c>
      <c r="BG262" s="730" t="s">
        <v>1169</v>
      </c>
      <c r="BH262" s="730" t="s">
        <v>9494</v>
      </c>
    </row>
    <row r="263" spans="1:60">
      <c r="A263">
        <v>259</v>
      </c>
      <c r="B263" t="s">
        <v>1169</v>
      </c>
      <c r="D263" t="s">
        <v>2804</v>
      </c>
      <c r="E263" t="s">
        <v>2805</v>
      </c>
      <c r="F263" t="s">
        <v>1015</v>
      </c>
      <c r="G263">
        <v>0</v>
      </c>
      <c r="H263">
        <v>1</v>
      </c>
      <c r="I263" t="s">
        <v>1998</v>
      </c>
      <c r="J263" t="s">
        <v>2569</v>
      </c>
      <c r="K263" t="s">
        <v>2491</v>
      </c>
      <c r="L263" t="s">
        <v>2143</v>
      </c>
      <c r="M263" t="s">
        <v>1516</v>
      </c>
      <c r="N263" t="s">
        <v>2806</v>
      </c>
      <c r="O263" t="s">
        <v>2806</v>
      </c>
      <c r="P263" t="s">
        <v>2807</v>
      </c>
      <c r="Q263">
        <v>8757</v>
      </c>
      <c r="R263">
        <v>5899</v>
      </c>
      <c r="S263">
        <v>5741</v>
      </c>
      <c r="T263">
        <v>104</v>
      </c>
      <c r="U263">
        <v>54</v>
      </c>
      <c r="V263">
        <v>158</v>
      </c>
      <c r="W263">
        <v>0.97319999999999995</v>
      </c>
      <c r="X263">
        <v>0</v>
      </c>
      <c r="Y263">
        <v>0</v>
      </c>
      <c r="Z263">
        <v>1</v>
      </c>
      <c r="AA263">
        <v>0</v>
      </c>
      <c r="AB263" t="s">
        <v>1169</v>
      </c>
      <c r="AC263" t="s">
        <v>746</v>
      </c>
      <c r="AJ263" t="s">
        <v>2658</v>
      </c>
      <c r="AP263" t="s">
        <v>980</v>
      </c>
      <c r="AQ263">
        <v>0</v>
      </c>
      <c r="AT263" t="s">
        <v>1212</v>
      </c>
      <c r="AU263" t="s">
        <v>2808</v>
      </c>
      <c r="AV263" t="str">
        <f t="shared" si="4"/>
        <v>Terespol "Wschód" w aglomeracji Terespol</v>
      </c>
      <c r="AW263" t="s">
        <v>2809</v>
      </c>
      <c r="AX263" t="s">
        <v>2810</v>
      </c>
      <c r="BF263" s="730" t="s">
        <v>2082</v>
      </c>
      <c r="BG263" s="730" t="s">
        <v>1169</v>
      </c>
      <c r="BH263" s="730" t="s">
        <v>9494</v>
      </c>
    </row>
    <row r="264" spans="1:60">
      <c r="A264">
        <v>260</v>
      </c>
      <c r="B264" t="s">
        <v>1169</v>
      </c>
      <c r="D264" t="s">
        <v>1170</v>
      </c>
      <c r="E264" t="s">
        <v>1171</v>
      </c>
      <c r="F264" t="s">
        <v>973</v>
      </c>
      <c r="G264">
        <v>1</v>
      </c>
      <c r="H264">
        <v>0</v>
      </c>
      <c r="I264" t="s">
        <v>1164</v>
      </c>
      <c r="J264" t="s">
        <v>2607</v>
      </c>
      <c r="K264" t="s">
        <v>1169</v>
      </c>
      <c r="L264" t="s">
        <v>2143</v>
      </c>
      <c r="M264" t="s">
        <v>1516</v>
      </c>
      <c r="N264" t="s">
        <v>2628</v>
      </c>
      <c r="O264" t="s">
        <v>2628</v>
      </c>
      <c r="P264" t="s">
        <v>2811</v>
      </c>
      <c r="Q264">
        <v>14873</v>
      </c>
      <c r="R264">
        <v>13347</v>
      </c>
      <c r="S264">
        <v>13322</v>
      </c>
      <c r="T264">
        <v>25</v>
      </c>
      <c r="U264">
        <v>0</v>
      </c>
      <c r="V264">
        <v>25</v>
      </c>
      <c r="W264">
        <v>0.99809999999999999</v>
      </c>
      <c r="X264">
        <v>1</v>
      </c>
      <c r="Y264">
        <v>1</v>
      </c>
      <c r="Z264">
        <v>1</v>
      </c>
      <c r="AA264">
        <v>1</v>
      </c>
      <c r="AB264" t="s">
        <v>1169</v>
      </c>
      <c r="AC264" t="s">
        <v>2812</v>
      </c>
      <c r="AP264" t="s">
        <v>980</v>
      </c>
      <c r="AQ264">
        <v>0</v>
      </c>
      <c r="AT264" t="s">
        <v>990</v>
      </c>
      <c r="AU264" t="s">
        <v>2813</v>
      </c>
      <c r="AV264" t="str">
        <f t="shared" si="4"/>
        <v>Granice w aglomeracji Teresin</v>
      </c>
      <c r="AW264" t="s">
        <v>2814</v>
      </c>
      <c r="AX264" t="s">
        <v>2815</v>
      </c>
      <c r="BF264" s="730" t="s">
        <v>1923</v>
      </c>
      <c r="BG264" s="730" t="s">
        <v>1169</v>
      </c>
      <c r="BH264" s="730" t="s">
        <v>9494</v>
      </c>
    </row>
    <row r="265" spans="1:60">
      <c r="A265">
        <v>261</v>
      </c>
      <c r="B265" t="s">
        <v>1169</v>
      </c>
      <c r="D265" t="s">
        <v>2816</v>
      </c>
      <c r="E265" t="s">
        <v>2817</v>
      </c>
      <c r="F265" t="s">
        <v>973</v>
      </c>
      <c r="G265">
        <v>1</v>
      </c>
      <c r="H265">
        <v>0</v>
      </c>
      <c r="I265" t="s">
        <v>1746</v>
      </c>
      <c r="J265" t="s">
        <v>2818</v>
      </c>
      <c r="K265" t="s">
        <v>2819</v>
      </c>
      <c r="L265" t="s">
        <v>2143</v>
      </c>
      <c r="M265" t="s">
        <v>1516</v>
      </c>
      <c r="N265" t="s">
        <v>2820</v>
      </c>
      <c r="O265" t="s">
        <v>2820</v>
      </c>
      <c r="P265" t="s">
        <v>2821</v>
      </c>
      <c r="Q265">
        <v>39240</v>
      </c>
      <c r="R265">
        <v>38127</v>
      </c>
      <c r="S265">
        <v>38007</v>
      </c>
      <c r="T265">
        <v>81</v>
      </c>
      <c r="U265">
        <v>39</v>
      </c>
      <c r="V265">
        <v>120</v>
      </c>
      <c r="W265">
        <v>0.99690000000000001</v>
      </c>
      <c r="X265">
        <v>1</v>
      </c>
      <c r="Y265">
        <v>1</v>
      </c>
      <c r="Z265">
        <v>1</v>
      </c>
      <c r="AA265">
        <v>1</v>
      </c>
      <c r="AB265" t="s">
        <v>1169</v>
      </c>
      <c r="AC265" t="s">
        <v>2822</v>
      </c>
      <c r="AP265" t="s">
        <v>980</v>
      </c>
      <c r="AQ265">
        <v>0</v>
      </c>
      <c r="AT265" t="s">
        <v>990</v>
      </c>
      <c r="AU265" t="s">
        <v>2823</v>
      </c>
      <c r="AV265" t="str">
        <f t="shared" si="4"/>
        <v>Tczów w aglomeracji Tczów</v>
      </c>
      <c r="AW265" t="s">
        <v>2824</v>
      </c>
      <c r="AX265" t="s">
        <v>2824</v>
      </c>
      <c r="BF265" s="730" t="s">
        <v>2804</v>
      </c>
      <c r="BG265" s="730" t="s">
        <v>2491</v>
      </c>
      <c r="BH265" s="730" t="s">
        <v>9494</v>
      </c>
    </row>
    <row r="266" spans="1:60">
      <c r="A266">
        <v>262</v>
      </c>
      <c r="B266" t="s">
        <v>1169</v>
      </c>
      <c r="D266" t="s">
        <v>2825</v>
      </c>
      <c r="E266" t="s">
        <v>2826</v>
      </c>
      <c r="F266" t="s">
        <v>973</v>
      </c>
      <c r="G266">
        <v>1</v>
      </c>
      <c r="H266">
        <v>0</v>
      </c>
      <c r="I266" t="s">
        <v>1998</v>
      </c>
      <c r="J266" t="s">
        <v>2827</v>
      </c>
      <c r="K266" t="s">
        <v>2491</v>
      </c>
      <c r="L266" t="s">
        <v>2143</v>
      </c>
      <c r="M266" t="s">
        <v>1516</v>
      </c>
      <c r="N266" t="s">
        <v>2828</v>
      </c>
      <c r="O266" t="s">
        <v>2829</v>
      </c>
      <c r="P266" t="s">
        <v>2830</v>
      </c>
      <c r="Q266">
        <v>105435</v>
      </c>
      <c r="R266">
        <v>49104</v>
      </c>
      <c r="S266">
        <v>47231</v>
      </c>
      <c r="T266">
        <v>898</v>
      </c>
      <c r="U266">
        <v>975</v>
      </c>
      <c r="V266">
        <v>1873</v>
      </c>
      <c r="W266">
        <v>0.96189999999999998</v>
      </c>
      <c r="X266">
        <v>0</v>
      </c>
      <c r="Y266">
        <v>1</v>
      </c>
      <c r="Z266">
        <v>1</v>
      </c>
      <c r="AA266">
        <v>0</v>
      </c>
      <c r="AB266" t="s">
        <v>1169</v>
      </c>
      <c r="AC266" t="s">
        <v>2831</v>
      </c>
      <c r="AP266" t="s">
        <v>980</v>
      </c>
      <c r="AQ266">
        <v>0</v>
      </c>
      <c r="AT266" t="s">
        <v>1169</v>
      </c>
      <c r="AU266" t="s">
        <v>2832</v>
      </c>
      <c r="AV266" t="str">
        <f t="shared" si="4"/>
        <v>Oczyszczalnia Ścieków Tczew w aglomeracji Tczew</v>
      </c>
      <c r="AW266" t="s">
        <v>2833</v>
      </c>
      <c r="AX266" t="s">
        <v>2834</v>
      </c>
      <c r="BF266" s="730" t="s">
        <v>1170</v>
      </c>
      <c r="BG266" s="730" t="s">
        <v>1169</v>
      </c>
      <c r="BH266" s="730" t="s">
        <v>9494</v>
      </c>
    </row>
    <row r="267" spans="1:60">
      <c r="A267">
        <v>263</v>
      </c>
      <c r="B267" t="s">
        <v>1169</v>
      </c>
      <c r="D267" t="s">
        <v>2835</v>
      </c>
      <c r="E267" t="s">
        <v>2836</v>
      </c>
      <c r="F267" t="s">
        <v>973</v>
      </c>
      <c r="G267">
        <v>1</v>
      </c>
      <c r="H267">
        <v>0</v>
      </c>
      <c r="I267" t="s">
        <v>1164</v>
      </c>
      <c r="J267" t="s">
        <v>2837</v>
      </c>
      <c r="K267" t="s">
        <v>2498</v>
      </c>
      <c r="L267" t="s">
        <v>2143</v>
      </c>
      <c r="M267" t="s">
        <v>1516</v>
      </c>
      <c r="N267" t="s">
        <v>2838</v>
      </c>
      <c r="O267" t="s">
        <v>2838</v>
      </c>
      <c r="P267" t="s">
        <v>2839</v>
      </c>
      <c r="Q267">
        <v>14452</v>
      </c>
      <c r="R267">
        <v>15325</v>
      </c>
      <c r="S267">
        <v>15182</v>
      </c>
      <c r="T267">
        <v>108</v>
      </c>
      <c r="U267">
        <v>35</v>
      </c>
      <c r="V267">
        <v>143</v>
      </c>
      <c r="W267">
        <v>0.99070000000000003</v>
      </c>
      <c r="X267">
        <v>1</v>
      </c>
      <c r="Y267">
        <v>1</v>
      </c>
      <c r="Z267">
        <v>1</v>
      </c>
      <c r="AA267">
        <v>1</v>
      </c>
      <c r="AB267" t="s">
        <v>1169</v>
      </c>
      <c r="AC267" t="s">
        <v>2840</v>
      </c>
      <c r="AP267" t="s">
        <v>980</v>
      </c>
      <c r="AQ267">
        <v>0</v>
      </c>
      <c r="AT267" t="s">
        <v>1047</v>
      </c>
      <c r="AU267" t="s">
        <v>2841</v>
      </c>
      <c r="AV267" t="str">
        <f t="shared" si="4"/>
        <v>Kosorowice w aglomeracji Tarnów Opolski</v>
      </c>
      <c r="AW267" t="s">
        <v>2842</v>
      </c>
      <c r="AX267" t="s">
        <v>2843</v>
      </c>
      <c r="BF267" s="730" t="s">
        <v>2816</v>
      </c>
      <c r="BG267" s="730" t="s">
        <v>2819</v>
      </c>
      <c r="BH267" s="730" t="s">
        <v>9494</v>
      </c>
    </row>
    <row r="268" spans="1:60">
      <c r="A268">
        <v>264</v>
      </c>
      <c r="B268" t="s">
        <v>1169</v>
      </c>
      <c r="D268" t="s">
        <v>2844</v>
      </c>
      <c r="E268" t="s">
        <v>2845</v>
      </c>
      <c r="F268" t="s">
        <v>973</v>
      </c>
      <c r="G268">
        <v>1</v>
      </c>
      <c r="H268">
        <v>0</v>
      </c>
      <c r="I268" t="s">
        <v>1998</v>
      </c>
      <c r="J268" t="s">
        <v>2846</v>
      </c>
      <c r="K268" t="s">
        <v>2491</v>
      </c>
      <c r="L268" t="s">
        <v>2143</v>
      </c>
      <c r="M268" t="s">
        <v>1516</v>
      </c>
      <c r="N268" t="s">
        <v>2845</v>
      </c>
      <c r="O268" t="s">
        <v>2845</v>
      </c>
      <c r="P268" t="s">
        <v>2847</v>
      </c>
      <c r="Q268">
        <v>4724</v>
      </c>
      <c r="R268">
        <v>4724</v>
      </c>
      <c r="S268">
        <v>4677</v>
      </c>
      <c r="T268">
        <v>47</v>
      </c>
      <c r="U268">
        <v>0</v>
      </c>
      <c r="V268">
        <v>47</v>
      </c>
      <c r="W268">
        <v>0.99009999999999998</v>
      </c>
      <c r="X268">
        <v>1</v>
      </c>
      <c r="Y268">
        <v>1</v>
      </c>
      <c r="Z268">
        <v>1</v>
      </c>
      <c r="AA268">
        <v>1</v>
      </c>
      <c r="AB268" t="s">
        <v>1169</v>
      </c>
      <c r="AC268" t="s">
        <v>2848</v>
      </c>
      <c r="AP268" t="s">
        <v>980</v>
      </c>
      <c r="AQ268">
        <v>0</v>
      </c>
      <c r="AT268" t="s">
        <v>935</v>
      </c>
      <c r="AU268" t="s">
        <v>2849</v>
      </c>
      <c r="AV268" t="str">
        <f t="shared" si="4"/>
        <v>Tarnów w aglomeracji Tarnów</v>
      </c>
      <c r="AW268" t="s">
        <v>2850</v>
      </c>
      <c r="AX268" t="s">
        <v>2850</v>
      </c>
      <c r="BF268" s="730" t="s">
        <v>2825</v>
      </c>
      <c r="BG268" s="730" t="s">
        <v>2491</v>
      </c>
      <c r="BH268" s="730" t="s">
        <v>9494</v>
      </c>
    </row>
    <row r="269" spans="1:60">
      <c r="A269">
        <v>265</v>
      </c>
      <c r="B269" t="s">
        <v>1169</v>
      </c>
      <c r="D269" t="s">
        <v>2851</v>
      </c>
      <c r="E269" t="s">
        <v>2852</v>
      </c>
      <c r="F269" t="s">
        <v>973</v>
      </c>
      <c r="G269">
        <v>1</v>
      </c>
      <c r="H269">
        <v>0</v>
      </c>
      <c r="I269" t="s">
        <v>1164</v>
      </c>
      <c r="J269" t="s">
        <v>2853</v>
      </c>
      <c r="K269" t="s">
        <v>2819</v>
      </c>
      <c r="L269" t="s">
        <v>2143</v>
      </c>
      <c r="M269" t="s">
        <v>1516</v>
      </c>
      <c r="N269" t="s">
        <v>2852</v>
      </c>
      <c r="O269" t="s">
        <v>2854</v>
      </c>
      <c r="P269" t="s">
        <v>2855</v>
      </c>
      <c r="Q269">
        <v>9232</v>
      </c>
      <c r="R269">
        <v>8706</v>
      </c>
      <c r="S269">
        <v>7974</v>
      </c>
      <c r="T269">
        <v>732</v>
      </c>
      <c r="U269">
        <v>0</v>
      </c>
      <c r="V269">
        <v>732</v>
      </c>
      <c r="W269">
        <v>0.91590000000000005</v>
      </c>
      <c r="X269">
        <v>0</v>
      </c>
      <c r="Y269">
        <v>1</v>
      </c>
      <c r="Z269">
        <v>1</v>
      </c>
      <c r="AA269">
        <v>0</v>
      </c>
      <c r="AB269" t="s">
        <v>1169</v>
      </c>
      <c r="AC269" t="s">
        <v>2856</v>
      </c>
      <c r="AP269" t="s">
        <v>980</v>
      </c>
      <c r="AQ269">
        <v>0</v>
      </c>
      <c r="AT269" t="s">
        <v>1047</v>
      </c>
      <c r="AU269" t="s">
        <v>2857</v>
      </c>
      <c r="AV269" t="str">
        <f t="shared" si="4"/>
        <v>Repty Śląskie w aglomeracji Tarnowskie Góry</v>
      </c>
      <c r="AW269" t="s">
        <v>2858</v>
      </c>
      <c r="AX269" t="s">
        <v>2859</v>
      </c>
      <c r="BF269" s="730" t="s">
        <v>2835</v>
      </c>
      <c r="BG269" s="730" t="s">
        <v>2498</v>
      </c>
      <c r="BH269" s="730" t="s">
        <v>9494</v>
      </c>
    </row>
    <row r="270" spans="1:60">
      <c r="A270">
        <v>266</v>
      </c>
      <c r="B270" t="s">
        <v>1169</v>
      </c>
      <c r="D270" t="s">
        <v>2860</v>
      </c>
      <c r="E270" t="s">
        <v>2819</v>
      </c>
      <c r="F270" t="s">
        <v>973</v>
      </c>
      <c r="G270">
        <v>1</v>
      </c>
      <c r="H270">
        <v>0</v>
      </c>
      <c r="I270" t="s">
        <v>1746</v>
      </c>
      <c r="J270" t="s">
        <v>2861</v>
      </c>
      <c r="K270" t="s">
        <v>2819</v>
      </c>
      <c r="L270" t="s">
        <v>2143</v>
      </c>
      <c r="M270" t="s">
        <v>1516</v>
      </c>
      <c r="N270" t="s">
        <v>2862</v>
      </c>
      <c r="O270" t="s">
        <v>2863</v>
      </c>
      <c r="P270" t="s">
        <v>2864</v>
      </c>
      <c r="Q270">
        <v>139417</v>
      </c>
      <c r="R270">
        <v>129253</v>
      </c>
      <c r="S270">
        <v>128944</v>
      </c>
      <c r="T270">
        <v>200</v>
      </c>
      <c r="U270">
        <v>109</v>
      </c>
      <c r="V270">
        <v>309</v>
      </c>
      <c r="W270">
        <v>0.99760000000000004</v>
      </c>
      <c r="X270">
        <v>1</v>
      </c>
      <c r="Y270">
        <v>1</v>
      </c>
      <c r="Z270">
        <v>1</v>
      </c>
      <c r="AA270">
        <v>1</v>
      </c>
      <c r="AB270" t="s">
        <v>1169</v>
      </c>
      <c r="AC270" t="s">
        <v>2865</v>
      </c>
      <c r="AP270" t="s">
        <v>980</v>
      </c>
      <c r="AQ270">
        <v>0</v>
      </c>
      <c r="AT270" t="s">
        <v>1047</v>
      </c>
      <c r="AU270" t="s">
        <v>2857</v>
      </c>
      <c r="AV270" t="str">
        <f t="shared" si="4"/>
        <v>Leśna w aglomeracji Tarnowskie Góry</v>
      </c>
      <c r="AW270" t="s">
        <v>2866</v>
      </c>
      <c r="AX270" t="s">
        <v>2859</v>
      </c>
      <c r="BF270" s="730" t="s">
        <v>2844</v>
      </c>
      <c r="BG270" s="730" t="s">
        <v>2491</v>
      </c>
      <c r="BH270" s="730" t="s">
        <v>9494</v>
      </c>
    </row>
    <row r="271" spans="1:60">
      <c r="A271">
        <v>267</v>
      </c>
      <c r="B271" t="s">
        <v>1169</v>
      </c>
      <c r="D271" t="s">
        <v>2867</v>
      </c>
      <c r="E271" t="s">
        <v>2868</v>
      </c>
      <c r="F271" t="s">
        <v>973</v>
      </c>
      <c r="G271">
        <v>1</v>
      </c>
      <c r="H271">
        <v>0</v>
      </c>
      <c r="I271" t="s">
        <v>1746</v>
      </c>
      <c r="J271" t="s">
        <v>2818</v>
      </c>
      <c r="K271" t="s">
        <v>2819</v>
      </c>
      <c r="L271" t="s">
        <v>2143</v>
      </c>
      <c r="M271" t="s">
        <v>1516</v>
      </c>
      <c r="N271" t="s">
        <v>2868</v>
      </c>
      <c r="O271" t="s">
        <v>2868</v>
      </c>
      <c r="P271" t="s">
        <v>2869</v>
      </c>
      <c r="Q271">
        <v>3269</v>
      </c>
      <c r="R271">
        <v>2989</v>
      </c>
      <c r="S271">
        <v>2961</v>
      </c>
      <c r="T271">
        <v>17</v>
      </c>
      <c r="U271">
        <v>11</v>
      </c>
      <c r="V271">
        <v>28</v>
      </c>
      <c r="W271">
        <v>0.99060000000000004</v>
      </c>
      <c r="X271">
        <v>1</v>
      </c>
      <c r="Y271">
        <v>1</v>
      </c>
      <c r="Z271">
        <v>1</v>
      </c>
      <c r="AA271">
        <v>1</v>
      </c>
      <c r="AB271" t="s">
        <v>1169</v>
      </c>
      <c r="AC271" t="s">
        <v>2870</v>
      </c>
      <c r="AP271" t="s">
        <v>980</v>
      </c>
      <c r="AQ271">
        <v>0</v>
      </c>
      <c r="AT271" t="s">
        <v>1047</v>
      </c>
      <c r="AU271" t="s">
        <v>2857</v>
      </c>
      <c r="AV271" t="str">
        <f t="shared" si="4"/>
        <v>Centralna w aglomeracji Tarnowskie Góry</v>
      </c>
      <c r="AW271" t="s">
        <v>2871</v>
      </c>
      <c r="AX271" t="s">
        <v>2859</v>
      </c>
      <c r="BF271" s="730" t="s">
        <v>2851</v>
      </c>
      <c r="BG271" s="730" t="s">
        <v>2819</v>
      </c>
      <c r="BH271" s="730" t="s">
        <v>9494</v>
      </c>
    </row>
    <row r="272" spans="1:60">
      <c r="A272">
        <v>268</v>
      </c>
      <c r="B272" t="s">
        <v>1169</v>
      </c>
      <c r="D272" t="s">
        <v>2872</v>
      </c>
      <c r="E272" t="s">
        <v>2873</v>
      </c>
      <c r="F272" t="s">
        <v>973</v>
      </c>
      <c r="G272">
        <v>1</v>
      </c>
      <c r="H272">
        <v>0</v>
      </c>
      <c r="I272" t="s">
        <v>1164</v>
      </c>
      <c r="J272" t="s">
        <v>2873</v>
      </c>
      <c r="K272" t="s">
        <v>1169</v>
      </c>
      <c r="L272" t="s">
        <v>2143</v>
      </c>
      <c r="M272" t="s">
        <v>1516</v>
      </c>
      <c r="N272" t="s">
        <v>2873</v>
      </c>
      <c r="O272" t="s">
        <v>2874</v>
      </c>
      <c r="P272" t="s">
        <v>2875</v>
      </c>
      <c r="Q272">
        <v>429087</v>
      </c>
      <c r="R272">
        <v>425815</v>
      </c>
      <c r="S272">
        <v>420469</v>
      </c>
      <c r="T272">
        <v>5281</v>
      </c>
      <c r="U272">
        <v>65</v>
      </c>
      <c r="V272">
        <v>5346</v>
      </c>
      <c r="W272">
        <v>0.98740000000000006</v>
      </c>
      <c r="X272">
        <v>0</v>
      </c>
      <c r="Y272">
        <v>1</v>
      </c>
      <c r="Z272">
        <v>1</v>
      </c>
      <c r="AA272">
        <v>0</v>
      </c>
      <c r="AB272" t="s">
        <v>1169</v>
      </c>
      <c r="AC272" t="s">
        <v>2876</v>
      </c>
      <c r="AP272" t="s">
        <v>980</v>
      </c>
      <c r="AQ272">
        <v>0</v>
      </c>
      <c r="AT272" t="s">
        <v>1038</v>
      </c>
      <c r="AU272" t="s">
        <v>2877</v>
      </c>
      <c r="AV272" t="str">
        <f t="shared" si="4"/>
        <v>oczyszczalnia ścieków w Tarnowie Podgórnym w aglomeracji Tarnowo Podgórne</v>
      </c>
      <c r="AW272" t="s">
        <v>2878</v>
      </c>
      <c r="AX272" t="s">
        <v>2879</v>
      </c>
      <c r="BF272" s="730" t="s">
        <v>2860</v>
      </c>
      <c r="BG272" s="730" t="s">
        <v>2819</v>
      </c>
      <c r="BH272" s="730" t="s">
        <v>9494</v>
      </c>
    </row>
    <row r="273" spans="1:60">
      <c r="A273">
        <v>269</v>
      </c>
      <c r="B273" t="s">
        <v>1169</v>
      </c>
      <c r="D273" t="s">
        <v>2880</v>
      </c>
      <c r="E273" t="s">
        <v>2881</v>
      </c>
      <c r="F273" t="s">
        <v>973</v>
      </c>
      <c r="G273">
        <v>1</v>
      </c>
      <c r="H273">
        <v>0</v>
      </c>
      <c r="I273" t="s">
        <v>1998</v>
      </c>
      <c r="J273" t="s">
        <v>1999</v>
      </c>
      <c r="K273" t="s">
        <v>2491</v>
      </c>
      <c r="L273" t="s">
        <v>2143</v>
      </c>
      <c r="M273" t="s">
        <v>1516</v>
      </c>
      <c r="N273" t="s">
        <v>2881</v>
      </c>
      <c r="O273" t="s">
        <v>2882</v>
      </c>
      <c r="P273" t="s">
        <v>2883</v>
      </c>
      <c r="Q273">
        <v>21609</v>
      </c>
      <c r="R273">
        <v>19569</v>
      </c>
      <c r="S273">
        <v>19280</v>
      </c>
      <c r="T273">
        <v>184</v>
      </c>
      <c r="U273">
        <v>105</v>
      </c>
      <c r="V273">
        <v>289</v>
      </c>
      <c r="W273">
        <v>0.98519999999999996</v>
      </c>
      <c r="X273">
        <v>1</v>
      </c>
      <c r="Y273">
        <v>1</v>
      </c>
      <c r="Z273">
        <v>1</v>
      </c>
      <c r="AA273">
        <v>1</v>
      </c>
      <c r="AB273" t="s">
        <v>1169</v>
      </c>
      <c r="AC273" t="s">
        <v>2884</v>
      </c>
      <c r="AP273" t="s">
        <v>980</v>
      </c>
      <c r="AQ273">
        <v>0</v>
      </c>
      <c r="AT273" t="s">
        <v>1019</v>
      </c>
      <c r="AU273" t="s">
        <v>2885</v>
      </c>
      <c r="AV273" t="str">
        <f t="shared" si="4"/>
        <v>Tarnowiec w aglomeracji Tarnowiec</v>
      </c>
      <c r="AW273" t="s">
        <v>2886</v>
      </c>
      <c r="AX273" t="s">
        <v>2886</v>
      </c>
      <c r="BF273" s="730" t="s">
        <v>2867</v>
      </c>
      <c r="BG273" s="730" t="s">
        <v>2819</v>
      </c>
      <c r="BH273" s="730" t="s">
        <v>9494</v>
      </c>
    </row>
    <row r="274" spans="1:60">
      <c r="A274">
        <v>270</v>
      </c>
      <c r="B274" t="s">
        <v>1169</v>
      </c>
      <c r="D274" t="s">
        <v>2887</v>
      </c>
      <c r="E274" t="s">
        <v>2888</v>
      </c>
      <c r="F274" t="s">
        <v>973</v>
      </c>
      <c r="G274">
        <v>1</v>
      </c>
      <c r="H274">
        <v>0</v>
      </c>
      <c r="I274" t="s">
        <v>1998</v>
      </c>
      <c r="J274" t="s">
        <v>2889</v>
      </c>
      <c r="K274" t="s">
        <v>2491</v>
      </c>
      <c r="L274" t="s">
        <v>2143</v>
      </c>
      <c r="M274" t="s">
        <v>1516</v>
      </c>
      <c r="N274" t="s">
        <v>2890</v>
      </c>
      <c r="O274" t="s">
        <v>2891</v>
      </c>
      <c r="P274" t="s">
        <v>2892</v>
      </c>
      <c r="Q274">
        <v>13038</v>
      </c>
      <c r="R274">
        <v>11222</v>
      </c>
      <c r="S274">
        <v>11012</v>
      </c>
      <c r="T274">
        <v>170</v>
      </c>
      <c r="U274">
        <v>40</v>
      </c>
      <c r="V274">
        <v>210</v>
      </c>
      <c r="W274">
        <v>0.98129999999999995</v>
      </c>
      <c r="X274">
        <v>1</v>
      </c>
      <c r="Y274">
        <v>1</v>
      </c>
      <c r="Z274">
        <v>1</v>
      </c>
      <c r="AA274">
        <v>1</v>
      </c>
      <c r="AB274" t="s">
        <v>1169</v>
      </c>
      <c r="AC274" t="s">
        <v>2893</v>
      </c>
      <c r="AP274" t="s">
        <v>980</v>
      </c>
      <c r="AQ274">
        <v>0</v>
      </c>
      <c r="AT274" t="s">
        <v>1019</v>
      </c>
      <c r="AU274" t="s">
        <v>2894</v>
      </c>
      <c r="AV274" t="str">
        <f t="shared" si="4"/>
        <v>Tarnogród w aglomeracji Tarnogród</v>
      </c>
      <c r="AW274" t="s">
        <v>2895</v>
      </c>
      <c r="AX274" t="s">
        <v>2895</v>
      </c>
      <c r="BF274" s="730" t="s">
        <v>2872</v>
      </c>
      <c r="BG274" s="730" t="s">
        <v>1169</v>
      </c>
      <c r="BH274" s="730" t="s">
        <v>9494</v>
      </c>
    </row>
    <row r="275" spans="1:60">
      <c r="A275">
        <v>271</v>
      </c>
      <c r="B275" t="s">
        <v>1169</v>
      </c>
      <c r="D275" t="s">
        <v>2896</v>
      </c>
      <c r="E275" t="s">
        <v>2897</v>
      </c>
      <c r="F275" t="s">
        <v>973</v>
      </c>
      <c r="G275">
        <v>1</v>
      </c>
      <c r="H275">
        <v>0</v>
      </c>
      <c r="I275" t="s">
        <v>1746</v>
      </c>
      <c r="J275" t="s">
        <v>2898</v>
      </c>
      <c r="K275" t="s">
        <v>2491</v>
      </c>
      <c r="L275" t="s">
        <v>2143</v>
      </c>
      <c r="M275" t="s">
        <v>1516</v>
      </c>
      <c r="N275" t="s">
        <v>2899</v>
      </c>
      <c r="O275" t="s">
        <v>2900</v>
      </c>
      <c r="P275" t="s">
        <v>2901</v>
      </c>
      <c r="Q275">
        <v>75611</v>
      </c>
      <c r="R275">
        <v>70156</v>
      </c>
      <c r="S275">
        <v>69996</v>
      </c>
      <c r="T275">
        <v>152</v>
      </c>
      <c r="U275">
        <v>8</v>
      </c>
      <c r="V275">
        <v>160</v>
      </c>
      <c r="W275">
        <v>0.99770000000000003</v>
      </c>
      <c r="X275">
        <v>1</v>
      </c>
      <c r="Y275">
        <v>1</v>
      </c>
      <c r="Z275">
        <v>1</v>
      </c>
      <c r="AA275">
        <v>1</v>
      </c>
      <c r="AB275" t="s">
        <v>1169</v>
      </c>
      <c r="AC275" t="s">
        <v>2902</v>
      </c>
      <c r="AP275" t="s">
        <v>980</v>
      </c>
      <c r="AQ275">
        <v>0</v>
      </c>
      <c r="AT275" t="s">
        <v>935</v>
      </c>
      <c r="AU275" t="s">
        <v>2903</v>
      </c>
      <c r="AV275" t="str">
        <f t="shared" si="4"/>
        <v>Oczyszczalnia Ścieków Komunalnych w aglomeracji Tarnobrzeg</v>
      </c>
      <c r="AW275" t="s">
        <v>2904</v>
      </c>
      <c r="AX275" t="s">
        <v>2905</v>
      </c>
      <c r="BF275" s="730" t="s">
        <v>2880</v>
      </c>
      <c r="BG275" s="730" t="s">
        <v>2491</v>
      </c>
      <c r="BH275" s="730" t="s">
        <v>9494</v>
      </c>
    </row>
    <row r="276" spans="1:60">
      <c r="A276">
        <v>272</v>
      </c>
      <c r="B276" t="s">
        <v>1169</v>
      </c>
      <c r="D276" t="s">
        <v>2906</v>
      </c>
      <c r="E276" t="s">
        <v>2907</v>
      </c>
      <c r="F276" t="s">
        <v>973</v>
      </c>
      <c r="G276">
        <v>1</v>
      </c>
      <c r="H276">
        <v>0</v>
      </c>
      <c r="I276" t="s">
        <v>1746</v>
      </c>
      <c r="J276" t="s">
        <v>1747</v>
      </c>
      <c r="K276" t="s">
        <v>2819</v>
      </c>
      <c r="L276" t="s">
        <v>2143</v>
      </c>
      <c r="M276" t="s">
        <v>1516</v>
      </c>
      <c r="N276" t="s">
        <v>2907</v>
      </c>
      <c r="O276" t="s">
        <v>2907</v>
      </c>
      <c r="P276" t="s">
        <v>2908</v>
      </c>
      <c r="Q276">
        <v>3809</v>
      </c>
      <c r="R276">
        <v>3736</v>
      </c>
      <c r="S276">
        <v>3651</v>
      </c>
      <c r="T276">
        <v>82</v>
      </c>
      <c r="U276">
        <v>3</v>
      </c>
      <c r="V276">
        <v>85</v>
      </c>
      <c r="W276">
        <v>0.97719999999999996</v>
      </c>
      <c r="X276">
        <v>0</v>
      </c>
      <c r="Y276">
        <v>1</v>
      </c>
      <c r="Z276">
        <v>1</v>
      </c>
      <c r="AA276">
        <v>0</v>
      </c>
      <c r="AB276" t="s">
        <v>1169</v>
      </c>
      <c r="AC276" t="s">
        <v>2909</v>
      </c>
      <c r="AP276" t="s">
        <v>980</v>
      </c>
      <c r="AQ276">
        <v>0</v>
      </c>
      <c r="AT276" t="s">
        <v>1212</v>
      </c>
      <c r="AU276" t="s">
        <v>2910</v>
      </c>
      <c r="AV276" t="str">
        <f t="shared" si="4"/>
        <v>Tarnawatka w aglomeracji Tarnawatka</v>
      </c>
      <c r="AW276" t="s">
        <v>2911</v>
      </c>
      <c r="AX276" t="s">
        <v>2911</v>
      </c>
      <c r="BF276" s="730" t="s">
        <v>2887</v>
      </c>
      <c r="BG276" s="730" t="s">
        <v>2491</v>
      </c>
      <c r="BH276" s="730" t="s">
        <v>9494</v>
      </c>
    </row>
    <row r="277" spans="1:60">
      <c r="A277">
        <v>273</v>
      </c>
      <c r="B277" t="s">
        <v>1169</v>
      </c>
      <c r="D277" t="s">
        <v>2912</v>
      </c>
      <c r="E277" t="s">
        <v>2913</v>
      </c>
      <c r="F277" t="s">
        <v>973</v>
      </c>
      <c r="G277">
        <v>1</v>
      </c>
      <c r="H277">
        <v>0</v>
      </c>
      <c r="I277" t="s">
        <v>1164</v>
      </c>
      <c r="J277" t="s">
        <v>2913</v>
      </c>
      <c r="K277" t="s">
        <v>1169</v>
      </c>
      <c r="L277" t="s">
        <v>2143</v>
      </c>
      <c r="M277" t="s">
        <v>1516</v>
      </c>
      <c r="N277" t="s">
        <v>2913</v>
      </c>
      <c r="O277" t="s">
        <v>2913</v>
      </c>
      <c r="P277" t="s">
        <v>2914</v>
      </c>
      <c r="Q277">
        <v>30165</v>
      </c>
      <c r="R277">
        <v>46648</v>
      </c>
      <c r="S277">
        <v>45238</v>
      </c>
      <c r="T277">
        <v>1181</v>
      </c>
      <c r="U277">
        <v>229</v>
      </c>
      <c r="V277">
        <v>1410</v>
      </c>
      <c r="W277">
        <v>0.9698</v>
      </c>
      <c r="X277">
        <v>0</v>
      </c>
      <c r="Y277">
        <v>1</v>
      </c>
      <c r="Z277">
        <v>1</v>
      </c>
      <c r="AA277">
        <v>0</v>
      </c>
      <c r="AB277" t="s">
        <v>1169</v>
      </c>
      <c r="AC277" t="s">
        <v>2915</v>
      </c>
      <c r="AP277" t="s">
        <v>980</v>
      </c>
      <c r="AQ277">
        <v>0</v>
      </c>
      <c r="AT277" t="s">
        <v>990</v>
      </c>
      <c r="AU277" t="s">
        <v>2916</v>
      </c>
      <c r="AV277" t="str">
        <f t="shared" si="4"/>
        <v>Oczyszczalnia Dohler w aglomeracji Tarczyn</v>
      </c>
      <c r="AW277" t="s">
        <v>2917</v>
      </c>
      <c r="AX277" t="s">
        <v>2918</v>
      </c>
      <c r="BF277" s="730" t="s">
        <v>2896</v>
      </c>
      <c r="BG277" s="730" t="s">
        <v>2491</v>
      </c>
      <c r="BH277" s="730" t="s">
        <v>9494</v>
      </c>
    </row>
    <row r="278" spans="1:60">
      <c r="A278">
        <v>274</v>
      </c>
      <c r="B278" t="s">
        <v>1169</v>
      </c>
      <c r="D278" t="s">
        <v>2919</v>
      </c>
      <c r="E278" t="s">
        <v>2920</v>
      </c>
      <c r="F278" t="s">
        <v>973</v>
      </c>
      <c r="G278">
        <v>1</v>
      </c>
      <c r="H278">
        <v>0</v>
      </c>
      <c r="I278" t="s">
        <v>1164</v>
      </c>
      <c r="J278" t="s">
        <v>2510</v>
      </c>
      <c r="K278" t="s">
        <v>1169</v>
      </c>
      <c r="L278" t="s">
        <v>2143</v>
      </c>
      <c r="M278" t="s">
        <v>1516</v>
      </c>
      <c r="N278" t="s">
        <v>2921</v>
      </c>
      <c r="O278" t="s">
        <v>2921</v>
      </c>
      <c r="P278" t="s">
        <v>2922</v>
      </c>
      <c r="Q278">
        <v>2090</v>
      </c>
      <c r="R278">
        <v>2833</v>
      </c>
      <c r="S278">
        <v>2428</v>
      </c>
      <c r="T278">
        <v>399</v>
      </c>
      <c r="U278">
        <v>6</v>
      </c>
      <c r="V278">
        <v>405</v>
      </c>
      <c r="W278">
        <v>0.85699999999999998</v>
      </c>
      <c r="X278">
        <v>0</v>
      </c>
      <c r="Y278">
        <v>0</v>
      </c>
      <c r="Z278">
        <v>1</v>
      </c>
      <c r="AA278">
        <v>0</v>
      </c>
      <c r="AB278" t="s">
        <v>1169</v>
      </c>
      <c r="AC278" t="s">
        <v>2923</v>
      </c>
      <c r="AP278" t="s">
        <v>980</v>
      </c>
      <c r="AQ278">
        <v>0</v>
      </c>
      <c r="AT278" t="s">
        <v>970</v>
      </c>
      <c r="AU278" t="s">
        <v>1382</v>
      </c>
      <c r="AV278" t="str">
        <f t="shared" si="4"/>
        <v>Świnoujście w aglomeracji Świnoujście</v>
      </c>
      <c r="AW278" t="s">
        <v>1383</v>
      </c>
      <c r="AX278" t="s">
        <v>1383</v>
      </c>
      <c r="BF278" s="730" t="s">
        <v>2906</v>
      </c>
      <c r="BG278" s="730" t="s">
        <v>2819</v>
      </c>
      <c r="BH278" s="730" t="s">
        <v>9494</v>
      </c>
    </row>
    <row r="279" spans="1:60">
      <c r="A279">
        <v>275</v>
      </c>
      <c r="B279" t="s">
        <v>1169</v>
      </c>
      <c r="D279" t="s">
        <v>2924</v>
      </c>
      <c r="E279" t="s">
        <v>2925</v>
      </c>
      <c r="F279" t="s">
        <v>1015</v>
      </c>
      <c r="G279">
        <v>0</v>
      </c>
      <c r="H279">
        <v>1</v>
      </c>
      <c r="I279" t="s">
        <v>1164</v>
      </c>
      <c r="J279" t="s">
        <v>2531</v>
      </c>
      <c r="K279" t="s">
        <v>1169</v>
      </c>
      <c r="L279" t="s">
        <v>2143</v>
      </c>
      <c r="M279" t="s">
        <v>1516</v>
      </c>
      <c r="N279" t="s">
        <v>2925</v>
      </c>
      <c r="O279" t="s">
        <v>2925</v>
      </c>
      <c r="P279" t="s">
        <v>2926</v>
      </c>
      <c r="Q279">
        <v>16824</v>
      </c>
      <c r="R279">
        <v>18223</v>
      </c>
      <c r="S279">
        <v>17581</v>
      </c>
      <c r="T279">
        <v>642</v>
      </c>
      <c r="U279">
        <v>0</v>
      </c>
      <c r="V279">
        <v>642</v>
      </c>
      <c r="W279">
        <v>0.96479999999999999</v>
      </c>
      <c r="X279">
        <v>0</v>
      </c>
      <c r="Y279">
        <v>1</v>
      </c>
      <c r="Z279">
        <v>1</v>
      </c>
      <c r="AA279">
        <v>0</v>
      </c>
      <c r="AB279" t="s">
        <v>1169</v>
      </c>
      <c r="AC279" t="s">
        <v>746</v>
      </c>
      <c r="AJ279" t="s">
        <v>2597</v>
      </c>
      <c r="AP279" t="s">
        <v>980</v>
      </c>
      <c r="AQ279">
        <v>0</v>
      </c>
      <c r="AT279" t="s">
        <v>935</v>
      </c>
      <c r="AU279" t="s">
        <v>2927</v>
      </c>
      <c r="AV279" t="str">
        <f t="shared" si="4"/>
        <v>Świniary w aglomeracji Świniary</v>
      </c>
      <c r="AW279" t="s">
        <v>2928</v>
      </c>
      <c r="AX279" t="s">
        <v>2928</v>
      </c>
      <c r="BF279" s="730" t="s">
        <v>2912</v>
      </c>
      <c r="BG279" s="730" t="s">
        <v>1169</v>
      </c>
      <c r="BH279" s="730" t="s">
        <v>9494</v>
      </c>
    </row>
    <row r="280" spans="1:60">
      <c r="A280">
        <v>276</v>
      </c>
      <c r="B280" t="s">
        <v>1169</v>
      </c>
      <c r="D280" t="s">
        <v>2929</v>
      </c>
      <c r="E280" t="s">
        <v>2930</v>
      </c>
      <c r="F280" t="s">
        <v>973</v>
      </c>
      <c r="G280">
        <v>1</v>
      </c>
      <c r="H280">
        <v>0</v>
      </c>
      <c r="I280" t="s">
        <v>1998</v>
      </c>
      <c r="J280" t="s">
        <v>2889</v>
      </c>
      <c r="K280" t="s">
        <v>2491</v>
      </c>
      <c r="L280" t="s">
        <v>2143</v>
      </c>
      <c r="M280" t="s">
        <v>1516</v>
      </c>
      <c r="N280" t="s">
        <v>2930</v>
      </c>
      <c r="O280" t="s">
        <v>2930</v>
      </c>
      <c r="P280" t="s">
        <v>2931</v>
      </c>
      <c r="Q280">
        <v>5277</v>
      </c>
      <c r="R280">
        <v>5275</v>
      </c>
      <c r="S280">
        <v>5220</v>
      </c>
      <c r="T280">
        <v>31</v>
      </c>
      <c r="U280">
        <v>24</v>
      </c>
      <c r="V280">
        <v>55</v>
      </c>
      <c r="W280">
        <v>0.98960000000000004</v>
      </c>
      <c r="X280">
        <v>1</v>
      </c>
      <c r="Y280">
        <v>1</v>
      </c>
      <c r="Z280">
        <v>1</v>
      </c>
      <c r="AA280">
        <v>1</v>
      </c>
      <c r="AB280" t="s">
        <v>1169</v>
      </c>
      <c r="AC280" t="s">
        <v>2932</v>
      </c>
      <c r="AP280" t="s">
        <v>980</v>
      </c>
      <c r="AQ280">
        <v>0</v>
      </c>
      <c r="AT280" t="s">
        <v>1019</v>
      </c>
      <c r="AU280" t="s">
        <v>2933</v>
      </c>
      <c r="AV280" t="str">
        <f t="shared" si="4"/>
        <v>Świlcza Kamyszyn w aglomeracji Świlcza</v>
      </c>
      <c r="AW280" t="s">
        <v>2934</v>
      </c>
      <c r="AX280" t="s">
        <v>2935</v>
      </c>
      <c r="BF280" s="730" t="s">
        <v>2919</v>
      </c>
      <c r="BG280" s="730" t="s">
        <v>1169</v>
      </c>
      <c r="BH280" s="730" t="s">
        <v>9494</v>
      </c>
    </row>
    <row r="281" spans="1:60">
      <c r="A281">
        <v>277</v>
      </c>
      <c r="B281" t="s">
        <v>1169</v>
      </c>
      <c r="D281" t="s">
        <v>2936</v>
      </c>
      <c r="E281" t="s">
        <v>2937</v>
      </c>
      <c r="F281" t="s">
        <v>973</v>
      </c>
      <c r="G281">
        <v>1</v>
      </c>
      <c r="H281">
        <v>0</v>
      </c>
      <c r="I281" t="s">
        <v>1164</v>
      </c>
      <c r="J281" t="s">
        <v>2938</v>
      </c>
      <c r="K281" t="s">
        <v>2819</v>
      </c>
      <c r="L281" t="s">
        <v>2143</v>
      </c>
      <c r="M281" t="s">
        <v>1516</v>
      </c>
      <c r="N281" t="s">
        <v>2937</v>
      </c>
      <c r="O281" t="s">
        <v>2939</v>
      </c>
      <c r="P281" t="s">
        <v>2940</v>
      </c>
      <c r="Q281">
        <v>20528</v>
      </c>
      <c r="R281">
        <v>20373</v>
      </c>
      <c r="S281">
        <v>20372</v>
      </c>
      <c r="T281">
        <v>1</v>
      </c>
      <c r="U281">
        <v>0</v>
      </c>
      <c r="V281">
        <v>1</v>
      </c>
      <c r="W281">
        <v>1</v>
      </c>
      <c r="X281">
        <v>1</v>
      </c>
      <c r="Y281">
        <v>1</v>
      </c>
      <c r="Z281">
        <v>1</v>
      </c>
      <c r="AA281">
        <v>1</v>
      </c>
      <c r="AB281" t="s">
        <v>1169</v>
      </c>
      <c r="AC281" t="s">
        <v>2941</v>
      </c>
      <c r="AP281" t="s">
        <v>980</v>
      </c>
      <c r="AQ281">
        <v>0</v>
      </c>
      <c r="AT281" t="s">
        <v>1019</v>
      </c>
      <c r="AU281" t="s">
        <v>2942</v>
      </c>
      <c r="AV281" t="str">
        <f t="shared" si="4"/>
        <v>Oczyszczalnia Ścieków w Świętem w aglomeracji Święte</v>
      </c>
      <c r="AW281" t="s">
        <v>2943</v>
      </c>
      <c r="AX281" t="s">
        <v>2944</v>
      </c>
      <c r="BF281" s="730" t="s">
        <v>2924</v>
      </c>
      <c r="BG281" s="730" t="s">
        <v>1169</v>
      </c>
      <c r="BH281" s="730" t="s">
        <v>9494</v>
      </c>
    </row>
    <row r="282" spans="1:60">
      <c r="A282">
        <v>278</v>
      </c>
      <c r="B282" t="s">
        <v>1169</v>
      </c>
      <c r="D282" t="s">
        <v>2945</v>
      </c>
      <c r="E282" t="s">
        <v>2946</v>
      </c>
      <c r="F282" t="s">
        <v>973</v>
      </c>
      <c r="G282">
        <v>1</v>
      </c>
      <c r="H282">
        <v>0</v>
      </c>
      <c r="I282" t="s">
        <v>1746</v>
      </c>
      <c r="J282" t="s">
        <v>2947</v>
      </c>
      <c r="K282" t="s">
        <v>2491</v>
      </c>
      <c r="L282" t="s">
        <v>2143</v>
      </c>
      <c r="M282" t="s">
        <v>1516</v>
      </c>
      <c r="N282" t="s">
        <v>2946</v>
      </c>
      <c r="O282" t="s">
        <v>2946</v>
      </c>
      <c r="P282" t="s">
        <v>2948</v>
      </c>
      <c r="Q282">
        <v>3786</v>
      </c>
      <c r="R282">
        <v>3739</v>
      </c>
      <c r="S282">
        <v>3662</v>
      </c>
      <c r="T282">
        <v>26</v>
      </c>
      <c r="U282">
        <v>51</v>
      </c>
      <c r="V282">
        <v>77</v>
      </c>
      <c r="W282">
        <v>0.97940000000000005</v>
      </c>
      <c r="X282">
        <v>0</v>
      </c>
      <c r="Y282">
        <v>1</v>
      </c>
      <c r="Z282">
        <v>0</v>
      </c>
      <c r="AA282">
        <v>0</v>
      </c>
      <c r="AB282" t="s">
        <v>1169</v>
      </c>
      <c r="AC282" t="s">
        <v>2949</v>
      </c>
      <c r="AP282" t="s">
        <v>980</v>
      </c>
      <c r="AQ282">
        <v>0</v>
      </c>
      <c r="AT282" t="s">
        <v>1459</v>
      </c>
      <c r="AU282" t="s">
        <v>1967</v>
      </c>
      <c r="AV282" t="str">
        <f t="shared" si="4"/>
        <v>Oczyszczalnia ścieków w Świętajnie w aglomeracji Świętajno</v>
      </c>
      <c r="AW282" t="s">
        <v>2950</v>
      </c>
      <c r="AX282" t="s">
        <v>1968</v>
      </c>
      <c r="BF282" s="730" t="s">
        <v>2929</v>
      </c>
      <c r="BG282" s="730" t="s">
        <v>2491</v>
      </c>
      <c r="BH282" s="730" t="s">
        <v>9494</v>
      </c>
    </row>
    <row r="283" spans="1:60">
      <c r="A283">
        <v>279</v>
      </c>
      <c r="B283" t="s">
        <v>1169</v>
      </c>
      <c r="D283" t="s">
        <v>2951</v>
      </c>
      <c r="E283" t="s">
        <v>2952</v>
      </c>
      <c r="F283" t="s">
        <v>973</v>
      </c>
      <c r="G283">
        <v>1</v>
      </c>
      <c r="H283">
        <v>0</v>
      </c>
      <c r="I283" t="s">
        <v>1164</v>
      </c>
      <c r="J283" t="s">
        <v>2510</v>
      </c>
      <c r="K283" t="s">
        <v>1169</v>
      </c>
      <c r="L283" t="s">
        <v>2143</v>
      </c>
      <c r="M283" t="s">
        <v>1516</v>
      </c>
      <c r="N283" t="s">
        <v>2952</v>
      </c>
      <c r="O283" t="s">
        <v>2952</v>
      </c>
      <c r="P283" t="s">
        <v>2953</v>
      </c>
      <c r="Q283">
        <v>2634</v>
      </c>
      <c r="R283">
        <v>2874</v>
      </c>
      <c r="S283">
        <v>2860</v>
      </c>
      <c r="T283">
        <v>12</v>
      </c>
      <c r="U283">
        <v>2</v>
      </c>
      <c r="V283">
        <v>14</v>
      </c>
      <c r="W283">
        <v>0.99509999999999998</v>
      </c>
      <c r="X283">
        <v>1</v>
      </c>
      <c r="Y283">
        <v>1</v>
      </c>
      <c r="Z283">
        <v>0</v>
      </c>
      <c r="AA283">
        <v>0</v>
      </c>
      <c r="AB283" t="s">
        <v>1169</v>
      </c>
      <c r="AC283" t="s">
        <v>2954</v>
      </c>
      <c r="AP283" t="s">
        <v>980</v>
      </c>
      <c r="AQ283">
        <v>0</v>
      </c>
      <c r="AT283" t="s">
        <v>1459</v>
      </c>
      <c r="AU283" t="s">
        <v>1967</v>
      </c>
      <c r="AV283" t="str">
        <f t="shared" si="4"/>
        <v>Oczyszczalnia ścieków w Spychowie w aglomeracji Świętajno</v>
      </c>
      <c r="AW283" t="s">
        <v>2955</v>
      </c>
      <c r="AX283" t="s">
        <v>1968</v>
      </c>
      <c r="BF283" s="730" t="s">
        <v>2936</v>
      </c>
      <c r="BG283" s="730" t="s">
        <v>2819</v>
      </c>
      <c r="BH283" s="730" t="s">
        <v>9494</v>
      </c>
    </row>
    <row r="284" spans="1:60">
      <c r="A284">
        <v>280</v>
      </c>
      <c r="B284" t="s">
        <v>1169</v>
      </c>
      <c r="D284" t="s">
        <v>2956</v>
      </c>
      <c r="E284" t="s">
        <v>2957</v>
      </c>
      <c r="F284" t="s">
        <v>973</v>
      </c>
      <c r="G284">
        <v>1</v>
      </c>
      <c r="H284">
        <v>0</v>
      </c>
      <c r="I284" t="s">
        <v>1998</v>
      </c>
      <c r="J284" t="s">
        <v>2622</v>
      </c>
      <c r="K284" t="s">
        <v>2491</v>
      </c>
      <c r="L284" t="s">
        <v>2143</v>
      </c>
      <c r="M284" t="s">
        <v>1516</v>
      </c>
      <c r="N284" t="s">
        <v>2957</v>
      </c>
      <c r="O284" t="s">
        <v>2958</v>
      </c>
      <c r="P284" t="s">
        <v>2959</v>
      </c>
      <c r="Q284">
        <v>24557</v>
      </c>
      <c r="R284">
        <v>24846</v>
      </c>
      <c r="S284">
        <v>24555</v>
      </c>
      <c r="T284">
        <v>291</v>
      </c>
      <c r="U284">
        <v>0</v>
      </c>
      <c r="V284">
        <v>291</v>
      </c>
      <c r="W284">
        <v>0.98829999999999996</v>
      </c>
      <c r="X284">
        <v>1</v>
      </c>
      <c r="Y284">
        <v>1</v>
      </c>
      <c r="Z284">
        <v>1</v>
      </c>
      <c r="AA284">
        <v>1</v>
      </c>
      <c r="AB284" t="s">
        <v>1169</v>
      </c>
      <c r="AC284" t="s">
        <v>2960</v>
      </c>
      <c r="AP284" t="s">
        <v>980</v>
      </c>
      <c r="AQ284">
        <v>0</v>
      </c>
      <c r="AT284" t="s">
        <v>1029</v>
      </c>
      <c r="AU284" t="s">
        <v>2961</v>
      </c>
      <c r="AV284" t="str">
        <f t="shared" si="4"/>
        <v>ŚWIERZAWA w aglomeracji Świerzawa</v>
      </c>
      <c r="AW284" t="s">
        <v>2962</v>
      </c>
      <c r="AX284" t="s">
        <v>2963</v>
      </c>
      <c r="BF284" s="730" t="s">
        <v>2945</v>
      </c>
      <c r="BG284" s="730" t="s">
        <v>2491</v>
      </c>
      <c r="BH284" s="730" t="s">
        <v>9494</v>
      </c>
    </row>
    <row r="285" spans="1:60">
      <c r="A285">
        <v>281</v>
      </c>
      <c r="B285" t="s">
        <v>1169</v>
      </c>
      <c r="D285" t="s">
        <v>2964</v>
      </c>
      <c r="E285" t="s">
        <v>2965</v>
      </c>
      <c r="F285" t="s">
        <v>973</v>
      </c>
      <c r="G285">
        <v>1</v>
      </c>
      <c r="H285">
        <v>0</v>
      </c>
      <c r="I285" t="s">
        <v>1746</v>
      </c>
      <c r="J285" t="s">
        <v>2898</v>
      </c>
      <c r="K285" t="s">
        <v>2491</v>
      </c>
      <c r="L285" t="s">
        <v>2143</v>
      </c>
      <c r="M285" t="s">
        <v>1516</v>
      </c>
      <c r="N285" t="s">
        <v>2966</v>
      </c>
      <c r="O285" t="s">
        <v>2966</v>
      </c>
      <c r="P285" t="s">
        <v>2967</v>
      </c>
      <c r="Q285">
        <v>30442</v>
      </c>
      <c r="R285">
        <v>30379</v>
      </c>
      <c r="S285">
        <v>30102</v>
      </c>
      <c r="T285">
        <v>235</v>
      </c>
      <c r="U285">
        <v>42</v>
      </c>
      <c r="V285">
        <v>277</v>
      </c>
      <c r="W285">
        <v>0.9909</v>
      </c>
      <c r="X285">
        <v>1</v>
      </c>
      <c r="Y285">
        <v>1</v>
      </c>
      <c r="Z285">
        <v>1</v>
      </c>
      <c r="AA285">
        <v>1</v>
      </c>
      <c r="AB285" t="s">
        <v>1169</v>
      </c>
      <c r="AC285" t="s">
        <v>2968</v>
      </c>
      <c r="AP285" t="s">
        <v>980</v>
      </c>
      <c r="AQ285">
        <v>0</v>
      </c>
      <c r="AT285" t="s">
        <v>1047</v>
      </c>
      <c r="AU285" t="s">
        <v>2969</v>
      </c>
      <c r="AV285" t="str">
        <f t="shared" si="4"/>
        <v>Świerklany w aglomeracji Świerklany</v>
      </c>
      <c r="AW285" t="s">
        <v>2970</v>
      </c>
      <c r="AX285" t="s">
        <v>2970</v>
      </c>
      <c r="BF285" s="730" t="s">
        <v>2951</v>
      </c>
      <c r="BG285" s="730" t="s">
        <v>1169</v>
      </c>
      <c r="BH285" s="730" t="s">
        <v>9494</v>
      </c>
    </row>
    <row r="286" spans="1:60">
      <c r="A286">
        <v>282</v>
      </c>
      <c r="B286" t="s">
        <v>1169</v>
      </c>
      <c r="D286" t="s">
        <v>2971</v>
      </c>
      <c r="E286" t="s">
        <v>2972</v>
      </c>
      <c r="F286" t="s">
        <v>973</v>
      </c>
      <c r="G286">
        <v>1</v>
      </c>
      <c r="H286">
        <v>0</v>
      </c>
      <c r="I286" t="s">
        <v>1164</v>
      </c>
      <c r="J286" t="s">
        <v>2973</v>
      </c>
      <c r="K286" t="s">
        <v>2498</v>
      </c>
      <c r="L286" t="s">
        <v>2143</v>
      </c>
      <c r="M286" t="s">
        <v>1516</v>
      </c>
      <c r="N286" t="s">
        <v>2972</v>
      </c>
      <c r="O286" t="s">
        <v>2972</v>
      </c>
      <c r="P286" t="s">
        <v>2974</v>
      </c>
      <c r="Q286">
        <v>2433</v>
      </c>
      <c r="R286">
        <v>2314</v>
      </c>
      <c r="S286">
        <v>2273</v>
      </c>
      <c r="T286">
        <v>41</v>
      </c>
      <c r="U286">
        <v>0</v>
      </c>
      <c r="V286">
        <v>41</v>
      </c>
      <c r="W286">
        <v>0.98229999999999995</v>
      </c>
      <c r="X286">
        <v>1</v>
      </c>
      <c r="Y286">
        <v>1</v>
      </c>
      <c r="Z286">
        <v>1</v>
      </c>
      <c r="AA286">
        <v>1</v>
      </c>
      <c r="AB286" t="s">
        <v>1169</v>
      </c>
      <c r="AC286" t="s">
        <v>2975</v>
      </c>
      <c r="AP286" t="s">
        <v>980</v>
      </c>
      <c r="AQ286">
        <v>0</v>
      </c>
      <c r="AT286" t="s">
        <v>1047</v>
      </c>
      <c r="AU286" t="s">
        <v>2976</v>
      </c>
      <c r="AV286" t="str">
        <f t="shared" si="4"/>
        <v>Oczyszczalnia Świerklaniec  w aglomeracji Świerklaniec</v>
      </c>
      <c r="AW286" t="s">
        <v>2977</v>
      </c>
      <c r="AX286" t="s">
        <v>2978</v>
      </c>
      <c r="BF286" s="730" t="s">
        <v>2956</v>
      </c>
      <c r="BG286" s="730" t="s">
        <v>2491</v>
      </c>
      <c r="BH286" s="730" t="s">
        <v>9494</v>
      </c>
    </row>
    <row r="287" spans="1:60">
      <c r="A287">
        <v>283</v>
      </c>
      <c r="B287" t="s">
        <v>1169</v>
      </c>
      <c r="D287" t="s">
        <v>2979</v>
      </c>
      <c r="E287" t="s">
        <v>2980</v>
      </c>
      <c r="F287" t="s">
        <v>973</v>
      </c>
      <c r="G287">
        <v>1</v>
      </c>
      <c r="H287">
        <v>0</v>
      </c>
      <c r="I287" t="s">
        <v>1746</v>
      </c>
      <c r="J287" t="s">
        <v>2585</v>
      </c>
      <c r="K287" t="s">
        <v>2819</v>
      </c>
      <c r="L287" t="s">
        <v>2143</v>
      </c>
      <c r="M287" t="s">
        <v>1516</v>
      </c>
      <c r="N287" t="s">
        <v>2980</v>
      </c>
      <c r="O287" t="s">
        <v>2980</v>
      </c>
      <c r="P287" t="s">
        <v>2981</v>
      </c>
      <c r="Q287">
        <v>3219</v>
      </c>
      <c r="R287">
        <v>2584</v>
      </c>
      <c r="S287">
        <v>2490</v>
      </c>
      <c r="T287">
        <v>50</v>
      </c>
      <c r="U287">
        <v>44</v>
      </c>
      <c r="V287">
        <v>94</v>
      </c>
      <c r="W287">
        <v>0.96360000000000001</v>
      </c>
      <c r="X287">
        <v>0</v>
      </c>
      <c r="Y287">
        <v>1</v>
      </c>
      <c r="Z287">
        <v>1</v>
      </c>
      <c r="AA287">
        <v>0</v>
      </c>
      <c r="AB287" t="s">
        <v>1169</v>
      </c>
      <c r="AC287" t="s">
        <v>2982</v>
      </c>
      <c r="AP287" t="s">
        <v>980</v>
      </c>
      <c r="AQ287">
        <v>0</v>
      </c>
      <c r="AT287" t="s">
        <v>1029</v>
      </c>
      <c r="AU287" t="s">
        <v>2983</v>
      </c>
      <c r="AV287" t="str">
        <f t="shared" si="4"/>
        <v>Świeradów-Zdrój w aglomeracji Świeradów-Zdrój</v>
      </c>
      <c r="AW287" t="s">
        <v>2984</v>
      </c>
      <c r="AX287" t="s">
        <v>2984</v>
      </c>
      <c r="BF287" s="730" t="s">
        <v>2964</v>
      </c>
      <c r="BG287" s="730" t="s">
        <v>2491</v>
      </c>
      <c r="BH287" s="730" t="s">
        <v>9494</v>
      </c>
    </row>
    <row r="288" spans="1:60">
      <c r="A288">
        <v>284</v>
      </c>
      <c r="B288" t="s">
        <v>1169</v>
      </c>
      <c r="D288" t="s">
        <v>2985</v>
      </c>
      <c r="E288" t="s">
        <v>2986</v>
      </c>
      <c r="F288" t="s">
        <v>973</v>
      </c>
      <c r="G288">
        <v>1</v>
      </c>
      <c r="H288">
        <v>0</v>
      </c>
      <c r="I288" t="s">
        <v>1746</v>
      </c>
      <c r="J288" t="s">
        <v>2585</v>
      </c>
      <c r="K288" t="s">
        <v>2491</v>
      </c>
      <c r="L288" t="s">
        <v>2143</v>
      </c>
      <c r="M288" t="s">
        <v>1516</v>
      </c>
      <c r="N288" t="s">
        <v>2986</v>
      </c>
      <c r="O288" t="s">
        <v>2986</v>
      </c>
      <c r="P288" t="s">
        <v>2987</v>
      </c>
      <c r="Q288">
        <v>2938</v>
      </c>
      <c r="R288">
        <v>2973</v>
      </c>
      <c r="S288">
        <v>2862</v>
      </c>
      <c r="T288">
        <v>108</v>
      </c>
      <c r="U288">
        <v>3</v>
      </c>
      <c r="V288">
        <v>111</v>
      </c>
      <c r="W288">
        <v>0.9627</v>
      </c>
      <c r="X288">
        <v>0</v>
      </c>
      <c r="Y288">
        <v>1</v>
      </c>
      <c r="Z288">
        <v>1</v>
      </c>
      <c r="AA288">
        <v>0</v>
      </c>
      <c r="AB288" t="s">
        <v>1169</v>
      </c>
      <c r="AC288" t="s">
        <v>2988</v>
      </c>
      <c r="AP288" t="s">
        <v>980</v>
      </c>
      <c r="AQ288">
        <v>0</v>
      </c>
      <c r="AT288" t="s">
        <v>1169</v>
      </c>
      <c r="AU288" t="s">
        <v>2989</v>
      </c>
      <c r="AV288" t="str">
        <f t="shared" si="4"/>
        <v>GMINNA OCZYSZCZALNIA ŚCIEKÓW W ŚWIEKATOWIE w aglomeracji Świekatowo</v>
      </c>
      <c r="AW288" t="s">
        <v>2990</v>
      </c>
      <c r="AX288" t="s">
        <v>2991</v>
      </c>
      <c r="BF288" s="730" t="s">
        <v>2971</v>
      </c>
      <c r="BG288" s="730" t="s">
        <v>2498</v>
      </c>
      <c r="BH288" s="730" t="s">
        <v>9494</v>
      </c>
    </row>
    <row r="289" spans="1:60">
      <c r="A289">
        <v>285</v>
      </c>
      <c r="B289" t="s">
        <v>1169</v>
      </c>
      <c r="D289" t="s">
        <v>2992</v>
      </c>
      <c r="E289" t="s">
        <v>2993</v>
      </c>
      <c r="F289" t="s">
        <v>973</v>
      </c>
      <c r="G289">
        <v>1</v>
      </c>
      <c r="H289">
        <v>0</v>
      </c>
      <c r="I289" t="s">
        <v>1746</v>
      </c>
      <c r="J289" t="s">
        <v>2861</v>
      </c>
      <c r="K289" t="s">
        <v>2819</v>
      </c>
      <c r="L289" t="s">
        <v>2143</v>
      </c>
      <c r="M289" t="s">
        <v>1516</v>
      </c>
      <c r="N289" t="s">
        <v>2993</v>
      </c>
      <c r="O289" t="s">
        <v>2994</v>
      </c>
      <c r="P289" t="s">
        <v>2995</v>
      </c>
      <c r="Q289">
        <v>7402</v>
      </c>
      <c r="R289">
        <v>8281</v>
      </c>
      <c r="S289">
        <v>8276</v>
      </c>
      <c r="T289">
        <v>5</v>
      </c>
      <c r="U289">
        <v>0</v>
      </c>
      <c r="V289">
        <v>5</v>
      </c>
      <c r="W289">
        <v>0.99939999999999996</v>
      </c>
      <c r="X289">
        <v>1</v>
      </c>
      <c r="Y289">
        <v>1</v>
      </c>
      <c r="Z289">
        <v>1</v>
      </c>
      <c r="AA289">
        <v>1</v>
      </c>
      <c r="AB289" t="s">
        <v>1169</v>
      </c>
      <c r="AC289" t="s">
        <v>2996</v>
      </c>
      <c r="AP289" t="s">
        <v>980</v>
      </c>
      <c r="AQ289">
        <v>0</v>
      </c>
      <c r="AT289" t="s">
        <v>1169</v>
      </c>
      <c r="AU289" t="s">
        <v>2997</v>
      </c>
      <c r="AV289" t="str">
        <f t="shared" si="4"/>
        <v>Biologiczna Oczyszczalnia Ścieków Zakładu Mondi Świecie S.A. w aglomeracji Świecie-Bukowiec</v>
      </c>
      <c r="AW289" t="s">
        <v>2998</v>
      </c>
      <c r="AX289" t="s">
        <v>2999</v>
      </c>
      <c r="BF289" s="730" t="s">
        <v>2979</v>
      </c>
      <c r="BG289" s="730" t="s">
        <v>2819</v>
      </c>
      <c r="BH289" s="730" t="s">
        <v>9494</v>
      </c>
    </row>
    <row r="290" spans="1:60">
      <c r="A290">
        <v>286</v>
      </c>
      <c r="B290" t="s">
        <v>1169</v>
      </c>
      <c r="D290" t="s">
        <v>3000</v>
      </c>
      <c r="E290" t="s">
        <v>3001</v>
      </c>
      <c r="F290" t="s">
        <v>973</v>
      </c>
      <c r="G290">
        <v>1</v>
      </c>
      <c r="H290">
        <v>0</v>
      </c>
      <c r="I290" t="s">
        <v>1746</v>
      </c>
      <c r="J290" t="s">
        <v>3002</v>
      </c>
      <c r="K290" t="s">
        <v>2819</v>
      </c>
      <c r="L290" t="s">
        <v>2143</v>
      </c>
      <c r="M290" t="s">
        <v>1516</v>
      </c>
      <c r="N290" t="s">
        <v>3001</v>
      </c>
      <c r="O290" t="s">
        <v>3001</v>
      </c>
      <c r="P290" t="s">
        <v>3003</v>
      </c>
      <c r="Q290">
        <v>34988</v>
      </c>
      <c r="R290">
        <v>35078</v>
      </c>
      <c r="S290">
        <v>35021</v>
      </c>
      <c r="T290">
        <v>18</v>
      </c>
      <c r="U290">
        <v>39</v>
      </c>
      <c r="V290">
        <v>57</v>
      </c>
      <c r="W290">
        <v>0.99839999999999995</v>
      </c>
      <c r="X290">
        <v>1</v>
      </c>
      <c r="Y290">
        <v>1</v>
      </c>
      <c r="Z290">
        <v>1</v>
      </c>
      <c r="AA290">
        <v>1</v>
      </c>
      <c r="AB290" t="s">
        <v>1169</v>
      </c>
      <c r="AC290" t="s">
        <v>3004</v>
      </c>
      <c r="AP290" t="s">
        <v>980</v>
      </c>
      <c r="AQ290">
        <v>0</v>
      </c>
      <c r="AT290" t="s">
        <v>1169</v>
      </c>
      <c r="AU290" t="s">
        <v>2997</v>
      </c>
      <c r="AV290" t="str">
        <f t="shared" si="4"/>
        <v>Miejska Komunalna Oczyszczalna Ścieków w Świeciu w aglomeracji Świecie-Bukowiec</v>
      </c>
      <c r="AW290" t="s">
        <v>3005</v>
      </c>
      <c r="AX290" t="s">
        <v>2999</v>
      </c>
      <c r="BF290" s="730" t="s">
        <v>2985</v>
      </c>
      <c r="BG290" s="730" t="s">
        <v>2491</v>
      </c>
      <c r="BH290" s="730" t="s">
        <v>9494</v>
      </c>
    </row>
    <row r="291" spans="1:60">
      <c r="A291">
        <v>287</v>
      </c>
      <c r="B291" t="s">
        <v>1169</v>
      </c>
      <c r="D291" t="s">
        <v>3006</v>
      </c>
      <c r="E291" t="s">
        <v>3007</v>
      </c>
      <c r="F291" t="s">
        <v>973</v>
      </c>
      <c r="G291">
        <v>2</v>
      </c>
      <c r="H291">
        <v>0</v>
      </c>
      <c r="I291" t="s">
        <v>1164</v>
      </c>
      <c r="J291" t="s">
        <v>2651</v>
      </c>
      <c r="K291" t="s">
        <v>2834</v>
      </c>
      <c r="L291" t="s">
        <v>2143</v>
      </c>
      <c r="M291" t="s">
        <v>1516</v>
      </c>
      <c r="N291" t="s">
        <v>3007</v>
      </c>
      <c r="O291" t="s">
        <v>3007</v>
      </c>
      <c r="P291" t="s">
        <v>3008</v>
      </c>
      <c r="Q291">
        <v>4415</v>
      </c>
      <c r="R291">
        <v>4643</v>
      </c>
      <c r="S291">
        <v>4572</v>
      </c>
      <c r="T291">
        <v>43</v>
      </c>
      <c r="U291">
        <v>28</v>
      </c>
      <c r="V291">
        <v>71</v>
      </c>
      <c r="W291">
        <v>0.98470000000000002</v>
      </c>
      <c r="X291">
        <v>1</v>
      </c>
      <c r="Y291">
        <v>1</v>
      </c>
      <c r="Z291">
        <v>1</v>
      </c>
      <c r="AA291">
        <v>1</v>
      </c>
      <c r="AB291" t="s">
        <v>1169</v>
      </c>
      <c r="AC291" s="491" t="s">
        <v>3009</v>
      </c>
      <c r="AD291" s="499" t="s">
        <v>3010</v>
      </c>
      <c r="AP291" t="s">
        <v>980</v>
      </c>
      <c r="AQ291">
        <v>0</v>
      </c>
      <c r="AT291" t="s">
        <v>1169</v>
      </c>
      <c r="AU291" t="s">
        <v>3011</v>
      </c>
      <c r="AV291" t="str">
        <f t="shared" si="4"/>
        <v>Oczyszczalnia ścieków w Świeciu nad Osą w aglomeracji Świecie nad Osą</v>
      </c>
      <c r="AW291" t="s">
        <v>3012</v>
      </c>
      <c r="AX291" t="s">
        <v>3013</v>
      </c>
      <c r="BF291" s="730" t="s">
        <v>2992</v>
      </c>
      <c r="BG291" s="730" t="s">
        <v>2819</v>
      </c>
      <c r="BH291" s="730" t="s">
        <v>9494</v>
      </c>
    </row>
    <row r="292" spans="1:60">
      <c r="A292">
        <v>288</v>
      </c>
      <c r="B292" t="s">
        <v>1169</v>
      </c>
      <c r="D292" t="s">
        <v>3014</v>
      </c>
      <c r="E292" t="s">
        <v>3015</v>
      </c>
      <c r="F292" t="s">
        <v>973</v>
      </c>
      <c r="G292">
        <v>1</v>
      </c>
      <c r="H292">
        <v>0</v>
      </c>
      <c r="I292" t="s">
        <v>1746</v>
      </c>
      <c r="J292" t="s">
        <v>2947</v>
      </c>
      <c r="K292" t="s">
        <v>2491</v>
      </c>
      <c r="L292" t="s">
        <v>2143</v>
      </c>
      <c r="M292" t="s">
        <v>1516</v>
      </c>
      <c r="N292" t="s">
        <v>3015</v>
      </c>
      <c r="O292" t="s">
        <v>3016</v>
      </c>
      <c r="P292" t="s">
        <v>3017</v>
      </c>
      <c r="Q292">
        <v>13216</v>
      </c>
      <c r="R292">
        <v>13216</v>
      </c>
      <c r="S292">
        <v>13130</v>
      </c>
      <c r="T292">
        <v>46</v>
      </c>
      <c r="U292">
        <v>40</v>
      </c>
      <c r="V292">
        <v>86</v>
      </c>
      <c r="W292">
        <v>0.99350000000000005</v>
      </c>
      <c r="X292">
        <v>1</v>
      </c>
      <c r="Y292">
        <v>1</v>
      </c>
      <c r="Z292">
        <v>1</v>
      </c>
      <c r="AA292">
        <v>1</v>
      </c>
      <c r="AB292" t="s">
        <v>1169</v>
      </c>
      <c r="AC292" t="s">
        <v>3018</v>
      </c>
      <c r="AP292" t="s">
        <v>980</v>
      </c>
      <c r="AQ292">
        <v>0</v>
      </c>
      <c r="AT292" t="s">
        <v>970</v>
      </c>
      <c r="AU292" t="s">
        <v>1328</v>
      </c>
      <c r="AV292" t="str">
        <f t="shared" si="4"/>
        <v>Miejska Oczyszczalnia Ścieków w aglomeracji Świdwin</v>
      </c>
      <c r="AW292" t="s">
        <v>1387</v>
      </c>
      <c r="AX292" t="s">
        <v>1329</v>
      </c>
      <c r="BF292" s="730" t="s">
        <v>3000</v>
      </c>
      <c r="BG292" s="730" t="s">
        <v>2819</v>
      </c>
      <c r="BH292" s="730" t="s">
        <v>9494</v>
      </c>
    </row>
    <row r="293" spans="1:60">
      <c r="A293">
        <v>289</v>
      </c>
      <c r="B293" t="s">
        <v>1169</v>
      </c>
      <c r="D293" t="s">
        <v>3019</v>
      </c>
      <c r="E293" t="s">
        <v>3020</v>
      </c>
      <c r="F293" t="s">
        <v>973</v>
      </c>
      <c r="G293">
        <v>1</v>
      </c>
      <c r="H293">
        <v>0</v>
      </c>
      <c r="I293" t="s">
        <v>1164</v>
      </c>
      <c r="J293" t="s">
        <v>2938</v>
      </c>
      <c r="K293" t="s">
        <v>2819</v>
      </c>
      <c r="L293" t="s">
        <v>2143</v>
      </c>
      <c r="M293" t="s">
        <v>1516</v>
      </c>
      <c r="N293" t="s">
        <v>3021</v>
      </c>
      <c r="O293" t="s">
        <v>3021</v>
      </c>
      <c r="P293" t="s">
        <v>3022</v>
      </c>
      <c r="Q293">
        <v>20326</v>
      </c>
      <c r="R293">
        <v>19829</v>
      </c>
      <c r="S293">
        <v>19434</v>
      </c>
      <c r="T293">
        <v>273</v>
      </c>
      <c r="U293">
        <v>122</v>
      </c>
      <c r="V293">
        <v>395</v>
      </c>
      <c r="W293">
        <v>0.98009999999999997</v>
      </c>
      <c r="X293">
        <v>1</v>
      </c>
      <c r="Y293">
        <v>1</v>
      </c>
      <c r="Z293">
        <v>1</v>
      </c>
      <c r="AA293">
        <v>1</v>
      </c>
      <c r="AB293" t="s">
        <v>1169</v>
      </c>
      <c r="AC293" t="s">
        <v>3023</v>
      </c>
      <c r="AP293" t="s">
        <v>980</v>
      </c>
      <c r="AQ293">
        <v>0</v>
      </c>
      <c r="AT293" t="s">
        <v>1029</v>
      </c>
      <c r="AU293" t="s">
        <v>3024</v>
      </c>
      <c r="AV293" t="str">
        <f t="shared" si="4"/>
        <v>APIS w aglomeracji Świdnica</v>
      </c>
      <c r="AW293" t="s">
        <v>3025</v>
      </c>
      <c r="AX293" t="s">
        <v>3026</v>
      </c>
      <c r="BF293" s="730" t="s">
        <v>3006</v>
      </c>
      <c r="BG293" s="730" t="s">
        <v>2834</v>
      </c>
      <c r="BH293" s="730" t="s">
        <v>9494</v>
      </c>
    </row>
    <row r="294" spans="1:60">
      <c r="A294">
        <v>290</v>
      </c>
      <c r="B294" t="s">
        <v>1169</v>
      </c>
      <c r="D294" t="s">
        <v>3027</v>
      </c>
      <c r="E294" t="s">
        <v>3028</v>
      </c>
      <c r="F294" t="s">
        <v>973</v>
      </c>
      <c r="G294">
        <v>1</v>
      </c>
      <c r="H294">
        <v>0</v>
      </c>
      <c r="I294" t="s">
        <v>1746</v>
      </c>
      <c r="J294" t="s">
        <v>1747</v>
      </c>
      <c r="K294" t="s">
        <v>2819</v>
      </c>
      <c r="L294" t="s">
        <v>2143</v>
      </c>
      <c r="M294" t="s">
        <v>1516</v>
      </c>
      <c r="N294" t="s">
        <v>3028</v>
      </c>
      <c r="O294" t="s">
        <v>3028</v>
      </c>
      <c r="P294" t="s">
        <v>3029</v>
      </c>
      <c r="Q294">
        <v>15048</v>
      </c>
      <c r="R294">
        <v>14418</v>
      </c>
      <c r="S294">
        <v>14142</v>
      </c>
      <c r="T294">
        <v>213</v>
      </c>
      <c r="U294">
        <v>63</v>
      </c>
      <c r="V294">
        <v>276</v>
      </c>
      <c r="W294">
        <v>0.98089999999999999</v>
      </c>
      <c r="X294">
        <v>1</v>
      </c>
      <c r="Y294">
        <v>1</v>
      </c>
      <c r="Z294">
        <v>1</v>
      </c>
      <c r="AA294">
        <v>1</v>
      </c>
      <c r="AB294" t="s">
        <v>1169</v>
      </c>
      <c r="AC294" t="s">
        <v>3030</v>
      </c>
      <c r="AP294" t="s">
        <v>980</v>
      </c>
      <c r="AQ294">
        <v>0</v>
      </c>
      <c r="AT294" t="s">
        <v>1029</v>
      </c>
      <c r="AU294" t="s">
        <v>3024</v>
      </c>
      <c r="AV294" t="str">
        <f t="shared" si="4"/>
        <v>ECOLO-CHIEFF w aglomeracji Świdnica</v>
      </c>
      <c r="AW294" t="s">
        <v>3031</v>
      </c>
      <c r="AX294" t="s">
        <v>3026</v>
      </c>
      <c r="BF294" s="730" t="s">
        <v>3014</v>
      </c>
      <c r="BG294" s="730" t="s">
        <v>2491</v>
      </c>
      <c r="BH294" s="730" t="s">
        <v>9494</v>
      </c>
    </row>
    <row r="295" spans="1:60">
      <c r="A295">
        <v>291</v>
      </c>
      <c r="B295" t="s">
        <v>1169</v>
      </c>
      <c r="D295" t="s">
        <v>3032</v>
      </c>
      <c r="E295" t="s">
        <v>3033</v>
      </c>
      <c r="F295" t="s">
        <v>973</v>
      </c>
      <c r="G295">
        <v>1</v>
      </c>
      <c r="H295">
        <v>0</v>
      </c>
      <c r="I295" t="s">
        <v>1746</v>
      </c>
      <c r="J295" t="s">
        <v>2585</v>
      </c>
      <c r="K295" t="s">
        <v>2491</v>
      </c>
      <c r="L295" t="s">
        <v>2143</v>
      </c>
      <c r="M295" t="s">
        <v>1516</v>
      </c>
      <c r="N295" t="s">
        <v>3033</v>
      </c>
      <c r="O295" t="s">
        <v>3034</v>
      </c>
      <c r="P295" t="s">
        <v>3035</v>
      </c>
      <c r="Q295">
        <v>88341</v>
      </c>
      <c r="R295">
        <v>81059</v>
      </c>
      <c r="S295">
        <v>79921</v>
      </c>
      <c r="T295">
        <v>1138</v>
      </c>
      <c r="U295">
        <v>0</v>
      </c>
      <c r="V295">
        <v>1138</v>
      </c>
      <c r="W295">
        <v>0.98599999999999999</v>
      </c>
      <c r="X295">
        <v>1</v>
      </c>
      <c r="Y295">
        <v>1</v>
      </c>
      <c r="Z295">
        <v>1</v>
      </c>
      <c r="AA295">
        <v>1</v>
      </c>
      <c r="AB295" t="s">
        <v>1169</v>
      </c>
      <c r="AC295" t="s">
        <v>3036</v>
      </c>
      <c r="AP295" t="s">
        <v>980</v>
      </c>
      <c r="AQ295">
        <v>0</v>
      </c>
      <c r="AT295" t="s">
        <v>1029</v>
      </c>
      <c r="AU295" t="s">
        <v>3037</v>
      </c>
      <c r="AV295" t="str">
        <f t="shared" si="4"/>
        <v>Świdnickie Przedsiębiorstwo Wodociągów i Kanalizacji w Świdnicy Sp. z o.o. w aglomeracji Świdnica</v>
      </c>
      <c r="AW295" t="s">
        <v>3038</v>
      </c>
      <c r="AX295" t="s">
        <v>3026</v>
      </c>
      <c r="BF295" s="730" t="s">
        <v>3019</v>
      </c>
      <c r="BG295" s="730" t="s">
        <v>2819</v>
      </c>
      <c r="BH295" s="730" t="s">
        <v>9494</v>
      </c>
    </row>
    <row r="296" spans="1:60">
      <c r="A296">
        <v>292</v>
      </c>
      <c r="B296" t="s">
        <v>1169</v>
      </c>
      <c r="D296" t="s">
        <v>3039</v>
      </c>
      <c r="E296" t="s">
        <v>3040</v>
      </c>
      <c r="F296" t="s">
        <v>973</v>
      </c>
      <c r="G296">
        <v>1</v>
      </c>
      <c r="H296">
        <v>0</v>
      </c>
      <c r="I296" t="s">
        <v>1998</v>
      </c>
      <c r="J296" t="s">
        <v>3041</v>
      </c>
      <c r="K296" t="s">
        <v>2491</v>
      </c>
      <c r="L296" t="s">
        <v>2143</v>
      </c>
      <c r="M296" t="s">
        <v>1516</v>
      </c>
      <c r="N296" t="s">
        <v>3040</v>
      </c>
      <c r="O296" t="s">
        <v>3040</v>
      </c>
      <c r="P296" t="s">
        <v>3042</v>
      </c>
      <c r="Q296">
        <v>3754</v>
      </c>
      <c r="R296">
        <v>3321</v>
      </c>
      <c r="S296">
        <v>3258</v>
      </c>
      <c r="T296">
        <v>36</v>
      </c>
      <c r="U296">
        <v>27</v>
      </c>
      <c r="V296">
        <v>63</v>
      </c>
      <c r="W296">
        <v>0.98099999999999998</v>
      </c>
      <c r="X296">
        <v>1</v>
      </c>
      <c r="Y296">
        <v>1</v>
      </c>
      <c r="Z296">
        <v>1</v>
      </c>
      <c r="AA296">
        <v>1</v>
      </c>
      <c r="AB296" t="s">
        <v>1169</v>
      </c>
      <c r="AC296" t="s">
        <v>3043</v>
      </c>
      <c r="AP296" t="s">
        <v>980</v>
      </c>
      <c r="AQ296">
        <v>0</v>
      </c>
      <c r="AT296" t="s">
        <v>1038</v>
      </c>
      <c r="AU296" t="s">
        <v>3044</v>
      </c>
      <c r="AV296" t="str">
        <f t="shared" si="4"/>
        <v>Gminna Oczyszczalnia Ścieków w Chwałkowie w aglomeracji Środa Wlkp</v>
      </c>
      <c r="AW296" t="s">
        <v>3045</v>
      </c>
      <c r="AX296" t="s">
        <v>3046</v>
      </c>
      <c r="BF296" s="730" t="s">
        <v>3027</v>
      </c>
      <c r="BG296" s="730" t="s">
        <v>2819</v>
      </c>
      <c r="BH296" s="730" t="s">
        <v>9494</v>
      </c>
    </row>
    <row r="297" spans="1:60">
      <c r="A297">
        <v>293</v>
      </c>
      <c r="B297" t="s">
        <v>1169</v>
      </c>
      <c r="D297" t="s">
        <v>3047</v>
      </c>
      <c r="E297" t="s">
        <v>3048</v>
      </c>
      <c r="F297" t="s">
        <v>973</v>
      </c>
      <c r="G297">
        <v>1</v>
      </c>
      <c r="H297">
        <v>0</v>
      </c>
      <c r="I297" t="s">
        <v>1746</v>
      </c>
      <c r="J297" t="s">
        <v>2818</v>
      </c>
      <c r="K297" t="s">
        <v>2819</v>
      </c>
      <c r="L297" t="s">
        <v>2143</v>
      </c>
      <c r="M297" t="s">
        <v>1516</v>
      </c>
      <c r="N297" t="s">
        <v>3048</v>
      </c>
      <c r="O297" t="s">
        <v>3048</v>
      </c>
      <c r="P297" t="s">
        <v>3049</v>
      </c>
      <c r="Q297">
        <v>4012</v>
      </c>
      <c r="R297">
        <v>3380</v>
      </c>
      <c r="S297">
        <v>3380</v>
      </c>
      <c r="T297">
        <v>0</v>
      </c>
      <c r="U297">
        <v>0</v>
      </c>
      <c r="V297">
        <v>0</v>
      </c>
      <c r="W297">
        <v>1</v>
      </c>
      <c r="X297">
        <v>1</v>
      </c>
      <c r="Y297">
        <v>1</v>
      </c>
      <c r="Z297">
        <v>0</v>
      </c>
      <c r="AA297">
        <v>0</v>
      </c>
      <c r="AB297" t="s">
        <v>1169</v>
      </c>
      <c r="AC297" t="s">
        <v>3050</v>
      </c>
      <c r="AP297" t="s">
        <v>980</v>
      </c>
      <c r="AQ297">
        <v>0</v>
      </c>
      <c r="AT297" t="s">
        <v>1029</v>
      </c>
      <c r="AU297" t="s">
        <v>3051</v>
      </c>
      <c r="AV297" t="str">
        <f t="shared" si="4"/>
        <v>Średzka Woda w aglomeracji Środa Śląska</v>
      </c>
      <c r="AW297" t="s">
        <v>3052</v>
      </c>
      <c r="AX297" t="s">
        <v>3053</v>
      </c>
      <c r="BF297" s="730" t="s">
        <v>3032</v>
      </c>
      <c r="BG297" s="730" t="s">
        <v>2491</v>
      </c>
      <c r="BH297" s="730" t="s">
        <v>9494</v>
      </c>
    </row>
    <row r="298" spans="1:60">
      <c r="A298">
        <v>294</v>
      </c>
      <c r="B298" t="s">
        <v>1169</v>
      </c>
      <c r="D298" t="s">
        <v>3054</v>
      </c>
      <c r="E298" t="s">
        <v>3055</v>
      </c>
      <c r="F298" t="s">
        <v>973</v>
      </c>
      <c r="G298">
        <v>1</v>
      </c>
      <c r="H298">
        <v>0</v>
      </c>
      <c r="I298" t="s">
        <v>1164</v>
      </c>
      <c r="J298" t="s">
        <v>3056</v>
      </c>
      <c r="K298" t="s">
        <v>3057</v>
      </c>
      <c r="L298" t="s">
        <v>2143</v>
      </c>
      <c r="M298" t="s">
        <v>1516</v>
      </c>
      <c r="N298" t="s">
        <v>3055</v>
      </c>
      <c r="O298" t="s">
        <v>3055</v>
      </c>
      <c r="P298" t="s">
        <v>3058</v>
      </c>
      <c r="Q298">
        <v>3494</v>
      </c>
      <c r="R298">
        <v>3412</v>
      </c>
      <c r="S298">
        <v>3374</v>
      </c>
      <c r="T298">
        <v>33</v>
      </c>
      <c r="U298">
        <v>5</v>
      </c>
      <c r="V298">
        <v>38</v>
      </c>
      <c r="W298">
        <v>0.9889</v>
      </c>
      <c r="X298">
        <v>1</v>
      </c>
      <c r="Y298">
        <v>1</v>
      </c>
      <c r="Z298">
        <v>1</v>
      </c>
      <c r="AA298">
        <v>1</v>
      </c>
      <c r="AB298" t="s">
        <v>1169</v>
      </c>
      <c r="AC298" t="s">
        <v>3059</v>
      </c>
      <c r="AP298" t="s">
        <v>980</v>
      </c>
      <c r="AQ298">
        <v>0</v>
      </c>
      <c r="AT298" t="s">
        <v>1038</v>
      </c>
      <c r="AU298" t="s">
        <v>3060</v>
      </c>
      <c r="AV298" t="str">
        <f t="shared" si="4"/>
        <v>oczyszczalnia ścieków w Śremie w aglomeracji Śrem</v>
      </c>
      <c r="AW298" t="s">
        <v>3061</v>
      </c>
      <c r="AX298" t="s">
        <v>3062</v>
      </c>
      <c r="BF298" s="730" t="s">
        <v>3039</v>
      </c>
      <c r="BG298" s="730" t="s">
        <v>2491</v>
      </c>
      <c r="BH298" s="730" t="s">
        <v>9494</v>
      </c>
    </row>
    <row r="299" spans="1:60">
      <c r="A299">
        <v>295</v>
      </c>
      <c r="B299" t="s">
        <v>1169</v>
      </c>
      <c r="D299" t="s">
        <v>3063</v>
      </c>
      <c r="E299" t="s">
        <v>3064</v>
      </c>
      <c r="F299" t="s">
        <v>973</v>
      </c>
      <c r="G299">
        <v>1</v>
      </c>
      <c r="H299">
        <v>0</v>
      </c>
      <c r="I299" t="s">
        <v>1164</v>
      </c>
      <c r="J299" t="s">
        <v>2531</v>
      </c>
      <c r="K299" t="s">
        <v>1169</v>
      </c>
      <c r="L299" t="s">
        <v>2143</v>
      </c>
      <c r="M299" t="s">
        <v>1516</v>
      </c>
      <c r="N299" t="s">
        <v>3064</v>
      </c>
      <c r="O299" t="s">
        <v>3064</v>
      </c>
      <c r="P299" t="s">
        <v>3065</v>
      </c>
      <c r="Q299">
        <v>9951</v>
      </c>
      <c r="R299">
        <v>10221</v>
      </c>
      <c r="S299">
        <v>10025</v>
      </c>
      <c r="T299">
        <v>190</v>
      </c>
      <c r="U299">
        <v>6</v>
      </c>
      <c r="V299">
        <v>196</v>
      </c>
      <c r="W299">
        <v>0.98080000000000001</v>
      </c>
      <c r="X299">
        <v>1</v>
      </c>
      <c r="Y299">
        <v>1</v>
      </c>
      <c r="Z299">
        <v>1</v>
      </c>
      <c r="AA299">
        <v>1</v>
      </c>
      <c r="AB299" t="s">
        <v>1169</v>
      </c>
      <c r="AC299" t="s">
        <v>3066</v>
      </c>
      <c r="AP299" t="s">
        <v>980</v>
      </c>
      <c r="AQ299">
        <v>0</v>
      </c>
      <c r="AT299" t="s">
        <v>1072</v>
      </c>
      <c r="AU299" t="s">
        <v>2222</v>
      </c>
      <c r="AV299" t="str">
        <f t="shared" si="4"/>
        <v>ZAKŁADOWA OCZYSZCZALNIA ŚCIEKÓW w aglomeracji Śmiłowo</v>
      </c>
      <c r="AW299" t="s">
        <v>3067</v>
      </c>
      <c r="AX299" t="s">
        <v>2223</v>
      </c>
      <c r="BF299" s="730" t="s">
        <v>3047</v>
      </c>
      <c r="BG299" s="730" t="s">
        <v>2819</v>
      </c>
      <c r="BH299" s="730" t="s">
        <v>9494</v>
      </c>
    </row>
    <row r="300" spans="1:60">
      <c r="A300">
        <v>296</v>
      </c>
      <c r="B300" t="s">
        <v>1169</v>
      </c>
      <c r="D300" t="s">
        <v>3068</v>
      </c>
      <c r="E300" t="s">
        <v>3069</v>
      </c>
      <c r="F300" t="s">
        <v>973</v>
      </c>
      <c r="G300">
        <v>1</v>
      </c>
      <c r="H300">
        <v>0</v>
      </c>
      <c r="I300" t="s">
        <v>1998</v>
      </c>
      <c r="J300" t="s">
        <v>3070</v>
      </c>
      <c r="K300" t="s">
        <v>2491</v>
      </c>
      <c r="L300" t="s">
        <v>2143</v>
      </c>
      <c r="M300" t="s">
        <v>1516</v>
      </c>
      <c r="N300" t="s">
        <v>3071</v>
      </c>
      <c r="O300" t="s">
        <v>3072</v>
      </c>
      <c r="P300" t="s">
        <v>3073</v>
      </c>
      <c r="Q300">
        <v>18627</v>
      </c>
      <c r="R300">
        <v>17613</v>
      </c>
      <c r="S300">
        <v>17325</v>
      </c>
      <c r="T300">
        <v>195</v>
      </c>
      <c r="U300">
        <v>93</v>
      </c>
      <c r="V300">
        <v>288</v>
      </c>
      <c r="W300">
        <v>0.98360000000000003</v>
      </c>
      <c r="X300">
        <v>1</v>
      </c>
      <c r="Y300">
        <v>1</v>
      </c>
      <c r="Z300">
        <v>1</v>
      </c>
      <c r="AA300">
        <v>1</v>
      </c>
      <c r="AB300" t="s">
        <v>1169</v>
      </c>
      <c r="AC300" t="s">
        <v>3074</v>
      </c>
      <c r="AP300" t="s">
        <v>980</v>
      </c>
      <c r="AQ300">
        <v>0</v>
      </c>
      <c r="AT300" t="s">
        <v>1029</v>
      </c>
      <c r="AU300" t="s">
        <v>3075</v>
      </c>
      <c r="AV300" t="str">
        <f t="shared" si="4"/>
        <v>Oczyszczalnia ścieków w Koszanowie w aglomeracji Śmigiel</v>
      </c>
      <c r="AW300" t="s">
        <v>3076</v>
      </c>
      <c r="AX300" t="s">
        <v>3077</v>
      </c>
      <c r="BF300" s="730" t="s">
        <v>3054</v>
      </c>
      <c r="BG300" s="730" t="s">
        <v>3057</v>
      </c>
      <c r="BH300" s="730" t="s">
        <v>9494</v>
      </c>
    </row>
    <row r="301" spans="1:60">
      <c r="A301">
        <v>297</v>
      </c>
      <c r="B301" t="s">
        <v>1169</v>
      </c>
      <c r="D301" t="s">
        <v>3078</v>
      </c>
      <c r="E301" t="s">
        <v>3079</v>
      </c>
      <c r="F301" t="s">
        <v>973</v>
      </c>
      <c r="G301">
        <v>1</v>
      </c>
      <c r="H301">
        <v>0</v>
      </c>
      <c r="I301" t="s">
        <v>1746</v>
      </c>
      <c r="J301" t="s">
        <v>2585</v>
      </c>
      <c r="K301" t="s">
        <v>2491</v>
      </c>
      <c r="L301" t="s">
        <v>2143</v>
      </c>
      <c r="M301" t="s">
        <v>1516</v>
      </c>
      <c r="N301" t="s">
        <v>3033</v>
      </c>
      <c r="O301" t="s">
        <v>3033</v>
      </c>
      <c r="P301" t="s">
        <v>3080</v>
      </c>
      <c r="Q301">
        <v>5250</v>
      </c>
      <c r="R301">
        <v>5009</v>
      </c>
      <c r="S301">
        <v>4888</v>
      </c>
      <c r="T301">
        <v>121</v>
      </c>
      <c r="U301">
        <v>0</v>
      </c>
      <c r="V301">
        <v>121</v>
      </c>
      <c r="W301">
        <v>0.9758</v>
      </c>
      <c r="X301">
        <v>0</v>
      </c>
      <c r="Y301">
        <v>1</v>
      </c>
      <c r="Z301">
        <v>1</v>
      </c>
      <c r="AA301">
        <v>0</v>
      </c>
      <c r="AB301" t="s">
        <v>1169</v>
      </c>
      <c r="AC301" t="s">
        <v>3081</v>
      </c>
      <c r="AP301" t="s">
        <v>980</v>
      </c>
      <c r="AQ301">
        <v>0</v>
      </c>
      <c r="AT301" t="s">
        <v>1169</v>
      </c>
      <c r="AU301" t="s">
        <v>3082</v>
      </c>
      <c r="AV301" t="str">
        <f t="shared" si="4"/>
        <v>Oczyszczalnia ścieków w Śliwicach w aglomeracji Śliwice</v>
      </c>
      <c r="AW301" t="s">
        <v>3083</v>
      </c>
      <c r="AX301" t="s">
        <v>3084</v>
      </c>
      <c r="BF301" s="730" t="s">
        <v>3063</v>
      </c>
      <c r="BG301" s="730" t="s">
        <v>1169</v>
      </c>
      <c r="BH301" s="730" t="s">
        <v>9494</v>
      </c>
    </row>
    <row r="302" spans="1:60">
      <c r="A302">
        <v>298</v>
      </c>
      <c r="B302" t="s">
        <v>1169</v>
      </c>
      <c r="D302" t="s">
        <v>3085</v>
      </c>
      <c r="E302" t="s">
        <v>3086</v>
      </c>
      <c r="F302" t="s">
        <v>1552</v>
      </c>
      <c r="G302">
        <v>1</v>
      </c>
      <c r="H302">
        <v>1</v>
      </c>
      <c r="I302" t="s">
        <v>1164</v>
      </c>
      <c r="J302" t="s">
        <v>1165</v>
      </c>
      <c r="K302" t="s">
        <v>1169</v>
      </c>
      <c r="L302" t="s">
        <v>2143</v>
      </c>
      <c r="M302" t="s">
        <v>1516</v>
      </c>
      <c r="N302" t="s">
        <v>3087</v>
      </c>
      <c r="O302" t="s">
        <v>3087</v>
      </c>
      <c r="P302" t="s">
        <v>3088</v>
      </c>
      <c r="Q302">
        <v>2020</v>
      </c>
      <c r="R302">
        <v>2018</v>
      </c>
      <c r="S302">
        <v>2008</v>
      </c>
      <c r="T302">
        <v>10</v>
      </c>
      <c r="U302">
        <v>0</v>
      </c>
      <c r="V302">
        <v>10</v>
      </c>
      <c r="W302">
        <v>0.995</v>
      </c>
      <c r="X302">
        <v>1</v>
      </c>
      <c r="Y302">
        <v>0</v>
      </c>
      <c r="Z302">
        <v>1</v>
      </c>
      <c r="AA302">
        <v>0</v>
      </c>
      <c r="AB302" t="s">
        <v>1169</v>
      </c>
      <c r="AC302" t="s">
        <v>3089</v>
      </c>
      <c r="AJ302" t="s">
        <v>3085</v>
      </c>
      <c r="AP302" t="s">
        <v>1232</v>
      </c>
      <c r="AQ302">
        <v>1</v>
      </c>
      <c r="AT302" t="s">
        <v>1038</v>
      </c>
      <c r="AU302" t="s">
        <v>3090</v>
      </c>
      <c r="AV302" t="str">
        <f t="shared" si="4"/>
        <v>LUBOMYŚLE w aglomeracji Ślesin</v>
      </c>
      <c r="AW302" t="s">
        <v>3091</v>
      </c>
      <c r="AX302" t="s">
        <v>3092</v>
      </c>
      <c r="BF302" s="730" t="s">
        <v>3068</v>
      </c>
      <c r="BG302" s="730" t="s">
        <v>2491</v>
      </c>
      <c r="BH302" s="730" t="s">
        <v>9494</v>
      </c>
    </row>
    <row r="303" spans="1:60">
      <c r="A303">
        <v>299</v>
      </c>
      <c r="B303" t="s">
        <v>1169</v>
      </c>
      <c r="D303" t="s">
        <v>3093</v>
      </c>
      <c r="E303" t="s">
        <v>3094</v>
      </c>
      <c r="F303" t="s">
        <v>973</v>
      </c>
      <c r="G303">
        <v>1</v>
      </c>
      <c r="H303">
        <v>0</v>
      </c>
      <c r="I303" t="s">
        <v>1164</v>
      </c>
      <c r="J303" t="s">
        <v>2531</v>
      </c>
      <c r="K303" t="s">
        <v>1169</v>
      </c>
      <c r="L303" t="s">
        <v>2143</v>
      </c>
      <c r="M303" t="s">
        <v>1516</v>
      </c>
      <c r="N303" t="s">
        <v>3095</v>
      </c>
      <c r="O303" t="s">
        <v>2722</v>
      </c>
      <c r="P303" t="s">
        <v>3096</v>
      </c>
      <c r="Q303">
        <v>2383</v>
      </c>
      <c r="R303">
        <v>2291</v>
      </c>
      <c r="S303">
        <v>2235</v>
      </c>
      <c r="T303">
        <v>34</v>
      </c>
      <c r="U303">
        <v>22</v>
      </c>
      <c r="V303">
        <v>56</v>
      </c>
      <c r="W303">
        <v>0.97560000000000002</v>
      </c>
      <c r="X303">
        <v>0</v>
      </c>
      <c r="Y303">
        <v>1</v>
      </c>
      <c r="Z303">
        <v>0</v>
      </c>
      <c r="AA303">
        <v>0</v>
      </c>
      <c r="AB303" t="s">
        <v>1169</v>
      </c>
      <c r="AC303" t="s">
        <v>3097</v>
      </c>
      <c r="AP303" t="s">
        <v>980</v>
      </c>
      <c r="AQ303">
        <v>0</v>
      </c>
      <c r="AT303" t="s">
        <v>1029</v>
      </c>
      <c r="AU303" t="s">
        <v>3098</v>
      </c>
      <c r="AV303" t="str">
        <f t="shared" si="4"/>
        <v>oczyszczalnia ścieków Lasowice w aglomeracji Ścinawa</v>
      </c>
      <c r="AW303" t="s">
        <v>3099</v>
      </c>
      <c r="AX303" t="s">
        <v>3100</v>
      </c>
      <c r="BF303" s="730" t="s">
        <v>3078</v>
      </c>
      <c r="BG303" s="730" t="s">
        <v>2491</v>
      </c>
      <c r="BH303" s="730" t="s">
        <v>9494</v>
      </c>
    </row>
    <row r="304" spans="1:60">
      <c r="A304">
        <v>300</v>
      </c>
      <c r="B304" t="s">
        <v>1169</v>
      </c>
      <c r="D304" t="s">
        <v>3101</v>
      </c>
      <c r="E304" t="s">
        <v>3102</v>
      </c>
      <c r="F304" t="s">
        <v>973</v>
      </c>
      <c r="G304">
        <v>1</v>
      </c>
      <c r="H304">
        <v>0</v>
      </c>
      <c r="I304" t="s">
        <v>1164</v>
      </c>
      <c r="J304" t="s">
        <v>2539</v>
      </c>
      <c r="K304" t="s">
        <v>1169</v>
      </c>
      <c r="L304" t="s">
        <v>2143</v>
      </c>
      <c r="M304" t="s">
        <v>1516</v>
      </c>
      <c r="N304" t="s">
        <v>3102</v>
      </c>
      <c r="O304" t="s">
        <v>3103</v>
      </c>
      <c r="P304" t="s">
        <v>3104</v>
      </c>
      <c r="Q304">
        <v>12303</v>
      </c>
      <c r="R304">
        <v>12421</v>
      </c>
      <c r="S304">
        <v>12069</v>
      </c>
      <c r="T304">
        <v>339</v>
      </c>
      <c r="U304">
        <v>13</v>
      </c>
      <c r="V304">
        <v>352</v>
      </c>
      <c r="W304">
        <v>0.97170000000000001</v>
      </c>
      <c r="X304">
        <v>0</v>
      </c>
      <c r="Y304">
        <v>1</v>
      </c>
      <c r="Z304">
        <v>1</v>
      </c>
      <c r="AA304">
        <v>0</v>
      </c>
      <c r="AB304" t="s">
        <v>1169</v>
      </c>
      <c r="AC304" t="s">
        <v>3105</v>
      </c>
      <c r="AP304" t="s">
        <v>980</v>
      </c>
      <c r="AQ304">
        <v>0</v>
      </c>
      <c r="AT304" t="s">
        <v>990</v>
      </c>
      <c r="AU304" t="s">
        <v>3106</v>
      </c>
      <c r="AV304" t="str">
        <f t="shared" si="4"/>
        <v>Szydłowiec w aglomeracji Szydłowiec</v>
      </c>
      <c r="AW304" t="s">
        <v>3107</v>
      </c>
      <c r="AX304" t="s">
        <v>3107</v>
      </c>
      <c r="BF304" s="730" t="s">
        <v>3085</v>
      </c>
      <c r="BG304" s="730" t="s">
        <v>1169</v>
      </c>
      <c r="BH304" s="730" t="s">
        <v>9494</v>
      </c>
    </row>
    <row r="305" spans="1:60">
      <c r="A305">
        <v>301</v>
      </c>
      <c r="B305" t="s">
        <v>1169</v>
      </c>
      <c r="D305" t="s">
        <v>3108</v>
      </c>
      <c r="E305" t="s">
        <v>3109</v>
      </c>
      <c r="F305" t="s">
        <v>973</v>
      </c>
      <c r="G305">
        <v>1</v>
      </c>
      <c r="H305">
        <v>0</v>
      </c>
      <c r="I305" t="s">
        <v>1164</v>
      </c>
      <c r="J305" t="s">
        <v>3110</v>
      </c>
      <c r="K305" t="s">
        <v>2819</v>
      </c>
      <c r="L305" t="s">
        <v>2143</v>
      </c>
      <c r="M305" t="s">
        <v>1516</v>
      </c>
      <c r="N305" t="s">
        <v>3109</v>
      </c>
      <c r="O305" t="s">
        <v>3109</v>
      </c>
      <c r="P305" t="s">
        <v>3111</v>
      </c>
      <c r="Q305">
        <v>2981</v>
      </c>
      <c r="R305">
        <v>3226</v>
      </c>
      <c r="S305">
        <v>3213</v>
      </c>
      <c r="T305">
        <v>2</v>
      </c>
      <c r="U305">
        <v>11</v>
      </c>
      <c r="V305">
        <v>13</v>
      </c>
      <c r="W305">
        <v>0.996</v>
      </c>
      <c r="X305">
        <v>1</v>
      </c>
      <c r="Y305">
        <v>1</v>
      </c>
      <c r="Z305">
        <v>1</v>
      </c>
      <c r="AA305">
        <v>1</v>
      </c>
      <c r="AB305" t="s">
        <v>1169</v>
      </c>
      <c r="AC305" t="s">
        <v>3112</v>
      </c>
      <c r="AP305" t="s">
        <v>980</v>
      </c>
      <c r="AQ305">
        <v>0</v>
      </c>
      <c r="AT305" t="s">
        <v>1072</v>
      </c>
      <c r="AU305" t="s">
        <v>2070</v>
      </c>
      <c r="AV305" t="str">
        <f t="shared" si="4"/>
        <v>Szubin w aglomeracji Szubin</v>
      </c>
      <c r="AW305" t="s">
        <v>2071</v>
      </c>
      <c r="AX305" t="s">
        <v>2071</v>
      </c>
      <c r="BF305" s="730" t="s">
        <v>3093</v>
      </c>
      <c r="BG305" s="730" t="s">
        <v>1169</v>
      </c>
      <c r="BH305" s="730" t="s">
        <v>9494</v>
      </c>
    </row>
    <row r="306" spans="1:60">
      <c r="A306">
        <v>302</v>
      </c>
      <c r="B306" t="s">
        <v>1169</v>
      </c>
      <c r="D306" t="s">
        <v>3113</v>
      </c>
      <c r="E306" t="s">
        <v>3114</v>
      </c>
      <c r="F306" t="s">
        <v>973</v>
      </c>
      <c r="G306">
        <v>1</v>
      </c>
      <c r="H306">
        <v>0</v>
      </c>
      <c r="I306" t="s">
        <v>3115</v>
      </c>
      <c r="J306" t="s">
        <v>1747</v>
      </c>
      <c r="K306" t="s">
        <v>2819</v>
      </c>
      <c r="L306" t="s">
        <v>1748</v>
      </c>
      <c r="M306" t="s">
        <v>1749</v>
      </c>
      <c r="N306" t="s">
        <v>3114</v>
      </c>
      <c r="O306" t="s">
        <v>3114</v>
      </c>
      <c r="P306" t="s">
        <v>3116</v>
      </c>
      <c r="Q306">
        <v>6624</v>
      </c>
      <c r="R306">
        <v>6582</v>
      </c>
      <c r="S306">
        <v>6548</v>
      </c>
      <c r="T306">
        <v>34</v>
      </c>
      <c r="U306">
        <v>0</v>
      </c>
      <c r="V306">
        <v>34</v>
      </c>
      <c r="W306">
        <v>0.99480000000000002</v>
      </c>
      <c r="X306">
        <v>1</v>
      </c>
      <c r="Y306">
        <v>1</v>
      </c>
      <c r="Z306">
        <v>1</v>
      </c>
      <c r="AA306">
        <v>1</v>
      </c>
      <c r="AB306" t="s">
        <v>1169</v>
      </c>
      <c r="AC306" t="s">
        <v>3117</v>
      </c>
      <c r="AP306" t="s">
        <v>980</v>
      </c>
      <c r="AQ306">
        <v>0</v>
      </c>
      <c r="AT306" t="s">
        <v>1169</v>
      </c>
      <c r="AU306" t="s">
        <v>3118</v>
      </c>
      <c r="AV306" t="str">
        <f t="shared" si="4"/>
        <v>Oczyszczalnia Sztum Pole w aglomeracji Sztum</v>
      </c>
      <c r="AW306" t="s">
        <v>3119</v>
      </c>
      <c r="AX306" t="s">
        <v>3120</v>
      </c>
      <c r="BF306" s="730" t="s">
        <v>3101</v>
      </c>
      <c r="BG306" s="730" t="s">
        <v>1169</v>
      </c>
      <c r="BH306" s="730" t="s">
        <v>9494</v>
      </c>
    </row>
    <row r="307" spans="1:60">
      <c r="A307">
        <v>303</v>
      </c>
      <c r="B307" t="s">
        <v>1169</v>
      </c>
      <c r="D307" t="s">
        <v>3121</v>
      </c>
      <c r="E307" t="s">
        <v>3122</v>
      </c>
      <c r="F307" t="s">
        <v>973</v>
      </c>
      <c r="G307">
        <v>1</v>
      </c>
      <c r="H307">
        <v>0</v>
      </c>
      <c r="I307" t="s">
        <v>1164</v>
      </c>
      <c r="J307" t="s">
        <v>2938</v>
      </c>
      <c r="K307" t="s">
        <v>2819</v>
      </c>
      <c r="L307" t="s">
        <v>2143</v>
      </c>
      <c r="M307" t="s">
        <v>1516</v>
      </c>
      <c r="N307" t="s">
        <v>3122</v>
      </c>
      <c r="O307" t="s">
        <v>3123</v>
      </c>
      <c r="P307" t="s">
        <v>3124</v>
      </c>
      <c r="Q307">
        <v>25806</v>
      </c>
      <c r="R307">
        <v>25806</v>
      </c>
      <c r="S307">
        <v>25388</v>
      </c>
      <c r="T307">
        <v>313</v>
      </c>
      <c r="U307">
        <v>105</v>
      </c>
      <c r="V307">
        <v>418</v>
      </c>
      <c r="W307">
        <v>0.98380000000000001</v>
      </c>
      <c r="X307">
        <v>1</v>
      </c>
      <c r="Y307">
        <v>1</v>
      </c>
      <c r="Z307">
        <v>1</v>
      </c>
      <c r="AA307">
        <v>1</v>
      </c>
      <c r="AB307" t="s">
        <v>1169</v>
      </c>
      <c r="AC307" t="s">
        <v>3125</v>
      </c>
      <c r="AP307" t="s">
        <v>980</v>
      </c>
      <c r="AQ307">
        <v>0</v>
      </c>
      <c r="AT307" t="s">
        <v>1029</v>
      </c>
      <c r="AU307" t="s">
        <v>3126</v>
      </c>
      <c r="AV307" t="str">
        <f t="shared" si="4"/>
        <v>Oczyszczalnia ścieków w Wiechlicach w aglomeracji Szprotawa</v>
      </c>
      <c r="AW307" t="s">
        <v>3127</v>
      </c>
      <c r="AX307" t="s">
        <v>3128</v>
      </c>
      <c r="BF307" s="730" t="s">
        <v>3108</v>
      </c>
      <c r="BG307" s="730" t="s">
        <v>2819</v>
      </c>
      <c r="BH307" s="730" t="s">
        <v>9494</v>
      </c>
    </row>
    <row r="308" spans="1:60">
      <c r="A308">
        <v>304</v>
      </c>
      <c r="B308" t="s">
        <v>1169</v>
      </c>
      <c r="D308" t="s">
        <v>2780</v>
      </c>
      <c r="E308" t="s">
        <v>2781</v>
      </c>
      <c r="F308" t="s">
        <v>973</v>
      </c>
      <c r="G308">
        <v>1</v>
      </c>
      <c r="H308">
        <v>0</v>
      </c>
      <c r="I308" t="s">
        <v>1746</v>
      </c>
      <c r="J308" t="s">
        <v>2861</v>
      </c>
      <c r="K308" t="s">
        <v>2819</v>
      </c>
      <c r="L308" t="s">
        <v>2143</v>
      </c>
      <c r="M308" t="s">
        <v>1516</v>
      </c>
      <c r="N308" t="s">
        <v>2781</v>
      </c>
      <c r="O308" t="s">
        <v>2781</v>
      </c>
      <c r="P308" t="s">
        <v>3129</v>
      </c>
      <c r="Q308">
        <v>6988</v>
      </c>
      <c r="R308">
        <v>6520</v>
      </c>
      <c r="S308">
        <v>6472</v>
      </c>
      <c r="T308">
        <v>37</v>
      </c>
      <c r="U308">
        <v>11</v>
      </c>
      <c r="V308">
        <v>48</v>
      </c>
      <c r="W308">
        <v>0.99260000000000004</v>
      </c>
      <c r="X308">
        <v>1</v>
      </c>
      <c r="Y308">
        <v>1</v>
      </c>
      <c r="Z308">
        <v>1</v>
      </c>
      <c r="AA308">
        <v>1</v>
      </c>
      <c r="AB308" t="s">
        <v>1169</v>
      </c>
      <c r="AC308" t="s">
        <v>3130</v>
      </c>
      <c r="AP308" t="s">
        <v>980</v>
      </c>
      <c r="AQ308">
        <v>0</v>
      </c>
      <c r="AT308" t="s">
        <v>1029</v>
      </c>
      <c r="AU308" t="s">
        <v>3131</v>
      </c>
      <c r="AV308" t="str">
        <f t="shared" si="4"/>
        <v>Grupowa Oczyszczalnia ścieków w Szlichtyngowej w aglomeracji Szlichtyngowa</v>
      </c>
      <c r="AW308" t="s">
        <v>3132</v>
      </c>
      <c r="AX308" t="s">
        <v>3133</v>
      </c>
      <c r="BF308" s="730" t="s">
        <v>3113</v>
      </c>
      <c r="BG308" s="730" t="s">
        <v>2819</v>
      </c>
      <c r="BH308" s="730" t="s">
        <v>9490</v>
      </c>
    </row>
    <row r="309" spans="1:60">
      <c r="A309">
        <v>305</v>
      </c>
      <c r="B309" t="s">
        <v>1169</v>
      </c>
      <c r="D309" t="s">
        <v>2658</v>
      </c>
      <c r="E309" t="s">
        <v>2491</v>
      </c>
      <c r="F309" t="s">
        <v>973</v>
      </c>
      <c r="G309">
        <v>1</v>
      </c>
      <c r="H309">
        <v>0</v>
      </c>
      <c r="I309" t="s">
        <v>1998</v>
      </c>
      <c r="J309" t="s">
        <v>3134</v>
      </c>
      <c r="K309" t="s">
        <v>2491</v>
      </c>
      <c r="L309" t="s">
        <v>2143</v>
      </c>
      <c r="M309" t="s">
        <v>1516</v>
      </c>
      <c r="N309" t="s">
        <v>2491</v>
      </c>
      <c r="O309" t="s">
        <v>3135</v>
      </c>
      <c r="P309" t="s">
        <v>3136</v>
      </c>
      <c r="Q309">
        <v>273122</v>
      </c>
      <c r="R309">
        <v>268139</v>
      </c>
      <c r="S309">
        <v>266142</v>
      </c>
      <c r="T309">
        <v>1834</v>
      </c>
      <c r="U309">
        <v>163</v>
      </c>
      <c r="V309">
        <v>1997</v>
      </c>
      <c r="W309">
        <v>0.99260000000000004</v>
      </c>
      <c r="X309">
        <v>1</v>
      </c>
      <c r="Y309">
        <v>1</v>
      </c>
      <c r="Z309">
        <v>1</v>
      </c>
      <c r="AA309">
        <v>1</v>
      </c>
      <c r="AB309" t="s">
        <v>1169</v>
      </c>
      <c r="AC309" t="s">
        <v>3137</v>
      </c>
      <c r="AQ309">
        <v>7</v>
      </c>
      <c r="AT309" t="s">
        <v>1029</v>
      </c>
      <c r="AU309" t="s">
        <v>3138</v>
      </c>
      <c r="AV309" t="str">
        <f t="shared" si="4"/>
        <v>Oczyszczalnia ścieków  w Szklarskiej Porębie   w aglomeracji Szklarska Poręba</v>
      </c>
      <c r="AW309" t="s">
        <v>3139</v>
      </c>
      <c r="AX309" t="s">
        <v>3140</v>
      </c>
      <c r="BF309" s="730" t="s">
        <v>3121</v>
      </c>
      <c r="BG309" s="730" t="s">
        <v>2819</v>
      </c>
      <c r="BH309" s="730" t="s">
        <v>9494</v>
      </c>
    </row>
    <row r="310" spans="1:60">
      <c r="A310">
        <v>306</v>
      </c>
      <c r="B310" t="s">
        <v>1169</v>
      </c>
      <c r="D310" t="s">
        <v>2720</v>
      </c>
      <c r="E310" t="s">
        <v>2722</v>
      </c>
      <c r="F310" t="s">
        <v>973</v>
      </c>
      <c r="G310">
        <v>1</v>
      </c>
      <c r="H310">
        <v>0</v>
      </c>
      <c r="I310" t="s">
        <v>1164</v>
      </c>
      <c r="J310" t="s">
        <v>2531</v>
      </c>
      <c r="K310" t="s">
        <v>1169</v>
      </c>
      <c r="L310" t="s">
        <v>2143</v>
      </c>
      <c r="M310" t="s">
        <v>1516</v>
      </c>
      <c r="N310" t="s">
        <v>3095</v>
      </c>
      <c r="O310" t="s">
        <v>2722</v>
      </c>
      <c r="P310" t="s">
        <v>3141</v>
      </c>
      <c r="Q310">
        <v>3489</v>
      </c>
      <c r="R310">
        <v>3634</v>
      </c>
      <c r="S310">
        <v>3270</v>
      </c>
      <c r="T310">
        <v>270</v>
      </c>
      <c r="U310">
        <v>94</v>
      </c>
      <c r="V310">
        <v>364</v>
      </c>
      <c r="W310">
        <v>0.89980000000000004</v>
      </c>
      <c r="X310">
        <v>0</v>
      </c>
      <c r="Y310">
        <v>1</v>
      </c>
      <c r="Z310">
        <v>0</v>
      </c>
      <c r="AA310">
        <v>0</v>
      </c>
      <c r="AB310" t="s">
        <v>1169</v>
      </c>
      <c r="AC310" t="s">
        <v>3142</v>
      </c>
      <c r="AP310" t="s">
        <v>980</v>
      </c>
      <c r="AQ310">
        <v>0</v>
      </c>
      <c r="AT310" t="s">
        <v>1019</v>
      </c>
      <c r="AU310" t="s">
        <v>3143</v>
      </c>
      <c r="AV310" t="str">
        <f t="shared" si="4"/>
        <v>Oczyszczalnia Ścieków Szerzyny w aglomeracji Szerzyny</v>
      </c>
      <c r="AW310" t="s">
        <v>3144</v>
      </c>
      <c r="AX310" t="s">
        <v>3145</v>
      </c>
      <c r="BF310" s="730" t="s">
        <v>2780</v>
      </c>
      <c r="BG310" s="730" t="s">
        <v>2819</v>
      </c>
      <c r="BH310" s="730" t="s">
        <v>9494</v>
      </c>
    </row>
    <row r="311" spans="1:60">
      <c r="A311">
        <v>307</v>
      </c>
      <c r="B311" t="s">
        <v>1169</v>
      </c>
      <c r="D311" t="s">
        <v>2342</v>
      </c>
      <c r="E311" t="s">
        <v>2344</v>
      </c>
      <c r="F311" t="s">
        <v>973</v>
      </c>
      <c r="G311">
        <v>1</v>
      </c>
      <c r="H311">
        <v>0</v>
      </c>
      <c r="I311" t="s">
        <v>1998</v>
      </c>
      <c r="J311" t="s">
        <v>2490</v>
      </c>
      <c r="K311" t="s">
        <v>2491</v>
      </c>
      <c r="L311" t="s">
        <v>2143</v>
      </c>
      <c r="M311" t="s">
        <v>1516</v>
      </c>
      <c r="N311" t="s">
        <v>2344</v>
      </c>
      <c r="O311" t="s">
        <v>2344</v>
      </c>
      <c r="P311" t="s">
        <v>3146</v>
      </c>
      <c r="Q311">
        <v>2092</v>
      </c>
      <c r="R311">
        <v>2042</v>
      </c>
      <c r="S311">
        <v>2014</v>
      </c>
      <c r="T311">
        <v>0</v>
      </c>
      <c r="U311">
        <v>28</v>
      </c>
      <c r="V311">
        <v>28</v>
      </c>
      <c r="W311">
        <v>0.98629999999999995</v>
      </c>
      <c r="X311">
        <v>1</v>
      </c>
      <c r="Y311">
        <v>1</v>
      </c>
      <c r="Z311">
        <v>1</v>
      </c>
      <c r="AA311">
        <v>1</v>
      </c>
      <c r="AB311" t="s">
        <v>1169</v>
      </c>
      <c r="AC311" t="s">
        <v>3147</v>
      </c>
      <c r="AP311" t="s">
        <v>980</v>
      </c>
      <c r="AQ311">
        <v>0</v>
      </c>
      <c r="AT311" t="s">
        <v>1212</v>
      </c>
      <c r="AU311" t="s">
        <v>3148</v>
      </c>
      <c r="AV311" t="str">
        <f t="shared" si="4"/>
        <v>Szepietowo w aglomeracji Szepietowo</v>
      </c>
      <c r="AW311" t="s">
        <v>3149</v>
      </c>
      <c r="AX311" t="s">
        <v>3149</v>
      </c>
      <c r="BF311" s="730" t="s">
        <v>2658</v>
      </c>
      <c r="BG311" s="730" t="s">
        <v>2491</v>
      </c>
      <c r="BH311" s="730" t="s">
        <v>9494</v>
      </c>
    </row>
    <row r="312" spans="1:60">
      <c r="A312">
        <v>308</v>
      </c>
      <c r="B312" t="s">
        <v>1169</v>
      </c>
      <c r="D312" t="s">
        <v>2110</v>
      </c>
      <c r="E312" t="s">
        <v>2112</v>
      </c>
      <c r="F312" t="s">
        <v>973</v>
      </c>
      <c r="G312">
        <v>1</v>
      </c>
      <c r="H312">
        <v>0</v>
      </c>
      <c r="I312" t="s">
        <v>1998</v>
      </c>
      <c r="J312" t="s">
        <v>2569</v>
      </c>
      <c r="K312" t="s">
        <v>2491</v>
      </c>
      <c r="L312" t="s">
        <v>2143</v>
      </c>
      <c r="M312" t="s">
        <v>1516</v>
      </c>
      <c r="N312" t="s">
        <v>2112</v>
      </c>
      <c r="O312" t="s">
        <v>3150</v>
      </c>
      <c r="P312" t="s">
        <v>3151</v>
      </c>
      <c r="Q312">
        <v>5148</v>
      </c>
      <c r="R312">
        <v>5339</v>
      </c>
      <c r="S312">
        <v>5209</v>
      </c>
      <c r="T312">
        <v>100</v>
      </c>
      <c r="U312">
        <v>30</v>
      </c>
      <c r="V312">
        <v>130</v>
      </c>
      <c r="W312">
        <v>0.97570000000000001</v>
      </c>
      <c r="X312">
        <v>0</v>
      </c>
      <c r="Y312">
        <v>1</v>
      </c>
      <c r="Z312">
        <v>1</v>
      </c>
      <c r="AA312">
        <v>0</v>
      </c>
      <c r="AB312" t="s">
        <v>1169</v>
      </c>
      <c r="AC312" t="s">
        <v>3152</v>
      </c>
      <c r="AP312" t="s">
        <v>980</v>
      </c>
      <c r="AQ312">
        <v>0</v>
      </c>
      <c r="AT312" t="s">
        <v>1019</v>
      </c>
      <c r="AU312" t="s">
        <v>3153</v>
      </c>
      <c r="AV312" t="str">
        <f t="shared" si="4"/>
        <v>Szebnie w aglomeracji Szebnie</v>
      </c>
      <c r="AW312" t="s">
        <v>3154</v>
      </c>
      <c r="AX312" t="s">
        <v>3154</v>
      </c>
      <c r="BF312" s="730" t="s">
        <v>2720</v>
      </c>
      <c r="BG312" s="730" t="s">
        <v>1169</v>
      </c>
      <c r="BH312" s="730" t="s">
        <v>9494</v>
      </c>
    </row>
    <row r="313" spans="1:60">
      <c r="A313">
        <v>309</v>
      </c>
      <c r="B313" t="s">
        <v>1169</v>
      </c>
      <c r="D313" t="s">
        <v>2092</v>
      </c>
      <c r="E313" t="s">
        <v>2093</v>
      </c>
      <c r="F313" t="s">
        <v>973</v>
      </c>
      <c r="G313">
        <v>1</v>
      </c>
      <c r="H313">
        <v>0</v>
      </c>
      <c r="I313" t="s">
        <v>1164</v>
      </c>
      <c r="J313" t="s">
        <v>2651</v>
      </c>
      <c r="K313" t="s">
        <v>2834</v>
      </c>
      <c r="L313" t="s">
        <v>2143</v>
      </c>
      <c r="M313" t="s">
        <v>1516</v>
      </c>
      <c r="N313" t="s">
        <v>3155</v>
      </c>
      <c r="O313" t="s">
        <v>3155</v>
      </c>
      <c r="P313" t="s">
        <v>3156</v>
      </c>
      <c r="Q313">
        <v>6409</v>
      </c>
      <c r="R313">
        <v>6383</v>
      </c>
      <c r="S313">
        <v>6345</v>
      </c>
      <c r="T313">
        <v>38</v>
      </c>
      <c r="U313">
        <v>0</v>
      </c>
      <c r="V313">
        <v>38</v>
      </c>
      <c r="W313">
        <v>0.99399999999999999</v>
      </c>
      <c r="X313">
        <v>1</v>
      </c>
      <c r="Y313">
        <v>1</v>
      </c>
      <c r="Z313">
        <v>1</v>
      </c>
      <c r="AA313">
        <v>1</v>
      </c>
      <c r="AB313" t="s">
        <v>1169</v>
      </c>
      <c r="AC313" t="s">
        <v>3157</v>
      </c>
      <c r="AP313" t="s">
        <v>980</v>
      </c>
      <c r="AQ313">
        <v>0</v>
      </c>
      <c r="AT313" t="s">
        <v>1459</v>
      </c>
      <c r="AU313" t="s">
        <v>1779</v>
      </c>
      <c r="AV313" t="str">
        <f t="shared" si="4"/>
        <v>SZCZYTNO w aglomeracji Szczytno</v>
      </c>
      <c r="AW313" t="s">
        <v>3158</v>
      </c>
      <c r="AX313" t="s">
        <v>1780</v>
      </c>
      <c r="BF313" s="730" t="s">
        <v>2342</v>
      </c>
      <c r="BG313" s="730" t="s">
        <v>2491</v>
      </c>
      <c r="BH313" s="730" t="s">
        <v>9494</v>
      </c>
    </row>
    <row r="314" spans="1:60">
      <c r="A314">
        <v>310</v>
      </c>
      <c r="B314" t="s">
        <v>1169</v>
      </c>
      <c r="D314" t="s">
        <v>1476</v>
      </c>
      <c r="E314" t="s">
        <v>3159</v>
      </c>
      <c r="F314" t="s">
        <v>973</v>
      </c>
      <c r="G314">
        <v>1</v>
      </c>
      <c r="H314">
        <v>0</v>
      </c>
      <c r="I314" t="s">
        <v>1746</v>
      </c>
      <c r="J314" t="s">
        <v>2898</v>
      </c>
      <c r="K314" t="s">
        <v>2491</v>
      </c>
      <c r="L314" t="s">
        <v>2143</v>
      </c>
      <c r="M314" t="s">
        <v>1516</v>
      </c>
      <c r="N314" t="s">
        <v>1478</v>
      </c>
      <c r="O314" t="s">
        <v>1478</v>
      </c>
      <c r="P314" t="s">
        <v>3160</v>
      </c>
      <c r="Q314">
        <v>7534</v>
      </c>
      <c r="R314">
        <v>8246</v>
      </c>
      <c r="S314">
        <v>8246</v>
      </c>
      <c r="T314">
        <v>0</v>
      </c>
      <c r="U314">
        <v>0</v>
      </c>
      <c r="V314">
        <v>0</v>
      </c>
      <c r="W314">
        <v>1</v>
      </c>
      <c r="X314">
        <v>1</v>
      </c>
      <c r="Y314">
        <v>1</v>
      </c>
      <c r="Z314">
        <v>1</v>
      </c>
      <c r="AA314">
        <v>1</v>
      </c>
      <c r="AB314" t="s">
        <v>1169</v>
      </c>
      <c r="AC314" t="s">
        <v>3161</v>
      </c>
      <c r="AP314" t="s">
        <v>980</v>
      </c>
      <c r="AQ314">
        <v>0</v>
      </c>
      <c r="AT314" t="s">
        <v>935</v>
      </c>
      <c r="AU314" t="s">
        <v>3162</v>
      </c>
      <c r="AV314" t="str">
        <f t="shared" si="4"/>
        <v>Szczurowa w aglomeracji Szczurowa</v>
      </c>
      <c r="AW314" t="s">
        <v>3163</v>
      </c>
      <c r="AX314" t="s">
        <v>3163</v>
      </c>
      <c r="BF314" s="730" t="s">
        <v>2110</v>
      </c>
      <c r="BG314" s="730" t="s">
        <v>2491</v>
      </c>
      <c r="BH314" s="730" t="s">
        <v>9494</v>
      </c>
    </row>
    <row r="315" spans="1:60">
      <c r="A315">
        <v>311</v>
      </c>
      <c r="B315" t="s">
        <v>1169</v>
      </c>
      <c r="D315" t="s">
        <v>3164</v>
      </c>
      <c r="E315" t="s">
        <v>3165</v>
      </c>
      <c r="F315" t="s">
        <v>1015</v>
      </c>
      <c r="G315">
        <v>0</v>
      </c>
      <c r="H315">
        <v>1</v>
      </c>
      <c r="I315" t="s">
        <v>1164</v>
      </c>
      <c r="J315" t="s">
        <v>2539</v>
      </c>
      <c r="K315" t="s">
        <v>1169</v>
      </c>
      <c r="L315" t="s">
        <v>2143</v>
      </c>
      <c r="M315" t="s">
        <v>1516</v>
      </c>
      <c r="N315" t="s">
        <v>3165</v>
      </c>
      <c r="O315" t="s">
        <v>3165</v>
      </c>
      <c r="P315" t="s">
        <v>3166</v>
      </c>
      <c r="Q315">
        <v>33239</v>
      </c>
      <c r="R315">
        <v>34178</v>
      </c>
      <c r="S315">
        <v>32222</v>
      </c>
      <c r="T315">
        <v>1956</v>
      </c>
      <c r="U315">
        <v>0</v>
      </c>
      <c r="V315">
        <v>1956</v>
      </c>
      <c r="W315">
        <v>0.94279999999999997</v>
      </c>
      <c r="X315">
        <v>0</v>
      </c>
      <c r="Y315">
        <v>1</v>
      </c>
      <c r="Z315">
        <v>1</v>
      </c>
      <c r="AA315">
        <v>0</v>
      </c>
      <c r="AB315" t="s">
        <v>1169</v>
      </c>
      <c r="AC315" t="s">
        <v>746</v>
      </c>
      <c r="AJ315" t="s">
        <v>2597</v>
      </c>
      <c r="AP315" t="s">
        <v>980</v>
      </c>
      <c r="AQ315">
        <v>0</v>
      </c>
      <c r="AT315" t="s">
        <v>1459</v>
      </c>
      <c r="AU315" t="s">
        <v>1702</v>
      </c>
      <c r="AV315" t="str">
        <f t="shared" si="4"/>
        <v>OCZYSZCZALNIA ŚCIEKÓW W SZCZUCZYNIE,                                                                            w aglomeracji Szczuczyn</v>
      </c>
      <c r="AW315" t="s">
        <v>3167</v>
      </c>
      <c r="AX315" t="s">
        <v>1703</v>
      </c>
      <c r="BF315" s="730" t="s">
        <v>2092</v>
      </c>
      <c r="BG315" s="730" t="s">
        <v>2834</v>
      </c>
      <c r="BH315" s="730" t="s">
        <v>9494</v>
      </c>
    </row>
    <row r="316" spans="1:60">
      <c r="A316">
        <v>312</v>
      </c>
      <c r="B316" t="s">
        <v>1169</v>
      </c>
      <c r="D316" t="s">
        <v>3168</v>
      </c>
      <c r="E316" t="s">
        <v>1798</v>
      </c>
      <c r="F316" t="s">
        <v>973</v>
      </c>
      <c r="G316">
        <v>2</v>
      </c>
      <c r="H316">
        <v>0</v>
      </c>
      <c r="I316" t="s">
        <v>1746</v>
      </c>
      <c r="J316" t="s">
        <v>2947</v>
      </c>
      <c r="K316" t="s">
        <v>2834</v>
      </c>
      <c r="L316" t="s">
        <v>2143</v>
      </c>
      <c r="M316" t="s">
        <v>1516</v>
      </c>
      <c r="N316" t="s">
        <v>3169</v>
      </c>
      <c r="O316" t="s">
        <v>3169</v>
      </c>
      <c r="P316" t="s">
        <v>3170</v>
      </c>
      <c r="Q316">
        <v>8004</v>
      </c>
      <c r="R316">
        <v>7371</v>
      </c>
      <c r="S316">
        <v>7347</v>
      </c>
      <c r="T316">
        <v>12</v>
      </c>
      <c r="U316">
        <v>12</v>
      </c>
      <c r="V316">
        <v>24</v>
      </c>
      <c r="W316">
        <v>0.99670000000000003</v>
      </c>
      <c r="X316">
        <v>1</v>
      </c>
      <c r="Y316">
        <v>1</v>
      </c>
      <c r="Z316">
        <v>1</v>
      </c>
      <c r="AA316">
        <v>1</v>
      </c>
      <c r="AB316" t="s">
        <v>1169</v>
      </c>
      <c r="AC316" s="500" t="s">
        <v>3171</v>
      </c>
      <c r="AD316" s="500" t="s">
        <v>3172</v>
      </c>
      <c r="AP316" t="s">
        <v>980</v>
      </c>
      <c r="AQ316">
        <v>0</v>
      </c>
      <c r="AT316" t="s">
        <v>935</v>
      </c>
      <c r="AU316" t="s">
        <v>3173</v>
      </c>
      <c r="AV316" t="str">
        <f t="shared" si="4"/>
        <v>Wola Szczucińska w aglomeracji Szczucin</v>
      </c>
      <c r="AW316" t="s">
        <v>3174</v>
      </c>
      <c r="AX316" t="s">
        <v>3175</v>
      </c>
      <c r="BF316" s="730" t="s">
        <v>1476</v>
      </c>
      <c r="BG316" s="730" t="s">
        <v>2491</v>
      </c>
      <c r="BH316" s="730" t="s">
        <v>9494</v>
      </c>
    </row>
    <row r="317" spans="1:60">
      <c r="A317">
        <v>313</v>
      </c>
      <c r="B317" t="s">
        <v>1169</v>
      </c>
      <c r="D317" t="s">
        <v>3176</v>
      </c>
      <c r="E317" t="s">
        <v>3177</v>
      </c>
      <c r="F317" t="s">
        <v>1015</v>
      </c>
      <c r="G317">
        <v>0</v>
      </c>
      <c r="H317">
        <v>1</v>
      </c>
      <c r="I317" t="s">
        <v>1998</v>
      </c>
      <c r="J317" t="s">
        <v>3178</v>
      </c>
      <c r="K317" t="s">
        <v>2498</v>
      </c>
      <c r="L317" t="s">
        <v>2143</v>
      </c>
      <c r="M317" t="s">
        <v>1516</v>
      </c>
      <c r="N317" t="s">
        <v>3177</v>
      </c>
      <c r="O317" t="s">
        <v>3177</v>
      </c>
      <c r="P317" t="s">
        <v>3179</v>
      </c>
      <c r="Q317">
        <v>5712</v>
      </c>
      <c r="R317">
        <v>6031</v>
      </c>
      <c r="S317">
        <v>5926</v>
      </c>
      <c r="T317">
        <v>68</v>
      </c>
      <c r="U317">
        <v>37</v>
      </c>
      <c r="V317">
        <v>105</v>
      </c>
      <c r="W317">
        <v>0.98260000000000003</v>
      </c>
      <c r="X317">
        <v>1</v>
      </c>
      <c r="Y317">
        <v>1</v>
      </c>
      <c r="Z317">
        <v>1</v>
      </c>
      <c r="AA317">
        <v>1</v>
      </c>
      <c r="AB317" t="s">
        <v>1169</v>
      </c>
      <c r="AC317" t="s">
        <v>746</v>
      </c>
      <c r="AJ317" t="s">
        <v>2602</v>
      </c>
      <c r="AP317" t="s">
        <v>980</v>
      </c>
      <c r="AQ317">
        <v>0</v>
      </c>
      <c r="AT317" t="s">
        <v>1038</v>
      </c>
      <c r="AU317" t="s">
        <v>3180</v>
      </c>
      <c r="AV317" t="str">
        <f t="shared" si="4"/>
        <v>OCZYSZCALNIA ŚCIEKÓW W SZCZERCOWIE w aglomeracji SZCZERCÓW</v>
      </c>
      <c r="AW317" t="s">
        <v>3181</v>
      </c>
      <c r="AX317" t="s">
        <v>3182</v>
      </c>
      <c r="BF317" s="730" t="s">
        <v>3164</v>
      </c>
      <c r="BG317" s="730" t="s">
        <v>1169</v>
      </c>
      <c r="BH317" s="730" t="s">
        <v>9494</v>
      </c>
    </row>
    <row r="318" spans="1:60">
      <c r="A318">
        <v>314</v>
      </c>
      <c r="B318" t="s">
        <v>1169</v>
      </c>
      <c r="D318" t="s">
        <v>3183</v>
      </c>
      <c r="E318" t="s">
        <v>3184</v>
      </c>
      <c r="F318" t="s">
        <v>973</v>
      </c>
      <c r="G318">
        <v>1</v>
      </c>
      <c r="H318">
        <v>0</v>
      </c>
      <c r="I318" t="s">
        <v>1998</v>
      </c>
      <c r="J318" t="s">
        <v>2782</v>
      </c>
      <c r="K318" t="s">
        <v>2491</v>
      </c>
      <c r="L318" t="s">
        <v>2143</v>
      </c>
      <c r="M318" t="s">
        <v>1516</v>
      </c>
      <c r="N318" t="s">
        <v>3185</v>
      </c>
      <c r="O318" t="s">
        <v>3186</v>
      </c>
      <c r="P318" t="s">
        <v>3187</v>
      </c>
      <c r="Q318">
        <v>20931</v>
      </c>
      <c r="R318">
        <v>19458</v>
      </c>
      <c r="S318">
        <v>19292</v>
      </c>
      <c r="T318">
        <v>166</v>
      </c>
      <c r="U318">
        <v>0</v>
      </c>
      <c r="V318">
        <v>166</v>
      </c>
      <c r="W318">
        <v>0.99150000000000005</v>
      </c>
      <c r="X318">
        <v>1</v>
      </c>
      <c r="Y318">
        <v>1</v>
      </c>
      <c r="Z318">
        <v>1</v>
      </c>
      <c r="AA318">
        <v>1</v>
      </c>
      <c r="AB318" t="s">
        <v>1169</v>
      </c>
      <c r="AC318" t="s">
        <v>3188</v>
      </c>
      <c r="AP318" t="s">
        <v>980</v>
      </c>
      <c r="AQ318">
        <v>0</v>
      </c>
      <c r="AT318" t="s">
        <v>990</v>
      </c>
      <c r="AU318" t="s">
        <v>3189</v>
      </c>
      <c r="AV318" t="str">
        <f t="shared" si="4"/>
        <v>oczyszczalnia ścieków przy ul. Lelowskiej w Szczekocinach w aglomeracji Szczekociny</v>
      </c>
      <c r="AW318" t="s">
        <v>3190</v>
      </c>
      <c r="AX318" t="s">
        <v>3191</v>
      </c>
      <c r="BF318" s="730" t="s">
        <v>3168</v>
      </c>
      <c r="BG318" s="730" t="s">
        <v>2834</v>
      </c>
      <c r="BH318" s="730" t="s">
        <v>9494</v>
      </c>
    </row>
    <row r="319" spans="1:60">
      <c r="A319">
        <v>315</v>
      </c>
      <c r="B319" t="s">
        <v>1169</v>
      </c>
      <c r="D319" t="s">
        <v>3192</v>
      </c>
      <c r="E319" t="s">
        <v>2498</v>
      </c>
      <c r="F319" t="s">
        <v>973</v>
      </c>
      <c r="G319">
        <v>1</v>
      </c>
      <c r="H319">
        <v>0</v>
      </c>
      <c r="I319" t="s">
        <v>1164</v>
      </c>
      <c r="J319" t="s">
        <v>2837</v>
      </c>
      <c r="K319" t="s">
        <v>2498</v>
      </c>
      <c r="L319" t="s">
        <v>2143</v>
      </c>
      <c r="M319" t="s">
        <v>1516</v>
      </c>
      <c r="N319" t="s">
        <v>3193</v>
      </c>
      <c r="O319" t="s">
        <v>3194</v>
      </c>
      <c r="P319" t="s">
        <v>3195</v>
      </c>
      <c r="Q319">
        <v>76561</v>
      </c>
      <c r="R319">
        <v>77105</v>
      </c>
      <c r="S319">
        <v>75644</v>
      </c>
      <c r="T319">
        <v>997</v>
      </c>
      <c r="U319">
        <v>464</v>
      </c>
      <c r="V319">
        <v>1461</v>
      </c>
      <c r="W319">
        <v>0.98109999999999997</v>
      </c>
      <c r="X319">
        <v>1</v>
      </c>
      <c r="Y319">
        <v>1</v>
      </c>
      <c r="Z319">
        <v>1</v>
      </c>
      <c r="AA319">
        <v>1</v>
      </c>
      <c r="AB319" t="s">
        <v>1169</v>
      </c>
      <c r="AC319" t="s">
        <v>3196</v>
      </c>
      <c r="AP319" t="s">
        <v>980</v>
      </c>
      <c r="AQ319">
        <v>0</v>
      </c>
      <c r="AT319" t="s">
        <v>990</v>
      </c>
      <c r="AU319" t="s">
        <v>3189</v>
      </c>
      <c r="AV319" t="str">
        <f t="shared" si="4"/>
        <v>oczyszczalnia ścieków przy ul. Parkowej w Szczekocinach w aglomeracji Szczekociny</v>
      </c>
      <c r="AW319" t="s">
        <v>3197</v>
      </c>
      <c r="AX319" t="s">
        <v>3191</v>
      </c>
      <c r="BF319" s="730" t="s">
        <v>3176</v>
      </c>
      <c r="BG319" s="730" t="s">
        <v>2498</v>
      </c>
      <c r="BH319" s="730" t="s">
        <v>9494</v>
      </c>
    </row>
    <row r="320" spans="1:60">
      <c r="A320">
        <v>316</v>
      </c>
      <c r="B320" t="s">
        <v>1169</v>
      </c>
      <c r="D320" t="s">
        <v>3198</v>
      </c>
      <c r="E320" t="s">
        <v>3199</v>
      </c>
      <c r="F320" t="s">
        <v>973</v>
      </c>
      <c r="G320">
        <v>1</v>
      </c>
      <c r="H320">
        <v>0</v>
      </c>
      <c r="I320" t="s">
        <v>1164</v>
      </c>
      <c r="J320" t="s">
        <v>3200</v>
      </c>
      <c r="K320" t="s">
        <v>2498</v>
      </c>
      <c r="L320" t="s">
        <v>2143</v>
      </c>
      <c r="M320" t="s">
        <v>1516</v>
      </c>
      <c r="N320" t="s">
        <v>3199</v>
      </c>
      <c r="O320" t="s">
        <v>3201</v>
      </c>
      <c r="P320" t="s">
        <v>3202</v>
      </c>
      <c r="Q320">
        <v>19088</v>
      </c>
      <c r="R320">
        <v>19732</v>
      </c>
      <c r="S320">
        <v>19417</v>
      </c>
      <c r="T320">
        <v>315</v>
      </c>
      <c r="U320">
        <v>0</v>
      </c>
      <c r="V320">
        <v>315</v>
      </c>
      <c r="W320">
        <v>0.98399999999999999</v>
      </c>
      <c r="X320">
        <v>1</v>
      </c>
      <c r="Y320">
        <v>1</v>
      </c>
      <c r="Z320">
        <v>1</v>
      </c>
      <c r="AA320">
        <v>1</v>
      </c>
      <c r="AB320" t="s">
        <v>1169</v>
      </c>
      <c r="AC320" t="s">
        <v>3203</v>
      </c>
      <c r="AP320" t="s">
        <v>980</v>
      </c>
      <c r="AQ320">
        <v>0</v>
      </c>
      <c r="AT320" t="s">
        <v>1072</v>
      </c>
      <c r="AU320" t="s">
        <v>2411</v>
      </c>
      <c r="AV320" t="str">
        <f t="shared" si="4"/>
        <v>Szczecinek w aglomeracji Szczecinek</v>
      </c>
      <c r="AW320" t="s">
        <v>2412</v>
      </c>
      <c r="AX320" t="s">
        <v>2412</v>
      </c>
      <c r="BF320" s="730" t="s">
        <v>3183</v>
      </c>
      <c r="BG320" s="730" t="s">
        <v>2491</v>
      </c>
      <c r="BH320" s="730" t="s">
        <v>9494</v>
      </c>
    </row>
    <row r="321" spans="1:60">
      <c r="A321">
        <v>317</v>
      </c>
      <c r="B321" t="s">
        <v>1169</v>
      </c>
      <c r="D321" t="s">
        <v>3204</v>
      </c>
      <c r="E321" t="s">
        <v>3205</v>
      </c>
      <c r="F321" t="s">
        <v>973</v>
      </c>
      <c r="G321">
        <v>3</v>
      </c>
      <c r="H321">
        <v>0</v>
      </c>
      <c r="I321" t="s">
        <v>1998</v>
      </c>
      <c r="J321" t="s">
        <v>2846</v>
      </c>
      <c r="K321" t="s">
        <v>2498</v>
      </c>
      <c r="L321" t="s">
        <v>2143</v>
      </c>
      <c r="M321" t="s">
        <v>1516</v>
      </c>
      <c r="N321" t="s">
        <v>3205</v>
      </c>
      <c r="O321" t="s">
        <v>3205</v>
      </c>
      <c r="P321" t="s">
        <v>3206</v>
      </c>
      <c r="Q321">
        <v>2102</v>
      </c>
      <c r="R321">
        <v>1988</v>
      </c>
      <c r="S321">
        <v>1958</v>
      </c>
      <c r="T321">
        <v>29</v>
      </c>
      <c r="U321">
        <v>1</v>
      </c>
      <c r="V321">
        <v>30</v>
      </c>
      <c r="W321">
        <v>0.9849</v>
      </c>
      <c r="X321">
        <v>1</v>
      </c>
      <c r="Y321">
        <v>0</v>
      </c>
      <c r="Z321">
        <v>1</v>
      </c>
      <c r="AA321">
        <v>0</v>
      </c>
      <c r="AB321" t="s">
        <v>1169</v>
      </c>
      <c r="AC321" s="501" t="s">
        <v>3207</v>
      </c>
      <c r="AD321" s="501" t="s">
        <v>3208</v>
      </c>
      <c r="AE321" s="501" t="s">
        <v>3209</v>
      </c>
      <c r="AP321" t="s">
        <v>980</v>
      </c>
      <c r="AQ321">
        <v>0</v>
      </c>
      <c r="AT321" t="s">
        <v>970</v>
      </c>
      <c r="AU321" t="s">
        <v>1236</v>
      </c>
      <c r="AV321" t="str">
        <f t="shared" si="4"/>
        <v>Zdroje w aglomeracji Szczecin Prawobrzeże</v>
      </c>
      <c r="AW321" t="s">
        <v>3210</v>
      </c>
      <c r="AX321" t="s">
        <v>1237</v>
      </c>
      <c r="BF321" s="730" t="s">
        <v>3192</v>
      </c>
      <c r="BG321" s="730" t="s">
        <v>2498</v>
      </c>
      <c r="BH321" s="730" t="s">
        <v>9494</v>
      </c>
    </row>
    <row r="322" spans="1:60">
      <c r="A322">
        <v>318</v>
      </c>
      <c r="B322" t="s">
        <v>1169</v>
      </c>
      <c r="D322" t="s">
        <v>3211</v>
      </c>
      <c r="E322" t="s">
        <v>3212</v>
      </c>
      <c r="F322" t="s">
        <v>973</v>
      </c>
      <c r="G322">
        <v>1</v>
      </c>
      <c r="H322">
        <v>0</v>
      </c>
      <c r="I322" t="s">
        <v>1164</v>
      </c>
      <c r="J322" t="s">
        <v>2651</v>
      </c>
      <c r="K322" t="s">
        <v>2498</v>
      </c>
      <c r="L322" t="s">
        <v>2143</v>
      </c>
      <c r="M322" t="s">
        <v>1516</v>
      </c>
      <c r="N322" t="s">
        <v>3212</v>
      </c>
      <c r="O322" t="s">
        <v>3212</v>
      </c>
      <c r="P322" t="s">
        <v>3213</v>
      </c>
      <c r="Q322">
        <v>3925</v>
      </c>
      <c r="R322">
        <v>3950</v>
      </c>
      <c r="S322">
        <v>3834</v>
      </c>
      <c r="T322">
        <v>96</v>
      </c>
      <c r="U322">
        <v>20</v>
      </c>
      <c r="V322">
        <v>116</v>
      </c>
      <c r="W322">
        <v>0.97060000000000002</v>
      </c>
      <c r="X322">
        <v>0</v>
      </c>
      <c r="Y322">
        <v>1</v>
      </c>
      <c r="Z322">
        <v>1</v>
      </c>
      <c r="AA322">
        <v>0</v>
      </c>
      <c r="AB322" t="s">
        <v>1169</v>
      </c>
      <c r="AC322" t="s">
        <v>3214</v>
      </c>
      <c r="AP322" t="s">
        <v>980</v>
      </c>
      <c r="AQ322">
        <v>0</v>
      </c>
      <c r="AT322" t="s">
        <v>970</v>
      </c>
      <c r="AU322" t="s">
        <v>1190</v>
      </c>
      <c r="AV322" t="str">
        <f t="shared" si="4"/>
        <v>Pomorzany w aglomeracji Szczecin Lewobrzeże</v>
      </c>
      <c r="AW322" t="s">
        <v>3215</v>
      </c>
      <c r="AX322" t="s">
        <v>1229</v>
      </c>
      <c r="BF322" s="730" t="s">
        <v>3198</v>
      </c>
      <c r="BG322" s="730" t="s">
        <v>2498</v>
      </c>
      <c r="BH322" s="730" t="s">
        <v>9494</v>
      </c>
    </row>
    <row r="323" spans="1:60">
      <c r="A323">
        <v>319</v>
      </c>
      <c r="B323" t="s">
        <v>1169</v>
      </c>
      <c r="D323" t="s">
        <v>3216</v>
      </c>
      <c r="E323" t="s">
        <v>3217</v>
      </c>
      <c r="F323" t="s">
        <v>973</v>
      </c>
      <c r="G323">
        <v>1</v>
      </c>
      <c r="H323">
        <v>0</v>
      </c>
      <c r="I323" t="s">
        <v>1164</v>
      </c>
      <c r="J323" t="s">
        <v>3218</v>
      </c>
      <c r="K323" t="s">
        <v>2834</v>
      </c>
      <c r="L323" t="s">
        <v>2143</v>
      </c>
      <c r="M323" t="s">
        <v>1516</v>
      </c>
      <c r="N323" t="s">
        <v>3219</v>
      </c>
      <c r="O323" t="s">
        <v>3219</v>
      </c>
      <c r="P323" t="s">
        <v>3220</v>
      </c>
      <c r="Q323">
        <v>9335</v>
      </c>
      <c r="R323">
        <v>9307</v>
      </c>
      <c r="S323">
        <v>9123</v>
      </c>
      <c r="T323">
        <v>144</v>
      </c>
      <c r="U323">
        <v>40</v>
      </c>
      <c r="V323">
        <v>184</v>
      </c>
      <c r="W323">
        <v>0.98019999999999996</v>
      </c>
      <c r="X323">
        <v>1</v>
      </c>
      <c r="Y323">
        <v>1</v>
      </c>
      <c r="Z323">
        <v>0</v>
      </c>
      <c r="AA323">
        <v>0</v>
      </c>
      <c r="AB323" t="s">
        <v>1169</v>
      </c>
      <c r="AC323" t="s">
        <v>3221</v>
      </c>
      <c r="AP323" t="s">
        <v>980</v>
      </c>
      <c r="AQ323">
        <v>0</v>
      </c>
      <c r="AT323" t="s">
        <v>1212</v>
      </c>
      <c r="AU323" t="s">
        <v>3222</v>
      </c>
      <c r="AV323" t="str">
        <f t="shared" si="4"/>
        <v>Szczebrzeszyn w aglomeracji Szczebrzeszyn</v>
      </c>
      <c r="AW323" t="s">
        <v>3223</v>
      </c>
      <c r="AX323" t="s">
        <v>3223</v>
      </c>
      <c r="BF323" s="730" t="s">
        <v>3204</v>
      </c>
      <c r="BG323" s="730" t="s">
        <v>2498</v>
      </c>
      <c r="BH323" s="730" t="s">
        <v>9494</v>
      </c>
    </row>
    <row r="324" spans="1:60">
      <c r="A324">
        <v>320</v>
      </c>
      <c r="B324" t="s">
        <v>1169</v>
      </c>
      <c r="D324" t="s">
        <v>3224</v>
      </c>
      <c r="E324" t="s">
        <v>3225</v>
      </c>
      <c r="F324" t="s">
        <v>1015</v>
      </c>
      <c r="G324">
        <v>0</v>
      </c>
      <c r="H324">
        <v>1</v>
      </c>
      <c r="I324" t="s">
        <v>1998</v>
      </c>
      <c r="J324" t="s">
        <v>3178</v>
      </c>
      <c r="K324" t="s">
        <v>2498</v>
      </c>
      <c r="L324" t="s">
        <v>2143</v>
      </c>
      <c r="M324" t="s">
        <v>1516</v>
      </c>
      <c r="N324" t="s">
        <v>3225</v>
      </c>
      <c r="O324" t="s">
        <v>3226</v>
      </c>
      <c r="P324" t="s">
        <v>3227</v>
      </c>
      <c r="Q324">
        <v>5300</v>
      </c>
      <c r="R324">
        <v>5685</v>
      </c>
      <c r="S324">
        <v>5667</v>
      </c>
      <c r="T324">
        <v>18</v>
      </c>
      <c r="U324">
        <v>0</v>
      </c>
      <c r="V324">
        <v>18</v>
      </c>
      <c r="W324">
        <v>0.99680000000000002</v>
      </c>
      <c r="X324">
        <v>1</v>
      </c>
      <c r="Y324">
        <v>1</v>
      </c>
      <c r="Z324">
        <v>1</v>
      </c>
      <c r="AA324">
        <v>1</v>
      </c>
      <c r="AB324" t="s">
        <v>1169</v>
      </c>
      <c r="AC324" t="s">
        <v>746</v>
      </c>
      <c r="AJ324" t="s">
        <v>2602</v>
      </c>
      <c r="AP324" t="s">
        <v>980</v>
      </c>
      <c r="AQ324">
        <v>0</v>
      </c>
      <c r="AT324" t="s">
        <v>935</v>
      </c>
      <c r="AU324" t="s">
        <v>3228</v>
      </c>
      <c r="AV324" t="str">
        <f t="shared" si="4"/>
        <v>Szczawnica w aglomeracji Szczawnica</v>
      </c>
      <c r="AW324" t="s">
        <v>3229</v>
      </c>
      <c r="AX324" t="s">
        <v>3229</v>
      </c>
      <c r="BF324" s="730" t="s">
        <v>3211</v>
      </c>
      <c r="BG324" s="730" t="s">
        <v>2498</v>
      </c>
      <c r="BH324" s="730" t="s">
        <v>9494</v>
      </c>
    </row>
    <row r="325" spans="1:60">
      <c r="A325">
        <v>321</v>
      </c>
      <c r="B325" t="s">
        <v>1169</v>
      </c>
      <c r="D325" t="s">
        <v>3230</v>
      </c>
      <c r="E325" t="s">
        <v>3231</v>
      </c>
      <c r="F325" t="s">
        <v>973</v>
      </c>
      <c r="G325">
        <v>1</v>
      </c>
      <c r="H325">
        <v>0</v>
      </c>
      <c r="I325" t="s">
        <v>1998</v>
      </c>
      <c r="J325" t="s">
        <v>3232</v>
      </c>
      <c r="K325" t="s">
        <v>2834</v>
      </c>
      <c r="L325" t="s">
        <v>2143</v>
      </c>
      <c r="M325" t="s">
        <v>1516</v>
      </c>
      <c r="N325" t="s">
        <v>3233</v>
      </c>
      <c r="O325" t="s">
        <v>3234</v>
      </c>
      <c r="P325" t="s">
        <v>3235</v>
      </c>
      <c r="Q325">
        <v>115358</v>
      </c>
      <c r="R325">
        <v>109766</v>
      </c>
      <c r="S325">
        <v>108873</v>
      </c>
      <c r="T325">
        <v>597</v>
      </c>
      <c r="U325">
        <v>296</v>
      </c>
      <c r="V325">
        <v>893</v>
      </c>
      <c r="W325">
        <v>0.9919</v>
      </c>
      <c r="X325">
        <v>1</v>
      </c>
      <c r="Y325">
        <v>1</v>
      </c>
      <c r="Z325">
        <v>1</v>
      </c>
      <c r="AA325">
        <v>1</v>
      </c>
      <c r="AB325" t="s">
        <v>1169</v>
      </c>
      <c r="AC325" t="s">
        <v>3236</v>
      </c>
      <c r="AP325" t="s">
        <v>980</v>
      </c>
      <c r="AQ325">
        <v>0</v>
      </c>
      <c r="AT325" t="s">
        <v>1038</v>
      </c>
      <c r="AU325" t="s">
        <v>3237</v>
      </c>
      <c r="AV325" t="str">
        <f t="shared" si="4"/>
        <v>Szamotuły w aglomeracji Szamotuły</v>
      </c>
      <c r="AW325" t="s">
        <v>3238</v>
      </c>
      <c r="AX325" t="s">
        <v>3238</v>
      </c>
      <c r="BF325" s="730" t="s">
        <v>3216</v>
      </c>
      <c r="BG325" s="730" t="s">
        <v>2834</v>
      </c>
      <c r="BH325" s="730" t="s">
        <v>9494</v>
      </c>
    </row>
    <row r="326" spans="1:60">
      <c r="A326">
        <v>322</v>
      </c>
      <c r="B326" t="s">
        <v>1169</v>
      </c>
      <c r="D326" t="s">
        <v>3239</v>
      </c>
      <c r="E326" t="s">
        <v>3240</v>
      </c>
      <c r="F326" t="s">
        <v>973</v>
      </c>
      <c r="G326">
        <v>1</v>
      </c>
      <c r="H326">
        <v>0</v>
      </c>
      <c r="I326" t="s">
        <v>1998</v>
      </c>
      <c r="J326" t="s">
        <v>2827</v>
      </c>
      <c r="K326" t="s">
        <v>2834</v>
      </c>
      <c r="L326" t="s">
        <v>2143</v>
      </c>
      <c r="M326" t="s">
        <v>1516</v>
      </c>
      <c r="N326" t="s">
        <v>3240</v>
      </c>
      <c r="O326" t="s">
        <v>3241</v>
      </c>
      <c r="P326" t="s">
        <v>3242</v>
      </c>
      <c r="Q326">
        <v>9022</v>
      </c>
      <c r="R326">
        <v>8230</v>
      </c>
      <c r="S326">
        <v>7769</v>
      </c>
      <c r="T326">
        <v>398</v>
      </c>
      <c r="U326">
        <v>63</v>
      </c>
      <c r="V326">
        <v>461</v>
      </c>
      <c r="W326">
        <v>0.94399999999999995</v>
      </c>
      <c r="X326">
        <v>0</v>
      </c>
      <c r="Y326">
        <v>0</v>
      </c>
      <c r="Z326">
        <v>1</v>
      </c>
      <c r="AA326">
        <v>0</v>
      </c>
      <c r="AB326" t="s">
        <v>1169</v>
      </c>
      <c r="AC326" t="s">
        <v>3243</v>
      </c>
      <c r="AP326" t="s">
        <v>980</v>
      </c>
      <c r="AQ326">
        <v>0</v>
      </c>
      <c r="AT326" t="s">
        <v>1072</v>
      </c>
      <c r="AU326" t="s">
        <v>2351</v>
      </c>
      <c r="AV326" t="str">
        <f t="shared" ref="AV326:AV389" si="5">CONCATENATE("",AW326," w aglomeracji ",AX326)</f>
        <v>Oczyszczalnia Ścieków w aglomeracji Szamocin</v>
      </c>
      <c r="AW326" t="s">
        <v>1461</v>
      </c>
      <c r="AX326" t="s">
        <v>2352</v>
      </c>
      <c r="BF326" s="730" t="s">
        <v>3224</v>
      </c>
      <c r="BG326" s="730" t="s">
        <v>2498</v>
      </c>
      <c r="BH326" s="730" t="s">
        <v>9494</v>
      </c>
    </row>
    <row r="327" spans="1:60">
      <c r="A327">
        <v>323</v>
      </c>
      <c r="B327" t="s">
        <v>1169</v>
      </c>
      <c r="D327" t="s">
        <v>3244</v>
      </c>
      <c r="E327" t="s">
        <v>3245</v>
      </c>
      <c r="F327" t="s">
        <v>973</v>
      </c>
      <c r="G327">
        <v>1</v>
      </c>
      <c r="H327">
        <v>0</v>
      </c>
      <c r="I327" t="s">
        <v>1164</v>
      </c>
      <c r="J327" t="s">
        <v>2973</v>
      </c>
      <c r="K327" t="s">
        <v>2834</v>
      </c>
      <c r="L327" t="s">
        <v>2143</v>
      </c>
      <c r="M327" t="s">
        <v>1516</v>
      </c>
      <c r="N327" t="s">
        <v>3246</v>
      </c>
      <c r="O327" t="s">
        <v>3247</v>
      </c>
      <c r="P327" t="s">
        <v>3248</v>
      </c>
      <c r="Q327">
        <v>6071</v>
      </c>
      <c r="R327">
        <v>6196</v>
      </c>
      <c r="S327">
        <v>5226</v>
      </c>
      <c r="T327">
        <v>970</v>
      </c>
      <c r="U327">
        <v>0</v>
      </c>
      <c r="V327">
        <v>970</v>
      </c>
      <c r="W327">
        <v>0.84340000000000004</v>
      </c>
      <c r="X327">
        <v>0</v>
      </c>
      <c r="Y327">
        <v>1</v>
      </c>
      <c r="Z327">
        <v>1</v>
      </c>
      <c r="AA327">
        <v>0</v>
      </c>
      <c r="AB327" t="s">
        <v>1169</v>
      </c>
      <c r="AC327" t="s">
        <v>3249</v>
      </c>
      <c r="AP327" t="s">
        <v>980</v>
      </c>
      <c r="AQ327">
        <v>0</v>
      </c>
      <c r="AT327" t="s">
        <v>1047</v>
      </c>
      <c r="AU327" t="s">
        <v>3250</v>
      </c>
      <c r="AV327" t="str">
        <f t="shared" si="5"/>
        <v>Syrynia w aglomeracji Syrynia</v>
      </c>
      <c r="AW327" t="s">
        <v>3251</v>
      </c>
      <c r="AX327" t="s">
        <v>3251</v>
      </c>
      <c r="BF327" s="730" t="s">
        <v>3230</v>
      </c>
      <c r="BG327" s="730" t="s">
        <v>2834</v>
      </c>
      <c r="BH327" s="730" t="s">
        <v>9494</v>
      </c>
    </row>
    <row r="328" spans="1:60">
      <c r="A328">
        <v>324</v>
      </c>
      <c r="B328" t="s">
        <v>1169</v>
      </c>
      <c r="D328" t="s">
        <v>3252</v>
      </c>
      <c r="E328" t="s">
        <v>3253</v>
      </c>
      <c r="F328" t="s">
        <v>973</v>
      </c>
      <c r="G328">
        <v>1</v>
      </c>
      <c r="H328">
        <v>0</v>
      </c>
      <c r="I328" t="s">
        <v>1998</v>
      </c>
      <c r="J328" t="s">
        <v>2846</v>
      </c>
      <c r="K328" t="s">
        <v>3254</v>
      </c>
      <c r="L328" t="s">
        <v>2143</v>
      </c>
      <c r="M328" t="s">
        <v>1516</v>
      </c>
      <c r="N328" t="s">
        <v>3253</v>
      </c>
      <c r="O328" t="s">
        <v>3255</v>
      </c>
      <c r="P328" t="s">
        <v>3256</v>
      </c>
      <c r="Q328">
        <v>4017</v>
      </c>
      <c r="R328">
        <v>3913</v>
      </c>
      <c r="S328">
        <v>3843</v>
      </c>
      <c r="T328">
        <v>70</v>
      </c>
      <c r="U328">
        <v>0</v>
      </c>
      <c r="V328">
        <v>70</v>
      </c>
      <c r="W328">
        <v>0.98209999999999997</v>
      </c>
      <c r="X328">
        <v>1</v>
      </c>
      <c r="Y328">
        <v>1</v>
      </c>
      <c r="Z328">
        <v>1</v>
      </c>
      <c r="AA328">
        <v>1</v>
      </c>
      <c r="AB328" t="s">
        <v>1169</v>
      </c>
      <c r="AC328" t="s">
        <v>3257</v>
      </c>
      <c r="AP328" t="s">
        <v>980</v>
      </c>
      <c r="AQ328">
        <v>0</v>
      </c>
      <c r="AT328" t="s">
        <v>1029</v>
      </c>
      <c r="AU328" t="s">
        <v>3258</v>
      </c>
      <c r="AV328" t="str">
        <f t="shared" si="5"/>
        <v>Oczyszcalnia ścieków w Sycowie w aglomeracji Syców</v>
      </c>
      <c r="AW328" t="s">
        <v>3259</v>
      </c>
      <c r="AX328" t="s">
        <v>3260</v>
      </c>
      <c r="BF328" s="730" t="s">
        <v>3239</v>
      </c>
      <c r="BG328" s="730" t="s">
        <v>2834</v>
      </c>
      <c r="BH328" s="730" t="s">
        <v>9494</v>
      </c>
    </row>
    <row r="329" spans="1:60">
      <c r="A329">
        <v>325</v>
      </c>
      <c r="B329" t="s">
        <v>1169</v>
      </c>
      <c r="D329" t="s">
        <v>3261</v>
      </c>
      <c r="E329" t="s">
        <v>3262</v>
      </c>
      <c r="F329" t="s">
        <v>973</v>
      </c>
      <c r="G329">
        <v>1</v>
      </c>
      <c r="H329">
        <v>0</v>
      </c>
      <c r="I329" t="s">
        <v>1164</v>
      </c>
      <c r="J329" t="s">
        <v>2973</v>
      </c>
      <c r="K329" t="s">
        <v>2498</v>
      </c>
      <c r="L329" t="s">
        <v>2143</v>
      </c>
      <c r="M329" t="s">
        <v>1516</v>
      </c>
      <c r="N329" t="s">
        <v>3262</v>
      </c>
      <c r="O329" t="s">
        <v>3262</v>
      </c>
      <c r="P329" t="s">
        <v>3263</v>
      </c>
      <c r="Q329">
        <v>4442</v>
      </c>
      <c r="R329">
        <v>4376</v>
      </c>
      <c r="S329">
        <v>4304</v>
      </c>
      <c r="T329">
        <v>72</v>
      </c>
      <c r="U329">
        <v>0</v>
      </c>
      <c r="V329">
        <v>72</v>
      </c>
      <c r="W329">
        <v>0.98350000000000004</v>
      </c>
      <c r="X329">
        <v>1</v>
      </c>
      <c r="Y329">
        <v>1</v>
      </c>
      <c r="Z329">
        <v>1</v>
      </c>
      <c r="AA329">
        <v>1</v>
      </c>
      <c r="AB329" t="s">
        <v>1169</v>
      </c>
      <c r="AC329" t="s">
        <v>3264</v>
      </c>
      <c r="AP329" t="s">
        <v>980</v>
      </c>
      <c r="AQ329">
        <v>0</v>
      </c>
      <c r="AT329" t="s">
        <v>1169</v>
      </c>
      <c r="AU329" t="s">
        <v>3265</v>
      </c>
      <c r="AV329" t="str">
        <f t="shared" si="5"/>
        <v>Swornegacie w aglomeracji Swornegacie</v>
      </c>
      <c r="AW329" t="s">
        <v>3266</v>
      </c>
      <c r="AX329" t="s">
        <v>3266</v>
      </c>
      <c r="BF329" s="730" t="s">
        <v>3244</v>
      </c>
      <c r="BG329" s="730" t="s">
        <v>2834</v>
      </c>
      <c r="BH329" s="730" t="s">
        <v>9494</v>
      </c>
    </row>
    <row r="330" spans="1:60">
      <c r="A330">
        <v>326</v>
      </c>
      <c r="B330" t="s">
        <v>1169</v>
      </c>
      <c r="D330" t="s">
        <v>3267</v>
      </c>
      <c r="E330" t="s">
        <v>3268</v>
      </c>
      <c r="F330" t="s">
        <v>973</v>
      </c>
      <c r="G330">
        <v>1</v>
      </c>
      <c r="H330">
        <v>0</v>
      </c>
      <c r="I330" t="s">
        <v>1998</v>
      </c>
      <c r="J330" t="s">
        <v>2053</v>
      </c>
      <c r="K330" t="s">
        <v>2498</v>
      </c>
      <c r="L330" t="s">
        <v>2143</v>
      </c>
      <c r="M330" t="s">
        <v>1516</v>
      </c>
      <c r="N330" t="s">
        <v>3268</v>
      </c>
      <c r="O330" t="s">
        <v>3268</v>
      </c>
      <c r="P330" t="s">
        <v>3269</v>
      </c>
      <c r="Q330">
        <v>4977</v>
      </c>
      <c r="R330">
        <v>4713</v>
      </c>
      <c r="S330">
        <v>4636</v>
      </c>
      <c r="T330">
        <v>60</v>
      </c>
      <c r="U330">
        <v>17</v>
      </c>
      <c r="V330">
        <v>77</v>
      </c>
      <c r="W330">
        <v>0.98370000000000002</v>
      </c>
      <c r="X330">
        <v>1</v>
      </c>
      <c r="Y330">
        <v>1</v>
      </c>
      <c r="Z330">
        <v>1</v>
      </c>
      <c r="AA330">
        <v>1</v>
      </c>
      <c r="AB330" t="s">
        <v>1169</v>
      </c>
      <c r="AC330" t="s">
        <v>3270</v>
      </c>
      <c r="AP330" t="s">
        <v>980</v>
      </c>
      <c r="AQ330">
        <v>0</v>
      </c>
      <c r="AT330" t="s">
        <v>1459</v>
      </c>
      <c r="AU330" t="s">
        <v>1573</v>
      </c>
      <c r="AV330" t="str">
        <f t="shared" si="5"/>
        <v>Suwałki w aglomeracji Suwałki</v>
      </c>
      <c r="AW330" t="s">
        <v>1574</v>
      </c>
      <c r="AX330" t="s">
        <v>1574</v>
      </c>
      <c r="BF330" s="730" t="s">
        <v>3252</v>
      </c>
      <c r="BG330" s="730" t="s">
        <v>3254</v>
      </c>
      <c r="BH330" s="730" t="s">
        <v>9494</v>
      </c>
    </row>
    <row r="331" spans="1:60">
      <c r="A331">
        <v>327</v>
      </c>
      <c r="B331" t="s">
        <v>1169</v>
      </c>
      <c r="D331" t="s">
        <v>3271</v>
      </c>
      <c r="E331" t="s">
        <v>3272</v>
      </c>
      <c r="F331" t="s">
        <v>973</v>
      </c>
      <c r="G331">
        <v>1</v>
      </c>
      <c r="H331">
        <v>0</v>
      </c>
      <c r="I331" t="s">
        <v>1164</v>
      </c>
      <c r="J331" t="s">
        <v>2651</v>
      </c>
      <c r="K331" t="s">
        <v>2498</v>
      </c>
      <c r="L331" t="s">
        <v>2143</v>
      </c>
      <c r="M331" t="s">
        <v>1516</v>
      </c>
      <c r="N331" t="s">
        <v>3272</v>
      </c>
      <c r="O331" t="s">
        <v>3273</v>
      </c>
      <c r="P331" t="s">
        <v>3274</v>
      </c>
      <c r="Q331">
        <v>7875</v>
      </c>
      <c r="R331">
        <v>8146</v>
      </c>
      <c r="S331">
        <v>7956</v>
      </c>
      <c r="T331">
        <v>61</v>
      </c>
      <c r="U331">
        <v>129</v>
      </c>
      <c r="V331">
        <v>190</v>
      </c>
      <c r="W331">
        <v>0.97670000000000001</v>
      </c>
      <c r="X331">
        <v>0</v>
      </c>
      <c r="Y331">
        <v>1</v>
      </c>
      <c r="Z331">
        <v>1</v>
      </c>
      <c r="AA331">
        <v>0</v>
      </c>
      <c r="AB331" t="s">
        <v>1169</v>
      </c>
      <c r="AC331" t="s">
        <v>3275</v>
      </c>
      <c r="AP331" t="s">
        <v>980</v>
      </c>
      <c r="AQ331">
        <v>0</v>
      </c>
      <c r="AT331" t="s">
        <v>1047</v>
      </c>
      <c r="AU331" t="s">
        <v>3276</v>
      </c>
      <c r="AV331" t="str">
        <f t="shared" si="5"/>
        <v>Oczyszczalnia ścieków w Suszcu w aglomeracji Suszec</v>
      </c>
      <c r="AW331" t="s">
        <v>3277</v>
      </c>
      <c r="AX331" t="s">
        <v>3278</v>
      </c>
      <c r="BF331" s="730" t="s">
        <v>3261</v>
      </c>
      <c r="BG331" s="730" t="s">
        <v>2498</v>
      </c>
      <c r="BH331" s="730" t="s">
        <v>9494</v>
      </c>
    </row>
    <row r="332" spans="1:60">
      <c r="A332">
        <v>328</v>
      </c>
      <c r="B332" t="s">
        <v>1169</v>
      </c>
      <c r="D332" t="s">
        <v>3279</v>
      </c>
      <c r="E332" t="s">
        <v>3280</v>
      </c>
      <c r="F332" t="s">
        <v>1015</v>
      </c>
      <c r="G332">
        <v>0</v>
      </c>
      <c r="H332">
        <v>2</v>
      </c>
      <c r="I332" t="s">
        <v>1998</v>
      </c>
      <c r="J332" t="s">
        <v>3178</v>
      </c>
      <c r="K332" t="s">
        <v>2498</v>
      </c>
      <c r="L332" t="s">
        <v>2143</v>
      </c>
      <c r="M332" t="s">
        <v>1516</v>
      </c>
      <c r="N332" t="s">
        <v>3281</v>
      </c>
      <c r="O332" t="s">
        <v>3281</v>
      </c>
      <c r="P332" t="s">
        <v>3282</v>
      </c>
      <c r="Q332">
        <v>3497</v>
      </c>
      <c r="R332">
        <v>3375</v>
      </c>
      <c r="S332">
        <v>3357</v>
      </c>
      <c r="T332">
        <v>18</v>
      </c>
      <c r="U332">
        <v>0</v>
      </c>
      <c r="V332">
        <v>18</v>
      </c>
      <c r="W332">
        <v>0.99470000000000003</v>
      </c>
      <c r="X332">
        <v>1</v>
      </c>
      <c r="Y332">
        <v>0</v>
      </c>
      <c r="Z332">
        <v>1</v>
      </c>
      <c r="AA332">
        <v>0</v>
      </c>
      <c r="AB332" t="s">
        <v>1169</v>
      </c>
      <c r="AC332" t="s">
        <v>746</v>
      </c>
      <c r="AJ332" s="521" t="s">
        <v>3279</v>
      </c>
      <c r="AK332" s="521" t="s">
        <v>3279</v>
      </c>
      <c r="AP332" t="s">
        <v>980</v>
      </c>
      <c r="AQ332">
        <v>0</v>
      </c>
      <c r="AT332" t="s">
        <v>1047</v>
      </c>
      <c r="AU332" t="s">
        <v>3276</v>
      </c>
      <c r="AV332" t="str">
        <f t="shared" si="5"/>
        <v>Oczyszczalnia ścieków w Rudziczce w aglomeracji Suszec</v>
      </c>
      <c r="AW332" t="s">
        <v>3283</v>
      </c>
      <c r="AX332" t="s">
        <v>3278</v>
      </c>
      <c r="BF332" s="730" t="s">
        <v>3267</v>
      </c>
      <c r="BG332" s="730" t="s">
        <v>2498</v>
      </c>
      <c r="BH332" s="730" t="s">
        <v>9494</v>
      </c>
    </row>
    <row r="333" spans="1:60">
      <c r="A333">
        <v>329</v>
      </c>
      <c r="B333" t="s">
        <v>1169</v>
      </c>
      <c r="D333" t="s">
        <v>3284</v>
      </c>
      <c r="E333" t="s">
        <v>3285</v>
      </c>
      <c r="F333" t="s">
        <v>973</v>
      </c>
      <c r="G333">
        <v>1</v>
      </c>
      <c r="H333">
        <v>0</v>
      </c>
      <c r="I333" t="s">
        <v>1746</v>
      </c>
      <c r="J333" t="s">
        <v>2898</v>
      </c>
      <c r="K333" t="s">
        <v>2834</v>
      </c>
      <c r="L333" t="s">
        <v>2143</v>
      </c>
      <c r="M333" t="s">
        <v>1516</v>
      </c>
      <c r="N333" t="s">
        <v>3285</v>
      </c>
      <c r="O333" t="s">
        <v>3285</v>
      </c>
      <c r="P333" t="s">
        <v>3286</v>
      </c>
      <c r="Q333">
        <v>2484</v>
      </c>
      <c r="R333">
        <v>2484</v>
      </c>
      <c r="S333">
        <v>2452</v>
      </c>
      <c r="T333">
        <v>21</v>
      </c>
      <c r="U333">
        <v>11</v>
      </c>
      <c r="V333">
        <v>32</v>
      </c>
      <c r="W333">
        <v>0.98709999999999998</v>
      </c>
      <c r="X333">
        <v>1</v>
      </c>
      <c r="Y333">
        <v>1</v>
      </c>
      <c r="Z333">
        <v>1</v>
      </c>
      <c r="AA333">
        <v>1</v>
      </c>
      <c r="AB333" t="s">
        <v>1169</v>
      </c>
      <c r="AC333" t="s">
        <v>3287</v>
      </c>
      <c r="AP333" t="s">
        <v>980</v>
      </c>
      <c r="AQ333">
        <v>0</v>
      </c>
      <c r="AT333" t="s">
        <v>1169</v>
      </c>
      <c r="AU333" t="s">
        <v>3288</v>
      </c>
      <c r="AV333" t="str">
        <f t="shared" si="5"/>
        <v>Oczyszczalnie ścieków w Suszu w aglomeracji Susz</v>
      </c>
      <c r="AW333" t="s">
        <v>3289</v>
      </c>
      <c r="AX333" t="s">
        <v>3290</v>
      </c>
      <c r="BF333" s="730" t="s">
        <v>3271</v>
      </c>
      <c r="BG333" s="730" t="s">
        <v>2498</v>
      </c>
      <c r="BH333" s="730" t="s">
        <v>9494</v>
      </c>
    </row>
    <row r="334" spans="1:60">
      <c r="A334">
        <v>330</v>
      </c>
      <c r="B334" t="s">
        <v>1169</v>
      </c>
      <c r="D334" t="s">
        <v>3291</v>
      </c>
      <c r="E334" t="s">
        <v>3292</v>
      </c>
      <c r="F334" t="s">
        <v>973</v>
      </c>
      <c r="G334">
        <v>1</v>
      </c>
      <c r="H334">
        <v>0</v>
      </c>
      <c r="I334" t="s">
        <v>1164</v>
      </c>
      <c r="J334" t="s">
        <v>2837</v>
      </c>
      <c r="K334" t="s">
        <v>2498</v>
      </c>
      <c r="L334" t="s">
        <v>2143</v>
      </c>
      <c r="M334" t="s">
        <v>1516</v>
      </c>
      <c r="N334" t="s">
        <v>3293</v>
      </c>
      <c r="O334" t="s">
        <v>3293</v>
      </c>
      <c r="P334" t="s">
        <v>3294</v>
      </c>
      <c r="Q334">
        <v>2120</v>
      </c>
      <c r="R334">
        <v>2009</v>
      </c>
      <c r="S334">
        <v>2008</v>
      </c>
      <c r="T334">
        <v>1</v>
      </c>
      <c r="U334">
        <v>0</v>
      </c>
      <c r="V334">
        <v>1</v>
      </c>
      <c r="W334">
        <v>0.99950000000000006</v>
      </c>
      <c r="X334">
        <v>1</v>
      </c>
      <c r="Y334">
        <v>1</v>
      </c>
      <c r="Z334">
        <v>1</v>
      </c>
      <c r="AA334">
        <v>1</v>
      </c>
      <c r="AB334" t="s">
        <v>1169</v>
      </c>
      <c r="AC334" t="s">
        <v>3295</v>
      </c>
      <c r="AP334" t="s">
        <v>980</v>
      </c>
      <c r="AQ334">
        <v>0</v>
      </c>
      <c r="AT334" t="s">
        <v>1029</v>
      </c>
      <c r="AU334" t="s">
        <v>3296</v>
      </c>
      <c r="AV334" t="str">
        <f t="shared" si="5"/>
        <v>Oczyszczalnia Ścieków w Sułowie w aglomeracji Sułów</v>
      </c>
      <c r="AW334" t="s">
        <v>3297</v>
      </c>
      <c r="AX334" t="s">
        <v>3298</v>
      </c>
      <c r="BF334" s="730" t="s">
        <v>3279</v>
      </c>
      <c r="BG334" s="730" t="s">
        <v>2498</v>
      </c>
      <c r="BH334" s="730" t="s">
        <v>9494</v>
      </c>
    </row>
    <row r="335" spans="1:60">
      <c r="A335">
        <v>331</v>
      </c>
      <c r="B335" t="s">
        <v>1169</v>
      </c>
      <c r="D335" t="s">
        <v>3299</v>
      </c>
      <c r="E335" t="s">
        <v>3300</v>
      </c>
      <c r="F335" t="s">
        <v>973</v>
      </c>
      <c r="G335">
        <v>1</v>
      </c>
      <c r="H335">
        <v>0</v>
      </c>
      <c r="I335" t="s">
        <v>1998</v>
      </c>
      <c r="J335" t="s">
        <v>2106</v>
      </c>
      <c r="K335" t="s">
        <v>2498</v>
      </c>
      <c r="L335" t="s">
        <v>2143</v>
      </c>
      <c r="M335" t="s">
        <v>1516</v>
      </c>
      <c r="N335" t="s">
        <v>3300</v>
      </c>
      <c r="O335" t="s">
        <v>3300</v>
      </c>
      <c r="P335" t="s">
        <v>3301</v>
      </c>
      <c r="Q335">
        <v>21803</v>
      </c>
      <c r="R335">
        <v>21217</v>
      </c>
      <c r="S335">
        <v>17424</v>
      </c>
      <c r="T335">
        <v>3522</v>
      </c>
      <c r="U335">
        <v>271</v>
      </c>
      <c r="V335">
        <v>3793</v>
      </c>
      <c r="W335">
        <v>0.82120000000000004</v>
      </c>
      <c r="X335">
        <v>0</v>
      </c>
      <c r="Y335">
        <v>1</v>
      </c>
      <c r="Z335">
        <v>1</v>
      </c>
      <c r="AA335">
        <v>0</v>
      </c>
      <c r="AB335" t="s">
        <v>1169</v>
      </c>
      <c r="AC335" t="s">
        <v>3302</v>
      </c>
      <c r="AP335" t="s">
        <v>980</v>
      </c>
      <c r="AQ335">
        <v>0</v>
      </c>
      <c r="AT335" t="s">
        <v>935</v>
      </c>
      <c r="AU335" t="s">
        <v>3303</v>
      </c>
      <c r="AV335" t="str">
        <f t="shared" si="5"/>
        <v>Wola Kalinowska w aglomeracji Sułoszowa</v>
      </c>
      <c r="AW335" t="s">
        <v>3304</v>
      </c>
      <c r="AX335" t="s">
        <v>3305</v>
      </c>
      <c r="BF335" s="730" t="s">
        <v>3284</v>
      </c>
      <c r="BG335" s="730" t="s">
        <v>2834</v>
      </c>
      <c r="BH335" s="730" t="s">
        <v>9494</v>
      </c>
    </row>
    <row r="336" spans="1:60">
      <c r="A336">
        <v>332</v>
      </c>
      <c r="B336" t="s">
        <v>1169</v>
      </c>
      <c r="D336" t="s">
        <v>3306</v>
      </c>
      <c r="E336" t="s">
        <v>3155</v>
      </c>
      <c r="F336" t="s">
        <v>973</v>
      </c>
      <c r="G336">
        <v>1</v>
      </c>
      <c r="H336">
        <v>0</v>
      </c>
      <c r="I336" t="s">
        <v>1164</v>
      </c>
      <c r="J336" t="s">
        <v>2651</v>
      </c>
      <c r="K336" t="s">
        <v>2834</v>
      </c>
      <c r="L336" t="s">
        <v>2143</v>
      </c>
      <c r="M336" t="s">
        <v>1516</v>
      </c>
      <c r="N336" t="s">
        <v>3155</v>
      </c>
      <c r="O336" t="s">
        <v>3155</v>
      </c>
      <c r="P336" t="s">
        <v>3307</v>
      </c>
      <c r="Q336">
        <v>30076</v>
      </c>
      <c r="R336">
        <v>29526</v>
      </c>
      <c r="S336">
        <v>29449</v>
      </c>
      <c r="T336">
        <v>68</v>
      </c>
      <c r="U336">
        <v>9</v>
      </c>
      <c r="V336">
        <v>77</v>
      </c>
      <c r="W336">
        <v>0.99739999999999995</v>
      </c>
      <c r="X336">
        <v>1</v>
      </c>
      <c r="Y336">
        <v>1</v>
      </c>
      <c r="Z336">
        <v>1</v>
      </c>
      <c r="AA336">
        <v>1</v>
      </c>
      <c r="AB336" t="s">
        <v>1169</v>
      </c>
      <c r="AC336" t="s">
        <v>3308</v>
      </c>
      <c r="AP336" t="s">
        <v>980</v>
      </c>
      <c r="AQ336">
        <v>0</v>
      </c>
      <c r="AT336" t="s">
        <v>935</v>
      </c>
      <c r="AU336" t="s">
        <v>3309</v>
      </c>
      <c r="AV336" t="str">
        <f t="shared" si="5"/>
        <v>OCZYSZCZALNIA ŚCIEKÓW W BIERTOWICACH w aglomeracji SUŁKOWICE</v>
      </c>
      <c r="AW336" t="s">
        <v>3310</v>
      </c>
      <c r="AX336" t="s">
        <v>3311</v>
      </c>
      <c r="BF336" s="730" t="s">
        <v>3291</v>
      </c>
      <c r="BG336" s="730" t="s">
        <v>2498</v>
      </c>
      <c r="BH336" s="730" t="s">
        <v>9494</v>
      </c>
    </row>
    <row r="337" spans="1:60">
      <c r="A337">
        <v>333</v>
      </c>
      <c r="B337" t="s">
        <v>1169</v>
      </c>
      <c r="D337" t="s">
        <v>3312</v>
      </c>
      <c r="E337" t="s">
        <v>3313</v>
      </c>
      <c r="F337" t="s">
        <v>973</v>
      </c>
      <c r="G337">
        <v>1</v>
      </c>
      <c r="H337">
        <v>0</v>
      </c>
      <c r="I337" t="s">
        <v>1164</v>
      </c>
      <c r="J337" t="s">
        <v>3314</v>
      </c>
      <c r="K337" t="s">
        <v>2834</v>
      </c>
      <c r="L337" t="s">
        <v>2143</v>
      </c>
      <c r="M337" t="s">
        <v>1516</v>
      </c>
      <c r="N337" t="s">
        <v>3315</v>
      </c>
      <c r="O337" t="s">
        <v>3316</v>
      </c>
      <c r="P337" t="s">
        <v>3317</v>
      </c>
      <c r="Q337">
        <v>54849</v>
      </c>
      <c r="R337">
        <v>55471</v>
      </c>
      <c r="S337">
        <v>54819</v>
      </c>
      <c r="T337">
        <v>394</v>
      </c>
      <c r="U337">
        <v>258</v>
      </c>
      <c r="V337">
        <v>652</v>
      </c>
      <c r="W337">
        <v>0.98819999999999997</v>
      </c>
      <c r="X337">
        <v>1</v>
      </c>
      <c r="Y337">
        <v>1</v>
      </c>
      <c r="Z337">
        <v>1</v>
      </c>
      <c r="AA337">
        <v>1</v>
      </c>
      <c r="AB337" t="s">
        <v>1169</v>
      </c>
      <c r="AC337" t="s">
        <v>3318</v>
      </c>
      <c r="AP337" t="s">
        <v>980</v>
      </c>
      <c r="AQ337">
        <v>0</v>
      </c>
      <c r="AT337" t="s">
        <v>990</v>
      </c>
      <c r="AU337" t="s">
        <v>3319</v>
      </c>
      <c r="AV337" t="str">
        <f t="shared" si="5"/>
        <v>Sułkowice w aglomeracji Sułkowice</v>
      </c>
      <c r="AW337" t="s">
        <v>3320</v>
      </c>
      <c r="AX337" t="s">
        <v>3320</v>
      </c>
      <c r="BF337" s="730" t="s">
        <v>3299</v>
      </c>
      <c r="BG337" s="730" t="s">
        <v>2498</v>
      </c>
      <c r="BH337" s="730" t="s">
        <v>9494</v>
      </c>
    </row>
    <row r="338" spans="1:60">
      <c r="A338">
        <v>334</v>
      </c>
      <c r="B338" t="s">
        <v>1169</v>
      </c>
      <c r="D338" t="s">
        <v>3321</v>
      </c>
      <c r="E338" t="s">
        <v>3322</v>
      </c>
      <c r="F338" t="s">
        <v>973</v>
      </c>
      <c r="G338">
        <v>1</v>
      </c>
      <c r="H338">
        <v>0</v>
      </c>
      <c r="I338" t="s">
        <v>1164</v>
      </c>
      <c r="J338" t="s">
        <v>2651</v>
      </c>
      <c r="K338" t="s">
        <v>2834</v>
      </c>
      <c r="L338" t="s">
        <v>2143</v>
      </c>
      <c r="M338" t="s">
        <v>1516</v>
      </c>
      <c r="N338" t="s">
        <v>3322</v>
      </c>
      <c r="O338" t="s">
        <v>3322</v>
      </c>
      <c r="P338" t="s">
        <v>3323</v>
      </c>
      <c r="Q338">
        <v>2608</v>
      </c>
      <c r="R338">
        <v>2539</v>
      </c>
      <c r="S338">
        <v>2498</v>
      </c>
      <c r="T338">
        <v>10</v>
      </c>
      <c r="U338">
        <v>31</v>
      </c>
      <c r="V338">
        <v>41</v>
      </c>
      <c r="W338">
        <v>0.9839</v>
      </c>
      <c r="X338">
        <v>1</v>
      </c>
      <c r="Y338">
        <v>1</v>
      </c>
      <c r="Z338">
        <v>1</v>
      </c>
      <c r="AA338">
        <v>1</v>
      </c>
      <c r="AB338" t="s">
        <v>1169</v>
      </c>
      <c r="AC338" t="s">
        <v>3324</v>
      </c>
      <c r="AP338" t="s">
        <v>980</v>
      </c>
      <c r="AQ338">
        <v>0</v>
      </c>
      <c r="AT338" t="s">
        <v>1029</v>
      </c>
      <c r="AU338" t="s">
        <v>3325</v>
      </c>
      <c r="AV338" t="str">
        <f t="shared" si="5"/>
        <v>SULMIERZYCE w aglomeracji Sulmierzyce</v>
      </c>
      <c r="AW338" t="s">
        <v>3326</v>
      </c>
      <c r="AX338" t="s">
        <v>3327</v>
      </c>
      <c r="BF338" s="730" t="s">
        <v>3306</v>
      </c>
      <c r="BG338" s="730" t="s">
        <v>2834</v>
      </c>
      <c r="BH338" s="730" t="s">
        <v>9494</v>
      </c>
    </row>
    <row r="339" spans="1:60">
      <c r="A339">
        <v>335</v>
      </c>
      <c r="B339" t="s">
        <v>1169</v>
      </c>
      <c r="D339" t="s">
        <v>3328</v>
      </c>
      <c r="E339" t="s">
        <v>3329</v>
      </c>
      <c r="F339" t="s">
        <v>973</v>
      </c>
      <c r="G339">
        <v>1</v>
      </c>
      <c r="H339">
        <v>0</v>
      </c>
      <c r="I339" t="s">
        <v>1164</v>
      </c>
      <c r="J339" t="s">
        <v>1376</v>
      </c>
      <c r="K339" t="s">
        <v>2498</v>
      </c>
      <c r="L339" t="s">
        <v>2143</v>
      </c>
      <c r="M339" t="s">
        <v>1516</v>
      </c>
      <c r="N339" t="s">
        <v>3329</v>
      </c>
      <c r="O339" t="s">
        <v>3329</v>
      </c>
      <c r="P339" t="s">
        <v>3330</v>
      </c>
      <c r="Q339">
        <v>3471</v>
      </c>
      <c r="R339">
        <v>3471</v>
      </c>
      <c r="S339">
        <v>3434</v>
      </c>
      <c r="T339">
        <v>37</v>
      </c>
      <c r="U339">
        <v>0</v>
      </c>
      <c r="V339">
        <v>37</v>
      </c>
      <c r="W339">
        <v>0.98929999999999996</v>
      </c>
      <c r="X339">
        <v>1</v>
      </c>
      <c r="Y339">
        <v>1</v>
      </c>
      <c r="Z339">
        <v>1</v>
      </c>
      <c r="AA339">
        <v>1</v>
      </c>
      <c r="AB339" t="s">
        <v>1169</v>
      </c>
      <c r="AC339" t="s">
        <v>3331</v>
      </c>
      <c r="AP339" t="s">
        <v>980</v>
      </c>
      <c r="AQ339">
        <v>0</v>
      </c>
      <c r="AT339" t="s">
        <v>1029</v>
      </c>
      <c r="AU339" t="s">
        <v>3332</v>
      </c>
      <c r="AV339" t="str">
        <f t="shared" si="5"/>
        <v>Sulików w aglomeracji Sulików</v>
      </c>
      <c r="AW339" t="s">
        <v>3333</v>
      </c>
      <c r="AX339" t="s">
        <v>3333</v>
      </c>
      <c r="BF339" s="730" t="s">
        <v>3312</v>
      </c>
      <c r="BG339" s="730" t="s">
        <v>2834</v>
      </c>
      <c r="BH339" s="730" t="s">
        <v>9494</v>
      </c>
    </row>
    <row r="340" spans="1:60">
      <c r="A340">
        <v>336</v>
      </c>
      <c r="B340" t="s">
        <v>1169</v>
      </c>
      <c r="D340" t="s">
        <v>3334</v>
      </c>
      <c r="E340" t="s">
        <v>3335</v>
      </c>
      <c r="F340" t="s">
        <v>973</v>
      </c>
      <c r="G340">
        <v>1</v>
      </c>
      <c r="H340">
        <v>0</v>
      </c>
      <c r="I340" t="s">
        <v>1998</v>
      </c>
      <c r="J340" t="s">
        <v>2846</v>
      </c>
      <c r="K340" t="s">
        <v>2498</v>
      </c>
      <c r="L340" t="s">
        <v>2143</v>
      </c>
      <c r="M340" t="s">
        <v>1516</v>
      </c>
      <c r="N340" t="s">
        <v>3336</v>
      </c>
      <c r="O340" t="s">
        <v>3337</v>
      </c>
      <c r="P340" t="s">
        <v>3338</v>
      </c>
      <c r="Q340">
        <v>3184</v>
      </c>
      <c r="R340">
        <v>3166</v>
      </c>
      <c r="S340">
        <v>3129</v>
      </c>
      <c r="T340">
        <v>32</v>
      </c>
      <c r="U340">
        <v>5</v>
      </c>
      <c r="V340">
        <v>37</v>
      </c>
      <c r="W340">
        <v>0.98829999999999996</v>
      </c>
      <c r="X340">
        <v>1</v>
      </c>
      <c r="Y340">
        <v>1</v>
      </c>
      <c r="Z340">
        <v>0</v>
      </c>
      <c r="AA340">
        <v>0</v>
      </c>
      <c r="AB340" t="s">
        <v>1169</v>
      </c>
      <c r="AC340" t="s">
        <v>3339</v>
      </c>
      <c r="AP340" t="s">
        <v>980</v>
      </c>
      <c r="AQ340">
        <v>0</v>
      </c>
      <c r="AT340" t="s">
        <v>1038</v>
      </c>
      <c r="AU340" t="s">
        <v>3340</v>
      </c>
      <c r="AV340" t="str">
        <f t="shared" si="5"/>
        <v>Sulęcinek w aglomeracji Sulęcinek</v>
      </c>
      <c r="AW340" t="s">
        <v>3341</v>
      </c>
      <c r="AX340" t="s">
        <v>3341</v>
      </c>
      <c r="BF340" s="730" t="s">
        <v>3321</v>
      </c>
      <c r="BG340" s="730" t="s">
        <v>2834</v>
      </c>
      <c r="BH340" s="730" t="s">
        <v>9494</v>
      </c>
    </row>
    <row r="341" spans="1:60">
      <c r="A341">
        <v>337</v>
      </c>
      <c r="B341" t="s">
        <v>1169</v>
      </c>
      <c r="D341" t="s">
        <v>3342</v>
      </c>
      <c r="E341" t="s">
        <v>3343</v>
      </c>
      <c r="F341" t="s">
        <v>973</v>
      </c>
      <c r="G341">
        <v>1</v>
      </c>
      <c r="H341">
        <v>0</v>
      </c>
      <c r="I341" t="s">
        <v>1998</v>
      </c>
      <c r="J341" t="s">
        <v>3178</v>
      </c>
      <c r="K341" t="s">
        <v>2498</v>
      </c>
      <c r="L341" t="s">
        <v>2143</v>
      </c>
      <c r="M341" t="s">
        <v>1516</v>
      </c>
      <c r="N341" t="s">
        <v>3343</v>
      </c>
      <c r="O341" t="s">
        <v>3343</v>
      </c>
      <c r="P341" t="s">
        <v>3344</v>
      </c>
      <c r="Q341">
        <v>3222</v>
      </c>
      <c r="R341">
        <v>3222</v>
      </c>
      <c r="S341">
        <v>3159</v>
      </c>
      <c r="T341">
        <v>50</v>
      </c>
      <c r="U341">
        <v>13</v>
      </c>
      <c r="V341">
        <v>63</v>
      </c>
      <c r="W341">
        <v>0.98040000000000005</v>
      </c>
      <c r="X341">
        <v>1</v>
      </c>
      <c r="Y341">
        <v>1</v>
      </c>
      <c r="Z341">
        <v>1</v>
      </c>
      <c r="AA341">
        <v>1</v>
      </c>
      <c r="AB341" t="s">
        <v>1169</v>
      </c>
      <c r="AC341" t="s">
        <v>3345</v>
      </c>
      <c r="AP341" t="s">
        <v>980</v>
      </c>
      <c r="AQ341">
        <v>0</v>
      </c>
      <c r="AT341" t="s">
        <v>1038</v>
      </c>
      <c r="AU341" t="s">
        <v>3346</v>
      </c>
      <c r="AV341" t="str">
        <f t="shared" si="5"/>
        <v>Sulęcin w aglomeracji Sulęcin</v>
      </c>
      <c r="AW341" t="s">
        <v>3347</v>
      </c>
      <c r="AX341" t="s">
        <v>3347</v>
      </c>
      <c r="BF341" s="730" t="s">
        <v>3328</v>
      </c>
      <c r="BG341" s="730" t="s">
        <v>2498</v>
      </c>
      <c r="BH341" s="730" t="s">
        <v>9494</v>
      </c>
    </row>
    <row r="342" spans="1:60">
      <c r="A342">
        <v>338</v>
      </c>
      <c r="B342" t="s">
        <v>1169</v>
      </c>
      <c r="D342" t="s">
        <v>3348</v>
      </c>
      <c r="E342" t="s">
        <v>3349</v>
      </c>
      <c r="F342" t="s">
        <v>973</v>
      </c>
      <c r="G342">
        <v>1</v>
      </c>
      <c r="H342">
        <v>0</v>
      </c>
      <c r="I342" t="s">
        <v>1998</v>
      </c>
      <c r="J342" t="s">
        <v>3232</v>
      </c>
      <c r="K342" t="s">
        <v>2834</v>
      </c>
      <c r="L342" t="s">
        <v>2143</v>
      </c>
      <c r="M342" t="s">
        <v>1516</v>
      </c>
      <c r="N342" t="s">
        <v>3349</v>
      </c>
      <c r="O342" t="s">
        <v>3350</v>
      </c>
      <c r="P342" t="s">
        <v>3351</v>
      </c>
      <c r="Q342">
        <v>4231</v>
      </c>
      <c r="R342">
        <v>4065</v>
      </c>
      <c r="S342">
        <v>4065</v>
      </c>
      <c r="T342">
        <v>0</v>
      </c>
      <c r="U342">
        <v>0</v>
      </c>
      <c r="V342">
        <v>0</v>
      </c>
      <c r="W342">
        <v>1</v>
      </c>
      <c r="X342">
        <v>1</v>
      </c>
      <c r="Y342">
        <v>1</v>
      </c>
      <c r="Z342">
        <v>1</v>
      </c>
      <c r="AA342">
        <v>1</v>
      </c>
      <c r="AB342" t="s">
        <v>1169</v>
      </c>
      <c r="AC342" t="s">
        <v>3352</v>
      </c>
      <c r="AP342" t="s">
        <v>980</v>
      </c>
      <c r="AQ342">
        <v>0</v>
      </c>
      <c r="AT342" t="s">
        <v>990</v>
      </c>
      <c r="AU342" t="s">
        <v>3353</v>
      </c>
      <c r="AV342" t="str">
        <f t="shared" si="5"/>
        <v>Miejska Oczyszczalnia Ścieków w aglomeracji Sulejówek</v>
      </c>
      <c r="AW342" t="s">
        <v>1387</v>
      </c>
      <c r="AX342" t="s">
        <v>3354</v>
      </c>
      <c r="BF342" s="730" t="s">
        <v>3334</v>
      </c>
      <c r="BG342" s="730" t="s">
        <v>2498</v>
      </c>
      <c r="BH342" s="730" t="s">
        <v>9494</v>
      </c>
    </row>
    <row r="343" spans="1:60">
      <c r="A343">
        <v>339</v>
      </c>
      <c r="B343" t="s">
        <v>1169</v>
      </c>
      <c r="D343" t="s">
        <v>3355</v>
      </c>
      <c r="E343" t="s">
        <v>3356</v>
      </c>
      <c r="F343" t="s">
        <v>973</v>
      </c>
      <c r="G343">
        <v>1</v>
      </c>
      <c r="H343">
        <v>0</v>
      </c>
      <c r="I343" t="s">
        <v>1164</v>
      </c>
      <c r="J343" t="s">
        <v>2651</v>
      </c>
      <c r="K343" t="s">
        <v>2498</v>
      </c>
      <c r="L343" t="s">
        <v>2143</v>
      </c>
      <c r="M343" t="s">
        <v>1516</v>
      </c>
      <c r="N343" t="s">
        <v>3155</v>
      </c>
      <c r="O343" t="s">
        <v>3155</v>
      </c>
      <c r="P343" t="s">
        <v>3357</v>
      </c>
      <c r="Q343">
        <v>3875</v>
      </c>
      <c r="R343">
        <v>3949</v>
      </c>
      <c r="S343">
        <v>3936</v>
      </c>
      <c r="T343">
        <v>9</v>
      </c>
      <c r="U343">
        <v>4</v>
      </c>
      <c r="V343">
        <v>13</v>
      </c>
      <c r="W343">
        <v>0.99670000000000003</v>
      </c>
      <c r="X343">
        <v>1</v>
      </c>
      <c r="Y343">
        <v>1</v>
      </c>
      <c r="Z343">
        <v>1</v>
      </c>
      <c r="AA343">
        <v>1</v>
      </c>
      <c r="AB343" t="s">
        <v>1169</v>
      </c>
      <c r="AC343" t="s">
        <v>3358</v>
      </c>
      <c r="AP343" t="s">
        <v>980</v>
      </c>
      <c r="AQ343">
        <v>0</v>
      </c>
      <c r="AT343" t="s">
        <v>990</v>
      </c>
      <c r="AU343" t="s">
        <v>3359</v>
      </c>
      <c r="AV343" t="str">
        <f t="shared" si="5"/>
        <v>Miejska Oczyszczalnia Ścieków w Sulejowie w aglomeracji Sulejów</v>
      </c>
      <c r="AW343" t="s">
        <v>3360</v>
      </c>
      <c r="AX343" t="s">
        <v>3361</v>
      </c>
      <c r="BF343" s="730" t="s">
        <v>3342</v>
      </c>
      <c r="BG343" s="730" t="s">
        <v>2498</v>
      </c>
      <c r="BH343" s="730" t="s">
        <v>9494</v>
      </c>
    </row>
    <row r="344" spans="1:60">
      <c r="A344">
        <v>340</v>
      </c>
      <c r="B344" t="s">
        <v>1169</v>
      </c>
      <c r="D344" t="s">
        <v>3362</v>
      </c>
      <c r="E344" t="s">
        <v>3363</v>
      </c>
      <c r="F344" t="s">
        <v>973</v>
      </c>
      <c r="G344">
        <v>1</v>
      </c>
      <c r="H344">
        <v>0</v>
      </c>
      <c r="I344" t="s">
        <v>1746</v>
      </c>
      <c r="J344" t="s">
        <v>2585</v>
      </c>
      <c r="K344" t="s">
        <v>2819</v>
      </c>
      <c r="L344" t="s">
        <v>2143</v>
      </c>
      <c r="M344" t="s">
        <v>1516</v>
      </c>
      <c r="N344" t="s">
        <v>3363</v>
      </c>
      <c r="O344" t="s">
        <v>3364</v>
      </c>
      <c r="P344" t="s">
        <v>3365</v>
      </c>
      <c r="Q344">
        <v>6046</v>
      </c>
      <c r="R344">
        <v>6109</v>
      </c>
      <c r="S344">
        <v>6081</v>
      </c>
      <c r="T344">
        <v>22</v>
      </c>
      <c r="U344">
        <v>6</v>
      </c>
      <c r="V344">
        <v>28</v>
      </c>
      <c r="W344">
        <v>0.99539999999999995</v>
      </c>
      <c r="X344">
        <v>1</v>
      </c>
      <c r="Y344">
        <v>1</v>
      </c>
      <c r="Z344">
        <v>1</v>
      </c>
      <c r="AA344">
        <v>1</v>
      </c>
      <c r="AB344" t="s">
        <v>1169</v>
      </c>
      <c r="AC344" t="s">
        <v>3366</v>
      </c>
      <c r="AP344" t="s">
        <v>980</v>
      </c>
      <c r="AQ344">
        <v>0</v>
      </c>
      <c r="AT344" t="s">
        <v>1029</v>
      </c>
      <c r="AU344" t="s">
        <v>3367</v>
      </c>
      <c r="AV344" t="str">
        <f t="shared" si="5"/>
        <v>Nowy Świat w aglomeracji Sulechów</v>
      </c>
      <c r="AW344" t="s">
        <v>3368</v>
      </c>
      <c r="AX344" t="s">
        <v>3369</v>
      </c>
      <c r="BF344" s="730" t="s">
        <v>3348</v>
      </c>
      <c r="BG344" s="730" t="s">
        <v>2834</v>
      </c>
      <c r="BH344" s="730" t="s">
        <v>9494</v>
      </c>
    </row>
    <row r="345" spans="1:60">
      <c r="A345">
        <v>341</v>
      </c>
      <c r="B345" t="s">
        <v>1169</v>
      </c>
      <c r="D345" t="s">
        <v>3370</v>
      </c>
      <c r="E345" t="s">
        <v>3371</v>
      </c>
      <c r="F345" t="s">
        <v>973</v>
      </c>
      <c r="G345">
        <v>1</v>
      </c>
      <c r="H345">
        <v>0</v>
      </c>
      <c r="I345" t="s">
        <v>1164</v>
      </c>
      <c r="J345" t="s">
        <v>3110</v>
      </c>
      <c r="K345" t="s">
        <v>2819</v>
      </c>
      <c r="L345" t="s">
        <v>2143</v>
      </c>
      <c r="M345" t="s">
        <v>1516</v>
      </c>
      <c r="N345" t="s">
        <v>3371</v>
      </c>
      <c r="O345" t="s">
        <v>3372</v>
      </c>
      <c r="P345" t="s">
        <v>3373</v>
      </c>
      <c r="Q345">
        <v>90324</v>
      </c>
      <c r="R345">
        <v>88022</v>
      </c>
      <c r="S345">
        <v>86680</v>
      </c>
      <c r="T345">
        <v>717</v>
      </c>
      <c r="U345">
        <v>625</v>
      </c>
      <c r="V345">
        <v>1342</v>
      </c>
      <c r="W345">
        <v>0.98480000000000001</v>
      </c>
      <c r="X345">
        <v>1</v>
      </c>
      <c r="Y345">
        <v>1</v>
      </c>
      <c r="Z345">
        <v>1</v>
      </c>
      <c r="AA345">
        <v>1</v>
      </c>
      <c r="AB345" t="s">
        <v>1169</v>
      </c>
      <c r="AC345" t="s">
        <v>3374</v>
      </c>
      <c r="AP345" t="s">
        <v>980</v>
      </c>
      <c r="AQ345">
        <v>0</v>
      </c>
      <c r="AT345" t="s">
        <v>1169</v>
      </c>
      <c r="AU345" t="s">
        <v>2771</v>
      </c>
      <c r="AV345" t="str">
        <f t="shared" si="5"/>
        <v>Oczyszczalnia ścieków Suchy Dąb w aglomeracji Suchy Dąb</v>
      </c>
      <c r="AW345" t="s">
        <v>3375</v>
      </c>
      <c r="AX345" t="s">
        <v>2772</v>
      </c>
      <c r="BF345" s="730" t="s">
        <v>3355</v>
      </c>
      <c r="BG345" s="730" t="s">
        <v>2498</v>
      </c>
      <c r="BH345" s="730" t="s">
        <v>9494</v>
      </c>
    </row>
    <row r="346" spans="1:60">
      <c r="A346">
        <v>342</v>
      </c>
      <c r="B346" t="s">
        <v>1169</v>
      </c>
      <c r="D346" t="s">
        <v>3376</v>
      </c>
      <c r="E346" t="s">
        <v>3377</v>
      </c>
      <c r="F346" t="s">
        <v>973</v>
      </c>
      <c r="G346">
        <v>1</v>
      </c>
      <c r="H346">
        <v>0</v>
      </c>
      <c r="I346" t="s">
        <v>1998</v>
      </c>
      <c r="J346" t="s">
        <v>2846</v>
      </c>
      <c r="K346" t="s">
        <v>2834</v>
      </c>
      <c r="L346" t="s">
        <v>2143</v>
      </c>
      <c r="M346" t="s">
        <v>1516</v>
      </c>
      <c r="N346" t="s">
        <v>3378</v>
      </c>
      <c r="O346" t="s">
        <v>3378</v>
      </c>
      <c r="P346" t="s">
        <v>3379</v>
      </c>
      <c r="Q346">
        <v>8002</v>
      </c>
      <c r="R346">
        <v>7503</v>
      </c>
      <c r="S346">
        <v>7401</v>
      </c>
      <c r="T346">
        <v>102</v>
      </c>
      <c r="U346">
        <v>0</v>
      </c>
      <c r="V346">
        <v>102</v>
      </c>
      <c r="W346">
        <v>0.98640000000000005</v>
      </c>
      <c r="X346">
        <v>1</v>
      </c>
      <c r="Y346">
        <v>1</v>
      </c>
      <c r="Z346">
        <v>1</v>
      </c>
      <c r="AA346">
        <v>1</v>
      </c>
      <c r="AB346" t="s">
        <v>1169</v>
      </c>
      <c r="AC346" t="s">
        <v>3380</v>
      </c>
      <c r="AP346" t="s">
        <v>980</v>
      </c>
      <c r="AQ346">
        <v>0</v>
      </c>
      <c r="AT346" t="s">
        <v>1212</v>
      </c>
      <c r="AU346" t="s">
        <v>3381</v>
      </c>
      <c r="AV346" t="str">
        <f t="shared" si="5"/>
        <v>Gminna Oczyszczalnia Ścieków w Przygodach w aglomeracji Suchożebry</v>
      </c>
      <c r="AW346" t="s">
        <v>3382</v>
      </c>
      <c r="AX346" t="s">
        <v>3383</v>
      </c>
      <c r="BF346" s="730" t="s">
        <v>3362</v>
      </c>
      <c r="BG346" s="730" t="s">
        <v>2819</v>
      </c>
      <c r="BH346" s="730" t="s">
        <v>9494</v>
      </c>
    </row>
    <row r="347" spans="1:60">
      <c r="A347">
        <v>343</v>
      </c>
      <c r="B347" t="s">
        <v>1169</v>
      </c>
      <c r="D347" t="s">
        <v>3384</v>
      </c>
      <c r="E347" t="s">
        <v>3385</v>
      </c>
      <c r="F347" t="s">
        <v>973</v>
      </c>
      <c r="G347">
        <v>1</v>
      </c>
      <c r="H347">
        <v>0</v>
      </c>
      <c r="I347" t="s">
        <v>1746</v>
      </c>
      <c r="J347" t="s">
        <v>1804</v>
      </c>
      <c r="K347" t="s">
        <v>2819</v>
      </c>
      <c r="L347" t="s">
        <v>2143</v>
      </c>
      <c r="M347" t="s">
        <v>1516</v>
      </c>
      <c r="N347" t="s">
        <v>3385</v>
      </c>
      <c r="O347" t="s">
        <v>3385</v>
      </c>
      <c r="P347" t="s">
        <v>3386</v>
      </c>
      <c r="Q347">
        <v>8898</v>
      </c>
      <c r="R347">
        <v>8933</v>
      </c>
      <c r="S347">
        <v>8853</v>
      </c>
      <c r="T347">
        <v>45</v>
      </c>
      <c r="U347">
        <v>35</v>
      </c>
      <c r="V347">
        <v>80</v>
      </c>
      <c r="W347">
        <v>0.99099999999999999</v>
      </c>
      <c r="X347">
        <v>1</v>
      </c>
      <c r="Y347">
        <v>1</v>
      </c>
      <c r="Z347">
        <v>1</v>
      </c>
      <c r="AA347">
        <v>1</v>
      </c>
      <c r="AB347" t="s">
        <v>1169</v>
      </c>
      <c r="AC347" t="s">
        <v>3387</v>
      </c>
      <c r="AP347" t="s">
        <v>980</v>
      </c>
      <c r="AQ347">
        <v>0</v>
      </c>
      <c r="AT347" t="s">
        <v>1459</v>
      </c>
      <c r="AU347" t="s">
        <v>1669</v>
      </c>
      <c r="AV347" t="str">
        <f t="shared" si="5"/>
        <v>Oczyszczalnia ścieków w Suchowoli w aglomeracji Suchowola</v>
      </c>
      <c r="AW347" t="s">
        <v>3388</v>
      </c>
      <c r="AX347" t="s">
        <v>1670</v>
      </c>
      <c r="BF347" s="730" t="s">
        <v>3370</v>
      </c>
      <c r="BG347" s="730" t="s">
        <v>2819</v>
      </c>
      <c r="BH347" s="730" t="s">
        <v>9494</v>
      </c>
    </row>
    <row r="348" spans="1:60">
      <c r="A348">
        <v>344</v>
      </c>
      <c r="B348" t="s">
        <v>1169</v>
      </c>
      <c r="D348" t="s">
        <v>3389</v>
      </c>
      <c r="E348" t="s">
        <v>3390</v>
      </c>
      <c r="F348" t="s">
        <v>973</v>
      </c>
      <c r="G348">
        <v>1</v>
      </c>
      <c r="H348">
        <v>0</v>
      </c>
      <c r="I348" t="s">
        <v>1998</v>
      </c>
      <c r="J348" t="s">
        <v>2846</v>
      </c>
      <c r="K348" t="s">
        <v>2498</v>
      </c>
      <c r="L348" t="s">
        <v>2143</v>
      </c>
      <c r="M348" t="s">
        <v>1516</v>
      </c>
      <c r="N348" t="s">
        <v>3390</v>
      </c>
      <c r="O348" t="s">
        <v>3390</v>
      </c>
      <c r="P348" t="s">
        <v>3391</v>
      </c>
      <c r="Q348">
        <v>8022</v>
      </c>
      <c r="R348">
        <v>7750</v>
      </c>
      <c r="S348">
        <v>7657</v>
      </c>
      <c r="T348">
        <v>0</v>
      </c>
      <c r="U348">
        <v>93</v>
      </c>
      <c r="V348">
        <v>93</v>
      </c>
      <c r="W348">
        <v>0.98799999999999999</v>
      </c>
      <c r="X348">
        <v>1</v>
      </c>
      <c r="Y348">
        <v>1</v>
      </c>
      <c r="Z348">
        <v>1</v>
      </c>
      <c r="AA348">
        <v>1</v>
      </c>
      <c r="AB348" t="s">
        <v>1169</v>
      </c>
      <c r="AC348" t="s">
        <v>3392</v>
      </c>
      <c r="AP348" t="s">
        <v>980</v>
      </c>
      <c r="AQ348">
        <v>0</v>
      </c>
      <c r="AT348" t="s">
        <v>990</v>
      </c>
      <c r="AU348" t="s">
        <v>3393</v>
      </c>
      <c r="AV348" t="str">
        <f t="shared" si="5"/>
        <v>Oczyszczalnia Ścieków w Suchedniowie w aglomeracji Suchedniów</v>
      </c>
      <c r="AW348" t="s">
        <v>3394</v>
      </c>
      <c r="AX348" t="s">
        <v>3395</v>
      </c>
      <c r="BF348" s="730" t="s">
        <v>3376</v>
      </c>
      <c r="BG348" s="730" t="s">
        <v>2834</v>
      </c>
      <c r="BH348" s="730" t="s">
        <v>9494</v>
      </c>
    </row>
    <row r="349" spans="1:60">
      <c r="A349">
        <v>345</v>
      </c>
      <c r="B349" t="s">
        <v>1169</v>
      </c>
      <c r="D349" t="s">
        <v>3396</v>
      </c>
      <c r="E349" t="s">
        <v>3397</v>
      </c>
      <c r="F349" t="s">
        <v>973</v>
      </c>
      <c r="G349">
        <v>1</v>
      </c>
      <c r="H349">
        <v>0</v>
      </c>
      <c r="I349" t="s">
        <v>1164</v>
      </c>
      <c r="J349" t="s">
        <v>2973</v>
      </c>
      <c r="K349" t="s">
        <v>2498</v>
      </c>
      <c r="L349" t="s">
        <v>2143</v>
      </c>
      <c r="M349" t="s">
        <v>1516</v>
      </c>
      <c r="N349" t="s">
        <v>3397</v>
      </c>
      <c r="O349" t="s">
        <v>3397</v>
      </c>
      <c r="P349" t="s">
        <v>3398</v>
      </c>
      <c r="Q349">
        <v>2248</v>
      </c>
      <c r="R349">
        <v>1746</v>
      </c>
      <c r="S349">
        <v>0</v>
      </c>
      <c r="T349">
        <v>1530</v>
      </c>
      <c r="U349">
        <v>216</v>
      </c>
      <c r="V349">
        <v>1746</v>
      </c>
      <c r="W349">
        <v>0</v>
      </c>
      <c r="X349">
        <v>0</v>
      </c>
      <c r="Y349">
        <v>1</v>
      </c>
      <c r="Z349">
        <v>1</v>
      </c>
      <c r="AA349">
        <v>0</v>
      </c>
      <c r="AB349" t="s">
        <v>1169</v>
      </c>
      <c r="AC349" t="s">
        <v>3399</v>
      </c>
      <c r="AP349" t="s">
        <v>980</v>
      </c>
      <c r="AQ349">
        <v>0</v>
      </c>
      <c r="AT349" t="s">
        <v>935</v>
      </c>
      <c r="AU349" t="s">
        <v>3400</v>
      </c>
      <c r="AV349" t="str">
        <f t="shared" si="5"/>
        <v>Rejonowa Oczyszczalnia Ścieków w aglomeracji Sucha Beskidzka</v>
      </c>
      <c r="AW349" t="s">
        <v>3401</v>
      </c>
      <c r="AX349" t="s">
        <v>3402</v>
      </c>
      <c r="BF349" s="730" t="s">
        <v>3384</v>
      </c>
      <c r="BG349" s="730" t="s">
        <v>2819</v>
      </c>
      <c r="BH349" s="730" t="s">
        <v>9494</v>
      </c>
    </row>
    <row r="350" spans="1:60">
      <c r="A350">
        <v>346</v>
      </c>
      <c r="B350" t="s">
        <v>1169</v>
      </c>
      <c r="D350" t="s">
        <v>3403</v>
      </c>
      <c r="E350" t="s">
        <v>3404</v>
      </c>
      <c r="F350" t="s">
        <v>973</v>
      </c>
      <c r="G350">
        <v>1</v>
      </c>
      <c r="H350">
        <v>0</v>
      </c>
      <c r="I350" t="s">
        <v>1164</v>
      </c>
      <c r="J350" t="s">
        <v>2973</v>
      </c>
      <c r="K350" t="s">
        <v>2498</v>
      </c>
      <c r="L350" t="s">
        <v>2143</v>
      </c>
      <c r="M350" t="s">
        <v>1516</v>
      </c>
      <c r="N350" t="s">
        <v>3405</v>
      </c>
      <c r="O350" t="s">
        <v>3405</v>
      </c>
      <c r="P350" t="s">
        <v>3406</v>
      </c>
      <c r="Q350">
        <v>2037</v>
      </c>
      <c r="R350">
        <v>2061</v>
      </c>
      <c r="S350">
        <v>2022</v>
      </c>
      <c r="T350">
        <v>27</v>
      </c>
      <c r="U350">
        <v>12</v>
      </c>
      <c r="V350">
        <v>39</v>
      </c>
      <c r="W350">
        <v>0.98109999999999997</v>
      </c>
      <c r="X350">
        <v>1</v>
      </c>
      <c r="Y350">
        <v>1</v>
      </c>
      <c r="Z350">
        <v>1</v>
      </c>
      <c r="AA350">
        <v>1</v>
      </c>
      <c r="AB350" t="s">
        <v>1169</v>
      </c>
      <c r="AC350" t="s">
        <v>3407</v>
      </c>
      <c r="AP350" t="s">
        <v>980</v>
      </c>
      <c r="AQ350">
        <v>0</v>
      </c>
      <c r="AT350" t="s">
        <v>1169</v>
      </c>
      <c r="AU350" t="s">
        <v>3408</v>
      </c>
      <c r="AV350" t="str">
        <f t="shared" si="5"/>
        <v>Subkowy w aglomeracji Subkowy</v>
      </c>
      <c r="AW350" t="s">
        <v>3409</v>
      </c>
      <c r="AX350" t="s">
        <v>3409</v>
      </c>
      <c r="BF350" s="730" t="s">
        <v>3389</v>
      </c>
      <c r="BG350" s="730" t="s">
        <v>2498</v>
      </c>
      <c r="BH350" s="730" t="s">
        <v>9494</v>
      </c>
    </row>
    <row r="351" spans="1:60">
      <c r="A351">
        <v>347</v>
      </c>
      <c r="B351" t="s">
        <v>1169</v>
      </c>
      <c r="D351" t="s">
        <v>3410</v>
      </c>
      <c r="E351" t="s">
        <v>3411</v>
      </c>
      <c r="F351" t="s">
        <v>973</v>
      </c>
      <c r="G351">
        <v>1</v>
      </c>
      <c r="H351">
        <v>0</v>
      </c>
      <c r="I351" t="s">
        <v>1746</v>
      </c>
      <c r="J351" t="s">
        <v>2861</v>
      </c>
      <c r="K351" t="s">
        <v>2819</v>
      </c>
      <c r="L351" t="s">
        <v>2143</v>
      </c>
      <c r="M351" t="s">
        <v>1516</v>
      </c>
      <c r="N351" t="s">
        <v>3411</v>
      </c>
      <c r="O351" t="s">
        <v>3411</v>
      </c>
      <c r="P351" t="s">
        <v>3412</v>
      </c>
      <c r="Q351">
        <v>12869</v>
      </c>
      <c r="R351">
        <v>11955</v>
      </c>
      <c r="S351">
        <v>11774</v>
      </c>
      <c r="T351">
        <v>123</v>
      </c>
      <c r="U351">
        <v>58</v>
      </c>
      <c r="V351">
        <v>181</v>
      </c>
      <c r="W351">
        <v>0.9849</v>
      </c>
      <c r="X351">
        <v>1</v>
      </c>
      <c r="Y351">
        <v>1</v>
      </c>
      <c r="Z351">
        <v>1</v>
      </c>
      <c r="AA351">
        <v>1</v>
      </c>
      <c r="AB351" t="s">
        <v>1169</v>
      </c>
      <c r="AC351" t="s">
        <v>3413</v>
      </c>
      <c r="AP351" t="s">
        <v>980</v>
      </c>
      <c r="AQ351">
        <v>0</v>
      </c>
      <c r="AT351" t="s">
        <v>1169</v>
      </c>
      <c r="AU351" t="s">
        <v>3408</v>
      </c>
      <c r="AV351" t="str">
        <f t="shared" si="5"/>
        <v>Gorzędziej w aglomeracji Subkowy</v>
      </c>
      <c r="AW351" t="s">
        <v>3414</v>
      </c>
      <c r="AX351" t="s">
        <v>3409</v>
      </c>
      <c r="BF351" s="730" t="s">
        <v>3396</v>
      </c>
      <c r="BG351" s="730" t="s">
        <v>2498</v>
      </c>
      <c r="BH351" s="730" t="s">
        <v>9494</v>
      </c>
    </row>
    <row r="352" spans="1:60">
      <c r="A352">
        <v>348</v>
      </c>
      <c r="B352" t="s">
        <v>1169</v>
      </c>
      <c r="D352" t="s">
        <v>3415</v>
      </c>
      <c r="E352" t="s">
        <v>3416</v>
      </c>
      <c r="F352" t="s">
        <v>973</v>
      </c>
      <c r="G352">
        <v>1</v>
      </c>
      <c r="H352">
        <v>0</v>
      </c>
      <c r="I352" t="s">
        <v>1164</v>
      </c>
      <c r="J352" t="s">
        <v>3218</v>
      </c>
      <c r="K352" t="s">
        <v>2834</v>
      </c>
      <c r="L352" t="s">
        <v>2143</v>
      </c>
      <c r="M352" t="s">
        <v>1516</v>
      </c>
      <c r="N352" t="s">
        <v>3416</v>
      </c>
      <c r="O352" t="s">
        <v>3416</v>
      </c>
      <c r="P352" t="s">
        <v>3417</v>
      </c>
      <c r="Q352">
        <v>12457</v>
      </c>
      <c r="R352">
        <v>12720</v>
      </c>
      <c r="S352">
        <v>12217</v>
      </c>
      <c r="T352">
        <v>503</v>
      </c>
      <c r="U352">
        <v>0</v>
      </c>
      <c r="V352">
        <v>503</v>
      </c>
      <c r="W352">
        <v>0.96050000000000002</v>
      </c>
      <c r="X352">
        <v>0</v>
      </c>
      <c r="Y352">
        <v>1</v>
      </c>
      <c r="Z352">
        <v>1</v>
      </c>
      <c r="AA352">
        <v>0</v>
      </c>
      <c r="AB352" t="s">
        <v>1169</v>
      </c>
      <c r="AC352" t="s">
        <v>3418</v>
      </c>
      <c r="AP352" t="s">
        <v>980</v>
      </c>
      <c r="AQ352">
        <v>0</v>
      </c>
      <c r="AT352" t="s">
        <v>990</v>
      </c>
      <c r="AU352" t="s">
        <v>3419</v>
      </c>
      <c r="AV352" t="str">
        <f t="shared" si="5"/>
        <v>Styków w aglomeracji Styków</v>
      </c>
      <c r="AW352" t="s">
        <v>3420</v>
      </c>
      <c r="AX352" t="s">
        <v>3420</v>
      </c>
      <c r="BF352" s="730" t="s">
        <v>3403</v>
      </c>
      <c r="BG352" s="730" t="s">
        <v>2498</v>
      </c>
      <c r="BH352" s="730" t="s">
        <v>9494</v>
      </c>
    </row>
    <row r="353" spans="1:60">
      <c r="A353">
        <v>349</v>
      </c>
      <c r="B353" t="s">
        <v>1169</v>
      </c>
      <c r="D353" t="s">
        <v>3421</v>
      </c>
      <c r="E353" t="s">
        <v>3422</v>
      </c>
      <c r="F353" t="s">
        <v>973</v>
      </c>
      <c r="G353">
        <v>1</v>
      </c>
      <c r="H353">
        <v>0</v>
      </c>
      <c r="I353" t="s">
        <v>1164</v>
      </c>
      <c r="J353" t="s">
        <v>3314</v>
      </c>
      <c r="K353" t="s">
        <v>2834</v>
      </c>
      <c r="L353" t="s">
        <v>2143</v>
      </c>
      <c r="M353" t="s">
        <v>1516</v>
      </c>
      <c r="N353" t="s">
        <v>3422</v>
      </c>
      <c r="O353" t="s">
        <v>3422</v>
      </c>
      <c r="P353" t="s">
        <v>3423</v>
      </c>
      <c r="Q353">
        <v>9309</v>
      </c>
      <c r="R353">
        <v>8920</v>
      </c>
      <c r="S353">
        <v>8860</v>
      </c>
      <c r="T353">
        <v>60</v>
      </c>
      <c r="U353">
        <v>0</v>
      </c>
      <c r="V353">
        <v>60</v>
      </c>
      <c r="W353">
        <v>0.99329999999999996</v>
      </c>
      <c r="X353">
        <v>1</v>
      </c>
      <c r="Y353">
        <v>1</v>
      </c>
      <c r="Z353">
        <v>1</v>
      </c>
      <c r="AA353">
        <v>1</v>
      </c>
      <c r="AB353" t="s">
        <v>1169</v>
      </c>
      <c r="AC353" t="s">
        <v>3424</v>
      </c>
      <c r="AP353" t="s">
        <v>980</v>
      </c>
      <c r="AQ353">
        <v>0</v>
      </c>
      <c r="AT353" t="s">
        <v>1169</v>
      </c>
      <c r="AU353" t="s">
        <v>3425</v>
      </c>
      <c r="AV353" t="str">
        <f t="shared" si="5"/>
        <v>Oczyszczalnia ścieków Ugoszcz w aglomeracji Studzienice</v>
      </c>
      <c r="AW353" t="s">
        <v>3426</v>
      </c>
      <c r="AX353" t="s">
        <v>3427</v>
      </c>
      <c r="BF353" s="730" t="s">
        <v>3410</v>
      </c>
      <c r="BG353" s="730" t="s">
        <v>2819</v>
      </c>
      <c r="BH353" s="730" t="s">
        <v>9494</v>
      </c>
    </row>
    <row r="354" spans="1:60">
      <c r="A354">
        <v>350</v>
      </c>
      <c r="B354" t="s">
        <v>1169</v>
      </c>
      <c r="D354" t="s">
        <v>3428</v>
      </c>
      <c r="E354" t="s">
        <v>3429</v>
      </c>
      <c r="F354" t="s">
        <v>973</v>
      </c>
      <c r="G354">
        <v>1</v>
      </c>
      <c r="H354">
        <v>0</v>
      </c>
      <c r="I354" t="s">
        <v>1998</v>
      </c>
      <c r="J354" t="s">
        <v>2846</v>
      </c>
      <c r="K354" t="s">
        <v>2498</v>
      </c>
      <c r="L354" t="s">
        <v>2143</v>
      </c>
      <c r="M354" t="s">
        <v>1516</v>
      </c>
      <c r="N354" t="s">
        <v>3430</v>
      </c>
      <c r="O354" t="s">
        <v>3430</v>
      </c>
      <c r="P354" t="s">
        <v>3431</v>
      </c>
      <c r="Q354">
        <v>3068</v>
      </c>
      <c r="R354">
        <v>3153</v>
      </c>
      <c r="S354">
        <v>3102</v>
      </c>
      <c r="T354">
        <v>46</v>
      </c>
      <c r="U354">
        <v>5</v>
      </c>
      <c r="V354">
        <v>51</v>
      </c>
      <c r="W354">
        <v>0.98380000000000001</v>
      </c>
      <c r="X354">
        <v>1</v>
      </c>
      <c r="Y354">
        <v>1</v>
      </c>
      <c r="Z354">
        <v>1</v>
      </c>
      <c r="AA354">
        <v>1</v>
      </c>
      <c r="AB354" t="s">
        <v>1169</v>
      </c>
      <c r="AC354" t="s">
        <v>3432</v>
      </c>
      <c r="AP354" t="s">
        <v>980</v>
      </c>
      <c r="AQ354">
        <v>0</v>
      </c>
      <c r="AT354" t="s">
        <v>1019</v>
      </c>
      <c r="AU354" t="s">
        <v>3433</v>
      </c>
      <c r="AV354" t="str">
        <f t="shared" si="5"/>
        <v>Stubno w aglomeracji Stubno</v>
      </c>
      <c r="AW354" t="s">
        <v>3434</v>
      </c>
      <c r="AX354" t="s">
        <v>3434</v>
      </c>
      <c r="BF354" s="730" t="s">
        <v>3415</v>
      </c>
      <c r="BG354" s="730" t="s">
        <v>2834</v>
      </c>
      <c r="BH354" s="730" t="s">
        <v>9494</v>
      </c>
    </row>
    <row r="355" spans="1:60">
      <c r="A355">
        <v>351</v>
      </c>
      <c r="B355" t="s">
        <v>1169</v>
      </c>
      <c r="D355" t="s">
        <v>3435</v>
      </c>
      <c r="E355" t="s">
        <v>3436</v>
      </c>
      <c r="F355" t="s">
        <v>973</v>
      </c>
      <c r="G355">
        <v>1</v>
      </c>
      <c r="H355">
        <v>0</v>
      </c>
      <c r="I355" t="s">
        <v>1164</v>
      </c>
      <c r="J355" t="s">
        <v>2180</v>
      </c>
      <c r="K355" t="s">
        <v>2498</v>
      </c>
      <c r="L355" t="s">
        <v>2143</v>
      </c>
      <c r="M355" t="s">
        <v>1516</v>
      </c>
      <c r="N355" t="s">
        <v>3436</v>
      </c>
      <c r="O355" t="s">
        <v>3436</v>
      </c>
      <c r="P355" t="s">
        <v>3437</v>
      </c>
      <c r="Q355">
        <v>22019</v>
      </c>
      <c r="R355">
        <v>21404</v>
      </c>
      <c r="S355">
        <v>21337</v>
      </c>
      <c r="T355">
        <v>52</v>
      </c>
      <c r="U355">
        <v>15</v>
      </c>
      <c r="V355">
        <v>67</v>
      </c>
      <c r="W355">
        <v>0.99690000000000001</v>
      </c>
      <c r="X355">
        <v>1</v>
      </c>
      <c r="Y355">
        <v>1</v>
      </c>
      <c r="Z355">
        <v>1</v>
      </c>
      <c r="AA355">
        <v>1</v>
      </c>
      <c r="AB355" t="s">
        <v>1169</v>
      </c>
      <c r="AC355" t="s">
        <v>3438</v>
      </c>
      <c r="AP355" t="s">
        <v>980</v>
      </c>
      <c r="AQ355">
        <v>0</v>
      </c>
      <c r="AT355" t="s">
        <v>1212</v>
      </c>
      <c r="AU355" t="s">
        <v>3439</v>
      </c>
      <c r="AV355" t="str">
        <f t="shared" si="5"/>
        <v>Strzyżów w aglomeracji Strzyżów</v>
      </c>
      <c r="AW355" t="s">
        <v>3440</v>
      </c>
      <c r="AX355" t="s">
        <v>3440</v>
      </c>
      <c r="BF355" s="730" t="s">
        <v>3421</v>
      </c>
      <c r="BG355" s="730" t="s">
        <v>2834</v>
      </c>
      <c r="BH355" s="730" t="s">
        <v>9494</v>
      </c>
    </row>
    <row r="356" spans="1:60">
      <c r="A356">
        <v>352</v>
      </c>
      <c r="B356" t="s">
        <v>1169</v>
      </c>
      <c r="D356" t="s">
        <v>3441</v>
      </c>
      <c r="E356" t="s">
        <v>3442</v>
      </c>
      <c r="F356" t="s">
        <v>973</v>
      </c>
      <c r="G356">
        <v>1</v>
      </c>
      <c r="H356">
        <v>0</v>
      </c>
      <c r="I356" t="s">
        <v>1164</v>
      </c>
      <c r="J356" t="s">
        <v>3314</v>
      </c>
      <c r="K356" t="s">
        <v>2834</v>
      </c>
      <c r="L356" t="s">
        <v>2143</v>
      </c>
      <c r="M356" t="s">
        <v>1516</v>
      </c>
      <c r="N356" t="s">
        <v>3442</v>
      </c>
      <c r="O356" t="s">
        <v>3442</v>
      </c>
      <c r="P356" t="s">
        <v>3443</v>
      </c>
      <c r="Q356">
        <v>2457</v>
      </c>
      <c r="R356">
        <v>2338</v>
      </c>
      <c r="S356">
        <v>2338</v>
      </c>
      <c r="T356">
        <v>0</v>
      </c>
      <c r="U356">
        <v>0</v>
      </c>
      <c r="V356">
        <v>0</v>
      </c>
      <c r="W356">
        <v>1</v>
      </c>
      <c r="X356">
        <v>1</v>
      </c>
      <c r="Y356">
        <v>1</v>
      </c>
      <c r="Z356">
        <v>1</v>
      </c>
      <c r="AA356">
        <v>1</v>
      </c>
      <c r="AB356" t="s">
        <v>1169</v>
      </c>
      <c r="AC356" t="s">
        <v>3444</v>
      </c>
      <c r="AP356" t="s">
        <v>980</v>
      </c>
      <c r="AQ356">
        <v>0</v>
      </c>
      <c r="AT356" t="s">
        <v>1019</v>
      </c>
      <c r="AU356" t="s">
        <v>3445</v>
      </c>
      <c r="AV356" t="str">
        <f t="shared" si="5"/>
        <v>Strzyżów w aglomeracji Strzyżów</v>
      </c>
      <c r="AW356" t="s">
        <v>3440</v>
      </c>
      <c r="AX356" t="s">
        <v>3440</v>
      </c>
      <c r="BF356" s="730" t="s">
        <v>3428</v>
      </c>
      <c r="BG356" s="730" t="s">
        <v>2498</v>
      </c>
      <c r="BH356" s="730" t="s">
        <v>9494</v>
      </c>
    </row>
    <row r="357" spans="1:60">
      <c r="A357">
        <v>353</v>
      </c>
      <c r="B357" t="s">
        <v>1169</v>
      </c>
      <c r="D357" t="s">
        <v>3446</v>
      </c>
      <c r="E357" t="s">
        <v>3447</v>
      </c>
      <c r="F357" t="s">
        <v>973</v>
      </c>
      <c r="G357">
        <v>1</v>
      </c>
      <c r="H357">
        <v>0</v>
      </c>
      <c r="I357" t="s">
        <v>1164</v>
      </c>
      <c r="J357" t="s">
        <v>2837</v>
      </c>
      <c r="K357" t="s">
        <v>2498</v>
      </c>
      <c r="L357" t="s">
        <v>2143</v>
      </c>
      <c r="M357" t="s">
        <v>1516</v>
      </c>
      <c r="N357" t="s">
        <v>3199</v>
      </c>
      <c r="O357" t="s">
        <v>3199</v>
      </c>
      <c r="P357" t="s">
        <v>3448</v>
      </c>
      <c r="Q357">
        <v>2916</v>
      </c>
      <c r="R357">
        <v>3036</v>
      </c>
      <c r="S357">
        <v>2997</v>
      </c>
      <c r="T357">
        <v>39</v>
      </c>
      <c r="U357">
        <v>0</v>
      </c>
      <c r="V357">
        <v>39</v>
      </c>
      <c r="W357">
        <v>0.98719999999999997</v>
      </c>
      <c r="X357">
        <v>1</v>
      </c>
      <c r="Y357">
        <v>1</v>
      </c>
      <c r="Z357">
        <v>1</v>
      </c>
      <c r="AA357">
        <v>1</v>
      </c>
      <c r="AB357" t="s">
        <v>1169</v>
      </c>
      <c r="AC357" t="s">
        <v>3203</v>
      </c>
      <c r="AP357" t="s">
        <v>980</v>
      </c>
      <c r="AQ357">
        <v>0</v>
      </c>
      <c r="AT357" t="s">
        <v>1072</v>
      </c>
      <c r="AU357" t="s">
        <v>2037</v>
      </c>
      <c r="AV357" t="str">
        <f t="shared" si="5"/>
        <v>Strzelno Klasztorne w aglomeracji Strzelno</v>
      </c>
      <c r="AW357" t="s">
        <v>3449</v>
      </c>
      <c r="AX357" t="s">
        <v>2038</v>
      </c>
      <c r="BF357" s="730" t="s">
        <v>3435</v>
      </c>
      <c r="BG357" s="730" t="s">
        <v>2498</v>
      </c>
      <c r="BH357" s="730" t="s">
        <v>9494</v>
      </c>
    </row>
    <row r="358" spans="1:60">
      <c r="A358">
        <v>354</v>
      </c>
      <c r="B358" t="s">
        <v>1169</v>
      </c>
      <c r="D358" t="s">
        <v>3450</v>
      </c>
      <c r="E358" t="s">
        <v>3451</v>
      </c>
      <c r="F358" t="s">
        <v>973</v>
      </c>
      <c r="G358">
        <v>1</v>
      </c>
      <c r="H358">
        <v>0</v>
      </c>
      <c r="I358" t="s">
        <v>1998</v>
      </c>
      <c r="J358" t="s">
        <v>2053</v>
      </c>
      <c r="K358" t="s">
        <v>2498</v>
      </c>
      <c r="L358" t="s">
        <v>2143</v>
      </c>
      <c r="M358" t="s">
        <v>1516</v>
      </c>
      <c r="N358" t="s">
        <v>3451</v>
      </c>
      <c r="O358" t="s">
        <v>3451</v>
      </c>
      <c r="P358" t="s">
        <v>3452</v>
      </c>
      <c r="Q358">
        <v>11148</v>
      </c>
      <c r="R358">
        <v>10783</v>
      </c>
      <c r="S358">
        <v>10667</v>
      </c>
      <c r="T358">
        <v>116</v>
      </c>
      <c r="U358">
        <v>0</v>
      </c>
      <c r="V358">
        <v>116</v>
      </c>
      <c r="W358">
        <v>0.98919999999999997</v>
      </c>
      <c r="X358">
        <v>1</v>
      </c>
      <c r="Y358">
        <v>1</v>
      </c>
      <c r="Z358">
        <v>1</v>
      </c>
      <c r="AA358">
        <v>1</v>
      </c>
      <c r="AB358" t="s">
        <v>1169</v>
      </c>
      <c r="AC358" t="s">
        <v>3453</v>
      </c>
      <c r="AP358" t="s">
        <v>980</v>
      </c>
      <c r="AQ358">
        <v>0</v>
      </c>
      <c r="AT358" t="s">
        <v>1029</v>
      </c>
      <c r="AU358" t="s">
        <v>3454</v>
      </c>
      <c r="AV358" t="str">
        <f t="shared" si="5"/>
        <v>Oczyszczalnia ścieków w Chociwelu  w aglomeracji Strzelin</v>
      </c>
      <c r="AW358" t="s">
        <v>3455</v>
      </c>
      <c r="AX358" t="s">
        <v>3456</v>
      </c>
      <c r="BF358" s="730" t="s">
        <v>3441</v>
      </c>
      <c r="BG358" s="730" t="s">
        <v>2834</v>
      </c>
      <c r="BH358" s="730" t="s">
        <v>9494</v>
      </c>
    </row>
    <row r="359" spans="1:60">
      <c r="A359">
        <v>355</v>
      </c>
      <c r="B359" t="s">
        <v>1169</v>
      </c>
      <c r="D359" t="s">
        <v>3457</v>
      </c>
      <c r="E359" t="s">
        <v>3458</v>
      </c>
      <c r="F359" t="s">
        <v>973</v>
      </c>
      <c r="G359">
        <v>1</v>
      </c>
      <c r="H359">
        <v>0</v>
      </c>
      <c r="I359" t="s">
        <v>1164</v>
      </c>
      <c r="J359" t="s">
        <v>2973</v>
      </c>
      <c r="K359" t="s">
        <v>2834</v>
      </c>
      <c r="L359" t="s">
        <v>2143</v>
      </c>
      <c r="M359" t="s">
        <v>1516</v>
      </c>
      <c r="N359" t="s">
        <v>3458</v>
      </c>
      <c r="O359" t="s">
        <v>3458</v>
      </c>
      <c r="P359" t="s">
        <v>3459</v>
      </c>
      <c r="Q359">
        <v>9430</v>
      </c>
      <c r="R359">
        <v>9117</v>
      </c>
      <c r="S359">
        <v>8942</v>
      </c>
      <c r="T359">
        <v>131</v>
      </c>
      <c r="U359">
        <v>44</v>
      </c>
      <c r="V359">
        <v>175</v>
      </c>
      <c r="W359">
        <v>0.98080000000000001</v>
      </c>
      <c r="X359">
        <v>1</v>
      </c>
      <c r="Y359">
        <v>1</v>
      </c>
      <c r="Z359">
        <v>1</v>
      </c>
      <c r="AA359">
        <v>1</v>
      </c>
      <c r="AB359" t="s">
        <v>1169</v>
      </c>
      <c r="AC359" t="s">
        <v>3460</v>
      </c>
      <c r="AP359" t="s">
        <v>980</v>
      </c>
      <c r="AQ359">
        <v>0</v>
      </c>
      <c r="AT359" t="s">
        <v>1047</v>
      </c>
      <c r="AU359" t="s">
        <v>3461</v>
      </c>
      <c r="AV359" t="str">
        <f t="shared" si="5"/>
        <v>Oczyszczalnia Ścieków w Strzelcach Opolskich w aglomeracji Strzelce Opolskie</v>
      </c>
      <c r="AW359" t="s">
        <v>3462</v>
      </c>
      <c r="AX359" t="s">
        <v>3463</v>
      </c>
      <c r="BF359" s="730" t="s">
        <v>3446</v>
      </c>
      <c r="BG359" s="730" t="s">
        <v>2498</v>
      </c>
      <c r="BH359" s="730" t="s">
        <v>9494</v>
      </c>
    </row>
    <row r="360" spans="1:60">
      <c r="A360">
        <v>356</v>
      </c>
      <c r="B360" t="s">
        <v>1169</v>
      </c>
      <c r="D360" t="s">
        <v>3464</v>
      </c>
      <c r="E360" t="s">
        <v>3465</v>
      </c>
      <c r="F360" t="s">
        <v>973</v>
      </c>
      <c r="G360">
        <v>1</v>
      </c>
      <c r="H360">
        <v>0</v>
      </c>
      <c r="I360" t="s">
        <v>1164</v>
      </c>
      <c r="J360" t="s">
        <v>2973</v>
      </c>
      <c r="K360" t="s">
        <v>2834</v>
      </c>
      <c r="L360" t="s">
        <v>2143</v>
      </c>
      <c r="M360" t="s">
        <v>1516</v>
      </c>
      <c r="N360" t="s">
        <v>3466</v>
      </c>
      <c r="O360" t="s">
        <v>3467</v>
      </c>
      <c r="P360" t="s">
        <v>3468</v>
      </c>
      <c r="Q360">
        <v>7412</v>
      </c>
      <c r="R360">
        <v>7605</v>
      </c>
      <c r="S360">
        <v>7349</v>
      </c>
      <c r="T360">
        <v>231</v>
      </c>
      <c r="U360">
        <v>25</v>
      </c>
      <c r="V360">
        <v>256</v>
      </c>
      <c r="W360">
        <v>0.96630000000000005</v>
      </c>
      <c r="X360">
        <v>0</v>
      </c>
      <c r="Y360">
        <v>1</v>
      </c>
      <c r="Z360">
        <v>1</v>
      </c>
      <c r="AA360">
        <v>0</v>
      </c>
      <c r="AB360" t="s">
        <v>1169</v>
      </c>
      <c r="AC360" t="s">
        <v>3469</v>
      </c>
      <c r="AP360" t="s">
        <v>980</v>
      </c>
      <c r="AQ360">
        <v>0</v>
      </c>
      <c r="AT360" t="s">
        <v>1072</v>
      </c>
      <c r="AU360" t="s">
        <v>2150</v>
      </c>
      <c r="AV360" t="str">
        <f t="shared" si="5"/>
        <v>MIEJSKA OCZYSZCZALNIA ŚCIEKÓW w aglomeracji STRZELCE KRAJEŃSKIE</v>
      </c>
      <c r="AW360" t="s">
        <v>3470</v>
      </c>
      <c r="AX360" t="s">
        <v>2155</v>
      </c>
      <c r="BF360" s="730" t="s">
        <v>3450</v>
      </c>
      <c r="BG360" s="730" t="s">
        <v>2498</v>
      </c>
      <c r="BH360" s="730" t="s">
        <v>9494</v>
      </c>
    </row>
    <row r="361" spans="1:60">
      <c r="A361">
        <v>357</v>
      </c>
      <c r="B361" t="s">
        <v>1169</v>
      </c>
      <c r="D361" t="s">
        <v>3471</v>
      </c>
      <c r="E361" t="s">
        <v>3472</v>
      </c>
      <c r="F361" t="s">
        <v>973</v>
      </c>
      <c r="G361">
        <v>1</v>
      </c>
      <c r="H361">
        <v>0</v>
      </c>
      <c r="I361" t="s">
        <v>1164</v>
      </c>
      <c r="J361" t="s">
        <v>2973</v>
      </c>
      <c r="K361" t="s">
        <v>2834</v>
      </c>
      <c r="L361" t="s">
        <v>2143</v>
      </c>
      <c r="M361" t="s">
        <v>1516</v>
      </c>
      <c r="N361" t="s">
        <v>3473</v>
      </c>
      <c r="O361" t="s">
        <v>3473</v>
      </c>
      <c r="P361" t="s">
        <v>3474</v>
      </c>
      <c r="Q361">
        <v>2546</v>
      </c>
      <c r="R361">
        <v>2312</v>
      </c>
      <c r="S361">
        <v>2078</v>
      </c>
      <c r="T361">
        <v>195</v>
      </c>
      <c r="U361">
        <v>39</v>
      </c>
      <c r="V361">
        <v>234</v>
      </c>
      <c r="W361">
        <v>0.89880000000000004</v>
      </c>
      <c r="X361">
        <v>0</v>
      </c>
      <c r="Y361">
        <v>1</v>
      </c>
      <c r="Z361">
        <v>1</v>
      </c>
      <c r="AA361">
        <v>0</v>
      </c>
      <c r="AB361" t="s">
        <v>1169</v>
      </c>
      <c r="AC361" t="s">
        <v>3475</v>
      </c>
      <c r="AP361" t="s">
        <v>980</v>
      </c>
      <c r="AQ361">
        <v>0</v>
      </c>
      <c r="AT361" t="s">
        <v>990</v>
      </c>
      <c r="AU361" t="s">
        <v>3476</v>
      </c>
      <c r="AV361" t="str">
        <f t="shared" si="5"/>
        <v>Strzegowo w aglomeracji Strzegowo</v>
      </c>
      <c r="AW361" t="s">
        <v>3477</v>
      </c>
      <c r="AX361" t="s">
        <v>3477</v>
      </c>
      <c r="BF361" s="730" t="s">
        <v>3457</v>
      </c>
      <c r="BG361" s="730" t="s">
        <v>2834</v>
      </c>
      <c r="BH361" s="730" t="s">
        <v>9494</v>
      </c>
    </row>
    <row r="362" spans="1:60">
      <c r="A362">
        <v>358</v>
      </c>
      <c r="B362" t="s">
        <v>1169</v>
      </c>
      <c r="D362" t="s">
        <v>3478</v>
      </c>
      <c r="E362" t="s">
        <v>3479</v>
      </c>
      <c r="F362" t="s">
        <v>973</v>
      </c>
      <c r="G362">
        <v>1</v>
      </c>
      <c r="H362">
        <v>0</v>
      </c>
      <c r="I362" t="s">
        <v>1998</v>
      </c>
      <c r="J362" t="s">
        <v>2053</v>
      </c>
      <c r="K362" t="s">
        <v>2498</v>
      </c>
      <c r="L362" t="s">
        <v>2143</v>
      </c>
      <c r="M362" t="s">
        <v>1516</v>
      </c>
      <c r="N362" t="s">
        <v>3479</v>
      </c>
      <c r="O362" t="s">
        <v>3479</v>
      </c>
      <c r="P362" t="s">
        <v>3480</v>
      </c>
      <c r="Q362">
        <v>2270</v>
      </c>
      <c r="R362">
        <v>2158</v>
      </c>
      <c r="S362">
        <v>2125</v>
      </c>
      <c r="T362">
        <v>33</v>
      </c>
      <c r="U362">
        <v>0</v>
      </c>
      <c r="V362">
        <v>33</v>
      </c>
      <c r="W362">
        <v>0.98470000000000002</v>
      </c>
      <c r="X362">
        <v>1</v>
      </c>
      <c r="Y362">
        <v>1</v>
      </c>
      <c r="Z362">
        <v>1</v>
      </c>
      <c r="AA362">
        <v>1</v>
      </c>
      <c r="AB362" t="s">
        <v>1169</v>
      </c>
      <c r="AC362" t="s">
        <v>3481</v>
      </c>
      <c r="AP362" t="s">
        <v>980</v>
      </c>
      <c r="AQ362">
        <v>0</v>
      </c>
      <c r="AT362" t="s">
        <v>1029</v>
      </c>
      <c r="AU362" t="s">
        <v>3482</v>
      </c>
      <c r="AV362" t="str">
        <f t="shared" si="5"/>
        <v>Oczyszczania Ścieków Strzegom w aglomeracji Strzegom</v>
      </c>
      <c r="AW362" t="s">
        <v>3483</v>
      </c>
      <c r="AX362" t="s">
        <v>3484</v>
      </c>
      <c r="BF362" s="730" t="s">
        <v>3464</v>
      </c>
      <c r="BG362" s="730" t="s">
        <v>2834</v>
      </c>
      <c r="BH362" s="730" t="s">
        <v>9494</v>
      </c>
    </row>
    <row r="363" spans="1:60">
      <c r="A363">
        <v>359</v>
      </c>
      <c r="B363" t="s">
        <v>3057</v>
      </c>
      <c r="D363" t="s">
        <v>3485</v>
      </c>
      <c r="E363" t="s">
        <v>3486</v>
      </c>
      <c r="F363" t="s">
        <v>973</v>
      </c>
      <c r="G363">
        <v>1</v>
      </c>
      <c r="H363">
        <v>0</v>
      </c>
      <c r="I363" t="s">
        <v>3487</v>
      </c>
      <c r="J363" t="s">
        <v>3488</v>
      </c>
      <c r="K363" t="s">
        <v>2834</v>
      </c>
      <c r="L363" t="s">
        <v>2143</v>
      </c>
      <c r="M363" t="s">
        <v>1516</v>
      </c>
      <c r="N363" t="s">
        <v>3486</v>
      </c>
      <c r="O363" t="s">
        <v>3489</v>
      </c>
      <c r="P363" t="s">
        <v>3490</v>
      </c>
      <c r="Q363">
        <v>5760</v>
      </c>
      <c r="R363">
        <v>5046</v>
      </c>
      <c r="S363">
        <v>4518</v>
      </c>
      <c r="T363">
        <v>515</v>
      </c>
      <c r="U363">
        <v>13</v>
      </c>
      <c r="V363">
        <v>528</v>
      </c>
      <c r="W363">
        <v>0.89539999999999997</v>
      </c>
      <c r="X363">
        <v>0</v>
      </c>
      <c r="Y363">
        <v>1</v>
      </c>
      <c r="Z363">
        <v>1</v>
      </c>
      <c r="AA363">
        <v>0</v>
      </c>
      <c r="AB363" t="s">
        <v>3057</v>
      </c>
      <c r="AC363" t="s">
        <v>3491</v>
      </c>
      <c r="AP363" t="s">
        <v>980</v>
      </c>
      <c r="AQ363">
        <v>0</v>
      </c>
      <c r="AT363" t="s">
        <v>1038</v>
      </c>
      <c r="AU363" t="s">
        <v>3492</v>
      </c>
      <c r="AV363" t="str">
        <f t="shared" si="5"/>
        <v>Strzałkowo w aglomeracji Strzałkowo</v>
      </c>
      <c r="AW363" t="s">
        <v>3493</v>
      </c>
      <c r="AX363" t="s">
        <v>3493</v>
      </c>
      <c r="BF363" s="730" t="s">
        <v>3471</v>
      </c>
      <c r="BG363" s="730" t="s">
        <v>2834</v>
      </c>
      <c r="BH363" s="730" t="s">
        <v>9494</v>
      </c>
    </row>
    <row r="364" spans="1:60">
      <c r="A364">
        <v>360</v>
      </c>
      <c r="B364" t="s">
        <v>1169</v>
      </c>
      <c r="D364" t="s">
        <v>3494</v>
      </c>
      <c r="E364" t="s">
        <v>3246</v>
      </c>
      <c r="F364" t="s">
        <v>973</v>
      </c>
      <c r="G364">
        <v>1</v>
      </c>
      <c r="H364">
        <v>0</v>
      </c>
      <c r="I364" t="s">
        <v>1164</v>
      </c>
      <c r="J364" t="s">
        <v>2973</v>
      </c>
      <c r="K364" t="s">
        <v>2834</v>
      </c>
      <c r="L364" t="s">
        <v>2143</v>
      </c>
      <c r="M364" t="s">
        <v>1516</v>
      </c>
      <c r="N364" t="s">
        <v>3495</v>
      </c>
      <c r="O364" t="s">
        <v>3496</v>
      </c>
      <c r="P364" t="s">
        <v>3497</v>
      </c>
      <c r="Q364">
        <v>53450</v>
      </c>
      <c r="R364">
        <v>49534</v>
      </c>
      <c r="S364">
        <v>47426</v>
      </c>
      <c r="T364">
        <v>1612</v>
      </c>
      <c r="U364">
        <v>496</v>
      </c>
      <c r="V364">
        <v>2108</v>
      </c>
      <c r="W364">
        <v>0.95740000000000003</v>
      </c>
      <c r="X364">
        <v>0</v>
      </c>
      <c r="Y364">
        <v>1</v>
      </c>
      <c r="Z364">
        <v>1</v>
      </c>
      <c r="AA364">
        <v>0</v>
      </c>
      <c r="AB364" t="s">
        <v>1169</v>
      </c>
      <c r="AC364" t="s">
        <v>3498</v>
      </c>
      <c r="AP364" t="s">
        <v>980</v>
      </c>
      <c r="AQ364">
        <v>0</v>
      </c>
      <c r="AT364" t="s">
        <v>935</v>
      </c>
      <c r="AU364" t="s">
        <v>3499</v>
      </c>
      <c r="AV364" t="str">
        <f t="shared" si="5"/>
        <v>Stryszów w aglomeracji Stryszów</v>
      </c>
      <c r="AW364" t="s">
        <v>3500</v>
      </c>
      <c r="AX364" t="s">
        <v>3500</v>
      </c>
      <c r="BF364" s="730" t="s">
        <v>3478</v>
      </c>
      <c r="BG364" s="730" t="s">
        <v>2498</v>
      </c>
      <c r="BH364" s="730" t="s">
        <v>9494</v>
      </c>
    </row>
    <row r="365" spans="1:60">
      <c r="A365">
        <v>361</v>
      </c>
      <c r="B365" t="s">
        <v>1169</v>
      </c>
      <c r="D365" t="s">
        <v>3425</v>
      </c>
      <c r="E365" t="s">
        <v>3427</v>
      </c>
      <c r="F365" t="s">
        <v>973</v>
      </c>
      <c r="G365">
        <v>1</v>
      </c>
      <c r="H365">
        <v>0</v>
      </c>
      <c r="I365" t="s">
        <v>1164</v>
      </c>
      <c r="J365" t="s">
        <v>1376</v>
      </c>
      <c r="K365" t="s">
        <v>2498</v>
      </c>
      <c r="L365" t="s">
        <v>2143</v>
      </c>
      <c r="M365" t="s">
        <v>1516</v>
      </c>
      <c r="N365" t="s">
        <v>3427</v>
      </c>
      <c r="O365" t="s">
        <v>3427</v>
      </c>
      <c r="P365" t="s">
        <v>3501</v>
      </c>
      <c r="Q365">
        <v>3810</v>
      </c>
      <c r="R365">
        <v>3314</v>
      </c>
      <c r="S365">
        <v>3274</v>
      </c>
      <c r="T365">
        <v>40</v>
      </c>
      <c r="U365">
        <v>0</v>
      </c>
      <c r="V365">
        <v>40</v>
      </c>
      <c r="W365">
        <v>0.9879</v>
      </c>
      <c r="X365">
        <v>1</v>
      </c>
      <c r="Y365">
        <v>1</v>
      </c>
      <c r="Z365">
        <v>1</v>
      </c>
      <c r="AA365">
        <v>1</v>
      </c>
      <c r="AB365" t="s">
        <v>1169</v>
      </c>
      <c r="AC365" t="s">
        <v>3502</v>
      </c>
      <c r="AP365" t="s">
        <v>980</v>
      </c>
      <c r="AQ365">
        <v>0</v>
      </c>
      <c r="AT365" t="s">
        <v>990</v>
      </c>
      <c r="AU365" t="s">
        <v>3503</v>
      </c>
      <c r="AV365" t="str">
        <f t="shared" si="5"/>
        <v>Stryków w aglomeracji Stryków</v>
      </c>
      <c r="AW365" t="s">
        <v>3504</v>
      </c>
      <c r="AX365" t="s">
        <v>3504</v>
      </c>
      <c r="BF365" s="730" t="s">
        <v>3485</v>
      </c>
      <c r="BG365" s="730" t="s">
        <v>2834</v>
      </c>
      <c r="BH365" s="730" t="s">
        <v>9494</v>
      </c>
    </row>
    <row r="366" spans="1:60">
      <c r="A366">
        <v>362</v>
      </c>
      <c r="B366" t="s">
        <v>1169</v>
      </c>
      <c r="D366" t="s">
        <v>3408</v>
      </c>
      <c r="E366" t="s">
        <v>3409</v>
      </c>
      <c r="F366" t="s">
        <v>973</v>
      </c>
      <c r="G366">
        <v>2</v>
      </c>
      <c r="H366">
        <v>0</v>
      </c>
      <c r="I366" t="s">
        <v>1164</v>
      </c>
      <c r="J366" t="s">
        <v>3218</v>
      </c>
      <c r="K366" t="s">
        <v>2834</v>
      </c>
      <c r="L366" t="s">
        <v>2143</v>
      </c>
      <c r="M366" t="s">
        <v>1516</v>
      </c>
      <c r="N366" t="s">
        <v>3409</v>
      </c>
      <c r="O366" t="s">
        <v>3409</v>
      </c>
      <c r="P366" t="s">
        <v>3505</v>
      </c>
      <c r="Q366">
        <v>2769</v>
      </c>
      <c r="R366">
        <v>2790</v>
      </c>
      <c r="S366">
        <v>2714</v>
      </c>
      <c r="T366">
        <v>32</v>
      </c>
      <c r="U366">
        <v>44</v>
      </c>
      <c r="V366">
        <v>76</v>
      </c>
      <c r="W366">
        <v>0.9728</v>
      </c>
      <c r="X366">
        <v>0</v>
      </c>
      <c r="Y366">
        <v>1</v>
      </c>
      <c r="Z366">
        <v>1</v>
      </c>
      <c r="AA366">
        <v>0</v>
      </c>
      <c r="AB366" t="s">
        <v>1169</v>
      </c>
      <c r="AC366" s="502" t="s">
        <v>3506</v>
      </c>
      <c r="AD366" s="502" t="s">
        <v>3507</v>
      </c>
      <c r="AP366" t="s">
        <v>980</v>
      </c>
      <c r="AQ366">
        <v>0</v>
      </c>
      <c r="AT366" t="s">
        <v>1038</v>
      </c>
      <c r="AU366" t="s">
        <v>3508</v>
      </c>
      <c r="AV366" t="str">
        <f t="shared" si="5"/>
        <v>Oczyszczalnia ścieków w Strykowie w aglomeracji Strykowo</v>
      </c>
      <c r="AW366" t="s">
        <v>3509</v>
      </c>
      <c r="AX366" t="s">
        <v>3510</v>
      </c>
      <c r="BF366" s="730" t="s">
        <v>3494</v>
      </c>
      <c r="BG366" s="730" t="s">
        <v>2834</v>
      </c>
      <c r="BH366" s="730" t="s">
        <v>9494</v>
      </c>
    </row>
    <row r="367" spans="1:60">
      <c r="A367">
        <v>363</v>
      </c>
      <c r="B367" t="s">
        <v>1169</v>
      </c>
      <c r="D367" t="s">
        <v>3288</v>
      </c>
      <c r="E367" t="s">
        <v>3290</v>
      </c>
      <c r="F367" t="s">
        <v>973</v>
      </c>
      <c r="G367">
        <v>1</v>
      </c>
      <c r="H367">
        <v>0</v>
      </c>
      <c r="I367" t="s">
        <v>1746</v>
      </c>
      <c r="J367" t="s">
        <v>2898</v>
      </c>
      <c r="K367" t="s">
        <v>2834</v>
      </c>
      <c r="L367" t="s">
        <v>2143</v>
      </c>
      <c r="M367" t="s">
        <v>1516</v>
      </c>
      <c r="N367" t="s">
        <v>3290</v>
      </c>
      <c r="O367" t="s">
        <v>3511</v>
      </c>
      <c r="P367" t="s">
        <v>3512</v>
      </c>
      <c r="Q367">
        <v>13010</v>
      </c>
      <c r="R367">
        <v>13010</v>
      </c>
      <c r="S367">
        <v>12954</v>
      </c>
      <c r="T367">
        <v>44</v>
      </c>
      <c r="U367">
        <v>12</v>
      </c>
      <c r="V367">
        <v>56</v>
      </c>
      <c r="W367">
        <v>0.99570000000000003</v>
      </c>
      <c r="X367">
        <v>1</v>
      </c>
      <c r="Y367">
        <v>1</v>
      </c>
      <c r="Z367">
        <v>0</v>
      </c>
      <c r="AA367">
        <v>0</v>
      </c>
      <c r="AB367" t="s">
        <v>1169</v>
      </c>
      <c r="AC367" t="s">
        <v>3513</v>
      </c>
      <c r="AP367" t="s">
        <v>980</v>
      </c>
      <c r="AQ367">
        <v>0</v>
      </c>
      <c r="AT367" t="s">
        <v>1047</v>
      </c>
      <c r="AU367" t="s">
        <v>3514</v>
      </c>
      <c r="AV367" t="str">
        <f t="shared" si="5"/>
        <v>Oczyszczalnia ścieków Strumień w aglomeracji Strumień</v>
      </c>
      <c r="AW367" t="s">
        <v>3515</v>
      </c>
      <c r="AX367" t="s">
        <v>3516</v>
      </c>
      <c r="BF367" s="730" t="s">
        <v>3425</v>
      </c>
      <c r="BG367" s="730" t="s">
        <v>2498</v>
      </c>
      <c r="BH367" s="730" t="s">
        <v>9494</v>
      </c>
    </row>
    <row r="368" spans="1:60">
      <c r="A368">
        <v>364</v>
      </c>
      <c r="B368" t="s">
        <v>1169</v>
      </c>
      <c r="D368" t="s">
        <v>3265</v>
      </c>
      <c r="E368" t="s">
        <v>3266</v>
      </c>
      <c r="F368" t="s">
        <v>973</v>
      </c>
      <c r="G368">
        <v>1</v>
      </c>
      <c r="H368">
        <v>0</v>
      </c>
      <c r="I368" t="s">
        <v>1164</v>
      </c>
      <c r="J368" t="s">
        <v>2837</v>
      </c>
      <c r="K368" t="s">
        <v>2498</v>
      </c>
      <c r="L368" t="s">
        <v>2143</v>
      </c>
      <c r="M368" t="s">
        <v>1516</v>
      </c>
      <c r="N368" t="s">
        <v>3517</v>
      </c>
      <c r="O368" t="s">
        <v>3517</v>
      </c>
      <c r="P368" t="s">
        <v>3518</v>
      </c>
      <c r="Q368">
        <v>2240</v>
      </c>
      <c r="R368">
        <v>2186</v>
      </c>
      <c r="S368">
        <v>2177</v>
      </c>
      <c r="T368">
        <v>4</v>
      </c>
      <c r="U368">
        <v>5</v>
      </c>
      <c r="V368">
        <v>9</v>
      </c>
      <c r="W368">
        <v>0.99590000000000001</v>
      </c>
      <c r="X368">
        <v>1</v>
      </c>
      <c r="Y368">
        <v>1</v>
      </c>
      <c r="Z368">
        <v>1</v>
      </c>
      <c r="AA368">
        <v>1</v>
      </c>
      <c r="AB368" t="s">
        <v>1169</v>
      </c>
      <c r="AC368" t="s">
        <v>3519</v>
      </c>
      <c r="AP368" t="s">
        <v>980</v>
      </c>
      <c r="AQ368">
        <v>0</v>
      </c>
      <c r="AT368" t="s">
        <v>1029</v>
      </c>
      <c r="AU368" t="s">
        <v>3520</v>
      </c>
      <c r="AV368" t="str">
        <f t="shared" si="5"/>
        <v>Oczyszczalnia Ścieków w Stroniu Śląskim w aglomeracji Stronie Ślaskie</v>
      </c>
      <c r="AW368" t="s">
        <v>3521</v>
      </c>
      <c r="AX368" t="s">
        <v>3522</v>
      </c>
      <c r="BF368" s="730" t="s">
        <v>3408</v>
      </c>
      <c r="BG368" s="730" t="s">
        <v>2834</v>
      </c>
      <c r="BH368" s="730" t="s">
        <v>9494</v>
      </c>
    </row>
    <row r="369" spans="1:60">
      <c r="A369">
        <v>365</v>
      </c>
      <c r="B369" t="s">
        <v>1169</v>
      </c>
      <c r="D369" t="s">
        <v>3118</v>
      </c>
      <c r="E369" t="s">
        <v>3120</v>
      </c>
      <c r="F369" t="s">
        <v>973</v>
      </c>
      <c r="G369">
        <v>1</v>
      </c>
      <c r="H369">
        <v>0</v>
      </c>
      <c r="I369" t="s">
        <v>1164</v>
      </c>
      <c r="J369" t="s">
        <v>3523</v>
      </c>
      <c r="K369" t="s">
        <v>2819</v>
      </c>
      <c r="L369" t="s">
        <v>2143</v>
      </c>
      <c r="M369" t="s">
        <v>1516</v>
      </c>
      <c r="N369" t="s">
        <v>3120</v>
      </c>
      <c r="O369" t="s">
        <v>3120</v>
      </c>
      <c r="P369" t="s">
        <v>3524</v>
      </c>
      <c r="Q369">
        <v>20933</v>
      </c>
      <c r="R369">
        <v>19667</v>
      </c>
      <c r="S369">
        <v>19288</v>
      </c>
      <c r="T369">
        <v>178</v>
      </c>
      <c r="U369">
        <v>201</v>
      </c>
      <c r="V369">
        <v>379</v>
      </c>
      <c r="W369">
        <v>0.98070000000000002</v>
      </c>
      <c r="X369">
        <v>1</v>
      </c>
      <c r="Y369">
        <v>1</v>
      </c>
      <c r="Z369">
        <v>1</v>
      </c>
      <c r="AA369">
        <v>1</v>
      </c>
      <c r="AB369" t="s">
        <v>1169</v>
      </c>
      <c r="AC369" t="s">
        <v>3525</v>
      </c>
      <c r="AP369" t="s">
        <v>980</v>
      </c>
      <c r="AQ369">
        <v>0</v>
      </c>
      <c r="AT369" t="s">
        <v>3526</v>
      </c>
      <c r="AU369" t="s">
        <v>3527</v>
      </c>
      <c r="AV369" t="str">
        <f t="shared" si="5"/>
        <v xml:space="preserve">Stromiec w aglomeracji Stromiec </v>
      </c>
      <c r="AW369" t="s">
        <v>3528</v>
      </c>
      <c r="AX369" t="s">
        <v>3529</v>
      </c>
      <c r="BF369" s="730" t="s">
        <v>3288</v>
      </c>
      <c r="BG369" s="730" t="s">
        <v>2834</v>
      </c>
      <c r="BH369" s="730" t="s">
        <v>9494</v>
      </c>
    </row>
    <row r="370" spans="1:60">
      <c r="A370">
        <v>366</v>
      </c>
      <c r="B370" t="s">
        <v>1169</v>
      </c>
      <c r="D370" t="s">
        <v>3082</v>
      </c>
      <c r="E370" t="s">
        <v>3084</v>
      </c>
      <c r="F370" t="s">
        <v>973</v>
      </c>
      <c r="G370">
        <v>1</v>
      </c>
      <c r="H370">
        <v>0</v>
      </c>
      <c r="I370" t="s">
        <v>1998</v>
      </c>
      <c r="J370" t="s">
        <v>3178</v>
      </c>
      <c r="K370" t="s">
        <v>2498</v>
      </c>
      <c r="L370" t="s">
        <v>2143</v>
      </c>
      <c r="M370" t="s">
        <v>1516</v>
      </c>
      <c r="N370" t="s">
        <v>3084</v>
      </c>
      <c r="O370" t="s">
        <v>3530</v>
      </c>
      <c r="P370" t="s">
        <v>3531</v>
      </c>
      <c r="Q370">
        <v>3878</v>
      </c>
      <c r="R370">
        <v>3896</v>
      </c>
      <c r="S370">
        <v>3878</v>
      </c>
      <c r="T370">
        <v>18</v>
      </c>
      <c r="U370">
        <v>0</v>
      </c>
      <c r="V370">
        <v>18</v>
      </c>
      <c r="W370">
        <v>0.99539999999999995</v>
      </c>
      <c r="X370">
        <v>1</v>
      </c>
      <c r="Y370">
        <v>1</v>
      </c>
      <c r="Z370">
        <v>1</v>
      </c>
      <c r="AA370">
        <v>1</v>
      </c>
      <c r="AB370" t="s">
        <v>1169</v>
      </c>
      <c r="AC370" t="s">
        <v>3532</v>
      </c>
      <c r="AP370" t="s">
        <v>980</v>
      </c>
      <c r="AQ370">
        <v>0</v>
      </c>
      <c r="AT370" t="s">
        <v>935</v>
      </c>
      <c r="AU370" t="s">
        <v>3533</v>
      </c>
      <c r="AV370" t="str">
        <f t="shared" si="5"/>
        <v>STRAWCZYN w aglomeracji Strawczyn</v>
      </c>
      <c r="AW370" t="s">
        <v>3534</v>
      </c>
      <c r="AX370" t="s">
        <v>3535</v>
      </c>
      <c r="BF370" s="730" t="s">
        <v>3265</v>
      </c>
      <c r="BG370" s="730" t="s">
        <v>2498</v>
      </c>
      <c r="BH370" s="730" t="s">
        <v>9494</v>
      </c>
    </row>
    <row r="371" spans="1:60">
      <c r="A371">
        <v>367</v>
      </c>
      <c r="B371" t="s">
        <v>1169</v>
      </c>
      <c r="D371" t="s">
        <v>3011</v>
      </c>
      <c r="E371" t="s">
        <v>3013</v>
      </c>
      <c r="F371" t="s">
        <v>973</v>
      </c>
      <c r="G371">
        <v>1</v>
      </c>
      <c r="H371">
        <v>0</v>
      </c>
      <c r="I371" t="s">
        <v>1998</v>
      </c>
      <c r="J371" t="s">
        <v>3232</v>
      </c>
      <c r="K371" t="s">
        <v>2834</v>
      </c>
      <c r="L371" t="s">
        <v>2143</v>
      </c>
      <c r="M371" t="s">
        <v>1516</v>
      </c>
      <c r="N371" t="s">
        <v>3013</v>
      </c>
      <c r="O371" t="s">
        <v>3013</v>
      </c>
      <c r="P371" t="s">
        <v>3536</v>
      </c>
      <c r="Q371">
        <v>5914</v>
      </c>
      <c r="R371">
        <v>6034</v>
      </c>
      <c r="S371">
        <v>6034</v>
      </c>
      <c r="T371">
        <v>0</v>
      </c>
      <c r="U371">
        <v>0</v>
      </c>
      <c r="V371">
        <v>0</v>
      </c>
      <c r="W371">
        <v>1</v>
      </c>
      <c r="X371">
        <v>1</v>
      </c>
      <c r="Y371">
        <v>1</v>
      </c>
      <c r="Z371">
        <v>1</v>
      </c>
      <c r="AA371">
        <v>1</v>
      </c>
      <c r="AB371" t="s">
        <v>1169</v>
      </c>
      <c r="AC371" t="s">
        <v>3537</v>
      </c>
      <c r="AP371" t="s">
        <v>980</v>
      </c>
      <c r="AQ371">
        <v>0</v>
      </c>
      <c r="AT371" t="s">
        <v>1019</v>
      </c>
      <c r="AU371" t="s">
        <v>3538</v>
      </c>
      <c r="AV371" t="str">
        <f t="shared" si="5"/>
        <v>Straszęcin w aglomeracji Straszęcin</v>
      </c>
      <c r="AW371" t="s">
        <v>3539</v>
      </c>
      <c r="AX371" t="s">
        <v>3539</v>
      </c>
      <c r="BF371" s="730" t="s">
        <v>3118</v>
      </c>
      <c r="BG371" s="730" t="s">
        <v>2819</v>
      </c>
      <c r="BH371" s="730" t="s">
        <v>9494</v>
      </c>
    </row>
    <row r="372" spans="1:60">
      <c r="A372">
        <v>368</v>
      </c>
      <c r="B372" t="s">
        <v>1169</v>
      </c>
      <c r="D372" t="s">
        <v>2997</v>
      </c>
      <c r="E372" t="s">
        <v>2999</v>
      </c>
      <c r="F372" t="s">
        <v>973</v>
      </c>
      <c r="G372">
        <v>2</v>
      </c>
      <c r="H372">
        <v>0</v>
      </c>
      <c r="I372" t="s">
        <v>1998</v>
      </c>
      <c r="J372" t="s">
        <v>2846</v>
      </c>
      <c r="K372" t="s">
        <v>2498</v>
      </c>
      <c r="L372" t="s">
        <v>2143</v>
      </c>
      <c r="M372" t="s">
        <v>1516</v>
      </c>
      <c r="N372" t="s">
        <v>3540</v>
      </c>
      <c r="O372" t="s">
        <v>3541</v>
      </c>
      <c r="P372" t="s">
        <v>3542</v>
      </c>
      <c r="Q372">
        <v>41426</v>
      </c>
      <c r="R372">
        <v>37009</v>
      </c>
      <c r="S372">
        <v>36273</v>
      </c>
      <c r="T372">
        <v>671</v>
      </c>
      <c r="U372">
        <v>65</v>
      </c>
      <c r="V372">
        <v>736</v>
      </c>
      <c r="W372">
        <v>0.98009999999999997</v>
      </c>
      <c r="X372">
        <v>1</v>
      </c>
      <c r="Y372">
        <v>1</v>
      </c>
      <c r="Z372">
        <v>1</v>
      </c>
      <c r="AA372">
        <v>1</v>
      </c>
      <c r="AB372" t="s">
        <v>1169</v>
      </c>
      <c r="AC372" s="491" t="s">
        <v>3543</v>
      </c>
      <c r="AD372" s="499" t="s">
        <v>3544</v>
      </c>
      <c r="AP372" t="s">
        <v>980</v>
      </c>
      <c r="AQ372">
        <v>0</v>
      </c>
      <c r="AT372" t="s">
        <v>935</v>
      </c>
      <c r="AU372" t="s">
        <v>3545</v>
      </c>
      <c r="AV372" t="str">
        <f t="shared" si="5"/>
        <v>Falęcin Stary w aglomeracji Stopnica</v>
      </c>
      <c r="AW372" t="s">
        <v>3546</v>
      </c>
      <c r="AX372" t="s">
        <v>3547</v>
      </c>
      <c r="BF372" s="730" t="s">
        <v>3082</v>
      </c>
      <c r="BG372" s="730" t="s">
        <v>2498</v>
      </c>
      <c r="BH372" s="730" t="s">
        <v>9494</v>
      </c>
    </row>
    <row r="373" spans="1:60">
      <c r="A373">
        <v>369</v>
      </c>
      <c r="B373" t="s">
        <v>1169</v>
      </c>
      <c r="D373" t="s">
        <v>2989</v>
      </c>
      <c r="E373" t="s">
        <v>2991</v>
      </c>
      <c r="F373" t="s">
        <v>973</v>
      </c>
      <c r="G373">
        <v>1</v>
      </c>
      <c r="H373">
        <v>0</v>
      </c>
      <c r="I373" t="s">
        <v>1998</v>
      </c>
      <c r="J373" t="s">
        <v>2846</v>
      </c>
      <c r="K373" t="s">
        <v>2498</v>
      </c>
      <c r="L373" t="s">
        <v>2143</v>
      </c>
      <c r="M373" t="s">
        <v>1516</v>
      </c>
      <c r="N373" t="s">
        <v>2991</v>
      </c>
      <c r="O373" t="s">
        <v>2991</v>
      </c>
      <c r="P373" t="s">
        <v>3548</v>
      </c>
      <c r="Q373">
        <v>2583</v>
      </c>
      <c r="R373">
        <v>2692</v>
      </c>
      <c r="S373">
        <v>2640</v>
      </c>
      <c r="T373">
        <v>38</v>
      </c>
      <c r="U373">
        <v>14</v>
      </c>
      <c r="V373">
        <v>52</v>
      </c>
      <c r="W373">
        <v>0.98070000000000002</v>
      </c>
      <c r="X373">
        <v>1</v>
      </c>
      <c r="Y373">
        <v>1</v>
      </c>
      <c r="Z373">
        <v>1</v>
      </c>
      <c r="AA373">
        <v>1</v>
      </c>
      <c r="AB373" t="s">
        <v>1169</v>
      </c>
      <c r="AC373" s="491" t="s">
        <v>3543</v>
      </c>
      <c r="AD373" s="499" t="s">
        <v>3544</v>
      </c>
      <c r="AP373" t="s">
        <v>980</v>
      </c>
      <c r="AQ373">
        <v>0</v>
      </c>
      <c r="AT373" t="s">
        <v>990</v>
      </c>
      <c r="AU373" t="s">
        <v>3549</v>
      </c>
      <c r="AV373" t="str">
        <f t="shared" si="5"/>
        <v xml:space="preserve">Stoczek Łukowski w aglomeracji Stoczek Łukowski </v>
      </c>
      <c r="AW373" t="s">
        <v>3550</v>
      </c>
      <c r="AX373" t="s">
        <v>3551</v>
      </c>
      <c r="BF373" s="730" t="s">
        <v>3011</v>
      </c>
      <c r="BG373" s="730" t="s">
        <v>2834</v>
      </c>
      <c r="BH373" s="730" t="s">
        <v>9494</v>
      </c>
    </row>
    <row r="374" spans="1:60">
      <c r="A374">
        <v>370</v>
      </c>
      <c r="B374" t="s">
        <v>1169</v>
      </c>
      <c r="D374" t="s">
        <v>2832</v>
      </c>
      <c r="E374" t="s">
        <v>2834</v>
      </c>
      <c r="F374" t="s">
        <v>973</v>
      </c>
      <c r="G374">
        <v>1</v>
      </c>
      <c r="H374">
        <v>0</v>
      </c>
      <c r="I374" t="s">
        <v>1164</v>
      </c>
      <c r="J374" t="s">
        <v>3218</v>
      </c>
      <c r="K374" t="s">
        <v>2834</v>
      </c>
      <c r="L374" t="s">
        <v>2143</v>
      </c>
      <c r="M374" t="s">
        <v>1516</v>
      </c>
      <c r="N374" t="s">
        <v>3552</v>
      </c>
      <c r="O374" t="s">
        <v>3553</v>
      </c>
      <c r="P374" t="s">
        <v>3554</v>
      </c>
      <c r="Q374">
        <v>76981</v>
      </c>
      <c r="R374">
        <v>72765</v>
      </c>
      <c r="S374">
        <v>71923</v>
      </c>
      <c r="T374">
        <v>613</v>
      </c>
      <c r="U374">
        <v>229</v>
      </c>
      <c r="V374">
        <v>842</v>
      </c>
      <c r="W374">
        <v>0.98839999999999995</v>
      </c>
      <c r="X374">
        <v>1</v>
      </c>
      <c r="Y374">
        <v>1</v>
      </c>
      <c r="Z374">
        <v>1</v>
      </c>
      <c r="AA374">
        <v>1</v>
      </c>
      <c r="AB374" t="s">
        <v>1169</v>
      </c>
      <c r="AC374" t="s">
        <v>3555</v>
      </c>
      <c r="AP374" t="s">
        <v>980</v>
      </c>
      <c r="AQ374">
        <v>0</v>
      </c>
      <c r="AT374" t="s">
        <v>1169</v>
      </c>
      <c r="AU374" t="s">
        <v>2764</v>
      </c>
      <c r="AV374" t="str">
        <f t="shared" si="5"/>
        <v>Delowo w aglomeracji Stężyca</v>
      </c>
      <c r="AW374" t="s">
        <v>3556</v>
      </c>
      <c r="AX374" t="s">
        <v>2765</v>
      </c>
      <c r="BF374" s="730" t="s">
        <v>2997</v>
      </c>
      <c r="BG374" s="730" t="s">
        <v>2498</v>
      </c>
      <c r="BH374" s="730" t="s">
        <v>9494</v>
      </c>
    </row>
    <row r="375" spans="1:60">
      <c r="A375">
        <v>371</v>
      </c>
      <c r="B375" t="s">
        <v>1169</v>
      </c>
      <c r="D375" t="s">
        <v>2602</v>
      </c>
      <c r="E375" t="s">
        <v>2604</v>
      </c>
      <c r="F375" t="s">
        <v>973</v>
      </c>
      <c r="G375">
        <v>1</v>
      </c>
      <c r="H375">
        <v>0</v>
      </c>
      <c r="I375" t="s">
        <v>1998</v>
      </c>
      <c r="J375" t="s">
        <v>3178</v>
      </c>
      <c r="K375" t="s">
        <v>2498</v>
      </c>
      <c r="L375" t="s">
        <v>2143</v>
      </c>
      <c r="M375" t="s">
        <v>1516</v>
      </c>
      <c r="N375" t="s">
        <v>2604</v>
      </c>
      <c r="O375" t="s">
        <v>2604</v>
      </c>
      <c r="P375" t="s">
        <v>3557</v>
      </c>
      <c r="Q375">
        <v>18179</v>
      </c>
      <c r="R375">
        <v>17455</v>
      </c>
      <c r="S375">
        <v>16986</v>
      </c>
      <c r="T375">
        <v>374</v>
      </c>
      <c r="U375">
        <v>95</v>
      </c>
      <c r="V375">
        <v>469</v>
      </c>
      <c r="W375">
        <v>0.97309999999999997</v>
      </c>
      <c r="X375">
        <v>0</v>
      </c>
      <c r="Y375">
        <v>1</v>
      </c>
      <c r="Z375">
        <v>1</v>
      </c>
      <c r="AA375">
        <v>0</v>
      </c>
      <c r="AB375" t="s">
        <v>1169</v>
      </c>
      <c r="AC375" t="s">
        <v>3558</v>
      </c>
      <c r="AP375" t="s">
        <v>1232</v>
      </c>
      <c r="AQ375">
        <v>4</v>
      </c>
      <c r="AT375" t="s">
        <v>1038</v>
      </c>
      <c r="AU375" t="s">
        <v>3559</v>
      </c>
      <c r="AV375" t="str">
        <f t="shared" si="5"/>
        <v>Oczyszczalnia ścieków Witobel w aglomeracji Stęszew</v>
      </c>
      <c r="AW375" t="s">
        <v>3560</v>
      </c>
      <c r="AX375" t="s">
        <v>3561</v>
      </c>
      <c r="BF375" s="730" t="s">
        <v>2989</v>
      </c>
      <c r="BG375" s="730" t="s">
        <v>2498</v>
      </c>
      <c r="BH375" s="730" t="s">
        <v>9494</v>
      </c>
    </row>
    <row r="376" spans="1:60">
      <c r="A376">
        <v>372</v>
      </c>
      <c r="B376" t="s">
        <v>1169</v>
      </c>
      <c r="D376" t="s">
        <v>2363</v>
      </c>
      <c r="E376" t="s">
        <v>2364</v>
      </c>
      <c r="F376" t="s">
        <v>973</v>
      </c>
      <c r="G376">
        <v>2</v>
      </c>
      <c r="H376">
        <v>0</v>
      </c>
      <c r="I376" t="s">
        <v>1746</v>
      </c>
      <c r="J376" t="s">
        <v>2645</v>
      </c>
      <c r="K376" t="s">
        <v>2491</v>
      </c>
      <c r="L376" t="s">
        <v>2143</v>
      </c>
      <c r="M376" t="s">
        <v>1516</v>
      </c>
      <c r="N376" t="s">
        <v>3562</v>
      </c>
      <c r="O376" t="s">
        <v>3562</v>
      </c>
      <c r="P376" t="s">
        <v>3563</v>
      </c>
      <c r="Q376">
        <v>2889</v>
      </c>
      <c r="R376">
        <v>2847</v>
      </c>
      <c r="S376">
        <v>2800</v>
      </c>
      <c r="T376">
        <v>31</v>
      </c>
      <c r="U376">
        <v>16</v>
      </c>
      <c r="V376">
        <v>47</v>
      </c>
      <c r="W376">
        <v>0.98350000000000004</v>
      </c>
      <c r="X376">
        <v>1</v>
      </c>
      <c r="Y376">
        <v>1</v>
      </c>
      <c r="Z376">
        <v>1</v>
      </c>
      <c r="AA376">
        <v>1</v>
      </c>
      <c r="AB376" t="s">
        <v>1169</v>
      </c>
      <c r="AC376" s="491" t="s">
        <v>3564</v>
      </c>
      <c r="AD376" s="499" t="s">
        <v>3565</v>
      </c>
      <c r="AP376" t="s">
        <v>980</v>
      </c>
      <c r="AQ376">
        <v>0</v>
      </c>
      <c r="AT376" t="s">
        <v>970</v>
      </c>
      <c r="AU376" t="s">
        <v>1334</v>
      </c>
      <c r="AV376" t="str">
        <f t="shared" si="5"/>
        <v>Stepnica w aglomeracji Stepnica</v>
      </c>
      <c r="AW376" t="s">
        <v>1335</v>
      </c>
      <c r="AX376" t="s">
        <v>1335</v>
      </c>
      <c r="BF376" s="730" t="s">
        <v>2832</v>
      </c>
      <c r="BG376" s="730" t="s">
        <v>2834</v>
      </c>
      <c r="BH376" s="730" t="s">
        <v>9494</v>
      </c>
    </row>
    <row r="377" spans="1:60">
      <c r="A377">
        <v>373</v>
      </c>
      <c r="B377" t="s">
        <v>1169</v>
      </c>
      <c r="D377" t="s">
        <v>2310</v>
      </c>
      <c r="E377" t="s">
        <v>2311</v>
      </c>
      <c r="F377" t="s">
        <v>973</v>
      </c>
      <c r="G377">
        <v>1</v>
      </c>
      <c r="H377">
        <v>0</v>
      </c>
      <c r="I377" t="s">
        <v>1998</v>
      </c>
      <c r="J377" t="s">
        <v>2846</v>
      </c>
      <c r="K377" t="s">
        <v>2834</v>
      </c>
      <c r="L377" t="s">
        <v>2143</v>
      </c>
      <c r="M377" t="s">
        <v>1516</v>
      </c>
      <c r="N377" t="s">
        <v>2311</v>
      </c>
      <c r="O377" t="s">
        <v>2311</v>
      </c>
      <c r="P377" t="s">
        <v>3566</v>
      </c>
      <c r="Q377">
        <v>5078</v>
      </c>
      <c r="R377">
        <v>5078</v>
      </c>
      <c r="S377">
        <v>5078</v>
      </c>
      <c r="T377">
        <v>0</v>
      </c>
      <c r="U377">
        <v>0</v>
      </c>
      <c r="V377">
        <v>0</v>
      </c>
      <c r="W377">
        <v>1</v>
      </c>
      <c r="X377">
        <v>1</v>
      </c>
      <c r="Y377">
        <v>1</v>
      </c>
      <c r="Z377">
        <v>1</v>
      </c>
      <c r="AA377">
        <v>1</v>
      </c>
      <c r="AB377" t="s">
        <v>1169</v>
      </c>
      <c r="AC377" t="s">
        <v>3567</v>
      </c>
      <c r="AP377" t="s">
        <v>980</v>
      </c>
      <c r="AQ377">
        <v>0</v>
      </c>
      <c r="AT377" t="s">
        <v>1169</v>
      </c>
      <c r="AU377" t="s">
        <v>3121</v>
      </c>
      <c r="AV377" t="str">
        <f t="shared" si="5"/>
        <v>Stegna w aglomeracji Stegna</v>
      </c>
      <c r="AW377" t="s">
        <v>3122</v>
      </c>
      <c r="AX377" t="s">
        <v>3122</v>
      </c>
      <c r="BF377" s="730" t="s">
        <v>2602</v>
      </c>
      <c r="BG377" s="730" t="s">
        <v>2498</v>
      </c>
      <c r="BH377" s="730" t="s">
        <v>9494</v>
      </c>
    </row>
    <row r="378" spans="1:60">
      <c r="A378">
        <v>374</v>
      </c>
      <c r="B378" t="s">
        <v>1169</v>
      </c>
      <c r="D378" t="s">
        <v>2251</v>
      </c>
      <c r="E378" t="s">
        <v>2253</v>
      </c>
      <c r="F378" t="s">
        <v>973</v>
      </c>
      <c r="G378">
        <v>1</v>
      </c>
      <c r="H378">
        <v>0</v>
      </c>
      <c r="I378" t="s">
        <v>1998</v>
      </c>
      <c r="J378" t="s">
        <v>3568</v>
      </c>
      <c r="K378" t="s">
        <v>2834</v>
      </c>
      <c r="L378" t="s">
        <v>2143</v>
      </c>
      <c r="M378" t="s">
        <v>1516</v>
      </c>
      <c r="N378" t="s">
        <v>2253</v>
      </c>
      <c r="O378" t="s">
        <v>3569</v>
      </c>
      <c r="P378" t="s">
        <v>3570</v>
      </c>
      <c r="Q378">
        <v>19861</v>
      </c>
      <c r="R378">
        <v>17825</v>
      </c>
      <c r="S378">
        <v>17825</v>
      </c>
      <c r="T378">
        <v>0</v>
      </c>
      <c r="U378">
        <v>0</v>
      </c>
      <c r="V378">
        <v>0</v>
      </c>
      <c r="W378">
        <v>1</v>
      </c>
      <c r="X378">
        <v>1</v>
      </c>
      <c r="Y378">
        <v>1</v>
      </c>
      <c r="Z378">
        <v>1</v>
      </c>
      <c r="AA378">
        <v>1</v>
      </c>
      <c r="AB378" t="s">
        <v>1169</v>
      </c>
      <c r="AC378" t="s">
        <v>3571</v>
      </c>
      <c r="AP378" t="s">
        <v>980</v>
      </c>
      <c r="AQ378">
        <v>0</v>
      </c>
      <c r="AT378" t="s">
        <v>990</v>
      </c>
      <c r="AU378" t="s">
        <v>3572</v>
      </c>
      <c r="AV378" t="str">
        <f t="shared" si="5"/>
        <v>Oczyszczalnia Stąporków w aglomeracji Stąporków</v>
      </c>
      <c r="AW378" t="s">
        <v>3573</v>
      </c>
      <c r="AX378" t="s">
        <v>3574</v>
      </c>
      <c r="BF378" s="730" t="s">
        <v>2363</v>
      </c>
      <c r="BG378" s="730" t="s">
        <v>2491</v>
      </c>
      <c r="BH378" s="730" t="s">
        <v>9494</v>
      </c>
    </row>
    <row r="379" spans="1:60">
      <c r="A379">
        <v>375</v>
      </c>
      <c r="B379" t="s">
        <v>1169</v>
      </c>
      <c r="D379" t="s">
        <v>1338</v>
      </c>
      <c r="E379" t="s">
        <v>1339</v>
      </c>
      <c r="F379" t="s">
        <v>973</v>
      </c>
      <c r="G379">
        <v>1</v>
      </c>
      <c r="H379">
        <v>0</v>
      </c>
      <c r="I379" t="s">
        <v>1164</v>
      </c>
      <c r="J379" t="s">
        <v>2973</v>
      </c>
      <c r="K379" t="s">
        <v>2834</v>
      </c>
      <c r="L379" t="s">
        <v>2143</v>
      </c>
      <c r="M379" t="s">
        <v>1516</v>
      </c>
      <c r="N379" t="s">
        <v>1339</v>
      </c>
      <c r="O379" t="s">
        <v>1339</v>
      </c>
      <c r="P379" t="s">
        <v>3575</v>
      </c>
      <c r="Q379">
        <v>10688</v>
      </c>
      <c r="R379">
        <v>10305</v>
      </c>
      <c r="S379">
        <v>9359</v>
      </c>
      <c r="T379">
        <v>946</v>
      </c>
      <c r="U379">
        <v>0</v>
      </c>
      <c r="V379">
        <v>946</v>
      </c>
      <c r="W379">
        <v>0.90820000000000001</v>
      </c>
      <c r="X379">
        <v>0</v>
      </c>
      <c r="Y379">
        <v>1</v>
      </c>
      <c r="Z379">
        <v>1</v>
      </c>
      <c r="AA379">
        <v>0</v>
      </c>
      <c r="AB379" t="s">
        <v>1169</v>
      </c>
      <c r="AC379" t="s">
        <v>3576</v>
      </c>
      <c r="AP379" t="s">
        <v>980</v>
      </c>
      <c r="AQ379">
        <v>0</v>
      </c>
      <c r="AT379" t="s">
        <v>1038</v>
      </c>
      <c r="AU379" t="s">
        <v>3577</v>
      </c>
      <c r="AV379" t="str">
        <f t="shared" si="5"/>
        <v>Mechaniczno-biologiczna oczyszczalnia scieków w Długiej Wsi Drugiej w aglomeracji Stawiszyn</v>
      </c>
      <c r="AW379" t="s">
        <v>3578</v>
      </c>
      <c r="AX379" t="s">
        <v>3579</v>
      </c>
      <c r="BF379" s="730" t="s">
        <v>2310</v>
      </c>
      <c r="BG379" s="730" t="s">
        <v>2834</v>
      </c>
      <c r="BH379" s="730" t="s">
        <v>9494</v>
      </c>
    </row>
    <row r="380" spans="1:60">
      <c r="A380">
        <v>376</v>
      </c>
      <c r="B380" t="s">
        <v>1169</v>
      </c>
      <c r="D380" t="s">
        <v>3580</v>
      </c>
      <c r="E380" t="s">
        <v>3581</v>
      </c>
      <c r="F380" t="s">
        <v>973</v>
      </c>
      <c r="G380">
        <v>1</v>
      </c>
      <c r="H380">
        <v>0</v>
      </c>
      <c r="I380" t="s">
        <v>1164</v>
      </c>
      <c r="J380" t="s">
        <v>2510</v>
      </c>
      <c r="K380" t="s">
        <v>1169</v>
      </c>
      <c r="L380" t="s">
        <v>2143</v>
      </c>
      <c r="M380" t="s">
        <v>1516</v>
      </c>
      <c r="N380" t="s">
        <v>3581</v>
      </c>
      <c r="O380" t="s">
        <v>3581</v>
      </c>
      <c r="P380" t="s">
        <v>3582</v>
      </c>
      <c r="Q380">
        <v>13433</v>
      </c>
      <c r="R380">
        <v>12687</v>
      </c>
      <c r="S380">
        <v>12371</v>
      </c>
      <c r="T380">
        <v>311</v>
      </c>
      <c r="U380">
        <v>5</v>
      </c>
      <c r="V380">
        <v>316</v>
      </c>
      <c r="W380">
        <v>0.97509999999999997</v>
      </c>
      <c r="X380">
        <v>0</v>
      </c>
      <c r="Y380">
        <v>1</v>
      </c>
      <c r="Z380">
        <v>1</v>
      </c>
      <c r="AA380">
        <v>0</v>
      </c>
      <c r="AB380" t="s">
        <v>1169</v>
      </c>
      <c r="AC380" t="s">
        <v>3583</v>
      </c>
      <c r="AP380" t="s">
        <v>980</v>
      </c>
      <c r="AQ380">
        <v>0</v>
      </c>
      <c r="AT380" t="s">
        <v>1459</v>
      </c>
      <c r="AU380" t="s">
        <v>1709</v>
      </c>
      <c r="AV380" t="str">
        <f t="shared" si="5"/>
        <v>MIEJSKA OCZYSZCZALNIA ŚCIEKÓW w aglomeracji Stawiski</v>
      </c>
      <c r="AW380" t="s">
        <v>3470</v>
      </c>
      <c r="AX380" t="s">
        <v>1710</v>
      </c>
      <c r="BF380" s="730" t="s">
        <v>2251</v>
      </c>
      <c r="BG380" s="730" t="s">
        <v>2834</v>
      </c>
      <c r="BH380" s="730" t="s">
        <v>9494</v>
      </c>
    </row>
    <row r="381" spans="1:60">
      <c r="A381">
        <v>377</v>
      </c>
      <c r="B381" t="s">
        <v>1169</v>
      </c>
      <c r="D381" t="s">
        <v>3584</v>
      </c>
      <c r="E381" t="s">
        <v>3585</v>
      </c>
      <c r="F381" t="s">
        <v>973</v>
      </c>
      <c r="G381">
        <v>1</v>
      </c>
      <c r="H381">
        <v>0</v>
      </c>
      <c r="I381" t="s">
        <v>1164</v>
      </c>
      <c r="J381" t="s">
        <v>2531</v>
      </c>
      <c r="K381" t="s">
        <v>2834</v>
      </c>
      <c r="L381" t="s">
        <v>2143</v>
      </c>
      <c r="M381" t="s">
        <v>1516</v>
      </c>
      <c r="N381" t="s">
        <v>3585</v>
      </c>
      <c r="O381" t="s">
        <v>3585</v>
      </c>
      <c r="P381" t="s">
        <v>3586</v>
      </c>
      <c r="Q381">
        <v>4653</v>
      </c>
      <c r="R381">
        <v>4977</v>
      </c>
      <c r="S381">
        <v>4804</v>
      </c>
      <c r="T381">
        <v>173</v>
      </c>
      <c r="U381">
        <v>0</v>
      </c>
      <c r="V381">
        <v>173</v>
      </c>
      <c r="W381">
        <v>0.96519999999999995</v>
      </c>
      <c r="X381">
        <v>0</v>
      </c>
      <c r="Y381">
        <v>1</v>
      </c>
      <c r="Z381">
        <v>1</v>
      </c>
      <c r="AA381">
        <v>0</v>
      </c>
      <c r="AB381" t="s">
        <v>1169</v>
      </c>
      <c r="AC381" t="s">
        <v>3587</v>
      </c>
      <c r="AP381" t="s">
        <v>980</v>
      </c>
      <c r="AQ381">
        <v>0</v>
      </c>
      <c r="AT381" t="s">
        <v>1169</v>
      </c>
      <c r="AU381" t="s">
        <v>3113</v>
      </c>
      <c r="AV381" t="str">
        <f t="shared" si="5"/>
        <v>Stawiguda w aglomeracji Stawiguda</v>
      </c>
      <c r="AW381" t="s">
        <v>3114</v>
      </c>
      <c r="AX381" t="s">
        <v>3114</v>
      </c>
      <c r="BF381" s="730" t="s">
        <v>1338</v>
      </c>
      <c r="BG381" s="730" t="s">
        <v>2834</v>
      </c>
      <c r="BH381" s="730" t="s">
        <v>9494</v>
      </c>
    </row>
    <row r="382" spans="1:60">
      <c r="A382">
        <v>378</v>
      </c>
      <c r="B382" t="s">
        <v>1047</v>
      </c>
      <c r="D382" t="s">
        <v>3588</v>
      </c>
      <c r="E382" t="s">
        <v>3589</v>
      </c>
      <c r="F382" t="s">
        <v>973</v>
      </c>
      <c r="G382">
        <v>1</v>
      </c>
      <c r="H382">
        <v>0</v>
      </c>
      <c r="I382" t="s">
        <v>3590</v>
      </c>
      <c r="J382" t="s">
        <v>1626</v>
      </c>
      <c r="K382" t="s">
        <v>3591</v>
      </c>
      <c r="L382" t="s">
        <v>3592</v>
      </c>
      <c r="M382" t="s">
        <v>1516</v>
      </c>
      <c r="N382" t="s">
        <v>3589</v>
      </c>
      <c r="O382" t="s">
        <v>3589</v>
      </c>
      <c r="P382" t="s">
        <v>3593</v>
      </c>
      <c r="Q382">
        <v>4002</v>
      </c>
      <c r="R382">
        <v>4443</v>
      </c>
      <c r="S382">
        <v>4399</v>
      </c>
      <c r="T382">
        <v>40</v>
      </c>
      <c r="U382">
        <v>4</v>
      </c>
      <c r="V382">
        <v>44</v>
      </c>
      <c r="W382">
        <v>0.99009999999999998</v>
      </c>
      <c r="X382">
        <v>1</v>
      </c>
      <c r="Y382">
        <v>1</v>
      </c>
      <c r="Z382">
        <v>1</v>
      </c>
      <c r="AA382">
        <v>1</v>
      </c>
      <c r="AB382" t="s">
        <v>1047</v>
      </c>
      <c r="AC382" t="s">
        <v>3594</v>
      </c>
      <c r="AP382" t="s">
        <v>980</v>
      </c>
      <c r="AQ382">
        <v>0</v>
      </c>
      <c r="AT382" t="s">
        <v>935</v>
      </c>
      <c r="AU382" t="s">
        <v>3595</v>
      </c>
      <c r="AV382" t="str">
        <f t="shared" si="5"/>
        <v>Staszów w aglomeracji Staszów</v>
      </c>
      <c r="AW382" t="s">
        <v>3596</v>
      </c>
      <c r="AX382" t="s">
        <v>3596</v>
      </c>
      <c r="BF382" s="730" t="s">
        <v>3580</v>
      </c>
      <c r="BG382" s="730" t="s">
        <v>1169</v>
      </c>
      <c r="BH382" s="730" t="s">
        <v>9494</v>
      </c>
    </row>
    <row r="383" spans="1:60">
      <c r="A383">
        <v>379</v>
      </c>
      <c r="B383" t="s">
        <v>1047</v>
      </c>
      <c r="D383" t="s">
        <v>3597</v>
      </c>
      <c r="E383" t="s">
        <v>3598</v>
      </c>
      <c r="F383" t="s">
        <v>973</v>
      </c>
      <c r="G383">
        <v>1</v>
      </c>
      <c r="H383">
        <v>0</v>
      </c>
      <c r="I383" t="s">
        <v>3599</v>
      </c>
      <c r="J383" t="s">
        <v>3600</v>
      </c>
      <c r="K383" t="s">
        <v>3591</v>
      </c>
      <c r="L383" t="s">
        <v>3592</v>
      </c>
      <c r="M383" t="s">
        <v>1516</v>
      </c>
      <c r="N383" t="s">
        <v>3601</v>
      </c>
      <c r="O383" t="s">
        <v>3602</v>
      </c>
      <c r="P383" t="s">
        <v>3603</v>
      </c>
      <c r="Q383">
        <v>10388</v>
      </c>
      <c r="R383">
        <v>9473</v>
      </c>
      <c r="S383">
        <v>8859</v>
      </c>
      <c r="T383">
        <v>295</v>
      </c>
      <c r="U383">
        <v>319</v>
      </c>
      <c r="V383">
        <v>614</v>
      </c>
      <c r="W383">
        <v>0.93520000000000003</v>
      </c>
      <c r="X383">
        <v>0</v>
      </c>
      <c r="Y383">
        <v>1</v>
      </c>
      <c r="Z383">
        <v>1</v>
      </c>
      <c r="AA383">
        <v>0</v>
      </c>
      <c r="AB383" t="s">
        <v>1047</v>
      </c>
      <c r="AC383" t="s">
        <v>3604</v>
      </c>
      <c r="AP383" t="s">
        <v>980</v>
      </c>
      <c r="AQ383">
        <v>0</v>
      </c>
      <c r="AT383" t="s">
        <v>935</v>
      </c>
      <c r="AU383" t="s">
        <v>3595</v>
      </c>
      <c r="AV383" t="str">
        <f t="shared" si="5"/>
        <v>Wiązownica w aglomeracji Staszów</v>
      </c>
      <c r="AW383" t="s">
        <v>2159</v>
      </c>
      <c r="AX383" t="s">
        <v>3596</v>
      </c>
      <c r="BF383" s="730" t="s">
        <v>3584</v>
      </c>
      <c r="BG383" s="730" t="s">
        <v>2834</v>
      </c>
      <c r="BH383" s="730" t="s">
        <v>9494</v>
      </c>
    </row>
    <row r="384" spans="1:60">
      <c r="A384">
        <v>380</v>
      </c>
      <c r="B384" t="s">
        <v>1047</v>
      </c>
      <c r="D384" t="s">
        <v>3605</v>
      </c>
      <c r="E384" t="s">
        <v>3606</v>
      </c>
      <c r="F384" t="s">
        <v>973</v>
      </c>
      <c r="G384">
        <v>1</v>
      </c>
      <c r="H384">
        <v>0</v>
      </c>
      <c r="I384" t="s">
        <v>3590</v>
      </c>
      <c r="J384" t="s">
        <v>3607</v>
      </c>
      <c r="K384" t="s">
        <v>3591</v>
      </c>
      <c r="L384" t="s">
        <v>3592</v>
      </c>
      <c r="M384" t="s">
        <v>1516</v>
      </c>
      <c r="N384" t="s">
        <v>3606</v>
      </c>
      <c r="O384" t="s">
        <v>3608</v>
      </c>
      <c r="P384" t="s">
        <v>3609</v>
      </c>
      <c r="Q384">
        <v>50418</v>
      </c>
      <c r="R384">
        <v>47203</v>
      </c>
      <c r="S384">
        <v>45711</v>
      </c>
      <c r="T384">
        <v>1241</v>
      </c>
      <c r="U384">
        <v>251</v>
      </c>
      <c r="V384">
        <v>1492</v>
      </c>
      <c r="W384">
        <v>0.96840000000000004</v>
      </c>
      <c r="X384">
        <v>0</v>
      </c>
      <c r="Y384">
        <v>1</v>
      </c>
      <c r="Z384">
        <v>1</v>
      </c>
      <c r="AA384">
        <v>0</v>
      </c>
      <c r="AB384" t="s">
        <v>1047</v>
      </c>
      <c r="AC384" t="s">
        <v>3610</v>
      </c>
      <c r="AP384" t="s">
        <v>980</v>
      </c>
      <c r="AQ384">
        <v>0</v>
      </c>
      <c r="AT384" t="s">
        <v>1019</v>
      </c>
      <c r="AU384" t="s">
        <v>3611</v>
      </c>
      <c r="AV384" t="str">
        <f t="shared" si="5"/>
        <v>Stary Dzików w aglomeracji Stary Dzików</v>
      </c>
      <c r="AW384" t="s">
        <v>3612</v>
      </c>
      <c r="AX384" t="s">
        <v>3612</v>
      </c>
      <c r="BF384" s="730" t="s">
        <v>3588</v>
      </c>
      <c r="BG384" s="730" t="s">
        <v>3591</v>
      </c>
      <c r="BH384" s="730" t="s">
        <v>9495</v>
      </c>
    </row>
    <row r="385" spans="1:60">
      <c r="A385">
        <v>381</v>
      </c>
      <c r="B385" t="s">
        <v>1047</v>
      </c>
      <c r="D385" t="s">
        <v>3613</v>
      </c>
      <c r="E385" t="s">
        <v>3614</v>
      </c>
      <c r="F385" t="s">
        <v>973</v>
      </c>
      <c r="G385">
        <v>1</v>
      </c>
      <c r="H385">
        <v>0</v>
      </c>
      <c r="I385" t="s">
        <v>3590</v>
      </c>
      <c r="J385" t="s">
        <v>3615</v>
      </c>
      <c r="K385" t="s">
        <v>3591</v>
      </c>
      <c r="L385" t="s">
        <v>3592</v>
      </c>
      <c r="M385" t="s">
        <v>1516</v>
      </c>
      <c r="N385" t="s">
        <v>3614</v>
      </c>
      <c r="O385" t="s">
        <v>3616</v>
      </c>
      <c r="P385" t="s">
        <v>3617</v>
      </c>
      <c r="Q385">
        <v>121153</v>
      </c>
      <c r="R385">
        <v>118616</v>
      </c>
      <c r="S385">
        <v>117500</v>
      </c>
      <c r="T385">
        <v>963</v>
      </c>
      <c r="U385">
        <v>153</v>
      </c>
      <c r="V385">
        <v>1116</v>
      </c>
      <c r="W385">
        <v>0.99060000000000004</v>
      </c>
      <c r="X385">
        <v>1</v>
      </c>
      <c r="Y385">
        <v>1</v>
      </c>
      <c r="Z385">
        <v>1</v>
      </c>
      <c r="AA385">
        <v>1</v>
      </c>
      <c r="AB385" t="s">
        <v>1047</v>
      </c>
      <c r="AC385" t="s">
        <v>3618</v>
      </c>
      <c r="AP385" t="s">
        <v>980</v>
      </c>
      <c r="AQ385">
        <v>0</v>
      </c>
      <c r="AT385" t="s">
        <v>1169</v>
      </c>
      <c r="AU385" t="s">
        <v>3494</v>
      </c>
      <c r="AV385" t="str">
        <f t="shared" si="5"/>
        <v>Oczyszczalnia ścieków PWiK STAR-WiK w aglomeracji Starogard Gdański</v>
      </c>
      <c r="AW385" t="s">
        <v>3619</v>
      </c>
      <c r="AX385" t="s">
        <v>3246</v>
      </c>
      <c r="BF385" s="730" t="s">
        <v>3597</v>
      </c>
      <c r="BG385" s="730" t="s">
        <v>3591</v>
      </c>
      <c r="BH385" s="730" t="s">
        <v>9495</v>
      </c>
    </row>
    <row r="386" spans="1:60">
      <c r="A386">
        <v>382</v>
      </c>
      <c r="B386" t="s">
        <v>1047</v>
      </c>
      <c r="D386" t="s">
        <v>3620</v>
      </c>
      <c r="E386" t="s">
        <v>3621</v>
      </c>
      <c r="F386" t="s">
        <v>973</v>
      </c>
      <c r="G386">
        <v>1</v>
      </c>
      <c r="H386">
        <v>0</v>
      </c>
      <c r="I386" t="s">
        <v>3622</v>
      </c>
      <c r="J386" t="s">
        <v>3623</v>
      </c>
      <c r="K386" t="s">
        <v>3624</v>
      </c>
      <c r="L386" t="s">
        <v>3625</v>
      </c>
      <c r="M386" t="s">
        <v>977</v>
      </c>
      <c r="N386" t="s">
        <v>3621</v>
      </c>
      <c r="O386" t="s">
        <v>3621</v>
      </c>
      <c r="P386" t="s">
        <v>3626</v>
      </c>
      <c r="Q386">
        <v>4529</v>
      </c>
      <c r="R386">
        <v>4236</v>
      </c>
      <c r="S386">
        <v>4050</v>
      </c>
      <c r="T386">
        <v>126</v>
      </c>
      <c r="U386">
        <v>60</v>
      </c>
      <c r="V386">
        <v>186</v>
      </c>
      <c r="W386">
        <v>0.95609999999999995</v>
      </c>
      <c r="X386">
        <v>0</v>
      </c>
      <c r="Y386">
        <v>1</v>
      </c>
      <c r="Z386">
        <v>1</v>
      </c>
      <c r="AA386">
        <v>0</v>
      </c>
      <c r="AB386" t="s">
        <v>1047</v>
      </c>
      <c r="AC386" t="s">
        <v>3627</v>
      </c>
      <c r="AP386" t="s">
        <v>980</v>
      </c>
      <c r="AQ386">
        <v>0</v>
      </c>
      <c r="AT386" t="s">
        <v>970</v>
      </c>
      <c r="AU386" t="s">
        <v>1361</v>
      </c>
      <c r="AV386" t="str">
        <f t="shared" si="5"/>
        <v>Oczyszczalnia Ścieków Stargardzie w aglomeracji Stargard</v>
      </c>
      <c r="AW386" t="s">
        <v>3628</v>
      </c>
      <c r="AX386" t="s">
        <v>1100</v>
      </c>
      <c r="BF386" s="730" t="s">
        <v>3605</v>
      </c>
      <c r="BG386" s="730" t="s">
        <v>3591</v>
      </c>
      <c r="BH386" s="730" t="s">
        <v>9495</v>
      </c>
    </row>
    <row r="387" spans="1:60">
      <c r="A387">
        <v>383</v>
      </c>
      <c r="B387" t="s">
        <v>1047</v>
      </c>
      <c r="D387" t="s">
        <v>3629</v>
      </c>
      <c r="E387" t="s">
        <v>3630</v>
      </c>
      <c r="F387" t="s">
        <v>1552</v>
      </c>
      <c r="G387">
        <v>1</v>
      </c>
      <c r="H387">
        <v>1</v>
      </c>
      <c r="I387" t="s">
        <v>3590</v>
      </c>
      <c r="J387" t="s">
        <v>3631</v>
      </c>
      <c r="K387" t="s">
        <v>3630</v>
      </c>
      <c r="L387" t="s">
        <v>3632</v>
      </c>
      <c r="M387" t="s">
        <v>977</v>
      </c>
      <c r="N387" t="s">
        <v>3630</v>
      </c>
      <c r="O387" t="s">
        <v>3630</v>
      </c>
      <c r="P387" t="s">
        <v>3633</v>
      </c>
      <c r="Q387">
        <v>4353</v>
      </c>
      <c r="R387">
        <v>4298</v>
      </c>
      <c r="S387">
        <v>1584</v>
      </c>
      <c r="T387">
        <v>2587</v>
      </c>
      <c r="U387">
        <v>127</v>
      </c>
      <c r="V387">
        <v>2714</v>
      </c>
      <c r="W387">
        <v>0.36849999999999999</v>
      </c>
      <c r="X387">
        <v>0</v>
      </c>
      <c r="Y387">
        <v>1</v>
      </c>
      <c r="Z387">
        <v>1</v>
      </c>
      <c r="AA387">
        <v>0</v>
      </c>
      <c r="AB387" t="s">
        <v>1047</v>
      </c>
      <c r="AC387" t="s">
        <v>3634</v>
      </c>
      <c r="AJ387" t="s">
        <v>3635</v>
      </c>
      <c r="AP387" t="s">
        <v>980</v>
      </c>
      <c r="AQ387">
        <v>0</v>
      </c>
      <c r="AT387" t="s">
        <v>1169</v>
      </c>
      <c r="AU387" t="s">
        <v>3108</v>
      </c>
      <c r="AV387" t="str">
        <f t="shared" si="5"/>
        <v>Stare Pole w aglomeracji Stare Pole</v>
      </c>
      <c r="AW387" t="s">
        <v>3109</v>
      </c>
      <c r="AX387" t="s">
        <v>3109</v>
      </c>
      <c r="BF387" s="730" t="s">
        <v>3613</v>
      </c>
      <c r="BG387" s="730" t="s">
        <v>3591</v>
      </c>
      <c r="BH387" s="730" t="s">
        <v>9495</v>
      </c>
    </row>
    <row r="388" spans="1:60">
      <c r="A388">
        <v>384</v>
      </c>
      <c r="B388" t="s">
        <v>1047</v>
      </c>
      <c r="D388" t="s">
        <v>3636</v>
      </c>
      <c r="E388" t="s">
        <v>3637</v>
      </c>
      <c r="F388" t="s">
        <v>973</v>
      </c>
      <c r="G388">
        <v>4</v>
      </c>
      <c r="H388">
        <v>0</v>
      </c>
      <c r="I388" t="s">
        <v>3590</v>
      </c>
      <c r="J388" t="s">
        <v>3631</v>
      </c>
      <c r="K388" t="s">
        <v>1047</v>
      </c>
      <c r="L388" t="s">
        <v>3632</v>
      </c>
      <c r="M388" t="s">
        <v>977</v>
      </c>
      <c r="N388" t="s">
        <v>3637</v>
      </c>
      <c r="O388" t="s">
        <v>3637</v>
      </c>
      <c r="P388" t="s">
        <v>3638</v>
      </c>
      <c r="Q388">
        <v>6596</v>
      </c>
      <c r="R388">
        <v>6767</v>
      </c>
      <c r="S388">
        <v>6624</v>
      </c>
      <c r="T388">
        <v>95</v>
      </c>
      <c r="U388">
        <v>48</v>
      </c>
      <c r="V388">
        <v>143</v>
      </c>
      <c r="W388">
        <v>0.97889999999999999</v>
      </c>
      <c r="X388">
        <v>0</v>
      </c>
      <c r="Y388">
        <v>1</v>
      </c>
      <c r="Z388">
        <v>1</v>
      </c>
      <c r="AA388">
        <v>0</v>
      </c>
      <c r="AB388" t="s">
        <v>1047</v>
      </c>
      <c r="AC388" s="503" t="s">
        <v>3639</v>
      </c>
      <c r="AD388" s="503" t="s">
        <v>3640</v>
      </c>
      <c r="AE388" s="503" t="s">
        <v>3641</v>
      </c>
      <c r="AF388" s="503" t="s">
        <v>3642</v>
      </c>
      <c r="AP388" t="s">
        <v>980</v>
      </c>
      <c r="AQ388">
        <v>0</v>
      </c>
      <c r="AT388" t="s">
        <v>1038</v>
      </c>
      <c r="AU388" t="s">
        <v>3643</v>
      </c>
      <c r="AV388" t="str">
        <f t="shared" si="5"/>
        <v>Stare Oborzyska w aglomeracji Stare Oborzyska</v>
      </c>
      <c r="AW388" t="s">
        <v>3644</v>
      </c>
      <c r="AX388" t="s">
        <v>3644</v>
      </c>
      <c r="BF388" s="730" t="s">
        <v>3620</v>
      </c>
      <c r="BG388" s="730" t="s">
        <v>3624</v>
      </c>
      <c r="BH388" s="730" t="s">
        <v>9496</v>
      </c>
    </row>
    <row r="389" spans="1:60">
      <c r="A389">
        <v>385</v>
      </c>
      <c r="B389" t="s">
        <v>1047</v>
      </c>
      <c r="D389" t="s">
        <v>3645</v>
      </c>
      <c r="E389" t="s">
        <v>3646</v>
      </c>
      <c r="F389" t="s">
        <v>973</v>
      </c>
      <c r="G389">
        <v>2</v>
      </c>
      <c r="H389">
        <v>0</v>
      </c>
      <c r="I389" t="s">
        <v>3590</v>
      </c>
      <c r="J389" t="s">
        <v>3647</v>
      </c>
      <c r="K389" t="s">
        <v>1047</v>
      </c>
      <c r="L389" t="s">
        <v>3632</v>
      </c>
      <c r="M389" t="s">
        <v>977</v>
      </c>
      <c r="N389" t="s">
        <v>3646</v>
      </c>
      <c r="O389" t="s">
        <v>3648</v>
      </c>
      <c r="P389" t="s">
        <v>3649</v>
      </c>
      <c r="Q389">
        <v>99007</v>
      </c>
      <c r="R389">
        <v>93451</v>
      </c>
      <c r="S389">
        <v>91865</v>
      </c>
      <c r="T389">
        <v>1411</v>
      </c>
      <c r="U389">
        <v>175</v>
      </c>
      <c r="V389">
        <v>1586</v>
      </c>
      <c r="W389">
        <v>0.98299999999999998</v>
      </c>
      <c r="X389">
        <v>1</v>
      </c>
      <c r="Y389">
        <v>1</v>
      </c>
      <c r="Z389">
        <v>1</v>
      </c>
      <c r="AA389">
        <v>1</v>
      </c>
      <c r="AB389" t="s">
        <v>1047</v>
      </c>
      <c r="AC389" s="503" t="s">
        <v>3650</v>
      </c>
      <c r="AD389" s="503" t="s">
        <v>3651</v>
      </c>
      <c r="AP389" t="s">
        <v>980</v>
      </c>
      <c r="AQ389">
        <v>0</v>
      </c>
      <c r="AT389" t="s">
        <v>1038</v>
      </c>
      <c r="AU389" t="s">
        <v>3652</v>
      </c>
      <c r="AV389" t="str">
        <f t="shared" si="5"/>
        <v>Modła Królewska w aglomeracji Stare Miasto</v>
      </c>
      <c r="AW389" t="s">
        <v>3653</v>
      </c>
      <c r="AX389" t="s">
        <v>3654</v>
      </c>
      <c r="BF389" s="730" t="s">
        <v>3629</v>
      </c>
      <c r="BG389" s="730" t="s">
        <v>3630</v>
      </c>
      <c r="BH389" s="730" t="s">
        <v>9496</v>
      </c>
    </row>
    <row r="390" spans="1:60">
      <c r="A390">
        <v>386</v>
      </c>
      <c r="B390" t="s">
        <v>1047</v>
      </c>
      <c r="D390" t="s">
        <v>3655</v>
      </c>
      <c r="E390" t="s">
        <v>3656</v>
      </c>
      <c r="F390" t="s">
        <v>973</v>
      </c>
      <c r="G390">
        <v>1</v>
      </c>
      <c r="H390">
        <v>0</v>
      </c>
      <c r="I390" t="s">
        <v>3622</v>
      </c>
      <c r="J390" t="s">
        <v>3657</v>
      </c>
      <c r="K390" t="s">
        <v>1047</v>
      </c>
      <c r="L390" t="s">
        <v>3632</v>
      </c>
      <c r="M390" t="s">
        <v>977</v>
      </c>
      <c r="N390" t="s">
        <v>3656</v>
      </c>
      <c r="O390" t="s">
        <v>3656</v>
      </c>
      <c r="P390" t="s">
        <v>3658</v>
      </c>
      <c r="Q390">
        <v>3226</v>
      </c>
      <c r="R390">
        <v>3233</v>
      </c>
      <c r="S390">
        <v>3226</v>
      </c>
      <c r="T390">
        <v>7</v>
      </c>
      <c r="U390">
        <v>0</v>
      </c>
      <c r="V390">
        <v>7</v>
      </c>
      <c r="W390">
        <v>0.99780000000000002</v>
      </c>
      <c r="X390">
        <v>1</v>
      </c>
      <c r="Y390">
        <v>1</v>
      </c>
      <c r="Z390">
        <v>1</v>
      </c>
      <c r="AA390">
        <v>1</v>
      </c>
      <c r="AB390" t="s">
        <v>1047</v>
      </c>
      <c r="AC390" t="s">
        <v>3659</v>
      </c>
      <c r="AP390" t="s">
        <v>980</v>
      </c>
      <c r="AQ390">
        <v>0</v>
      </c>
      <c r="AT390" t="s">
        <v>1072</v>
      </c>
      <c r="AU390" t="s">
        <v>2167</v>
      </c>
      <c r="AV390" t="str">
        <f t="shared" ref="AV390:AV453" si="6">CONCATENATE("",AW390," w aglomeracji ",AX390)</f>
        <v>Stare Kurowo w aglomeracji Stare Kurowo</v>
      </c>
      <c r="AW390" t="s">
        <v>2168</v>
      </c>
      <c r="AX390" t="s">
        <v>2168</v>
      </c>
      <c r="BF390" s="730" t="s">
        <v>3636</v>
      </c>
      <c r="BG390" s="730" t="s">
        <v>1047</v>
      </c>
      <c r="BH390" s="730" t="s">
        <v>9496</v>
      </c>
    </row>
    <row r="391" spans="1:60">
      <c r="A391">
        <v>387</v>
      </c>
      <c r="B391" t="s">
        <v>1047</v>
      </c>
      <c r="D391" t="s">
        <v>3660</v>
      </c>
      <c r="E391" t="s">
        <v>3661</v>
      </c>
      <c r="F391" t="s">
        <v>973</v>
      </c>
      <c r="G391">
        <v>1</v>
      </c>
      <c r="H391">
        <v>0</v>
      </c>
      <c r="I391" t="s">
        <v>3622</v>
      </c>
      <c r="J391" t="s">
        <v>3662</v>
      </c>
      <c r="K391" t="s">
        <v>3624</v>
      </c>
      <c r="L391" t="s">
        <v>3625</v>
      </c>
      <c r="M391" t="s">
        <v>977</v>
      </c>
      <c r="N391" t="s">
        <v>3661</v>
      </c>
      <c r="O391" t="s">
        <v>3661</v>
      </c>
      <c r="P391" t="s">
        <v>3663</v>
      </c>
      <c r="Q391">
        <v>6225</v>
      </c>
      <c r="R391">
        <v>6133</v>
      </c>
      <c r="S391">
        <v>6112</v>
      </c>
      <c r="T391">
        <v>21</v>
      </c>
      <c r="U391">
        <v>0</v>
      </c>
      <c r="V391">
        <v>21</v>
      </c>
      <c r="W391">
        <v>0.99660000000000004</v>
      </c>
      <c r="X391">
        <v>1</v>
      </c>
      <c r="Y391">
        <v>1</v>
      </c>
      <c r="Z391">
        <v>1</v>
      </c>
      <c r="AA391">
        <v>1</v>
      </c>
      <c r="AB391" t="s">
        <v>1047</v>
      </c>
      <c r="AC391" t="s">
        <v>3664</v>
      </c>
      <c r="AP391" t="s">
        <v>980</v>
      </c>
      <c r="AQ391">
        <v>0</v>
      </c>
      <c r="AT391" t="s">
        <v>1459</v>
      </c>
      <c r="AU391" t="s">
        <v>1989</v>
      </c>
      <c r="AV391" t="str">
        <f t="shared" si="6"/>
        <v>Stare Juchy w aglomeracji Stare Juchy</v>
      </c>
      <c r="AW391" t="s">
        <v>1990</v>
      </c>
      <c r="AX391" t="s">
        <v>1990</v>
      </c>
      <c r="BF391" s="730" t="s">
        <v>3645</v>
      </c>
      <c r="BG391" s="730" t="s">
        <v>1047</v>
      </c>
      <c r="BH391" s="730" t="s">
        <v>9496</v>
      </c>
    </row>
    <row r="392" spans="1:60">
      <c r="A392">
        <v>388</v>
      </c>
      <c r="B392" t="s">
        <v>1047</v>
      </c>
      <c r="D392" t="s">
        <v>3665</v>
      </c>
      <c r="E392" t="s">
        <v>3666</v>
      </c>
      <c r="F392" t="s">
        <v>973</v>
      </c>
      <c r="G392">
        <v>1</v>
      </c>
      <c r="H392">
        <v>0</v>
      </c>
      <c r="I392" t="s">
        <v>3590</v>
      </c>
      <c r="J392" t="s">
        <v>3667</v>
      </c>
      <c r="K392" t="s">
        <v>1047</v>
      </c>
      <c r="L392" t="s">
        <v>3632</v>
      </c>
      <c r="M392" t="s">
        <v>977</v>
      </c>
      <c r="N392" t="s">
        <v>3666</v>
      </c>
      <c r="O392" t="s">
        <v>3666</v>
      </c>
      <c r="P392" t="s">
        <v>3668</v>
      </c>
      <c r="Q392">
        <v>4297</v>
      </c>
      <c r="R392">
        <v>4175</v>
      </c>
      <c r="S392">
        <v>1934</v>
      </c>
      <c r="T392">
        <v>2221</v>
      </c>
      <c r="U392">
        <v>20</v>
      </c>
      <c r="V392">
        <v>2241</v>
      </c>
      <c r="W392">
        <v>0.4632</v>
      </c>
      <c r="X392">
        <v>0</v>
      </c>
      <c r="Y392">
        <v>1</v>
      </c>
      <c r="Z392">
        <v>1</v>
      </c>
      <c r="AA392">
        <v>0</v>
      </c>
      <c r="AB392" t="s">
        <v>1047</v>
      </c>
      <c r="AC392" t="s">
        <v>3669</v>
      </c>
      <c r="AP392" t="s">
        <v>980</v>
      </c>
      <c r="AQ392">
        <v>0</v>
      </c>
      <c r="AT392" t="s">
        <v>990</v>
      </c>
      <c r="AU392" t="s">
        <v>3670</v>
      </c>
      <c r="AV392" t="str">
        <f t="shared" si="6"/>
        <v>Stare Babice w aglomeracji Stare Babice</v>
      </c>
      <c r="AW392" t="s">
        <v>3671</v>
      </c>
      <c r="AX392" t="s">
        <v>3671</v>
      </c>
      <c r="BF392" s="730" t="s">
        <v>3655</v>
      </c>
      <c r="BG392" s="730" t="s">
        <v>1047</v>
      </c>
      <c r="BH392" s="730" t="s">
        <v>9496</v>
      </c>
    </row>
    <row r="393" spans="1:60">
      <c r="A393">
        <v>389</v>
      </c>
      <c r="B393" t="s">
        <v>1047</v>
      </c>
      <c r="D393" t="s">
        <v>3672</v>
      </c>
      <c r="E393" t="s">
        <v>3673</v>
      </c>
      <c r="F393" t="s">
        <v>1015</v>
      </c>
      <c r="G393">
        <v>0</v>
      </c>
      <c r="H393">
        <v>1</v>
      </c>
      <c r="I393" t="s">
        <v>3622</v>
      </c>
      <c r="J393" t="s">
        <v>3662</v>
      </c>
      <c r="K393" t="s">
        <v>3624</v>
      </c>
      <c r="L393" t="s">
        <v>3625</v>
      </c>
      <c r="M393" t="s">
        <v>977</v>
      </c>
      <c r="N393" t="s">
        <v>3673</v>
      </c>
      <c r="O393" t="s">
        <v>3673</v>
      </c>
      <c r="P393" t="s">
        <v>3674</v>
      </c>
      <c r="Q393">
        <v>5040</v>
      </c>
      <c r="R393">
        <v>4825</v>
      </c>
      <c r="S393">
        <v>4742</v>
      </c>
      <c r="T393">
        <v>74</v>
      </c>
      <c r="U393">
        <v>9</v>
      </c>
      <c r="V393">
        <v>83</v>
      </c>
      <c r="W393">
        <v>0.98280000000000001</v>
      </c>
      <c r="X393">
        <v>1</v>
      </c>
      <c r="Y393">
        <v>0</v>
      </c>
      <c r="Z393">
        <v>1</v>
      </c>
      <c r="AA393">
        <v>0</v>
      </c>
      <c r="AB393" t="s">
        <v>1047</v>
      </c>
      <c r="AC393" t="s">
        <v>746</v>
      </c>
      <c r="AJ393" t="s">
        <v>1308</v>
      </c>
      <c r="AP393" t="s">
        <v>980</v>
      </c>
      <c r="AQ393">
        <v>0</v>
      </c>
      <c r="AT393" t="s">
        <v>990</v>
      </c>
      <c r="AU393" t="s">
        <v>3675</v>
      </c>
      <c r="AV393" t="str">
        <f t="shared" si="6"/>
        <v>Oczyszczalnia ścieków w Starachowicach w aglomeracji Starachowice</v>
      </c>
      <c r="AW393" t="s">
        <v>3676</v>
      </c>
      <c r="AX393" t="s">
        <v>3677</v>
      </c>
      <c r="BF393" s="730" t="s">
        <v>3660</v>
      </c>
      <c r="BG393" s="730" t="s">
        <v>3624</v>
      </c>
      <c r="BH393" s="730" t="s">
        <v>9496</v>
      </c>
    </row>
    <row r="394" spans="1:60">
      <c r="A394">
        <v>390</v>
      </c>
      <c r="B394" t="s">
        <v>1047</v>
      </c>
      <c r="D394" t="s">
        <v>3678</v>
      </c>
      <c r="E394" t="s">
        <v>3679</v>
      </c>
      <c r="F394" t="s">
        <v>973</v>
      </c>
      <c r="G394">
        <v>1</v>
      </c>
      <c r="H394">
        <v>0</v>
      </c>
      <c r="I394" t="s">
        <v>3590</v>
      </c>
      <c r="J394" t="s">
        <v>3680</v>
      </c>
      <c r="K394" t="s">
        <v>3624</v>
      </c>
      <c r="L394" t="s">
        <v>3625</v>
      </c>
      <c r="M394" t="s">
        <v>977</v>
      </c>
      <c r="N394" t="s">
        <v>3679</v>
      </c>
      <c r="O394" t="s">
        <v>3681</v>
      </c>
      <c r="P394" t="s">
        <v>3682</v>
      </c>
      <c r="Q394">
        <v>6589</v>
      </c>
      <c r="R394">
        <v>6205</v>
      </c>
      <c r="S394">
        <v>6087</v>
      </c>
      <c r="T394">
        <v>95</v>
      </c>
      <c r="U394">
        <v>23</v>
      </c>
      <c r="V394">
        <v>118</v>
      </c>
      <c r="W394">
        <v>0.98099999999999998</v>
      </c>
      <c r="X394">
        <v>1</v>
      </c>
      <c r="Y394">
        <v>1</v>
      </c>
      <c r="Z394">
        <v>1</v>
      </c>
      <c r="AA394">
        <v>1</v>
      </c>
      <c r="AB394" t="s">
        <v>1047</v>
      </c>
      <c r="AC394" t="s">
        <v>3683</v>
      </c>
      <c r="AP394" t="s">
        <v>980</v>
      </c>
      <c r="AQ394">
        <v>0</v>
      </c>
      <c r="AT394" t="s">
        <v>1212</v>
      </c>
      <c r="AU394" t="s">
        <v>3684</v>
      </c>
      <c r="AV394" t="str">
        <f t="shared" si="6"/>
        <v>Gminna Oczyszczalnia Ścieków w Starej Kornicy w aglomeracji Stara Kornica</v>
      </c>
      <c r="AW394" t="s">
        <v>3685</v>
      </c>
      <c r="AX394" t="s">
        <v>3686</v>
      </c>
      <c r="BF394" s="730" t="s">
        <v>3665</v>
      </c>
      <c r="BG394" s="730" t="s">
        <v>1047</v>
      </c>
      <c r="BH394" s="730" t="s">
        <v>9496</v>
      </c>
    </row>
    <row r="395" spans="1:60">
      <c r="A395">
        <v>391</v>
      </c>
      <c r="B395" t="s">
        <v>1047</v>
      </c>
      <c r="D395" t="s">
        <v>3687</v>
      </c>
      <c r="E395" t="s">
        <v>3688</v>
      </c>
      <c r="F395" t="s">
        <v>973</v>
      </c>
      <c r="G395">
        <v>1</v>
      </c>
      <c r="H395">
        <v>0</v>
      </c>
      <c r="I395" t="s">
        <v>3622</v>
      </c>
      <c r="J395" t="s">
        <v>3689</v>
      </c>
      <c r="K395" t="s">
        <v>1047</v>
      </c>
      <c r="L395" t="s">
        <v>3632</v>
      </c>
      <c r="M395" t="s">
        <v>977</v>
      </c>
      <c r="N395" t="s">
        <v>3688</v>
      </c>
      <c r="O395" t="s">
        <v>3688</v>
      </c>
      <c r="P395" t="s">
        <v>3690</v>
      </c>
      <c r="Q395">
        <v>4035</v>
      </c>
      <c r="R395">
        <v>3855</v>
      </c>
      <c r="S395">
        <v>3813</v>
      </c>
      <c r="T395">
        <v>0</v>
      </c>
      <c r="U395">
        <v>42</v>
      </c>
      <c r="V395">
        <v>42</v>
      </c>
      <c r="W395">
        <v>0.98909999999999998</v>
      </c>
      <c r="X395">
        <v>1</v>
      </c>
      <c r="Y395">
        <v>1</v>
      </c>
      <c r="Z395">
        <v>1</v>
      </c>
      <c r="AA395">
        <v>1</v>
      </c>
      <c r="AB395" t="s">
        <v>1047</v>
      </c>
      <c r="AC395" t="s">
        <v>3691</v>
      </c>
      <c r="AP395" t="s">
        <v>980</v>
      </c>
      <c r="AQ395">
        <v>0</v>
      </c>
      <c r="AT395" t="s">
        <v>3057</v>
      </c>
      <c r="AU395" t="s">
        <v>3485</v>
      </c>
      <c r="AV395" t="str">
        <f t="shared" si="6"/>
        <v>Stara Kiszewa  w aglomeracji Stara Kiszewa</v>
      </c>
      <c r="AW395" t="s">
        <v>3489</v>
      </c>
      <c r="AX395" t="s">
        <v>3486</v>
      </c>
      <c r="BF395" s="730" t="s">
        <v>3672</v>
      </c>
      <c r="BG395" s="730" t="s">
        <v>3624</v>
      </c>
      <c r="BH395" s="730" t="s">
        <v>9496</v>
      </c>
    </row>
    <row r="396" spans="1:60">
      <c r="A396">
        <v>392</v>
      </c>
      <c r="B396" t="s">
        <v>1047</v>
      </c>
      <c r="D396" t="s">
        <v>3692</v>
      </c>
      <c r="E396" t="s">
        <v>3693</v>
      </c>
      <c r="F396" t="s">
        <v>973</v>
      </c>
      <c r="G396">
        <v>1</v>
      </c>
      <c r="H396">
        <v>0</v>
      </c>
      <c r="I396" t="s">
        <v>3590</v>
      </c>
      <c r="J396" t="s">
        <v>3694</v>
      </c>
      <c r="K396" t="s">
        <v>1047</v>
      </c>
      <c r="L396" t="s">
        <v>3592</v>
      </c>
      <c r="M396" t="s">
        <v>1516</v>
      </c>
      <c r="N396" t="s">
        <v>3694</v>
      </c>
      <c r="O396" t="s">
        <v>3694</v>
      </c>
      <c r="P396" t="s">
        <v>3695</v>
      </c>
      <c r="Q396">
        <v>8743</v>
      </c>
      <c r="R396">
        <v>8650</v>
      </c>
      <c r="S396">
        <v>8615</v>
      </c>
      <c r="T396">
        <v>30</v>
      </c>
      <c r="U396">
        <v>5</v>
      </c>
      <c r="V396">
        <v>35</v>
      </c>
      <c r="W396">
        <v>0.996</v>
      </c>
      <c r="X396">
        <v>1</v>
      </c>
      <c r="Y396">
        <v>1</v>
      </c>
      <c r="Z396">
        <v>1</v>
      </c>
      <c r="AA396">
        <v>1</v>
      </c>
      <c r="AB396" t="s">
        <v>1047</v>
      </c>
      <c r="AC396" t="s">
        <v>3696</v>
      </c>
      <c r="AP396" t="s">
        <v>980</v>
      </c>
      <c r="AQ396">
        <v>0</v>
      </c>
      <c r="AT396" t="s">
        <v>1029</v>
      </c>
      <c r="AU396" t="s">
        <v>3697</v>
      </c>
      <c r="AV396" t="str">
        <f t="shared" si="6"/>
        <v>Stara Kamienica w aglomeracji Stara Kamienica</v>
      </c>
      <c r="AW396" t="s">
        <v>3698</v>
      </c>
      <c r="AX396" t="s">
        <v>3698</v>
      </c>
      <c r="BF396" s="730" t="s">
        <v>3678</v>
      </c>
      <c r="BG396" s="730" t="s">
        <v>3624</v>
      </c>
      <c r="BH396" s="730" t="s">
        <v>9496</v>
      </c>
    </row>
    <row r="397" spans="1:60">
      <c r="A397">
        <v>393</v>
      </c>
      <c r="B397" t="s">
        <v>1047</v>
      </c>
      <c r="D397" t="s">
        <v>3699</v>
      </c>
      <c r="E397" t="s">
        <v>3700</v>
      </c>
      <c r="F397" t="s">
        <v>973</v>
      </c>
      <c r="G397">
        <v>1</v>
      </c>
      <c r="H397">
        <v>0</v>
      </c>
      <c r="I397" t="s">
        <v>3590</v>
      </c>
      <c r="J397" t="s">
        <v>3694</v>
      </c>
      <c r="K397" t="s">
        <v>1047</v>
      </c>
      <c r="L397" t="s">
        <v>3592</v>
      </c>
      <c r="M397" t="s">
        <v>1516</v>
      </c>
      <c r="N397" t="s">
        <v>3694</v>
      </c>
      <c r="O397" t="s">
        <v>3694</v>
      </c>
      <c r="P397" t="s">
        <v>3701</v>
      </c>
      <c r="Q397">
        <v>46063</v>
      </c>
      <c r="R397">
        <v>41684</v>
      </c>
      <c r="S397">
        <v>41498</v>
      </c>
      <c r="T397">
        <v>164</v>
      </c>
      <c r="U397">
        <v>22</v>
      </c>
      <c r="V397">
        <v>186</v>
      </c>
      <c r="W397">
        <v>0.99550000000000005</v>
      </c>
      <c r="X397">
        <v>1</v>
      </c>
      <c r="Y397">
        <v>1</v>
      </c>
      <c r="Z397">
        <v>1</v>
      </c>
      <c r="AA397">
        <v>1</v>
      </c>
      <c r="AB397" t="s">
        <v>1047</v>
      </c>
      <c r="AC397" t="s">
        <v>3702</v>
      </c>
      <c r="AP397" t="s">
        <v>980</v>
      </c>
      <c r="AQ397">
        <v>0</v>
      </c>
      <c r="AT397" t="s">
        <v>1029</v>
      </c>
      <c r="AU397" t="s">
        <v>3703</v>
      </c>
      <c r="AV397" t="str">
        <f t="shared" si="6"/>
        <v>Stanowice w aglomeracji Stanowice</v>
      </c>
      <c r="AW397" t="s">
        <v>3704</v>
      </c>
      <c r="AX397" t="s">
        <v>3704</v>
      </c>
      <c r="BF397" s="730" t="s">
        <v>3687</v>
      </c>
      <c r="BG397" s="730" t="s">
        <v>1047</v>
      </c>
      <c r="BH397" s="730" t="s">
        <v>9496</v>
      </c>
    </row>
    <row r="398" spans="1:60">
      <c r="A398">
        <v>394</v>
      </c>
      <c r="B398" t="s">
        <v>1047</v>
      </c>
      <c r="D398" t="s">
        <v>3705</v>
      </c>
      <c r="E398" t="s">
        <v>3706</v>
      </c>
      <c r="F398" t="s">
        <v>973</v>
      </c>
      <c r="G398">
        <v>2</v>
      </c>
      <c r="H398">
        <v>0</v>
      </c>
      <c r="I398" t="s">
        <v>3590</v>
      </c>
      <c r="J398" t="s">
        <v>3707</v>
      </c>
      <c r="K398" t="s">
        <v>3591</v>
      </c>
      <c r="L398" t="s">
        <v>3592</v>
      </c>
      <c r="M398" t="s">
        <v>1516</v>
      </c>
      <c r="N398" t="s">
        <v>3706</v>
      </c>
      <c r="O398" t="s">
        <v>3706</v>
      </c>
      <c r="P398" t="s">
        <v>3708</v>
      </c>
      <c r="Q398">
        <v>5683</v>
      </c>
      <c r="R398">
        <v>5683</v>
      </c>
      <c r="S398">
        <v>4829</v>
      </c>
      <c r="T398">
        <v>766</v>
      </c>
      <c r="U398">
        <v>88</v>
      </c>
      <c r="V398">
        <v>854</v>
      </c>
      <c r="W398">
        <v>0.84970000000000001</v>
      </c>
      <c r="X398">
        <v>0</v>
      </c>
      <c r="Y398">
        <v>1</v>
      </c>
      <c r="Z398">
        <v>1</v>
      </c>
      <c r="AA398">
        <v>0</v>
      </c>
      <c r="AB398" t="s">
        <v>1047</v>
      </c>
      <c r="AC398" s="503" t="s">
        <v>3709</v>
      </c>
      <c r="AD398" s="503" t="s">
        <v>3710</v>
      </c>
      <c r="AP398" t="s">
        <v>980</v>
      </c>
      <c r="AQ398">
        <v>0</v>
      </c>
      <c r="AT398" t="s">
        <v>990</v>
      </c>
      <c r="AU398" t="s">
        <v>3711</v>
      </c>
      <c r="AV398" t="str">
        <f t="shared" si="6"/>
        <v>Centralna w aglomeracji Stanisławów</v>
      </c>
      <c r="AW398" t="s">
        <v>2871</v>
      </c>
      <c r="AX398" t="s">
        <v>3712</v>
      </c>
      <c r="BF398" s="730" t="s">
        <v>3692</v>
      </c>
      <c r="BG398" s="730" t="s">
        <v>1047</v>
      </c>
      <c r="BH398" s="730" t="s">
        <v>9495</v>
      </c>
    </row>
    <row r="399" spans="1:60">
      <c r="A399">
        <v>395</v>
      </c>
      <c r="B399" t="s">
        <v>1047</v>
      </c>
      <c r="D399" t="s">
        <v>3713</v>
      </c>
      <c r="E399" t="s">
        <v>3714</v>
      </c>
      <c r="F399" t="s">
        <v>973</v>
      </c>
      <c r="G399">
        <v>1</v>
      </c>
      <c r="H399">
        <v>0</v>
      </c>
      <c r="I399" t="s">
        <v>3622</v>
      </c>
      <c r="J399" t="s">
        <v>3715</v>
      </c>
      <c r="K399" t="s">
        <v>3624</v>
      </c>
      <c r="L399" t="s">
        <v>3625</v>
      </c>
      <c r="M399" t="s">
        <v>977</v>
      </c>
      <c r="N399" t="s">
        <v>3714</v>
      </c>
      <c r="O399" t="s">
        <v>3714</v>
      </c>
      <c r="P399" t="s">
        <v>3716</v>
      </c>
      <c r="Q399">
        <v>5279</v>
      </c>
      <c r="R399">
        <v>5810</v>
      </c>
      <c r="S399">
        <v>5751</v>
      </c>
      <c r="T399">
        <v>51</v>
      </c>
      <c r="U399">
        <v>8</v>
      </c>
      <c r="V399">
        <v>59</v>
      </c>
      <c r="W399">
        <v>0.98980000000000001</v>
      </c>
      <c r="X399">
        <v>1</v>
      </c>
      <c r="Y399">
        <v>1</v>
      </c>
      <c r="Z399">
        <v>1</v>
      </c>
      <c r="AA399">
        <v>1</v>
      </c>
      <c r="AB399" t="s">
        <v>1047</v>
      </c>
      <c r="AC399" t="s">
        <v>3717</v>
      </c>
      <c r="AP399" t="s">
        <v>980</v>
      </c>
      <c r="AQ399">
        <v>0</v>
      </c>
      <c r="AT399" t="s">
        <v>1019</v>
      </c>
      <c r="AU399" t="s">
        <v>3718</v>
      </c>
      <c r="AV399" t="str">
        <f t="shared" si="6"/>
        <v>Miejska Oczyszczalnia Ścieków w Stalowej Woli w aglomeracji Stalowa Wola</v>
      </c>
      <c r="AW399" t="s">
        <v>3719</v>
      </c>
      <c r="AX399" t="s">
        <v>3720</v>
      </c>
      <c r="BF399" s="730" t="s">
        <v>3699</v>
      </c>
      <c r="BG399" s="730" t="s">
        <v>1047</v>
      </c>
      <c r="BH399" s="730" t="s">
        <v>9495</v>
      </c>
    </row>
    <row r="400" spans="1:60">
      <c r="A400">
        <v>396</v>
      </c>
      <c r="B400" t="s">
        <v>1047</v>
      </c>
      <c r="D400" t="s">
        <v>3721</v>
      </c>
      <c r="E400" t="s">
        <v>3722</v>
      </c>
      <c r="F400" t="s">
        <v>973</v>
      </c>
      <c r="G400">
        <v>1</v>
      </c>
      <c r="H400">
        <v>0</v>
      </c>
      <c r="I400" t="s">
        <v>3590</v>
      </c>
      <c r="J400" t="s">
        <v>3723</v>
      </c>
      <c r="K400" t="s">
        <v>3591</v>
      </c>
      <c r="L400" t="s">
        <v>3592</v>
      </c>
      <c r="M400" t="s">
        <v>1516</v>
      </c>
      <c r="N400" t="s">
        <v>3722</v>
      </c>
      <c r="O400" t="s">
        <v>3722</v>
      </c>
      <c r="P400" t="s">
        <v>3724</v>
      </c>
      <c r="Q400">
        <v>29460</v>
      </c>
      <c r="R400">
        <v>27762</v>
      </c>
      <c r="S400">
        <v>24127</v>
      </c>
      <c r="T400">
        <v>3604</v>
      </c>
      <c r="U400">
        <v>31</v>
      </c>
      <c r="V400">
        <v>3635</v>
      </c>
      <c r="W400">
        <v>0.86909999999999998</v>
      </c>
      <c r="X400">
        <v>0</v>
      </c>
      <c r="Y400">
        <v>1</v>
      </c>
      <c r="Z400">
        <v>1</v>
      </c>
      <c r="AA400">
        <v>0</v>
      </c>
      <c r="AB400" t="s">
        <v>1047</v>
      </c>
      <c r="AC400" t="s">
        <v>3725</v>
      </c>
      <c r="AP400" t="s">
        <v>980</v>
      </c>
      <c r="AQ400">
        <v>0</v>
      </c>
      <c r="AT400" t="s">
        <v>935</v>
      </c>
      <c r="AU400" t="s">
        <v>3726</v>
      </c>
      <c r="AV400" t="str">
        <f t="shared" si="6"/>
        <v>SPYTKOWICE w aglomeracji SPYTKOWICE</v>
      </c>
      <c r="AW400" t="s">
        <v>3727</v>
      </c>
      <c r="AX400" t="s">
        <v>3727</v>
      </c>
      <c r="BF400" s="730" t="s">
        <v>3705</v>
      </c>
      <c r="BG400" s="730" t="s">
        <v>3591</v>
      </c>
      <c r="BH400" s="730" t="s">
        <v>9495</v>
      </c>
    </row>
    <row r="401" spans="1:60">
      <c r="A401">
        <v>397</v>
      </c>
      <c r="B401" t="s">
        <v>1047</v>
      </c>
      <c r="D401" t="s">
        <v>3728</v>
      </c>
      <c r="E401" t="s">
        <v>3729</v>
      </c>
      <c r="F401" t="s">
        <v>973</v>
      </c>
      <c r="G401">
        <v>1</v>
      </c>
      <c r="H401">
        <v>0</v>
      </c>
      <c r="I401" t="s">
        <v>3590</v>
      </c>
      <c r="J401" t="s">
        <v>3730</v>
      </c>
      <c r="K401" t="s">
        <v>1047</v>
      </c>
      <c r="L401" t="s">
        <v>3632</v>
      </c>
      <c r="M401" t="s">
        <v>977</v>
      </c>
      <c r="N401" t="s">
        <v>3729</v>
      </c>
      <c r="O401" t="s">
        <v>3729</v>
      </c>
      <c r="P401" t="s">
        <v>3731</v>
      </c>
      <c r="Q401">
        <v>8346</v>
      </c>
      <c r="R401">
        <v>7470</v>
      </c>
      <c r="S401">
        <v>7321</v>
      </c>
      <c r="T401">
        <v>137</v>
      </c>
      <c r="U401">
        <v>12</v>
      </c>
      <c r="V401">
        <v>149</v>
      </c>
      <c r="W401">
        <v>0.98009999999999997</v>
      </c>
      <c r="X401">
        <v>1</v>
      </c>
      <c r="Y401">
        <v>1</v>
      </c>
      <c r="Z401">
        <v>1</v>
      </c>
      <c r="AA401">
        <v>1</v>
      </c>
      <c r="AB401" t="s">
        <v>1047</v>
      </c>
      <c r="AC401" t="s">
        <v>3732</v>
      </c>
      <c r="AP401" t="s">
        <v>980</v>
      </c>
      <c r="AQ401">
        <v>0</v>
      </c>
      <c r="AT401" t="s">
        <v>935</v>
      </c>
      <c r="AU401" t="s">
        <v>3726</v>
      </c>
      <c r="AV401" t="str">
        <f t="shared" si="6"/>
        <v>BACHOWICE w aglomeracji SPYTKOWICE</v>
      </c>
      <c r="AW401" t="s">
        <v>3733</v>
      </c>
      <c r="AX401" t="s">
        <v>3727</v>
      </c>
      <c r="BF401" s="730" t="s">
        <v>3713</v>
      </c>
      <c r="BG401" s="730" t="s">
        <v>3624</v>
      </c>
      <c r="BH401" s="730" t="s">
        <v>9496</v>
      </c>
    </row>
    <row r="402" spans="1:60">
      <c r="A402">
        <v>398</v>
      </c>
      <c r="B402" t="s">
        <v>1047</v>
      </c>
      <c r="D402" t="s">
        <v>3734</v>
      </c>
      <c r="E402" t="s">
        <v>3735</v>
      </c>
      <c r="F402" t="s">
        <v>973</v>
      </c>
      <c r="G402">
        <v>1</v>
      </c>
      <c r="H402">
        <v>0</v>
      </c>
      <c r="I402" t="s">
        <v>3590</v>
      </c>
      <c r="J402" t="s">
        <v>3736</v>
      </c>
      <c r="K402" t="s">
        <v>1047</v>
      </c>
      <c r="L402" t="s">
        <v>3632</v>
      </c>
      <c r="M402" t="s">
        <v>977</v>
      </c>
      <c r="N402" t="s">
        <v>3735</v>
      </c>
      <c r="O402" t="s">
        <v>3737</v>
      </c>
      <c r="P402" t="s">
        <v>3738</v>
      </c>
      <c r="Q402">
        <v>76678</v>
      </c>
      <c r="R402">
        <v>74154</v>
      </c>
      <c r="S402">
        <v>72050</v>
      </c>
      <c r="T402">
        <v>1726</v>
      </c>
      <c r="U402">
        <v>378</v>
      </c>
      <c r="V402">
        <v>2104</v>
      </c>
      <c r="W402">
        <v>0.97160000000000002</v>
      </c>
      <c r="X402">
        <v>0</v>
      </c>
      <c r="Y402">
        <v>1</v>
      </c>
      <c r="Z402">
        <v>1</v>
      </c>
      <c r="AA402">
        <v>0</v>
      </c>
      <c r="AB402" t="s">
        <v>1047</v>
      </c>
      <c r="AC402" t="s">
        <v>3739</v>
      </c>
      <c r="AP402" t="s">
        <v>980</v>
      </c>
      <c r="AQ402">
        <v>0</v>
      </c>
      <c r="AT402" t="s">
        <v>935</v>
      </c>
      <c r="AU402" t="s">
        <v>3740</v>
      </c>
      <c r="AV402" t="str">
        <f t="shared" si="6"/>
        <v>Oczyszczalnia Ścieków Spytkowice w aglomeracji Spytkowice</v>
      </c>
      <c r="AW402" t="s">
        <v>3741</v>
      </c>
      <c r="AX402" t="s">
        <v>3742</v>
      </c>
      <c r="BF402" s="730" t="s">
        <v>3721</v>
      </c>
      <c r="BG402" s="730" t="s">
        <v>3591</v>
      </c>
      <c r="BH402" s="730" t="s">
        <v>9495</v>
      </c>
    </row>
    <row r="403" spans="1:60">
      <c r="A403">
        <v>399</v>
      </c>
      <c r="B403" t="s">
        <v>1047</v>
      </c>
      <c r="D403" t="s">
        <v>3743</v>
      </c>
      <c r="E403" t="s">
        <v>3744</v>
      </c>
      <c r="F403" t="s">
        <v>973</v>
      </c>
      <c r="G403">
        <v>3</v>
      </c>
      <c r="H403">
        <v>0</v>
      </c>
      <c r="I403" t="s">
        <v>3590</v>
      </c>
      <c r="J403" t="s">
        <v>3744</v>
      </c>
      <c r="K403" t="s">
        <v>1047</v>
      </c>
      <c r="L403" t="s">
        <v>3632</v>
      </c>
      <c r="M403" t="s">
        <v>977</v>
      </c>
      <c r="N403" t="s">
        <v>3744</v>
      </c>
      <c r="O403" t="s">
        <v>3744</v>
      </c>
      <c r="P403" t="s">
        <v>3745</v>
      </c>
      <c r="Q403">
        <v>139296</v>
      </c>
      <c r="R403">
        <v>140656</v>
      </c>
      <c r="S403">
        <v>139405</v>
      </c>
      <c r="T403">
        <v>1251</v>
      </c>
      <c r="U403">
        <v>0</v>
      </c>
      <c r="V403">
        <v>1251</v>
      </c>
      <c r="W403">
        <v>0.99109999999999998</v>
      </c>
      <c r="X403">
        <v>1</v>
      </c>
      <c r="Y403">
        <v>1</v>
      </c>
      <c r="Z403">
        <v>1</v>
      </c>
      <c r="AA403">
        <v>1</v>
      </c>
      <c r="AB403" t="s">
        <v>1047</v>
      </c>
      <c r="AC403" s="503" t="s">
        <v>3746</v>
      </c>
      <c r="AD403" s="503" t="s">
        <v>3747</v>
      </c>
      <c r="AE403" s="503" t="s">
        <v>3748</v>
      </c>
      <c r="AP403" t="s">
        <v>980</v>
      </c>
      <c r="AQ403">
        <v>0</v>
      </c>
      <c r="AT403" t="s">
        <v>1169</v>
      </c>
      <c r="AU403" t="s">
        <v>3478</v>
      </c>
      <c r="AV403" t="str">
        <f t="shared" si="6"/>
        <v>Oczyszczalnia Ścieków w Wąwelnie w aglomeracji Sośno</v>
      </c>
      <c r="AW403" t="s">
        <v>3749</v>
      </c>
      <c r="AX403" t="s">
        <v>3479</v>
      </c>
      <c r="BF403" s="730" t="s">
        <v>3728</v>
      </c>
      <c r="BG403" s="730" t="s">
        <v>1047</v>
      </c>
      <c r="BH403" s="730" t="s">
        <v>9496</v>
      </c>
    </row>
    <row r="404" spans="1:60">
      <c r="A404">
        <v>400</v>
      </c>
      <c r="B404" t="s">
        <v>1047</v>
      </c>
      <c r="D404" t="s">
        <v>3750</v>
      </c>
      <c r="E404" t="s">
        <v>3751</v>
      </c>
      <c r="F404" t="s">
        <v>973</v>
      </c>
      <c r="G404">
        <v>2</v>
      </c>
      <c r="H404">
        <v>0</v>
      </c>
      <c r="I404" t="s">
        <v>3590</v>
      </c>
      <c r="J404" t="s">
        <v>3752</v>
      </c>
      <c r="K404" t="s">
        <v>1047</v>
      </c>
      <c r="L404" t="s">
        <v>3632</v>
      </c>
      <c r="M404" t="s">
        <v>977</v>
      </c>
      <c r="N404" t="s">
        <v>3751</v>
      </c>
      <c r="O404" t="s">
        <v>3751</v>
      </c>
      <c r="P404" t="s">
        <v>3753</v>
      </c>
      <c r="Q404">
        <v>157963</v>
      </c>
      <c r="R404">
        <v>148486</v>
      </c>
      <c r="S404">
        <v>147876</v>
      </c>
      <c r="T404">
        <v>610</v>
      </c>
      <c r="U404">
        <v>0</v>
      </c>
      <c r="V404">
        <v>610</v>
      </c>
      <c r="W404">
        <v>0.99590000000000001</v>
      </c>
      <c r="X404">
        <v>1</v>
      </c>
      <c r="Y404">
        <v>1</v>
      </c>
      <c r="Z404">
        <v>0</v>
      </c>
      <c r="AA404">
        <v>0</v>
      </c>
      <c r="AB404" t="s">
        <v>1047</v>
      </c>
      <c r="AC404" s="503" t="s">
        <v>3754</v>
      </c>
      <c r="AD404" s="503" t="s">
        <v>3755</v>
      </c>
      <c r="AP404" t="s">
        <v>980</v>
      </c>
      <c r="AQ404">
        <v>0</v>
      </c>
      <c r="AT404" t="s">
        <v>1047</v>
      </c>
      <c r="AU404" t="s">
        <v>3756</v>
      </c>
      <c r="AV404" t="str">
        <f t="shared" si="6"/>
        <v>OŚ Trachy w aglomeracji Sośnicowice</v>
      </c>
      <c r="AW404" t="s">
        <v>3757</v>
      </c>
      <c r="AX404" t="s">
        <v>3758</v>
      </c>
      <c r="BF404" s="730" t="s">
        <v>3734</v>
      </c>
      <c r="BG404" s="730" t="s">
        <v>1047</v>
      </c>
      <c r="BH404" s="730" t="s">
        <v>9496</v>
      </c>
    </row>
    <row r="405" spans="1:60">
      <c r="A405">
        <v>401</v>
      </c>
      <c r="B405" t="s">
        <v>1047</v>
      </c>
      <c r="D405" t="s">
        <v>3759</v>
      </c>
      <c r="E405" t="s">
        <v>3760</v>
      </c>
      <c r="F405" t="s">
        <v>973</v>
      </c>
      <c r="G405">
        <v>1</v>
      </c>
      <c r="H405">
        <v>0</v>
      </c>
      <c r="I405" t="s">
        <v>3590</v>
      </c>
      <c r="J405" t="s">
        <v>3761</v>
      </c>
      <c r="K405" t="s">
        <v>3591</v>
      </c>
      <c r="L405" t="s">
        <v>3592</v>
      </c>
      <c r="M405" t="s">
        <v>1516</v>
      </c>
      <c r="N405" t="s">
        <v>3760</v>
      </c>
      <c r="O405" t="s">
        <v>3760</v>
      </c>
      <c r="P405" t="s">
        <v>3762</v>
      </c>
      <c r="Q405">
        <v>7488</v>
      </c>
      <c r="R405">
        <v>7488</v>
      </c>
      <c r="S405">
        <v>4476</v>
      </c>
      <c r="T405">
        <v>2867</v>
      </c>
      <c r="U405">
        <v>145</v>
      </c>
      <c r="V405">
        <v>3012</v>
      </c>
      <c r="W405">
        <v>0.5978</v>
      </c>
      <c r="X405">
        <v>0</v>
      </c>
      <c r="Y405">
        <v>1</v>
      </c>
      <c r="Z405">
        <v>1</v>
      </c>
      <c r="AA405">
        <v>0</v>
      </c>
      <c r="AB405" t="s">
        <v>1047</v>
      </c>
      <c r="AC405" t="s">
        <v>3763</v>
      </c>
      <c r="AP405" t="s">
        <v>980</v>
      </c>
      <c r="AQ405">
        <v>0</v>
      </c>
      <c r="AT405" t="s">
        <v>1047</v>
      </c>
      <c r="AU405" t="s">
        <v>3764</v>
      </c>
      <c r="AV405" t="str">
        <f t="shared" si="6"/>
        <v>Radocha II w aglomeracji Sosnowiec</v>
      </c>
      <c r="AW405" t="s">
        <v>3765</v>
      </c>
      <c r="AX405" t="s">
        <v>3766</v>
      </c>
      <c r="BF405" s="730" t="s">
        <v>3743</v>
      </c>
      <c r="BG405" s="730" t="s">
        <v>1047</v>
      </c>
      <c r="BH405" s="730" t="s">
        <v>9496</v>
      </c>
    </row>
    <row r="406" spans="1:60">
      <c r="A406">
        <v>402</v>
      </c>
      <c r="B406" t="s">
        <v>1047</v>
      </c>
      <c r="D406" t="s">
        <v>3276</v>
      </c>
      <c r="E406" t="s">
        <v>3278</v>
      </c>
      <c r="F406" t="s">
        <v>973</v>
      </c>
      <c r="G406">
        <v>2</v>
      </c>
      <c r="H406">
        <v>0</v>
      </c>
      <c r="I406" t="s">
        <v>3590</v>
      </c>
      <c r="J406" t="s">
        <v>3723</v>
      </c>
      <c r="K406" t="s">
        <v>3591</v>
      </c>
      <c r="L406" t="s">
        <v>3592</v>
      </c>
      <c r="M406" t="s">
        <v>1516</v>
      </c>
      <c r="N406" t="s">
        <v>3278</v>
      </c>
      <c r="O406" t="s">
        <v>3278</v>
      </c>
      <c r="P406" t="s">
        <v>3767</v>
      </c>
      <c r="Q406">
        <v>7419</v>
      </c>
      <c r="R406">
        <v>7459</v>
      </c>
      <c r="S406">
        <v>5647</v>
      </c>
      <c r="T406">
        <v>1711</v>
      </c>
      <c r="U406">
        <v>101</v>
      </c>
      <c r="V406">
        <v>1812</v>
      </c>
      <c r="W406">
        <v>0.7571</v>
      </c>
      <c r="X406">
        <v>0</v>
      </c>
      <c r="Y406">
        <v>0</v>
      </c>
      <c r="Z406">
        <v>1</v>
      </c>
      <c r="AA406">
        <v>0</v>
      </c>
      <c r="AB406" t="s">
        <v>1047</v>
      </c>
      <c r="AC406" s="503" t="s">
        <v>3768</v>
      </c>
      <c r="AD406" s="503" t="s">
        <v>3769</v>
      </c>
      <c r="AP406" t="s">
        <v>980</v>
      </c>
      <c r="AQ406">
        <v>0</v>
      </c>
      <c r="AT406" t="s">
        <v>1047</v>
      </c>
      <c r="AU406" t="s">
        <v>3764</v>
      </c>
      <c r="AV406" t="str">
        <f t="shared" si="6"/>
        <v>Zagórze w aglomeracji Sosnowiec</v>
      </c>
      <c r="AW406" t="s">
        <v>3770</v>
      </c>
      <c r="AX406" t="s">
        <v>3766</v>
      </c>
      <c r="BF406" s="730" t="s">
        <v>3750</v>
      </c>
      <c r="BG406" s="730" t="s">
        <v>1047</v>
      </c>
      <c r="BH406" s="730" t="s">
        <v>9496</v>
      </c>
    </row>
    <row r="407" spans="1:60">
      <c r="A407">
        <v>403</v>
      </c>
      <c r="B407" t="s">
        <v>1047</v>
      </c>
      <c r="D407" t="s">
        <v>2976</v>
      </c>
      <c r="E407" t="s">
        <v>2978</v>
      </c>
      <c r="F407" t="s">
        <v>973</v>
      </c>
      <c r="G407">
        <v>1</v>
      </c>
      <c r="H407">
        <v>0</v>
      </c>
      <c r="I407" t="s">
        <v>3590</v>
      </c>
      <c r="J407" t="s">
        <v>3680</v>
      </c>
      <c r="K407" t="s">
        <v>3591</v>
      </c>
      <c r="L407" t="s">
        <v>2646</v>
      </c>
      <c r="M407" t="s">
        <v>1516</v>
      </c>
      <c r="N407" t="s">
        <v>2978</v>
      </c>
      <c r="O407" t="s">
        <v>2978</v>
      </c>
      <c r="P407" t="s">
        <v>3771</v>
      </c>
      <c r="Q407">
        <v>11515</v>
      </c>
      <c r="R407">
        <v>11515</v>
      </c>
      <c r="S407">
        <v>10178</v>
      </c>
      <c r="T407">
        <v>973</v>
      </c>
      <c r="U407">
        <v>364</v>
      </c>
      <c r="V407">
        <v>1337</v>
      </c>
      <c r="W407">
        <v>0.88390000000000002</v>
      </c>
      <c r="X407">
        <v>0</v>
      </c>
      <c r="Y407">
        <v>1</v>
      </c>
      <c r="Z407">
        <v>1</v>
      </c>
      <c r="AA407">
        <v>0</v>
      </c>
      <c r="AB407" t="s">
        <v>1047</v>
      </c>
      <c r="AC407" t="s">
        <v>3772</v>
      </c>
      <c r="AP407" t="s">
        <v>980</v>
      </c>
      <c r="AQ407">
        <v>0</v>
      </c>
      <c r="AT407" t="s">
        <v>990</v>
      </c>
      <c r="AU407" t="s">
        <v>3773</v>
      </c>
      <c r="AV407" t="str">
        <f t="shared" si="6"/>
        <v>Oczyszczalnia Ścieków w Komorach Dąbrownych  w aglomeracji Sońsk</v>
      </c>
      <c r="AW407" t="s">
        <v>3774</v>
      </c>
      <c r="AX407" t="s">
        <v>3775</v>
      </c>
      <c r="BF407" s="730" t="s">
        <v>3759</v>
      </c>
      <c r="BG407" s="730" t="s">
        <v>3591</v>
      </c>
      <c r="BH407" s="730" t="s">
        <v>9495</v>
      </c>
    </row>
    <row r="408" spans="1:60">
      <c r="A408">
        <v>404</v>
      </c>
      <c r="B408" t="s">
        <v>1047</v>
      </c>
      <c r="D408" t="s">
        <v>2632</v>
      </c>
      <c r="E408" t="s">
        <v>2634</v>
      </c>
      <c r="F408" t="s">
        <v>973</v>
      </c>
      <c r="G408">
        <v>1</v>
      </c>
      <c r="H408">
        <v>0</v>
      </c>
      <c r="I408" t="s">
        <v>3599</v>
      </c>
      <c r="J408" t="s">
        <v>3776</v>
      </c>
      <c r="K408" t="s">
        <v>3591</v>
      </c>
      <c r="L408" t="s">
        <v>2646</v>
      </c>
      <c r="M408" t="s">
        <v>1516</v>
      </c>
      <c r="N408" t="s">
        <v>2634</v>
      </c>
      <c r="O408" t="s">
        <v>2634</v>
      </c>
      <c r="P408" t="s">
        <v>3777</v>
      </c>
      <c r="Q408">
        <v>6552</v>
      </c>
      <c r="R408">
        <v>6107</v>
      </c>
      <c r="S408">
        <v>6049</v>
      </c>
      <c r="T408">
        <v>13</v>
      </c>
      <c r="U408">
        <v>45</v>
      </c>
      <c r="V408">
        <v>58</v>
      </c>
      <c r="W408">
        <v>0.99050000000000005</v>
      </c>
      <c r="X408">
        <v>1</v>
      </c>
      <c r="Y408">
        <v>1</v>
      </c>
      <c r="Z408">
        <v>1</v>
      </c>
      <c r="AA408">
        <v>1</v>
      </c>
      <c r="AB408" t="s">
        <v>1047</v>
      </c>
      <c r="AC408" t="s">
        <v>3778</v>
      </c>
      <c r="AP408" t="s">
        <v>980</v>
      </c>
      <c r="AQ408">
        <v>0</v>
      </c>
      <c r="AT408" t="s">
        <v>1038</v>
      </c>
      <c r="AU408" t="s">
        <v>3779</v>
      </c>
      <c r="AV408" t="str">
        <f t="shared" si="6"/>
        <v>oczyszczalnia Błankowa w aglomeracji Sompolno</v>
      </c>
      <c r="AW408" t="s">
        <v>3780</v>
      </c>
      <c r="AX408" t="s">
        <v>3781</v>
      </c>
      <c r="BF408" s="730" t="s">
        <v>3276</v>
      </c>
      <c r="BG408" s="730" t="s">
        <v>3591</v>
      </c>
      <c r="BH408" s="730" t="s">
        <v>9495</v>
      </c>
    </row>
    <row r="409" spans="1:60">
      <c r="A409">
        <v>405</v>
      </c>
      <c r="B409" t="s">
        <v>1047</v>
      </c>
      <c r="D409" t="s">
        <v>2625</v>
      </c>
      <c r="E409" t="s">
        <v>2626</v>
      </c>
      <c r="F409" t="s">
        <v>973</v>
      </c>
      <c r="G409">
        <v>1</v>
      </c>
      <c r="H409">
        <v>0</v>
      </c>
      <c r="I409" t="s">
        <v>3622</v>
      </c>
      <c r="J409" t="s">
        <v>3782</v>
      </c>
      <c r="K409" t="s">
        <v>3624</v>
      </c>
      <c r="L409" t="s">
        <v>3625</v>
      </c>
      <c r="M409" t="s">
        <v>977</v>
      </c>
      <c r="N409" t="s">
        <v>3783</v>
      </c>
      <c r="O409" t="s">
        <v>3783</v>
      </c>
      <c r="P409" t="s">
        <v>3784</v>
      </c>
      <c r="Q409">
        <v>2841</v>
      </c>
      <c r="R409">
        <v>2697</v>
      </c>
      <c r="S409">
        <v>2648</v>
      </c>
      <c r="T409">
        <v>35</v>
      </c>
      <c r="U409">
        <v>14</v>
      </c>
      <c r="V409">
        <v>49</v>
      </c>
      <c r="W409">
        <v>0.98180000000000001</v>
      </c>
      <c r="X409">
        <v>1</v>
      </c>
      <c r="Y409">
        <v>1</v>
      </c>
      <c r="Z409">
        <v>1</v>
      </c>
      <c r="AA409">
        <v>1</v>
      </c>
      <c r="AB409" t="s">
        <v>1047</v>
      </c>
      <c r="AC409" t="s">
        <v>3785</v>
      </c>
      <c r="AP409" t="s">
        <v>980</v>
      </c>
      <c r="AQ409">
        <v>0</v>
      </c>
      <c r="AT409" t="s">
        <v>1169</v>
      </c>
      <c r="AU409" t="s">
        <v>3101</v>
      </c>
      <c r="AV409" t="str">
        <f t="shared" si="6"/>
        <v>Sławki w aglomeracji Somonino</v>
      </c>
      <c r="AW409" t="s">
        <v>3786</v>
      </c>
      <c r="AX409" t="s">
        <v>3102</v>
      </c>
      <c r="BF409" s="730" t="s">
        <v>2976</v>
      </c>
      <c r="BG409" s="730" t="s">
        <v>3591</v>
      </c>
      <c r="BH409" s="730" t="s">
        <v>9495</v>
      </c>
    </row>
    <row r="410" spans="1:60">
      <c r="A410">
        <v>406</v>
      </c>
      <c r="B410" t="s">
        <v>1047</v>
      </c>
      <c r="D410" t="s">
        <v>2444</v>
      </c>
      <c r="E410" t="s">
        <v>2445</v>
      </c>
      <c r="F410" t="s">
        <v>973</v>
      </c>
      <c r="G410">
        <v>1</v>
      </c>
      <c r="H410">
        <v>0</v>
      </c>
      <c r="I410" t="s">
        <v>3622</v>
      </c>
      <c r="J410" t="s">
        <v>3662</v>
      </c>
      <c r="K410" t="s">
        <v>1047</v>
      </c>
      <c r="L410" t="s">
        <v>3632</v>
      </c>
      <c r="M410" t="s">
        <v>977</v>
      </c>
      <c r="N410" t="s">
        <v>2445</v>
      </c>
      <c r="O410" t="s">
        <v>2445</v>
      </c>
      <c r="P410" t="s">
        <v>3787</v>
      </c>
      <c r="Q410">
        <v>6250</v>
      </c>
      <c r="R410">
        <v>6387</v>
      </c>
      <c r="S410">
        <v>6296</v>
      </c>
      <c r="T410">
        <v>83</v>
      </c>
      <c r="U410">
        <v>8</v>
      </c>
      <c r="V410">
        <v>91</v>
      </c>
      <c r="W410">
        <v>0.98580000000000001</v>
      </c>
      <c r="X410">
        <v>1</v>
      </c>
      <c r="Y410">
        <v>1</v>
      </c>
      <c r="Z410">
        <v>1</v>
      </c>
      <c r="AA410">
        <v>1</v>
      </c>
      <c r="AB410" t="s">
        <v>1047</v>
      </c>
      <c r="AC410" t="s">
        <v>3788</v>
      </c>
      <c r="AP410" t="s">
        <v>980</v>
      </c>
      <c r="AQ410">
        <v>0</v>
      </c>
      <c r="AT410" t="s">
        <v>1019</v>
      </c>
      <c r="AU410" t="s">
        <v>3789</v>
      </c>
      <c r="AV410" t="str">
        <f t="shared" si="6"/>
        <v>Oczyszczalnia ścieków Solina - Zabrodzie w aglomeracji Solina</v>
      </c>
      <c r="AW410" t="s">
        <v>3790</v>
      </c>
      <c r="AX410" t="s">
        <v>3791</v>
      </c>
      <c r="BF410" s="730" t="s">
        <v>2632</v>
      </c>
      <c r="BG410" s="730" t="s">
        <v>3591</v>
      </c>
      <c r="BH410" s="730" t="s">
        <v>9495</v>
      </c>
    </row>
    <row r="411" spans="1:60">
      <c r="A411">
        <v>407</v>
      </c>
      <c r="B411" t="s">
        <v>1047</v>
      </c>
      <c r="D411" t="s">
        <v>1979</v>
      </c>
      <c r="E411" t="s">
        <v>1981</v>
      </c>
      <c r="F411" t="s">
        <v>973</v>
      </c>
      <c r="G411">
        <v>1</v>
      </c>
      <c r="H411">
        <v>0</v>
      </c>
      <c r="I411" t="s">
        <v>3590</v>
      </c>
      <c r="J411" t="s">
        <v>3723</v>
      </c>
      <c r="K411" t="s">
        <v>3591</v>
      </c>
      <c r="L411" t="s">
        <v>3592</v>
      </c>
      <c r="M411" t="s">
        <v>1516</v>
      </c>
      <c r="N411" t="s">
        <v>3722</v>
      </c>
      <c r="O411" t="s">
        <v>3722</v>
      </c>
      <c r="P411" t="s">
        <v>3792</v>
      </c>
      <c r="Q411">
        <v>5971</v>
      </c>
      <c r="R411">
        <v>5975</v>
      </c>
      <c r="S411">
        <v>5874</v>
      </c>
      <c r="T411">
        <v>97</v>
      </c>
      <c r="U411">
        <v>4</v>
      </c>
      <c r="V411">
        <v>101</v>
      </c>
      <c r="W411">
        <v>0.98309999999999997</v>
      </c>
      <c r="X411">
        <v>1</v>
      </c>
      <c r="Y411">
        <v>1</v>
      </c>
      <c r="Z411">
        <v>1</v>
      </c>
      <c r="AA411">
        <v>1</v>
      </c>
      <c r="AB411" t="s">
        <v>1047</v>
      </c>
      <c r="AC411" t="s">
        <v>3793</v>
      </c>
      <c r="AP411" t="s">
        <v>980</v>
      </c>
      <c r="AQ411">
        <v>0</v>
      </c>
      <c r="AT411" t="s">
        <v>1019</v>
      </c>
      <c r="AU411" t="s">
        <v>3789</v>
      </c>
      <c r="AV411" t="str">
        <f t="shared" si="6"/>
        <v>Oczyszczalna ścieków Solina - Osiedle w aglomeracji Solina</v>
      </c>
      <c r="AW411" t="s">
        <v>3794</v>
      </c>
      <c r="AX411" t="s">
        <v>3791</v>
      </c>
      <c r="BF411" s="730" t="s">
        <v>2625</v>
      </c>
      <c r="BG411" s="730" t="s">
        <v>3624</v>
      </c>
      <c r="BH411" s="730" t="s">
        <v>9496</v>
      </c>
    </row>
    <row r="412" spans="1:60">
      <c r="A412">
        <v>408</v>
      </c>
      <c r="B412" t="s">
        <v>1047</v>
      </c>
      <c r="D412" t="s">
        <v>1776</v>
      </c>
      <c r="E412" t="s">
        <v>1778</v>
      </c>
      <c r="F412" t="s">
        <v>973</v>
      </c>
      <c r="G412">
        <v>1</v>
      </c>
      <c r="H412">
        <v>0</v>
      </c>
      <c r="I412" t="s">
        <v>3599</v>
      </c>
      <c r="J412" t="s">
        <v>3600</v>
      </c>
      <c r="K412" t="s">
        <v>1047</v>
      </c>
      <c r="L412" t="s">
        <v>2646</v>
      </c>
      <c r="M412" t="s">
        <v>1516</v>
      </c>
      <c r="N412" t="s">
        <v>1778</v>
      </c>
      <c r="O412" t="s">
        <v>1778</v>
      </c>
      <c r="P412" t="s">
        <v>3795</v>
      </c>
      <c r="Q412">
        <v>16200</v>
      </c>
      <c r="R412">
        <v>13834</v>
      </c>
      <c r="S412">
        <v>12223</v>
      </c>
      <c r="T412">
        <v>1513</v>
      </c>
      <c r="U412">
        <v>98</v>
      </c>
      <c r="V412">
        <v>1611</v>
      </c>
      <c r="W412">
        <v>0.88349999999999995</v>
      </c>
      <c r="X412">
        <v>0</v>
      </c>
      <c r="Y412">
        <v>1</v>
      </c>
      <c r="Z412">
        <v>1</v>
      </c>
      <c r="AA412">
        <v>0</v>
      </c>
      <c r="AB412" t="s">
        <v>1047</v>
      </c>
      <c r="AC412" t="s">
        <v>3796</v>
      </c>
      <c r="AP412" t="s">
        <v>980</v>
      </c>
      <c r="AQ412">
        <v>0</v>
      </c>
      <c r="AT412" t="s">
        <v>935</v>
      </c>
      <c r="AU412" t="s">
        <v>3797</v>
      </c>
      <c r="AV412" t="str">
        <f t="shared" si="6"/>
        <v>Solec-Zdrój w aglomeracji Solec-Zdrój</v>
      </c>
      <c r="AW412" t="s">
        <v>3798</v>
      </c>
      <c r="AX412" t="s">
        <v>3798</v>
      </c>
      <c r="BF412" s="730" t="s">
        <v>2444</v>
      </c>
      <c r="BG412" s="730" t="s">
        <v>1047</v>
      </c>
      <c r="BH412" s="730" t="s">
        <v>9496</v>
      </c>
    </row>
    <row r="413" spans="1:60">
      <c r="A413">
        <v>409</v>
      </c>
      <c r="B413" t="s">
        <v>1047</v>
      </c>
      <c r="D413" t="s">
        <v>1713</v>
      </c>
      <c r="E413" t="s">
        <v>1715</v>
      </c>
      <c r="F413" t="s">
        <v>973</v>
      </c>
      <c r="G413">
        <v>1</v>
      </c>
      <c r="H413">
        <v>0</v>
      </c>
      <c r="I413" t="s">
        <v>3590</v>
      </c>
      <c r="J413" t="s">
        <v>3799</v>
      </c>
      <c r="K413" t="s">
        <v>3624</v>
      </c>
      <c r="L413" t="s">
        <v>3625</v>
      </c>
      <c r="M413" t="s">
        <v>977</v>
      </c>
      <c r="N413" t="s">
        <v>1715</v>
      </c>
      <c r="O413" t="s">
        <v>1715</v>
      </c>
      <c r="P413" t="s">
        <v>3800</v>
      </c>
      <c r="Q413">
        <v>3015</v>
      </c>
      <c r="R413">
        <v>3080</v>
      </c>
      <c r="S413">
        <v>2887</v>
      </c>
      <c r="T413">
        <v>165</v>
      </c>
      <c r="U413">
        <v>28</v>
      </c>
      <c r="V413">
        <v>193</v>
      </c>
      <c r="W413">
        <v>0.93730000000000002</v>
      </c>
      <c r="X413">
        <v>0</v>
      </c>
      <c r="Y413">
        <v>1</v>
      </c>
      <c r="Z413">
        <v>1</v>
      </c>
      <c r="AA413">
        <v>0</v>
      </c>
      <c r="AB413" t="s">
        <v>1047</v>
      </c>
      <c r="AC413" t="s">
        <v>3801</v>
      </c>
      <c r="AP413" t="s">
        <v>980</v>
      </c>
      <c r="AQ413">
        <v>0</v>
      </c>
      <c r="AT413" t="s">
        <v>1459</v>
      </c>
      <c r="AU413" t="s">
        <v>1640</v>
      </c>
      <c r="AV413" t="str">
        <f t="shared" si="6"/>
        <v>Sokółka w aglomeracji Sokółka</v>
      </c>
      <c r="AW413" t="s">
        <v>1641</v>
      </c>
      <c r="AX413" t="s">
        <v>1641</v>
      </c>
      <c r="BF413" s="730" t="s">
        <v>1979</v>
      </c>
      <c r="BG413" s="730" t="s">
        <v>3591</v>
      </c>
      <c r="BH413" s="730" t="s">
        <v>9495</v>
      </c>
    </row>
    <row r="414" spans="1:60">
      <c r="A414">
        <v>410</v>
      </c>
      <c r="B414" t="s">
        <v>1047</v>
      </c>
      <c r="D414" t="s">
        <v>1706</v>
      </c>
      <c r="E414" t="s">
        <v>1708</v>
      </c>
      <c r="F414" t="s">
        <v>973</v>
      </c>
      <c r="G414">
        <v>1</v>
      </c>
      <c r="H414">
        <v>0</v>
      </c>
      <c r="I414" t="s">
        <v>3590</v>
      </c>
      <c r="J414" t="s">
        <v>3799</v>
      </c>
      <c r="K414" t="s">
        <v>3624</v>
      </c>
      <c r="L414" t="s">
        <v>3625</v>
      </c>
      <c r="M414" t="s">
        <v>977</v>
      </c>
      <c r="N414" t="s">
        <v>1715</v>
      </c>
      <c r="O414" t="s">
        <v>3802</v>
      </c>
      <c r="P414" t="s">
        <v>3803</v>
      </c>
      <c r="Q414">
        <v>3216</v>
      </c>
      <c r="R414">
        <v>3320</v>
      </c>
      <c r="S414">
        <v>2704</v>
      </c>
      <c r="T414">
        <v>568</v>
      </c>
      <c r="U414">
        <v>48</v>
      </c>
      <c r="V414">
        <v>616</v>
      </c>
      <c r="W414">
        <v>0.8145</v>
      </c>
      <c r="X414">
        <v>0</v>
      </c>
      <c r="Y414">
        <v>1</v>
      </c>
      <c r="Z414">
        <v>1</v>
      </c>
      <c r="AA414">
        <v>0</v>
      </c>
      <c r="AB414" t="s">
        <v>1047</v>
      </c>
      <c r="AC414" t="s">
        <v>3804</v>
      </c>
      <c r="AP414" t="s">
        <v>980</v>
      </c>
      <c r="AQ414">
        <v>0</v>
      </c>
      <c r="AT414" t="s">
        <v>1212</v>
      </c>
      <c r="AU414" t="s">
        <v>3805</v>
      </c>
      <c r="AV414" t="str">
        <f t="shared" si="6"/>
        <v>Miejska oczyszczalnia ścieków w aglomeracji Sokołów Podlaski</v>
      </c>
      <c r="AW414" t="s">
        <v>3806</v>
      </c>
      <c r="AX414" t="s">
        <v>3807</v>
      </c>
      <c r="BF414" s="730" t="s">
        <v>1776</v>
      </c>
      <c r="BG414" s="730" t="s">
        <v>1047</v>
      </c>
      <c r="BH414" s="730" t="s">
        <v>9495</v>
      </c>
    </row>
    <row r="415" spans="1:60">
      <c r="A415">
        <v>411</v>
      </c>
      <c r="B415" t="s">
        <v>1047</v>
      </c>
      <c r="D415" t="s">
        <v>1570</v>
      </c>
      <c r="E415" t="s">
        <v>1572</v>
      </c>
      <c r="F415" t="s">
        <v>973</v>
      </c>
      <c r="G415">
        <v>2</v>
      </c>
      <c r="H415">
        <v>0</v>
      </c>
      <c r="I415" t="s">
        <v>3590</v>
      </c>
      <c r="J415" t="s">
        <v>1572</v>
      </c>
      <c r="K415" t="s">
        <v>1047</v>
      </c>
      <c r="L415" t="s">
        <v>3632</v>
      </c>
      <c r="M415" t="s">
        <v>977</v>
      </c>
      <c r="N415" t="s">
        <v>1572</v>
      </c>
      <c r="O415" t="s">
        <v>1572</v>
      </c>
      <c r="P415" t="s">
        <v>3808</v>
      </c>
      <c r="Q415">
        <v>162540</v>
      </c>
      <c r="R415">
        <v>149679</v>
      </c>
      <c r="S415">
        <v>149491</v>
      </c>
      <c r="T415">
        <v>152</v>
      </c>
      <c r="U415">
        <v>36</v>
      </c>
      <c r="V415">
        <v>188</v>
      </c>
      <c r="W415">
        <v>0.99870000000000003</v>
      </c>
      <c r="X415">
        <v>1</v>
      </c>
      <c r="Y415">
        <v>1</v>
      </c>
      <c r="Z415">
        <v>1</v>
      </c>
      <c r="AA415">
        <v>1</v>
      </c>
      <c r="AB415" t="s">
        <v>1047</v>
      </c>
      <c r="AC415" s="503" t="s">
        <v>3809</v>
      </c>
      <c r="AD415" s="503" t="s">
        <v>3810</v>
      </c>
      <c r="AP415" t="s">
        <v>980</v>
      </c>
      <c r="AQ415">
        <v>0</v>
      </c>
      <c r="AT415" t="s">
        <v>1019</v>
      </c>
      <c r="AU415" t="s">
        <v>3811</v>
      </c>
      <c r="AV415" t="str">
        <f t="shared" si="6"/>
        <v>Oczyszczalnia Ścieków w Sokołowie Małopolskim w aglomeracji Sokołów Małopolski</v>
      </c>
      <c r="AW415" t="s">
        <v>3812</v>
      </c>
      <c r="AX415" t="s">
        <v>3813</v>
      </c>
      <c r="BF415" s="730" t="s">
        <v>1713</v>
      </c>
      <c r="BG415" s="730" t="s">
        <v>3624</v>
      </c>
      <c r="BH415" s="730" t="s">
        <v>9496</v>
      </c>
    </row>
    <row r="416" spans="1:60">
      <c r="A416">
        <v>412</v>
      </c>
      <c r="B416" t="s">
        <v>1047</v>
      </c>
      <c r="D416" t="s">
        <v>1308</v>
      </c>
      <c r="E416" t="s">
        <v>1310</v>
      </c>
      <c r="F416" t="s">
        <v>973</v>
      </c>
      <c r="G416">
        <v>1</v>
      </c>
      <c r="H416">
        <v>0</v>
      </c>
      <c r="I416" t="s">
        <v>3622</v>
      </c>
      <c r="J416" t="s">
        <v>3814</v>
      </c>
      <c r="K416" t="s">
        <v>3624</v>
      </c>
      <c r="L416" t="s">
        <v>3632</v>
      </c>
      <c r="M416" t="s">
        <v>977</v>
      </c>
      <c r="N416" t="s">
        <v>1310</v>
      </c>
      <c r="O416" t="s">
        <v>3815</v>
      </c>
      <c r="P416" t="s">
        <v>3816</v>
      </c>
      <c r="Q416">
        <v>17448</v>
      </c>
      <c r="R416">
        <v>16852</v>
      </c>
      <c r="S416">
        <v>16617</v>
      </c>
      <c r="T416">
        <v>164</v>
      </c>
      <c r="U416">
        <v>71</v>
      </c>
      <c r="V416">
        <v>235</v>
      </c>
      <c r="W416">
        <v>0.98609999999999998</v>
      </c>
      <c r="X416">
        <v>1</v>
      </c>
      <c r="Y416">
        <v>1</v>
      </c>
      <c r="Z416">
        <v>0</v>
      </c>
      <c r="AA416">
        <v>0</v>
      </c>
      <c r="AB416" t="s">
        <v>1047</v>
      </c>
      <c r="AC416" t="s">
        <v>3817</v>
      </c>
      <c r="AP416" t="s">
        <v>1232</v>
      </c>
      <c r="AQ416">
        <v>1</v>
      </c>
      <c r="AT416" t="s">
        <v>990</v>
      </c>
      <c r="AU416" t="s">
        <v>3818</v>
      </c>
      <c r="AV416" t="str">
        <f t="shared" si="6"/>
        <v>Kondrajec w aglomeracji Sochocin</v>
      </c>
      <c r="AW416" t="s">
        <v>3819</v>
      </c>
      <c r="AX416" t="s">
        <v>3820</v>
      </c>
      <c r="BF416" s="730" t="s">
        <v>1706</v>
      </c>
      <c r="BG416" s="730" t="s">
        <v>3624</v>
      </c>
      <c r="BH416" s="730" t="s">
        <v>9496</v>
      </c>
    </row>
    <row r="417" spans="1:60">
      <c r="A417">
        <v>413</v>
      </c>
      <c r="B417" t="s">
        <v>1047</v>
      </c>
      <c r="D417" t="s">
        <v>3821</v>
      </c>
      <c r="E417" t="s">
        <v>3822</v>
      </c>
      <c r="F417" t="s">
        <v>1552</v>
      </c>
      <c r="G417">
        <v>2</v>
      </c>
      <c r="H417">
        <v>1</v>
      </c>
      <c r="I417" t="s">
        <v>3590</v>
      </c>
      <c r="J417" t="s">
        <v>3761</v>
      </c>
      <c r="K417" t="s">
        <v>3591</v>
      </c>
      <c r="L417" t="s">
        <v>3592</v>
      </c>
      <c r="M417" t="s">
        <v>1516</v>
      </c>
      <c r="N417" t="s">
        <v>3822</v>
      </c>
      <c r="O417" t="s">
        <v>3823</v>
      </c>
      <c r="P417" t="s">
        <v>3824</v>
      </c>
      <c r="Q417">
        <v>48529</v>
      </c>
      <c r="R417">
        <v>45322</v>
      </c>
      <c r="S417">
        <v>44750</v>
      </c>
      <c r="T417">
        <v>498</v>
      </c>
      <c r="U417">
        <v>74</v>
      </c>
      <c r="V417">
        <v>572</v>
      </c>
      <c r="W417">
        <v>0.98740000000000006</v>
      </c>
      <c r="X417">
        <v>1</v>
      </c>
      <c r="Y417">
        <v>1</v>
      </c>
      <c r="Z417">
        <v>1</v>
      </c>
      <c r="AA417">
        <v>1</v>
      </c>
      <c r="AB417" t="s">
        <v>1047</v>
      </c>
      <c r="AC417" s="288" t="s">
        <v>3825</v>
      </c>
      <c r="AD417" s="288" t="s">
        <v>3826</v>
      </c>
      <c r="AJ417" t="s">
        <v>3764</v>
      </c>
      <c r="AP417" t="s">
        <v>980</v>
      </c>
      <c r="AQ417">
        <v>0</v>
      </c>
      <c r="AT417" t="s">
        <v>990</v>
      </c>
      <c r="AU417" t="s">
        <v>3827</v>
      </c>
      <c r="AV417" t="str">
        <f t="shared" si="6"/>
        <v>Miejska Oczyszczalnia Ścieków w Sochaczewie w aglomeracji Sochaczew</v>
      </c>
      <c r="AW417" t="s">
        <v>3828</v>
      </c>
      <c r="AX417" t="s">
        <v>3829</v>
      </c>
      <c r="BF417" s="730" t="s">
        <v>1570</v>
      </c>
      <c r="BG417" s="730" t="s">
        <v>1047</v>
      </c>
      <c r="BH417" s="730" t="s">
        <v>9496</v>
      </c>
    </row>
    <row r="418" spans="1:60">
      <c r="A418">
        <v>414</v>
      </c>
      <c r="B418" t="s">
        <v>1047</v>
      </c>
      <c r="D418" t="s">
        <v>3830</v>
      </c>
      <c r="E418" t="s">
        <v>3831</v>
      </c>
      <c r="F418" t="s">
        <v>973</v>
      </c>
      <c r="G418">
        <v>1</v>
      </c>
      <c r="H418">
        <v>0</v>
      </c>
      <c r="I418" t="s">
        <v>3622</v>
      </c>
      <c r="J418" t="s">
        <v>3832</v>
      </c>
      <c r="K418" t="s">
        <v>3624</v>
      </c>
      <c r="L418" t="s">
        <v>3625</v>
      </c>
      <c r="M418" t="s">
        <v>977</v>
      </c>
      <c r="N418" t="s">
        <v>3831</v>
      </c>
      <c r="O418" t="s">
        <v>3831</v>
      </c>
      <c r="P418" t="s">
        <v>3833</v>
      </c>
      <c r="Q418">
        <v>2463</v>
      </c>
      <c r="R418">
        <v>2325</v>
      </c>
      <c r="S418">
        <v>2301</v>
      </c>
      <c r="T418">
        <v>12</v>
      </c>
      <c r="U418">
        <v>12</v>
      </c>
      <c r="V418">
        <v>24</v>
      </c>
      <c r="W418">
        <v>0.98970000000000002</v>
      </c>
      <c r="X418">
        <v>1</v>
      </c>
      <c r="Y418">
        <v>1</v>
      </c>
      <c r="Z418">
        <v>1</v>
      </c>
      <c r="AA418">
        <v>1</v>
      </c>
      <c r="AB418" t="s">
        <v>1047</v>
      </c>
      <c r="AC418" t="s">
        <v>3834</v>
      </c>
      <c r="AP418" t="s">
        <v>980</v>
      </c>
      <c r="AQ418">
        <v>0</v>
      </c>
      <c r="AT418" t="s">
        <v>1029</v>
      </c>
      <c r="AU418" t="s">
        <v>3835</v>
      </c>
      <c r="AV418" t="str">
        <f t="shared" si="6"/>
        <v>SOBÓTKA PLDO059, ul. Czysta 7, 55-050 Sobótka w aglomeracji Sobótka</v>
      </c>
      <c r="AW418" t="s">
        <v>3836</v>
      </c>
      <c r="AX418" t="s">
        <v>3837</v>
      </c>
      <c r="BF418" s="730" t="s">
        <v>1308</v>
      </c>
      <c r="BG418" s="730" t="s">
        <v>3624</v>
      </c>
      <c r="BH418" s="730" t="s">
        <v>9496</v>
      </c>
    </row>
    <row r="419" spans="1:60">
      <c r="A419">
        <v>415</v>
      </c>
      <c r="B419" t="s">
        <v>1047</v>
      </c>
      <c r="D419" t="s">
        <v>3838</v>
      </c>
      <c r="E419" t="s">
        <v>3839</v>
      </c>
      <c r="F419" t="s">
        <v>973</v>
      </c>
      <c r="G419">
        <v>1</v>
      </c>
      <c r="H419">
        <v>0</v>
      </c>
      <c r="I419" t="s">
        <v>3590</v>
      </c>
      <c r="J419" t="s">
        <v>3840</v>
      </c>
      <c r="K419" t="s">
        <v>3591</v>
      </c>
      <c r="L419" t="s">
        <v>3592</v>
      </c>
      <c r="M419" t="s">
        <v>1516</v>
      </c>
      <c r="N419" t="s">
        <v>3841</v>
      </c>
      <c r="O419" t="s">
        <v>3841</v>
      </c>
      <c r="P419" t="s">
        <v>3842</v>
      </c>
      <c r="Q419">
        <v>13743</v>
      </c>
      <c r="R419">
        <v>15463</v>
      </c>
      <c r="S419">
        <v>15371</v>
      </c>
      <c r="T419">
        <v>64</v>
      </c>
      <c r="U419">
        <v>28</v>
      </c>
      <c r="V419">
        <v>92</v>
      </c>
      <c r="W419">
        <v>0.99409999999999998</v>
      </c>
      <c r="X419">
        <v>1</v>
      </c>
      <c r="Y419">
        <v>0</v>
      </c>
      <c r="Z419">
        <v>1</v>
      </c>
      <c r="AA419">
        <v>0</v>
      </c>
      <c r="AB419" t="s">
        <v>1047</v>
      </c>
      <c r="AC419" t="s">
        <v>3843</v>
      </c>
      <c r="AP419" t="s">
        <v>1232</v>
      </c>
      <c r="AQ419">
        <v>1</v>
      </c>
      <c r="AT419" t="s">
        <v>1169</v>
      </c>
      <c r="AU419" t="s">
        <v>3093</v>
      </c>
      <c r="AV419" t="str">
        <f t="shared" si="6"/>
        <v>Oczyszczalnia Sobowidz w aglomeracji Sobowidz</v>
      </c>
      <c r="AW419" t="s">
        <v>3844</v>
      </c>
      <c r="AX419" t="s">
        <v>3094</v>
      </c>
      <c r="BF419" s="730" t="s">
        <v>3821</v>
      </c>
      <c r="BG419" s="730" t="s">
        <v>3591</v>
      </c>
      <c r="BH419" s="730" t="s">
        <v>9495</v>
      </c>
    </row>
    <row r="420" spans="1:60">
      <c r="A420">
        <v>416</v>
      </c>
      <c r="B420" t="s">
        <v>1047</v>
      </c>
      <c r="D420" t="s">
        <v>3845</v>
      </c>
      <c r="E420" t="s">
        <v>3846</v>
      </c>
      <c r="F420" t="s">
        <v>973</v>
      </c>
      <c r="G420">
        <v>1</v>
      </c>
      <c r="H420">
        <v>0</v>
      </c>
      <c r="I420" t="s">
        <v>3590</v>
      </c>
      <c r="J420" t="s">
        <v>3840</v>
      </c>
      <c r="K420" t="s">
        <v>3591</v>
      </c>
      <c r="L420" t="s">
        <v>3592</v>
      </c>
      <c r="M420" t="s">
        <v>1516</v>
      </c>
      <c r="N420" t="s">
        <v>3841</v>
      </c>
      <c r="O420" t="s">
        <v>3841</v>
      </c>
      <c r="P420" t="s">
        <v>3847</v>
      </c>
      <c r="Q420">
        <v>5137</v>
      </c>
      <c r="R420">
        <v>5137</v>
      </c>
      <c r="S420">
        <v>5118</v>
      </c>
      <c r="T420">
        <v>19</v>
      </c>
      <c r="U420">
        <v>0</v>
      </c>
      <c r="V420">
        <v>19</v>
      </c>
      <c r="W420">
        <v>0.99629999999999996</v>
      </c>
      <c r="X420">
        <v>1</v>
      </c>
      <c r="Y420">
        <v>1</v>
      </c>
      <c r="Z420">
        <v>1</v>
      </c>
      <c r="AA420">
        <v>1</v>
      </c>
      <c r="AB420" t="s">
        <v>1047</v>
      </c>
      <c r="AC420" t="s">
        <v>3848</v>
      </c>
      <c r="AP420" t="s">
        <v>980</v>
      </c>
      <c r="AQ420">
        <v>0</v>
      </c>
      <c r="AT420" t="s">
        <v>990</v>
      </c>
      <c r="AU420" t="s">
        <v>3849</v>
      </c>
      <c r="AV420" t="str">
        <f t="shared" si="6"/>
        <v>Oczyszczalnia Ścieków w Sobolewie w aglomeracji Sobolew</v>
      </c>
      <c r="AW420" t="s">
        <v>3850</v>
      </c>
      <c r="AX420" t="s">
        <v>3851</v>
      </c>
      <c r="BF420" s="730" t="s">
        <v>3830</v>
      </c>
      <c r="BG420" s="730" t="s">
        <v>3624</v>
      </c>
      <c r="BH420" s="730" t="s">
        <v>9496</v>
      </c>
    </row>
    <row r="421" spans="1:60">
      <c r="A421">
        <v>417</v>
      </c>
      <c r="B421" t="s">
        <v>1047</v>
      </c>
      <c r="D421" t="s">
        <v>3852</v>
      </c>
      <c r="E421" t="s">
        <v>3853</v>
      </c>
      <c r="F421" t="s">
        <v>973</v>
      </c>
      <c r="G421">
        <v>1</v>
      </c>
      <c r="H421">
        <v>0</v>
      </c>
      <c r="I421" t="s">
        <v>3590</v>
      </c>
      <c r="J421" t="s">
        <v>3840</v>
      </c>
      <c r="K421" t="s">
        <v>3591</v>
      </c>
      <c r="L421" t="s">
        <v>3592</v>
      </c>
      <c r="M421" t="s">
        <v>1516</v>
      </c>
      <c r="N421" t="s">
        <v>3841</v>
      </c>
      <c r="O421" t="s">
        <v>3853</v>
      </c>
      <c r="P421" t="s">
        <v>3854</v>
      </c>
      <c r="Q421">
        <v>10067</v>
      </c>
      <c r="R421">
        <v>9947</v>
      </c>
      <c r="S421">
        <v>9907</v>
      </c>
      <c r="T421">
        <v>36</v>
      </c>
      <c r="U421">
        <v>4</v>
      </c>
      <c r="V421">
        <v>40</v>
      </c>
      <c r="W421">
        <v>0.996</v>
      </c>
      <c r="X421">
        <v>1</v>
      </c>
      <c r="Y421">
        <v>1</v>
      </c>
      <c r="Z421">
        <v>1</v>
      </c>
      <c r="AA421">
        <v>1</v>
      </c>
      <c r="AB421" t="s">
        <v>1047</v>
      </c>
      <c r="AC421" t="s">
        <v>3855</v>
      </c>
      <c r="AP421" t="s">
        <v>980</v>
      </c>
      <c r="AQ421">
        <v>0</v>
      </c>
      <c r="AT421" t="s">
        <v>935</v>
      </c>
      <c r="AU421" t="s">
        <v>3856</v>
      </c>
      <c r="AV421" t="str">
        <f t="shared" si="6"/>
        <v>Oczyszczalnia Ścieków w Sobkowie w aglomeracji Sobków</v>
      </c>
      <c r="AW421" t="s">
        <v>3857</v>
      </c>
      <c r="AX421" t="s">
        <v>3858</v>
      </c>
      <c r="BF421" s="730" t="s">
        <v>3838</v>
      </c>
      <c r="BG421" s="730" t="s">
        <v>3591</v>
      </c>
      <c r="BH421" s="730" t="s">
        <v>9495</v>
      </c>
    </row>
    <row r="422" spans="1:60">
      <c r="A422">
        <v>418</v>
      </c>
      <c r="B422" t="s">
        <v>1047</v>
      </c>
      <c r="D422" t="s">
        <v>3859</v>
      </c>
      <c r="E422" t="s">
        <v>3860</v>
      </c>
      <c r="F422" t="s">
        <v>973</v>
      </c>
      <c r="G422">
        <v>1</v>
      </c>
      <c r="H422">
        <v>0</v>
      </c>
      <c r="I422" t="s">
        <v>3590</v>
      </c>
      <c r="J422" t="s">
        <v>3761</v>
      </c>
      <c r="K422" t="s">
        <v>3591</v>
      </c>
      <c r="L422" t="s">
        <v>3592</v>
      </c>
      <c r="M422" t="s">
        <v>1516</v>
      </c>
      <c r="N422" t="s">
        <v>3860</v>
      </c>
      <c r="O422" t="s">
        <v>3861</v>
      </c>
      <c r="P422" t="s">
        <v>3862</v>
      </c>
      <c r="Q422">
        <v>10018</v>
      </c>
      <c r="R422">
        <v>10909</v>
      </c>
      <c r="S422">
        <v>10715</v>
      </c>
      <c r="T422">
        <v>142</v>
      </c>
      <c r="U422">
        <v>52</v>
      </c>
      <c r="V422">
        <v>194</v>
      </c>
      <c r="W422">
        <v>0.98219999999999996</v>
      </c>
      <c r="X422">
        <v>1</v>
      </c>
      <c r="Y422">
        <v>0</v>
      </c>
      <c r="Z422">
        <v>1</v>
      </c>
      <c r="AA422">
        <v>0</v>
      </c>
      <c r="AB422" t="s">
        <v>1047</v>
      </c>
      <c r="AC422" t="s">
        <v>3863</v>
      </c>
      <c r="AP422" t="s">
        <v>980</v>
      </c>
      <c r="AQ422">
        <v>0</v>
      </c>
      <c r="AT422" t="s">
        <v>1169</v>
      </c>
      <c r="AU422" t="s">
        <v>3085</v>
      </c>
      <c r="AV422" t="str">
        <f t="shared" si="6"/>
        <v>SMOŁDZINO w aglomeracji SMOŁDZINO</v>
      </c>
      <c r="AW422" t="s">
        <v>3087</v>
      </c>
      <c r="AX422" t="s">
        <v>3087</v>
      </c>
      <c r="BF422" s="730" t="s">
        <v>3845</v>
      </c>
      <c r="BG422" s="730" t="s">
        <v>3591</v>
      </c>
      <c r="BH422" s="730" t="s">
        <v>9495</v>
      </c>
    </row>
    <row r="423" spans="1:60">
      <c r="A423">
        <v>419</v>
      </c>
      <c r="B423" t="s">
        <v>1047</v>
      </c>
      <c r="D423" t="s">
        <v>3864</v>
      </c>
      <c r="E423" t="s">
        <v>3865</v>
      </c>
      <c r="F423" t="s">
        <v>973</v>
      </c>
      <c r="G423">
        <v>1</v>
      </c>
      <c r="H423">
        <v>0</v>
      </c>
      <c r="I423" t="s">
        <v>3590</v>
      </c>
      <c r="J423" t="s">
        <v>3840</v>
      </c>
      <c r="K423" t="s">
        <v>3591</v>
      </c>
      <c r="L423" t="s">
        <v>2646</v>
      </c>
      <c r="M423" t="s">
        <v>1516</v>
      </c>
      <c r="N423" t="s">
        <v>3865</v>
      </c>
      <c r="O423" t="s">
        <v>3865</v>
      </c>
      <c r="P423" t="s">
        <v>3866</v>
      </c>
      <c r="Q423">
        <v>5923</v>
      </c>
      <c r="R423">
        <v>6020</v>
      </c>
      <c r="S423">
        <v>5855</v>
      </c>
      <c r="T423">
        <v>68</v>
      </c>
      <c r="U423">
        <v>97</v>
      </c>
      <c r="V423">
        <v>165</v>
      </c>
      <c r="W423">
        <v>0.97260000000000002</v>
      </c>
      <c r="X423">
        <v>0</v>
      </c>
      <c r="Y423">
        <v>0</v>
      </c>
      <c r="Z423">
        <v>1</v>
      </c>
      <c r="AA423">
        <v>0</v>
      </c>
      <c r="AB423" t="s">
        <v>1047</v>
      </c>
      <c r="AC423" t="s">
        <v>3867</v>
      </c>
      <c r="AP423" t="s">
        <v>980</v>
      </c>
      <c r="AQ423">
        <v>0</v>
      </c>
      <c r="AT423" t="s">
        <v>1047</v>
      </c>
      <c r="AU423" t="s">
        <v>3868</v>
      </c>
      <c r="AV423" t="str">
        <f t="shared" si="6"/>
        <v>Oczyszczalnia ścieków w Smolnicy w aglomeracji Smolnica</v>
      </c>
      <c r="AW423" t="s">
        <v>3869</v>
      </c>
      <c r="AX423" t="s">
        <v>3870</v>
      </c>
      <c r="BF423" s="730" t="s">
        <v>3852</v>
      </c>
      <c r="BG423" s="730" t="s">
        <v>3591</v>
      </c>
      <c r="BH423" s="730" t="s">
        <v>9495</v>
      </c>
    </row>
    <row r="424" spans="1:60">
      <c r="A424">
        <v>420</v>
      </c>
      <c r="B424" t="s">
        <v>1047</v>
      </c>
      <c r="D424" t="s">
        <v>3871</v>
      </c>
      <c r="E424" t="s">
        <v>3872</v>
      </c>
      <c r="F424" t="s">
        <v>973</v>
      </c>
      <c r="G424">
        <v>1</v>
      </c>
      <c r="H424">
        <v>0</v>
      </c>
      <c r="I424" t="s">
        <v>3622</v>
      </c>
      <c r="J424" t="s">
        <v>3657</v>
      </c>
      <c r="K424" t="s">
        <v>1047</v>
      </c>
      <c r="L424" t="s">
        <v>3632</v>
      </c>
      <c r="M424" t="s">
        <v>977</v>
      </c>
      <c r="N424" t="s">
        <v>3873</v>
      </c>
      <c r="O424" t="s">
        <v>3873</v>
      </c>
      <c r="P424" t="s">
        <v>3874</v>
      </c>
      <c r="Q424">
        <v>3500</v>
      </c>
      <c r="R424">
        <v>3465</v>
      </c>
      <c r="S424">
        <v>3457</v>
      </c>
      <c r="T424">
        <v>0</v>
      </c>
      <c r="U424">
        <v>8</v>
      </c>
      <c r="V424">
        <v>8</v>
      </c>
      <c r="W424">
        <v>0.99770000000000003</v>
      </c>
      <c r="X424">
        <v>1</v>
      </c>
      <c r="Y424">
        <v>1</v>
      </c>
      <c r="Z424">
        <v>1</v>
      </c>
      <c r="AA424">
        <v>1</v>
      </c>
      <c r="AB424" t="s">
        <v>1047</v>
      </c>
      <c r="AC424" t="s">
        <v>3875</v>
      </c>
      <c r="AP424" t="s">
        <v>980</v>
      </c>
      <c r="AQ424">
        <v>0</v>
      </c>
      <c r="AT424" t="s">
        <v>1169</v>
      </c>
      <c r="AU424" t="s">
        <v>3471</v>
      </c>
      <c r="AV424" t="str">
        <f t="shared" si="6"/>
        <v>Gminna Oczyszczalnia Ścieków w Kopytkowie w aglomeracji Smętowo Graniczne</v>
      </c>
      <c r="AW424" t="s">
        <v>3876</v>
      </c>
      <c r="AX424" t="s">
        <v>3472</v>
      </c>
      <c r="BF424" s="730" t="s">
        <v>3859</v>
      </c>
      <c r="BG424" s="730" t="s">
        <v>3591</v>
      </c>
      <c r="BH424" s="730" t="s">
        <v>9495</v>
      </c>
    </row>
    <row r="425" spans="1:60">
      <c r="A425">
        <v>421</v>
      </c>
      <c r="B425" t="s">
        <v>1047</v>
      </c>
      <c r="D425" t="s">
        <v>3877</v>
      </c>
      <c r="E425" t="s">
        <v>3878</v>
      </c>
      <c r="F425" t="s">
        <v>973</v>
      </c>
      <c r="G425">
        <v>1</v>
      </c>
      <c r="H425">
        <v>0</v>
      </c>
      <c r="I425" t="s">
        <v>3599</v>
      </c>
      <c r="J425" t="s">
        <v>3879</v>
      </c>
      <c r="K425" t="s">
        <v>3591</v>
      </c>
      <c r="L425" t="s">
        <v>3592</v>
      </c>
      <c r="M425" t="s">
        <v>1516</v>
      </c>
      <c r="N425" t="s">
        <v>3878</v>
      </c>
      <c r="O425" t="s">
        <v>3878</v>
      </c>
      <c r="P425" t="s">
        <v>3880</v>
      </c>
      <c r="Q425">
        <v>16513</v>
      </c>
      <c r="R425">
        <v>15380</v>
      </c>
      <c r="S425">
        <v>15217</v>
      </c>
      <c r="T425">
        <v>163</v>
      </c>
      <c r="U425">
        <v>0</v>
      </c>
      <c r="V425">
        <v>163</v>
      </c>
      <c r="W425">
        <v>0.98939999999999995</v>
      </c>
      <c r="X425">
        <v>1</v>
      </c>
      <c r="Y425">
        <v>1</v>
      </c>
      <c r="Z425">
        <v>1</v>
      </c>
      <c r="AA425">
        <v>1</v>
      </c>
      <c r="AB425" t="s">
        <v>1047</v>
      </c>
      <c r="AC425" t="s">
        <v>3881</v>
      </c>
      <c r="AP425" t="s">
        <v>980</v>
      </c>
      <c r="AQ425">
        <v>0</v>
      </c>
      <c r="AT425" t="s">
        <v>1169</v>
      </c>
      <c r="AU425" t="s">
        <v>2751</v>
      </c>
      <c r="AV425" t="str">
        <f t="shared" si="6"/>
        <v>Oczyszczalnia Słupsk w aglomeracji Słupsk</v>
      </c>
      <c r="AW425" t="s">
        <v>3882</v>
      </c>
      <c r="AX425" t="s">
        <v>2752</v>
      </c>
      <c r="BF425" s="730" t="s">
        <v>3864</v>
      </c>
      <c r="BG425" s="730" t="s">
        <v>3591</v>
      </c>
      <c r="BH425" s="730" t="s">
        <v>9495</v>
      </c>
    </row>
    <row r="426" spans="1:60">
      <c r="A426">
        <v>422</v>
      </c>
      <c r="B426" t="s">
        <v>1047</v>
      </c>
      <c r="D426" t="s">
        <v>3883</v>
      </c>
      <c r="E426" t="s">
        <v>3884</v>
      </c>
      <c r="F426" t="s">
        <v>973</v>
      </c>
      <c r="G426">
        <v>1</v>
      </c>
      <c r="H426">
        <v>0</v>
      </c>
      <c r="I426" t="s">
        <v>3590</v>
      </c>
      <c r="J426" t="s">
        <v>3885</v>
      </c>
      <c r="K426" t="s">
        <v>1047</v>
      </c>
      <c r="L426" t="s">
        <v>3592</v>
      </c>
      <c r="M426" t="s">
        <v>1516</v>
      </c>
      <c r="N426" t="s">
        <v>3886</v>
      </c>
      <c r="O426" t="s">
        <v>3885</v>
      </c>
      <c r="P426" t="s">
        <v>3887</v>
      </c>
      <c r="Q426">
        <v>155820</v>
      </c>
      <c r="R426">
        <v>146191</v>
      </c>
      <c r="S426">
        <v>145003</v>
      </c>
      <c r="T426">
        <v>1176</v>
      </c>
      <c r="U426">
        <v>12</v>
      </c>
      <c r="V426">
        <v>1188</v>
      </c>
      <c r="W426">
        <v>0.9919</v>
      </c>
      <c r="X426">
        <v>1</v>
      </c>
      <c r="Y426">
        <v>1</v>
      </c>
      <c r="Z426">
        <v>1</v>
      </c>
      <c r="AA426">
        <v>1</v>
      </c>
      <c r="AB426" t="s">
        <v>1047</v>
      </c>
      <c r="AC426" t="s">
        <v>3888</v>
      </c>
      <c r="AP426" t="s">
        <v>980</v>
      </c>
      <c r="AQ426">
        <v>0</v>
      </c>
      <c r="AT426" t="s">
        <v>990</v>
      </c>
      <c r="AU426" t="s">
        <v>3889</v>
      </c>
      <c r="AV426" t="str">
        <f t="shared" si="6"/>
        <v>Oczyszczalnia Ścieków w Słupnie w aglomeracji Słupno</v>
      </c>
      <c r="AW426" t="s">
        <v>3890</v>
      </c>
      <c r="AX426" t="s">
        <v>3891</v>
      </c>
      <c r="BF426" s="730" t="s">
        <v>3871</v>
      </c>
      <c r="BG426" s="730" t="s">
        <v>1047</v>
      </c>
      <c r="BH426" s="730" t="s">
        <v>9496</v>
      </c>
    </row>
    <row r="427" spans="1:60">
      <c r="A427">
        <v>423</v>
      </c>
      <c r="B427" t="s">
        <v>1047</v>
      </c>
      <c r="D427" t="s">
        <v>3892</v>
      </c>
      <c r="E427" t="s">
        <v>3893</v>
      </c>
      <c r="F427" t="s">
        <v>973</v>
      </c>
      <c r="G427">
        <v>1</v>
      </c>
      <c r="H427">
        <v>0</v>
      </c>
      <c r="I427" t="s">
        <v>3590</v>
      </c>
      <c r="J427" t="s">
        <v>1626</v>
      </c>
      <c r="K427" t="s">
        <v>1047</v>
      </c>
      <c r="L427" t="s">
        <v>2646</v>
      </c>
      <c r="M427" t="s">
        <v>1516</v>
      </c>
      <c r="N427" t="s">
        <v>3894</v>
      </c>
      <c r="O427" t="s">
        <v>3894</v>
      </c>
      <c r="P427" t="s">
        <v>3895</v>
      </c>
      <c r="Q427">
        <v>2036</v>
      </c>
      <c r="R427">
        <v>2013</v>
      </c>
      <c r="S427">
        <v>1990</v>
      </c>
      <c r="T427">
        <v>15</v>
      </c>
      <c r="U427">
        <v>8</v>
      </c>
      <c r="V427">
        <v>23</v>
      </c>
      <c r="W427">
        <v>0.98860000000000003</v>
      </c>
      <c r="X427">
        <v>1</v>
      </c>
      <c r="Y427">
        <v>1</v>
      </c>
      <c r="Z427">
        <v>1</v>
      </c>
      <c r="AA427">
        <v>1</v>
      </c>
      <c r="AB427" t="s">
        <v>1047</v>
      </c>
      <c r="AC427" t="s">
        <v>3896</v>
      </c>
      <c r="AP427" t="s">
        <v>980</v>
      </c>
      <c r="AQ427">
        <v>0</v>
      </c>
      <c r="AT427" t="s">
        <v>1038</v>
      </c>
      <c r="AU427" t="s">
        <v>3897</v>
      </c>
      <c r="AV427" t="str">
        <f t="shared" si="6"/>
        <v>MOS SŁUBICE w aglomeracji Słubice</v>
      </c>
      <c r="AW427" t="s">
        <v>3898</v>
      </c>
      <c r="AX427" t="s">
        <v>3899</v>
      </c>
      <c r="BF427" s="730" t="s">
        <v>3877</v>
      </c>
      <c r="BG427" s="730" t="s">
        <v>3591</v>
      </c>
      <c r="BH427" s="730" t="s">
        <v>9495</v>
      </c>
    </row>
    <row r="428" spans="1:60">
      <c r="A428">
        <v>424</v>
      </c>
      <c r="B428" t="s">
        <v>1047</v>
      </c>
      <c r="D428" t="s">
        <v>3900</v>
      </c>
      <c r="E428" t="s">
        <v>3901</v>
      </c>
      <c r="F428" t="s">
        <v>973</v>
      </c>
      <c r="G428">
        <v>1</v>
      </c>
      <c r="H428">
        <v>0</v>
      </c>
      <c r="I428" t="s">
        <v>3622</v>
      </c>
      <c r="J428" t="s">
        <v>3715</v>
      </c>
      <c r="K428" t="s">
        <v>3624</v>
      </c>
      <c r="L428" t="s">
        <v>3625</v>
      </c>
      <c r="M428" t="s">
        <v>977</v>
      </c>
      <c r="N428" t="s">
        <v>3902</v>
      </c>
      <c r="O428" t="s">
        <v>3903</v>
      </c>
      <c r="P428" t="s">
        <v>3904</v>
      </c>
      <c r="Q428">
        <v>11237</v>
      </c>
      <c r="R428">
        <v>11474</v>
      </c>
      <c r="S428">
        <v>11262</v>
      </c>
      <c r="T428">
        <v>148</v>
      </c>
      <c r="U428">
        <v>64</v>
      </c>
      <c r="V428">
        <v>212</v>
      </c>
      <c r="W428">
        <v>0.98150000000000004</v>
      </c>
      <c r="X428">
        <v>1</v>
      </c>
      <c r="Y428">
        <v>1</v>
      </c>
      <c r="Z428">
        <v>1</v>
      </c>
      <c r="AA428">
        <v>1</v>
      </c>
      <c r="AB428" t="s">
        <v>1047</v>
      </c>
      <c r="AC428" t="s">
        <v>3905</v>
      </c>
      <c r="AP428" t="s">
        <v>980</v>
      </c>
      <c r="AQ428">
        <v>0</v>
      </c>
      <c r="AT428" t="s">
        <v>1038</v>
      </c>
      <c r="AU428" t="s">
        <v>3906</v>
      </c>
      <c r="AV428" t="str">
        <f t="shared" si="6"/>
        <v>Oczyszczalnia Ścieków w Przyborowie w aglomeracji Słońsk</v>
      </c>
      <c r="AW428" t="s">
        <v>3907</v>
      </c>
      <c r="AX428" t="s">
        <v>3908</v>
      </c>
      <c r="BF428" s="730" t="s">
        <v>3883</v>
      </c>
      <c r="BG428" s="730" t="s">
        <v>1047</v>
      </c>
      <c r="BH428" s="730" t="s">
        <v>9495</v>
      </c>
    </row>
    <row r="429" spans="1:60">
      <c r="A429">
        <v>425</v>
      </c>
      <c r="B429" t="s">
        <v>1047</v>
      </c>
      <c r="D429" t="s">
        <v>3909</v>
      </c>
      <c r="E429" t="s">
        <v>1047</v>
      </c>
      <c r="F429" t="s">
        <v>973</v>
      </c>
      <c r="G429">
        <v>2</v>
      </c>
      <c r="H429">
        <v>0</v>
      </c>
      <c r="I429" t="s">
        <v>3590</v>
      </c>
      <c r="J429" t="s">
        <v>3910</v>
      </c>
      <c r="K429" t="s">
        <v>1047</v>
      </c>
      <c r="L429" t="s">
        <v>3632</v>
      </c>
      <c r="M429" t="s">
        <v>977</v>
      </c>
      <c r="N429" t="s">
        <v>1047</v>
      </c>
      <c r="O429" t="s">
        <v>3911</v>
      </c>
      <c r="P429" t="s">
        <v>3912</v>
      </c>
      <c r="Q429">
        <v>206800</v>
      </c>
      <c r="R429">
        <v>196016</v>
      </c>
      <c r="S429">
        <v>194050</v>
      </c>
      <c r="T429">
        <v>1263</v>
      </c>
      <c r="U429">
        <v>703</v>
      </c>
      <c r="V429">
        <v>1966</v>
      </c>
      <c r="W429">
        <v>0.99</v>
      </c>
      <c r="X429">
        <v>1</v>
      </c>
      <c r="Y429">
        <v>1</v>
      </c>
      <c r="Z429">
        <v>1</v>
      </c>
      <c r="AA429">
        <v>1</v>
      </c>
      <c r="AB429" t="s">
        <v>1047</v>
      </c>
      <c r="AC429" s="288" t="s">
        <v>3913</v>
      </c>
      <c r="AD429" s="288" t="s">
        <v>3914</v>
      </c>
      <c r="AP429" t="s">
        <v>980</v>
      </c>
      <c r="AQ429">
        <v>0</v>
      </c>
      <c r="AT429" t="s">
        <v>935</v>
      </c>
      <c r="AU429" t="s">
        <v>3915</v>
      </c>
      <c r="AV429" t="str">
        <f t="shared" si="6"/>
        <v>Słomniki w aglomeracji Słomniki</v>
      </c>
      <c r="AW429" t="s">
        <v>3916</v>
      </c>
      <c r="AX429" t="s">
        <v>3916</v>
      </c>
      <c r="BF429" s="730" t="s">
        <v>3892</v>
      </c>
      <c r="BG429" s="730" t="s">
        <v>1047</v>
      </c>
      <c r="BH429" s="730" t="s">
        <v>9495</v>
      </c>
    </row>
    <row r="430" spans="1:60">
      <c r="A430">
        <v>426</v>
      </c>
      <c r="B430" t="s">
        <v>1047</v>
      </c>
      <c r="D430" t="s">
        <v>3917</v>
      </c>
      <c r="E430" t="s">
        <v>3918</v>
      </c>
      <c r="F430" t="s">
        <v>973</v>
      </c>
      <c r="G430">
        <v>1</v>
      </c>
      <c r="H430">
        <v>0</v>
      </c>
      <c r="I430" t="s">
        <v>3590</v>
      </c>
      <c r="J430" t="s">
        <v>3840</v>
      </c>
      <c r="K430" t="s">
        <v>3591</v>
      </c>
      <c r="L430" t="s">
        <v>3592</v>
      </c>
      <c r="M430" t="s">
        <v>1516</v>
      </c>
      <c r="N430" t="s">
        <v>3918</v>
      </c>
      <c r="O430" t="s">
        <v>3918</v>
      </c>
      <c r="P430" t="s">
        <v>3919</v>
      </c>
      <c r="Q430">
        <v>7361</v>
      </c>
      <c r="R430">
        <v>7361</v>
      </c>
      <c r="S430">
        <v>7331</v>
      </c>
      <c r="T430">
        <v>0</v>
      </c>
      <c r="U430">
        <v>30</v>
      </c>
      <c r="V430">
        <v>30</v>
      </c>
      <c r="W430">
        <v>0.99590000000000001</v>
      </c>
      <c r="X430">
        <v>1</v>
      </c>
      <c r="Y430">
        <v>1</v>
      </c>
      <c r="Z430">
        <v>1</v>
      </c>
      <c r="AA430">
        <v>1</v>
      </c>
      <c r="AB430" t="s">
        <v>1047</v>
      </c>
      <c r="AC430" t="s">
        <v>3920</v>
      </c>
      <c r="AP430" t="s">
        <v>980</v>
      </c>
      <c r="AQ430">
        <v>0</v>
      </c>
      <c r="AT430" t="s">
        <v>1038</v>
      </c>
      <c r="AU430" t="s">
        <v>3921</v>
      </c>
      <c r="AV430" t="str">
        <f t="shared" si="6"/>
        <v>Sławsk w aglomeracji Sławsk</v>
      </c>
      <c r="AW430" t="s">
        <v>3922</v>
      </c>
      <c r="AX430" t="s">
        <v>3922</v>
      </c>
      <c r="BF430" s="730" t="s">
        <v>3900</v>
      </c>
      <c r="BG430" s="730" t="s">
        <v>3624</v>
      </c>
      <c r="BH430" s="730" t="s">
        <v>9496</v>
      </c>
    </row>
    <row r="431" spans="1:60">
      <c r="A431">
        <v>427</v>
      </c>
      <c r="B431" t="s">
        <v>1047</v>
      </c>
      <c r="D431" t="s">
        <v>3923</v>
      </c>
      <c r="E431" t="s">
        <v>3924</v>
      </c>
      <c r="F431" t="s">
        <v>973</v>
      </c>
      <c r="G431">
        <v>1</v>
      </c>
      <c r="H431">
        <v>0</v>
      </c>
      <c r="I431" t="s">
        <v>3590</v>
      </c>
      <c r="J431" t="s">
        <v>3925</v>
      </c>
      <c r="K431" t="s">
        <v>3591</v>
      </c>
      <c r="L431" t="s">
        <v>3592</v>
      </c>
      <c r="M431" t="s">
        <v>1516</v>
      </c>
      <c r="N431" t="s">
        <v>3924</v>
      </c>
      <c r="O431" t="s">
        <v>3926</v>
      </c>
      <c r="P431" t="s">
        <v>3927</v>
      </c>
      <c r="Q431">
        <v>100275</v>
      </c>
      <c r="R431">
        <v>93928</v>
      </c>
      <c r="S431">
        <v>90136</v>
      </c>
      <c r="T431">
        <v>3217</v>
      </c>
      <c r="U431">
        <v>575</v>
      </c>
      <c r="V431">
        <v>3792</v>
      </c>
      <c r="W431">
        <v>0.95960000000000001</v>
      </c>
      <c r="X431">
        <v>0</v>
      </c>
      <c r="Y431">
        <v>1</v>
      </c>
      <c r="Z431">
        <v>1</v>
      </c>
      <c r="AA431">
        <v>0</v>
      </c>
      <c r="AB431" t="s">
        <v>1047</v>
      </c>
      <c r="AC431" t="s">
        <v>3928</v>
      </c>
      <c r="AP431" t="s">
        <v>980</v>
      </c>
      <c r="AQ431">
        <v>0</v>
      </c>
      <c r="AT431" t="s">
        <v>970</v>
      </c>
      <c r="AU431" t="s">
        <v>994</v>
      </c>
      <c r="AV431" t="str">
        <f t="shared" si="6"/>
        <v>Oczyszczalnia ścieków Sławno w aglomeracji Sławno</v>
      </c>
      <c r="AW431" t="s">
        <v>3929</v>
      </c>
      <c r="AX431" t="s">
        <v>995</v>
      </c>
      <c r="BF431" s="730" t="s">
        <v>3909</v>
      </c>
      <c r="BG431" s="730" t="s">
        <v>1047</v>
      </c>
      <c r="BH431" s="730" t="s">
        <v>9496</v>
      </c>
    </row>
    <row r="432" spans="1:60">
      <c r="A432">
        <v>428</v>
      </c>
      <c r="B432" t="s">
        <v>1047</v>
      </c>
      <c r="D432" t="s">
        <v>3930</v>
      </c>
      <c r="E432" t="s">
        <v>3931</v>
      </c>
      <c r="F432" t="s">
        <v>973</v>
      </c>
      <c r="G432">
        <v>1</v>
      </c>
      <c r="H432">
        <v>0</v>
      </c>
      <c r="I432" t="s">
        <v>3590</v>
      </c>
      <c r="J432" t="s">
        <v>3680</v>
      </c>
      <c r="K432" t="s">
        <v>3624</v>
      </c>
      <c r="L432" t="s">
        <v>3625</v>
      </c>
      <c r="M432" t="s">
        <v>977</v>
      </c>
      <c r="N432" t="s">
        <v>3931</v>
      </c>
      <c r="O432" t="s">
        <v>3931</v>
      </c>
      <c r="P432" t="s">
        <v>3932</v>
      </c>
      <c r="Q432">
        <v>6725</v>
      </c>
      <c r="R432">
        <v>6625</v>
      </c>
      <c r="S432">
        <v>6625</v>
      </c>
      <c r="T432">
        <v>0</v>
      </c>
      <c r="U432">
        <v>0</v>
      </c>
      <c r="V432">
        <v>0</v>
      </c>
      <c r="W432">
        <v>1</v>
      </c>
      <c r="X432">
        <v>1</v>
      </c>
      <c r="Y432">
        <v>1</v>
      </c>
      <c r="Z432">
        <v>1</v>
      </c>
      <c r="AA432">
        <v>1</v>
      </c>
      <c r="AB432" t="s">
        <v>1047</v>
      </c>
      <c r="AC432" t="s">
        <v>3933</v>
      </c>
      <c r="AP432" t="s">
        <v>980</v>
      </c>
      <c r="AQ432">
        <v>0</v>
      </c>
      <c r="AT432" t="s">
        <v>1047</v>
      </c>
      <c r="AU432" t="s">
        <v>3934</v>
      </c>
      <c r="AV432" t="str">
        <f t="shared" si="6"/>
        <v>Oczyszczalnia Ścieków Browarna w aglomeracji Sławków-Miedawa</v>
      </c>
      <c r="AW432" t="s">
        <v>3935</v>
      </c>
      <c r="AX432" t="s">
        <v>3936</v>
      </c>
      <c r="BF432" s="730" t="s">
        <v>3917</v>
      </c>
      <c r="BG432" s="730" t="s">
        <v>3591</v>
      </c>
      <c r="BH432" s="730" t="s">
        <v>9495</v>
      </c>
    </row>
    <row r="433" spans="1:60">
      <c r="A433">
        <v>429</v>
      </c>
      <c r="B433" t="s">
        <v>1047</v>
      </c>
      <c r="D433" t="s">
        <v>3937</v>
      </c>
      <c r="E433" t="s">
        <v>3591</v>
      </c>
      <c r="F433" t="s">
        <v>973</v>
      </c>
      <c r="G433">
        <v>5</v>
      </c>
      <c r="H433">
        <v>0</v>
      </c>
      <c r="I433" t="s">
        <v>3590</v>
      </c>
      <c r="J433" t="s">
        <v>3591</v>
      </c>
      <c r="K433" t="s">
        <v>1047</v>
      </c>
      <c r="L433" t="s">
        <v>3592</v>
      </c>
      <c r="M433" t="s">
        <v>1516</v>
      </c>
      <c r="N433" t="s">
        <v>3938</v>
      </c>
      <c r="O433" t="s">
        <v>3939</v>
      </c>
      <c r="P433" t="s">
        <v>3940</v>
      </c>
      <c r="Q433">
        <v>382684</v>
      </c>
      <c r="R433">
        <v>358860</v>
      </c>
      <c r="S433">
        <v>357734</v>
      </c>
      <c r="T433">
        <v>1068</v>
      </c>
      <c r="U433">
        <v>58</v>
      </c>
      <c r="V433">
        <v>1126</v>
      </c>
      <c r="W433">
        <v>0.99690000000000001</v>
      </c>
      <c r="X433">
        <v>1</v>
      </c>
      <c r="Y433">
        <v>1</v>
      </c>
      <c r="Z433">
        <v>1</v>
      </c>
      <c r="AA433">
        <v>1</v>
      </c>
      <c r="AB433" t="s">
        <v>1047</v>
      </c>
      <c r="AC433" s="288" t="s">
        <v>3941</v>
      </c>
      <c r="AD433" s="288" t="s">
        <v>3942</v>
      </c>
      <c r="AE433" s="288" t="s">
        <v>3943</v>
      </c>
      <c r="AF433" s="288" t="s">
        <v>3944</v>
      </c>
      <c r="AG433" s="288" t="s">
        <v>3945</v>
      </c>
      <c r="AP433" t="s">
        <v>1232</v>
      </c>
      <c r="AQ433">
        <v>1</v>
      </c>
      <c r="AT433" t="s">
        <v>1047</v>
      </c>
      <c r="AU433" t="s">
        <v>3934</v>
      </c>
      <c r="AV433" t="str">
        <f t="shared" si="6"/>
        <v>Oczyszczalnia Ścieków Browarna w aglomeracji Sławków-Miedawa</v>
      </c>
      <c r="AW433" t="s">
        <v>3935</v>
      </c>
      <c r="AX433" t="s">
        <v>3936</v>
      </c>
      <c r="BF433" s="730" t="s">
        <v>3923</v>
      </c>
      <c r="BG433" s="730" t="s">
        <v>3591</v>
      </c>
      <c r="BH433" s="730" t="s">
        <v>9495</v>
      </c>
    </row>
    <row r="434" spans="1:60">
      <c r="A434">
        <v>430</v>
      </c>
      <c r="B434" t="s">
        <v>1047</v>
      </c>
      <c r="D434" t="s">
        <v>3946</v>
      </c>
      <c r="E434" t="s">
        <v>3947</v>
      </c>
      <c r="F434" t="s">
        <v>973</v>
      </c>
      <c r="G434">
        <v>1</v>
      </c>
      <c r="H434">
        <v>0</v>
      </c>
      <c r="I434" t="s">
        <v>3622</v>
      </c>
      <c r="J434" t="s">
        <v>3782</v>
      </c>
      <c r="K434" t="s">
        <v>3624</v>
      </c>
      <c r="L434" t="s">
        <v>3632</v>
      </c>
      <c r="M434" t="s">
        <v>977</v>
      </c>
      <c r="N434" t="s">
        <v>3947</v>
      </c>
      <c r="O434" t="s">
        <v>3947</v>
      </c>
      <c r="P434" t="s">
        <v>3948</v>
      </c>
      <c r="Q434">
        <v>28614</v>
      </c>
      <c r="R434">
        <v>28403</v>
      </c>
      <c r="S434">
        <v>28192</v>
      </c>
      <c r="T434">
        <v>38</v>
      </c>
      <c r="U434">
        <v>173</v>
      </c>
      <c r="V434">
        <v>211</v>
      </c>
      <c r="W434">
        <v>0.99260000000000004</v>
      </c>
      <c r="X434">
        <v>1</v>
      </c>
      <c r="Y434">
        <v>1</v>
      </c>
      <c r="Z434">
        <v>1</v>
      </c>
      <c r="AA434">
        <v>1</v>
      </c>
      <c r="AB434" t="s">
        <v>1047</v>
      </c>
      <c r="AC434" t="s">
        <v>3949</v>
      </c>
      <c r="AP434" t="s">
        <v>980</v>
      </c>
      <c r="AQ434">
        <v>0</v>
      </c>
      <c r="AT434" t="s">
        <v>1029</v>
      </c>
      <c r="AU434" t="s">
        <v>3950</v>
      </c>
      <c r="AV434" t="str">
        <f t="shared" si="6"/>
        <v>Oczyszczalnia Ścieków w Sławie w aglomeracji Sława</v>
      </c>
      <c r="AW434" t="s">
        <v>3951</v>
      </c>
      <c r="AX434" t="s">
        <v>3952</v>
      </c>
      <c r="BF434" s="730" t="s">
        <v>3930</v>
      </c>
      <c r="BG434" s="730" t="s">
        <v>3624</v>
      </c>
      <c r="BH434" s="730" t="s">
        <v>9496</v>
      </c>
    </row>
    <row r="435" spans="1:60">
      <c r="A435">
        <v>431</v>
      </c>
      <c r="B435" t="s">
        <v>1047</v>
      </c>
      <c r="D435" t="s">
        <v>3953</v>
      </c>
      <c r="E435" t="s">
        <v>3954</v>
      </c>
      <c r="F435" t="s">
        <v>973</v>
      </c>
      <c r="G435">
        <v>1</v>
      </c>
      <c r="H435">
        <v>0</v>
      </c>
      <c r="I435" t="s">
        <v>3599</v>
      </c>
      <c r="J435" t="s">
        <v>3600</v>
      </c>
      <c r="K435" t="s">
        <v>3591</v>
      </c>
      <c r="L435" t="s">
        <v>2646</v>
      </c>
      <c r="M435" t="s">
        <v>1516</v>
      </c>
      <c r="N435" t="s">
        <v>3954</v>
      </c>
      <c r="O435" t="s">
        <v>3954</v>
      </c>
      <c r="P435" t="s">
        <v>3955</v>
      </c>
      <c r="Q435">
        <v>6700</v>
      </c>
      <c r="R435">
        <v>6322</v>
      </c>
      <c r="S435">
        <v>5449</v>
      </c>
      <c r="T435">
        <v>685</v>
      </c>
      <c r="U435">
        <v>188</v>
      </c>
      <c r="V435">
        <v>873</v>
      </c>
      <c r="W435">
        <v>0.8619</v>
      </c>
      <c r="X435">
        <v>0</v>
      </c>
      <c r="Y435">
        <v>1</v>
      </c>
      <c r="Z435">
        <v>1</v>
      </c>
      <c r="AA435">
        <v>0</v>
      </c>
      <c r="AB435" t="s">
        <v>1047</v>
      </c>
      <c r="AC435" t="s">
        <v>3956</v>
      </c>
      <c r="AP435" t="s">
        <v>980</v>
      </c>
      <c r="AQ435">
        <v>0</v>
      </c>
      <c r="AT435" t="s">
        <v>1029</v>
      </c>
      <c r="AU435" t="s">
        <v>3950</v>
      </c>
      <c r="AV435" t="str">
        <f t="shared" si="6"/>
        <v>Oczyszczalnia Ścieków w Krążkowie w aglomeracji Sława</v>
      </c>
      <c r="AW435" t="s">
        <v>3957</v>
      </c>
      <c r="AX435" t="s">
        <v>3952</v>
      </c>
      <c r="BF435" s="730" t="s">
        <v>3937</v>
      </c>
      <c r="BG435" s="730" t="s">
        <v>1047</v>
      </c>
      <c r="BH435" s="730" t="s">
        <v>9495</v>
      </c>
    </row>
    <row r="436" spans="1:60">
      <c r="A436">
        <v>432</v>
      </c>
      <c r="B436" t="s">
        <v>1047</v>
      </c>
      <c r="D436" t="s">
        <v>3958</v>
      </c>
      <c r="E436" t="s">
        <v>3959</v>
      </c>
      <c r="F436" t="s">
        <v>973</v>
      </c>
      <c r="G436">
        <v>1</v>
      </c>
      <c r="H436">
        <v>0</v>
      </c>
      <c r="I436" t="s">
        <v>3590</v>
      </c>
      <c r="J436" t="s">
        <v>3910</v>
      </c>
      <c r="K436" t="s">
        <v>1047</v>
      </c>
      <c r="L436" t="s">
        <v>3632</v>
      </c>
      <c r="M436" t="s">
        <v>977</v>
      </c>
      <c r="N436" t="s">
        <v>3960</v>
      </c>
      <c r="O436" t="s">
        <v>3960</v>
      </c>
      <c r="P436" t="s">
        <v>3961</v>
      </c>
      <c r="Q436">
        <v>29219</v>
      </c>
      <c r="R436">
        <v>27324</v>
      </c>
      <c r="S436">
        <v>27264</v>
      </c>
      <c r="T436">
        <v>32</v>
      </c>
      <c r="U436">
        <v>28</v>
      </c>
      <c r="V436">
        <v>60</v>
      </c>
      <c r="W436">
        <v>0.99780000000000002</v>
      </c>
      <c r="X436">
        <v>1</v>
      </c>
      <c r="Y436">
        <v>1</v>
      </c>
      <c r="Z436">
        <v>1</v>
      </c>
      <c r="AA436">
        <v>1</v>
      </c>
      <c r="AB436" t="s">
        <v>1047</v>
      </c>
      <c r="AC436" t="s">
        <v>3962</v>
      </c>
      <c r="AP436" t="s">
        <v>980</v>
      </c>
      <c r="AQ436">
        <v>0</v>
      </c>
      <c r="AT436" t="s">
        <v>1038</v>
      </c>
      <c r="AU436" t="s">
        <v>3963</v>
      </c>
      <c r="AV436" t="str">
        <f t="shared" si="6"/>
        <v xml:space="preserve">Skwierzyna w aglomeracji Skwierzyna </v>
      </c>
      <c r="AW436" t="s">
        <v>3964</v>
      </c>
      <c r="AX436" t="s">
        <v>3965</v>
      </c>
      <c r="BF436" s="730" t="s">
        <v>3946</v>
      </c>
      <c r="BG436" s="730" t="s">
        <v>3624</v>
      </c>
      <c r="BH436" s="730" t="s">
        <v>9496</v>
      </c>
    </row>
    <row r="437" spans="1:60">
      <c r="A437">
        <v>433</v>
      </c>
      <c r="B437" t="s">
        <v>1047</v>
      </c>
      <c r="D437" t="s">
        <v>3966</v>
      </c>
      <c r="E437" t="s">
        <v>3967</v>
      </c>
      <c r="F437" t="s">
        <v>973</v>
      </c>
      <c r="G437">
        <v>1</v>
      </c>
      <c r="H437">
        <v>0</v>
      </c>
      <c r="I437" t="s">
        <v>3590</v>
      </c>
      <c r="J437" t="s">
        <v>3910</v>
      </c>
      <c r="K437" t="s">
        <v>1047</v>
      </c>
      <c r="L437" t="s">
        <v>3632</v>
      </c>
      <c r="M437" t="s">
        <v>977</v>
      </c>
      <c r="N437" t="s">
        <v>3960</v>
      </c>
      <c r="O437" t="s">
        <v>3960</v>
      </c>
      <c r="P437" t="s">
        <v>3968</v>
      </c>
      <c r="Q437">
        <v>5559</v>
      </c>
      <c r="R437">
        <v>5063</v>
      </c>
      <c r="S437">
        <v>5063</v>
      </c>
      <c r="T437">
        <v>0</v>
      </c>
      <c r="U437">
        <v>0</v>
      </c>
      <c r="V437">
        <v>0</v>
      </c>
      <c r="W437">
        <v>1</v>
      </c>
      <c r="X437">
        <v>1</v>
      </c>
      <c r="Y437">
        <v>1</v>
      </c>
      <c r="Z437">
        <v>1</v>
      </c>
      <c r="AA437">
        <v>1</v>
      </c>
      <c r="AB437" t="s">
        <v>1047</v>
      </c>
      <c r="AC437" t="s">
        <v>3969</v>
      </c>
      <c r="AP437" t="s">
        <v>980</v>
      </c>
      <c r="AQ437">
        <v>0</v>
      </c>
      <c r="AT437" t="s">
        <v>1072</v>
      </c>
      <c r="AU437" t="s">
        <v>2399</v>
      </c>
      <c r="AV437" t="str">
        <f t="shared" si="6"/>
        <v>Gminna Oczyszczalnia Ścieków w Lisewie w aglomeracji Skulsk</v>
      </c>
      <c r="AW437" t="s">
        <v>3970</v>
      </c>
      <c r="AX437" t="s">
        <v>2400</v>
      </c>
      <c r="BF437" s="730" t="s">
        <v>3953</v>
      </c>
      <c r="BG437" s="730" t="s">
        <v>3591</v>
      </c>
      <c r="BH437" s="730" t="s">
        <v>9495</v>
      </c>
    </row>
    <row r="438" spans="1:60">
      <c r="A438">
        <v>434</v>
      </c>
      <c r="B438" t="s">
        <v>1047</v>
      </c>
      <c r="D438" t="s">
        <v>3971</v>
      </c>
      <c r="E438" t="s">
        <v>3972</v>
      </c>
      <c r="F438" t="s">
        <v>973</v>
      </c>
      <c r="G438">
        <v>1</v>
      </c>
      <c r="H438">
        <v>0</v>
      </c>
      <c r="I438" t="s">
        <v>3590</v>
      </c>
      <c r="J438" t="s">
        <v>3723</v>
      </c>
      <c r="K438" t="s">
        <v>3591</v>
      </c>
      <c r="L438" t="s">
        <v>1515</v>
      </c>
      <c r="M438" t="s">
        <v>1516</v>
      </c>
      <c r="N438" t="s">
        <v>3972</v>
      </c>
      <c r="O438" t="s">
        <v>3973</v>
      </c>
      <c r="P438" t="s">
        <v>3974</v>
      </c>
      <c r="Q438">
        <v>4790</v>
      </c>
      <c r="R438">
        <v>4864</v>
      </c>
      <c r="S438">
        <v>4830</v>
      </c>
      <c r="T438">
        <v>8</v>
      </c>
      <c r="U438">
        <v>26</v>
      </c>
      <c r="V438">
        <v>34</v>
      </c>
      <c r="W438">
        <v>0.99299999999999999</v>
      </c>
      <c r="X438">
        <v>1</v>
      </c>
      <c r="Y438">
        <v>1</v>
      </c>
      <c r="Z438">
        <v>1</v>
      </c>
      <c r="AA438">
        <v>1</v>
      </c>
      <c r="AB438" t="s">
        <v>1047</v>
      </c>
      <c r="AC438" t="s">
        <v>3975</v>
      </c>
      <c r="AP438" t="s">
        <v>980</v>
      </c>
      <c r="AQ438">
        <v>0</v>
      </c>
      <c r="AT438" t="s">
        <v>1038</v>
      </c>
      <c r="AU438" t="s">
        <v>3976</v>
      </c>
      <c r="AV438" t="str">
        <f t="shared" si="6"/>
        <v>oczyszczalnia Skórzewo w aglomeracji Skórzewo</v>
      </c>
      <c r="AW438" t="s">
        <v>3977</v>
      </c>
      <c r="AX438" t="s">
        <v>3978</v>
      </c>
      <c r="BF438" s="730" t="s">
        <v>3958</v>
      </c>
      <c r="BG438" s="730" t="s">
        <v>1047</v>
      </c>
      <c r="BH438" s="730" t="s">
        <v>9496</v>
      </c>
    </row>
    <row r="439" spans="1:60">
      <c r="A439">
        <v>435</v>
      </c>
      <c r="B439" t="s">
        <v>1047</v>
      </c>
      <c r="D439" t="s">
        <v>3979</v>
      </c>
      <c r="E439" t="s">
        <v>3980</v>
      </c>
      <c r="F439" t="s">
        <v>973</v>
      </c>
      <c r="G439">
        <v>1</v>
      </c>
      <c r="H439">
        <v>0</v>
      </c>
      <c r="I439" t="s">
        <v>3590</v>
      </c>
      <c r="J439" t="s">
        <v>3631</v>
      </c>
      <c r="K439" t="s">
        <v>1047</v>
      </c>
      <c r="L439" t="s">
        <v>3632</v>
      </c>
      <c r="M439" t="s">
        <v>977</v>
      </c>
      <c r="N439" t="s">
        <v>1302</v>
      </c>
      <c r="O439" t="s">
        <v>1302</v>
      </c>
      <c r="P439" t="s">
        <v>3981</v>
      </c>
      <c r="Q439">
        <v>4094</v>
      </c>
      <c r="R439">
        <v>4130</v>
      </c>
      <c r="S439">
        <v>3500</v>
      </c>
      <c r="T439">
        <v>586</v>
      </c>
      <c r="U439">
        <v>44</v>
      </c>
      <c r="V439">
        <v>630</v>
      </c>
      <c r="W439">
        <v>0.84750000000000003</v>
      </c>
      <c r="X439">
        <v>0</v>
      </c>
      <c r="Y439">
        <v>1</v>
      </c>
      <c r="Z439">
        <v>1</v>
      </c>
      <c r="AA439">
        <v>0</v>
      </c>
      <c r="AB439" t="s">
        <v>1047</v>
      </c>
      <c r="AC439" t="s">
        <v>3982</v>
      </c>
      <c r="AP439" t="s">
        <v>980</v>
      </c>
      <c r="AQ439">
        <v>0</v>
      </c>
      <c r="AT439" t="s">
        <v>1038</v>
      </c>
      <c r="AU439" t="s">
        <v>3976</v>
      </c>
      <c r="AV439" t="str">
        <f t="shared" si="6"/>
        <v>oczyszczalnia Dąbrówka w aglomeracji Skórzewo</v>
      </c>
      <c r="AW439" t="s">
        <v>3983</v>
      </c>
      <c r="AX439" t="s">
        <v>3978</v>
      </c>
      <c r="BF439" s="730" t="s">
        <v>3966</v>
      </c>
      <c r="BG439" s="730" t="s">
        <v>1047</v>
      </c>
      <c r="BH439" s="730" t="s">
        <v>9496</v>
      </c>
    </row>
    <row r="440" spans="1:60">
      <c r="A440">
        <v>436</v>
      </c>
      <c r="B440" t="s">
        <v>1047</v>
      </c>
      <c r="D440" t="s">
        <v>3984</v>
      </c>
      <c r="E440" t="s">
        <v>3985</v>
      </c>
      <c r="F440" t="s">
        <v>973</v>
      </c>
      <c r="G440">
        <v>1</v>
      </c>
      <c r="H440">
        <v>0</v>
      </c>
      <c r="I440" t="s">
        <v>3590</v>
      </c>
      <c r="J440" t="s">
        <v>3680</v>
      </c>
      <c r="K440" t="s">
        <v>3624</v>
      </c>
      <c r="L440" t="s">
        <v>3625</v>
      </c>
      <c r="M440" t="s">
        <v>977</v>
      </c>
      <c r="N440" t="s">
        <v>3985</v>
      </c>
      <c r="O440" t="s">
        <v>3985</v>
      </c>
      <c r="P440" t="s">
        <v>3986</v>
      </c>
      <c r="Q440">
        <v>2268</v>
      </c>
      <c r="R440">
        <v>2243</v>
      </c>
      <c r="S440">
        <v>2243</v>
      </c>
      <c r="T440">
        <v>0</v>
      </c>
      <c r="U440">
        <v>0</v>
      </c>
      <c r="V440">
        <v>0</v>
      </c>
      <c r="W440">
        <v>1</v>
      </c>
      <c r="X440">
        <v>1</v>
      </c>
      <c r="Y440">
        <v>1</v>
      </c>
      <c r="Z440">
        <v>1</v>
      </c>
      <c r="AA440">
        <v>1</v>
      </c>
      <c r="AB440" t="s">
        <v>1047</v>
      </c>
      <c r="AC440" t="s">
        <v>3987</v>
      </c>
      <c r="AP440" t="s">
        <v>980</v>
      </c>
      <c r="AQ440">
        <v>0</v>
      </c>
      <c r="AT440" t="s">
        <v>1212</v>
      </c>
      <c r="AU440" t="s">
        <v>3988</v>
      </c>
      <c r="AV440" t="str">
        <f t="shared" si="6"/>
        <v>Skórzec w aglomeracji Skórzec</v>
      </c>
      <c r="AW440" t="s">
        <v>3989</v>
      </c>
      <c r="AX440" t="s">
        <v>3989</v>
      </c>
      <c r="BF440" s="730" t="s">
        <v>3971</v>
      </c>
      <c r="BG440" s="730" t="s">
        <v>3591</v>
      </c>
      <c r="BH440" s="730" t="s">
        <v>9495</v>
      </c>
    </row>
    <row r="441" spans="1:60">
      <c r="A441">
        <v>437</v>
      </c>
      <c r="B441" t="s">
        <v>1047</v>
      </c>
      <c r="D441" t="s">
        <v>3990</v>
      </c>
      <c r="E441" t="s">
        <v>3991</v>
      </c>
      <c r="F441" t="s">
        <v>973</v>
      </c>
      <c r="G441">
        <v>1</v>
      </c>
      <c r="H441">
        <v>0</v>
      </c>
      <c r="I441" t="s">
        <v>3590</v>
      </c>
      <c r="J441" t="s">
        <v>3667</v>
      </c>
      <c r="K441" t="s">
        <v>1047</v>
      </c>
      <c r="L441" t="s">
        <v>3632</v>
      </c>
      <c r="M441" t="s">
        <v>977</v>
      </c>
      <c r="N441" t="s">
        <v>3991</v>
      </c>
      <c r="O441" t="s">
        <v>3991</v>
      </c>
      <c r="P441" t="s">
        <v>3992</v>
      </c>
      <c r="Q441">
        <v>4648</v>
      </c>
      <c r="R441">
        <v>4537</v>
      </c>
      <c r="S441">
        <v>0</v>
      </c>
      <c r="T441">
        <v>4437</v>
      </c>
      <c r="U441">
        <v>100</v>
      </c>
      <c r="V441">
        <v>4537</v>
      </c>
      <c r="W441">
        <v>0</v>
      </c>
      <c r="X441">
        <v>0</v>
      </c>
      <c r="Y441">
        <v>1</v>
      </c>
      <c r="Z441">
        <v>1</v>
      </c>
      <c r="AA441">
        <v>0</v>
      </c>
      <c r="AB441" t="s">
        <v>1047</v>
      </c>
      <c r="AC441" t="s">
        <v>3993</v>
      </c>
      <c r="AP441" t="s">
        <v>980</v>
      </c>
      <c r="AQ441">
        <v>0</v>
      </c>
      <c r="AT441" t="s">
        <v>1212</v>
      </c>
      <c r="AU441" t="s">
        <v>3988</v>
      </c>
      <c r="AV441" t="str">
        <f t="shared" si="6"/>
        <v>Grala-Dąbrowizna w aglomeracji Skórzec</v>
      </c>
      <c r="AW441" t="s">
        <v>3994</v>
      </c>
      <c r="AX441" t="s">
        <v>3989</v>
      </c>
      <c r="BF441" s="730" t="s">
        <v>3979</v>
      </c>
      <c r="BG441" s="730" t="s">
        <v>1047</v>
      </c>
      <c r="BH441" s="730" t="s">
        <v>9496</v>
      </c>
    </row>
    <row r="442" spans="1:60">
      <c r="A442">
        <v>438</v>
      </c>
      <c r="B442" t="s">
        <v>1047</v>
      </c>
      <c r="D442" t="s">
        <v>3995</v>
      </c>
      <c r="E442" t="s">
        <v>3996</v>
      </c>
      <c r="F442" t="s">
        <v>973</v>
      </c>
      <c r="G442">
        <v>2</v>
      </c>
      <c r="H442">
        <v>0</v>
      </c>
      <c r="I442" t="s">
        <v>3590</v>
      </c>
      <c r="J442" t="s">
        <v>3840</v>
      </c>
      <c r="K442" t="s">
        <v>1047</v>
      </c>
      <c r="L442" t="s">
        <v>3592</v>
      </c>
      <c r="M442" t="s">
        <v>1516</v>
      </c>
      <c r="N442" t="s">
        <v>3996</v>
      </c>
      <c r="O442" t="s">
        <v>3996</v>
      </c>
      <c r="P442" t="s">
        <v>3997</v>
      </c>
      <c r="Q442">
        <v>19400</v>
      </c>
      <c r="R442">
        <v>17311</v>
      </c>
      <c r="S442">
        <v>16463</v>
      </c>
      <c r="T442">
        <v>413</v>
      </c>
      <c r="U442">
        <v>435</v>
      </c>
      <c r="V442">
        <v>848</v>
      </c>
      <c r="W442">
        <v>0.95099999999999996</v>
      </c>
      <c r="X442">
        <v>0</v>
      </c>
      <c r="Y442">
        <v>1</v>
      </c>
      <c r="Z442">
        <v>1</v>
      </c>
      <c r="AA442">
        <v>0</v>
      </c>
      <c r="AB442" t="s">
        <v>1047</v>
      </c>
      <c r="AC442" s="288" t="s">
        <v>3998</v>
      </c>
      <c r="AD442" s="288" t="s">
        <v>3999</v>
      </c>
      <c r="AP442" t="s">
        <v>980</v>
      </c>
      <c r="AQ442">
        <v>0</v>
      </c>
      <c r="AT442" t="s">
        <v>1212</v>
      </c>
      <c r="AU442" t="s">
        <v>3988</v>
      </c>
      <c r="AV442" t="str">
        <f t="shared" si="6"/>
        <v>Żelków w aglomeracji Skórzec</v>
      </c>
      <c r="AW442" t="s">
        <v>4000</v>
      </c>
      <c r="AX442" t="s">
        <v>3989</v>
      </c>
      <c r="BF442" s="730" t="s">
        <v>3984</v>
      </c>
      <c r="BG442" s="730" t="s">
        <v>3624</v>
      </c>
      <c r="BH442" s="730" t="s">
        <v>9496</v>
      </c>
    </row>
    <row r="443" spans="1:60">
      <c r="A443">
        <v>439</v>
      </c>
      <c r="B443" t="s">
        <v>1047</v>
      </c>
      <c r="D443" t="s">
        <v>4001</v>
      </c>
      <c r="E443" t="s">
        <v>4002</v>
      </c>
      <c r="F443" t="s">
        <v>973</v>
      </c>
      <c r="G443">
        <v>1</v>
      </c>
      <c r="H443">
        <v>0</v>
      </c>
      <c r="I443" t="s">
        <v>3599</v>
      </c>
      <c r="J443" t="s">
        <v>3776</v>
      </c>
      <c r="K443" t="s">
        <v>935</v>
      </c>
      <c r="L443" t="s">
        <v>2646</v>
      </c>
      <c r="M443" t="s">
        <v>1516</v>
      </c>
      <c r="N443" t="s">
        <v>4003</v>
      </c>
      <c r="O443" t="s">
        <v>4003</v>
      </c>
      <c r="P443" t="s">
        <v>4004</v>
      </c>
      <c r="Q443">
        <v>9644</v>
      </c>
      <c r="R443">
        <v>8230</v>
      </c>
      <c r="S443">
        <v>7995</v>
      </c>
      <c r="T443">
        <v>178</v>
      </c>
      <c r="U443">
        <v>57</v>
      </c>
      <c r="V443">
        <v>235</v>
      </c>
      <c r="W443">
        <v>0.97140000000000004</v>
      </c>
      <c r="X443">
        <v>0</v>
      </c>
      <c r="Y443">
        <v>1</v>
      </c>
      <c r="Z443">
        <v>1</v>
      </c>
      <c r="AA443">
        <v>0</v>
      </c>
      <c r="AB443" t="s">
        <v>1047</v>
      </c>
      <c r="AC443" t="s">
        <v>4005</v>
      </c>
      <c r="AP443" t="s">
        <v>980</v>
      </c>
      <c r="AQ443">
        <v>0</v>
      </c>
      <c r="AT443" t="s">
        <v>1169</v>
      </c>
      <c r="AU443" t="s">
        <v>3464</v>
      </c>
      <c r="AV443" t="str">
        <f t="shared" si="6"/>
        <v>Oczyszczalnia Skórcz w aglomeracji Skórcz</v>
      </c>
      <c r="AW443" t="s">
        <v>4006</v>
      </c>
      <c r="AX443" t="s">
        <v>3465</v>
      </c>
      <c r="BF443" s="730" t="s">
        <v>3990</v>
      </c>
      <c r="BG443" s="730" t="s">
        <v>1047</v>
      </c>
      <c r="BH443" s="730" t="s">
        <v>9496</v>
      </c>
    </row>
    <row r="444" spans="1:60">
      <c r="A444">
        <v>440</v>
      </c>
      <c r="B444" t="s">
        <v>1047</v>
      </c>
      <c r="D444" t="s">
        <v>4007</v>
      </c>
      <c r="E444" t="s">
        <v>4008</v>
      </c>
      <c r="F444" t="s">
        <v>973</v>
      </c>
      <c r="G444">
        <v>1</v>
      </c>
      <c r="H444">
        <v>0</v>
      </c>
      <c r="I444" t="s">
        <v>3590</v>
      </c>
      <c r="J444" t="s">
        <v>4009</v>
      </c>
      <c r="K444" t="s">
        <v>1047</v>
      </c>
      <c r="L444" t="s">
        <v>3632</v>
      </c>
      <c r="M444" t="s">
        <v>977</v>
      </c>
      <c r="N444" t="s">
        <v>4008</v>
      </c>
      <c r="O444" t="s">
        <v>4010</v>
      </c>
      <c r="P444" t="s">
        <v>4011</v>
      </c>
      <c r="Q444">
        <v>3056</v>
      </c>
      <c r="R444">
        <v>3317</v>
      </c>
      <c r="S444">
        <v>3279</v>
      </c>
      <c r="T444">
        <v>31</v>
      </c>
      <c r="U444">
        <v>7</v>
      </c>
      <c r="V444">
        <v>38</v>
      </c>
      <c r="W444">
        <v>0.98850000000000005</v>
      </c>
      <c r="X444">
        <v>1</v>
      </c>
      <c r="Y444">
        <v>1</v>
      </c>
      <c r="Z444">
        <v>1</v>
      </c>
      <c r="AA444">
        <v>1</v>
      </c>
      <c r="AB444" t="s">
        <v>1047</v>
      </c>
      <c r="AC444" t="s">
        <v>4012</v>
      </c>
      <c r="AP444" t="s">
        <v>980</v>
      </c>
      <c r="AQ444">
        <v>0</v>
      </c>
      <c r="AT444" t="s">
        <v>935</v>
      </c>
      <c r="AU444" t="s">
        <v>4013</v>
      </c>
      <c r="AV444" t="str">
        <f t="shared" si="6"/>
        <v>Skorzeszyce w aglomeracji Skorzeszyce</v>
      </c>
      <c r="AW444" t="s">
        <v>4014</v>
      </c>
      <c r="AX444" t="s">
        <v>4014</v>
      </c>
      <c r="BF444" s="730" t="s">
        <v>3995</v>
      </c>
      <c r="BG444" s="730" t="s">
        <v>1047</v>
      </c>
      <c r="BH444" s="730" t="s">
        <v>9495</v>
      </c>
    </row>
    <row r="445" spans="1:60">
      <c r="A445">
        <v>441</v>
      </c>
      <c r="B445" t="s">
        <v>1047</v>
      </c>
      <c r="D445" t="s">
        <v>4015</v>
      </c>
      <c r="E445" t="s">
        <v>4016</v>
      </c>
      <c r="F445" t="s">
        <v>973</v>
      </c>
      <c r="G445">
        <v>1</v>
      </c>
      <c r="H445">
        <v>0</v>
      </c>
      <c r="I445" t="s">
        <v>3590</v>
      </c>
      <c r="J445" t="s">
        <v>3707</v>
      </c>
      <c r="K445" t="s">
        <v>3591</v>
      </c>
      <c r="L445" t="s">
        <v>3592</v>
      </c>
      <c r="M445" t="s">
        <v>1516</v>
      </c>
      <c r="N445" t="s">
        <v>4016</v>
      </c>
      <c r="O445" t="s">
        <v>4016</v>
      </c>
      <c r="P445" t="s">
        <v>4017</v>
      </c>
      <c r="Q445">
        <v>6477</v>
      </c>
      <c r="R445">
        <v>6477</v>
      </c>
      <c r="S445">
        <v>5604</v>
      </c>
      <c r="T445">
        <v>711</v>
      </c>
      <c r="U445">
        <v>162</v>
      </c>
      <c r="V445">
        <v>873</v>
      </c>
      <c r="W445">
        <v>0.86519999999999997</v>
      </c>
      <c r="X445">
        <v>0</v>
      </c>
      <c r="Y445">
        <v>1</v>
      </c>
      <c r="Z445">
        <v>1</v>
      </c>
      <c r="AA445">
        <v>0</v>
      </c>
      <c r="AB445" t="s">
        <v>1047</v>
      </c>
      <c r="AC445" t="s">
        <v>4018</v>
      </c>
      <c r="AP445" t="s">
        <v>980</v>
      </c>
      <c r="AQ445">
        <v>0</v>
      </c>
      <c r="AT445" t="s">
        <v>1029</v>
      </c>
      <c r="AU445" t="s">
        <v>4019</v>
      </c>
      <c r="AV445" t="str">
        <f t="shared" si="6"/>
        <v>Oczyszczalnia ścieków w Skoroszycach w aglomeracji Skoroszyce</v>
      </c>
      <c r="AW445" t="s">
        <v>4020</v>
      </c>
      <c r="AX445" t="s">
        <v>4021</v>
      </c>
      <c r="BF445" s="730" t="s">
        <v>4001</v>
      </c>
      <c r="BG445" s="730" t="s">
        <v>935</v>
      </c>
      <c r="BH445" s="730" t="s">
        <v>9495</v>
      </c>
    </row>
    <row r="446" spans="1:60">
      <c r="A446">
        <v>442</v>
      </c>
      <c r="B446" t="s">
        <v>1047</v>
      </c>
      <c r="D446" t="s">
        <v>4022</v>
      </c>
      <c r="E446" t="s">
        <v>4023</v>
      </c>
      <c r="F446" t="s">
        <v>973</v>
      </c>
      <c r="G446">
        <v>1</v>
      </c>
      <c r="H446">
        <v>0</v>
      </c>
      <c r="I446" t="s">
        <v>3590</v>
      </c>
      <c r="J446" t="s">
        <v>4024</v>
      </c>
      <c r="K446" t="s">
        <v>1047</v>
      </c>
      <c r="L446" t="s">
        <v>3632</v>
      </c>
      <c r="M446" t="s">
        <v>977</v>
      </c>
      <c r="N446" t="s">
        <v>4023</v>
      </c>
      <c r="O446" t="s">
        <v>4023</v>
      </c>
      <c r="P446" t="s">
        <v>4025</v>
      </c>
      <c r="Q446">
        <v>49208</v>
      </c>
      <c r="R446">
        <v>42725</v>
      </c>
      <c r="S446">
        <v>41685</v>
      </c>
      <c r="T446">
        <v>760</v>
      </c>
      <c r="U446">
        <v>280</v>
      </c>
      <c r="V446">
        <v>1040</v>
      </c>
      <c r="W446">
        <v>0.97570000000000001</v>
      </c>
      <c r="X446">
        <v>0</v>
      </c>
      <c r="Y446">
        <v>1</v>
      </c>
      <c r="Z446">
        <v>1</v>
      </c>
      <c r="AA446">
        <v>0</v>
      </c>
      <c r="AB446" t="s">
        <v>1047</v>
      </c>
      <c r="AC446" t="s">
        <v>4026</v>
      </c>
      <c r="AP446" t="s">
        <v>980</v>
      </c>
      <c r="AQ446">
        <v>0</v>
      </c>
      <c r="AT446" t="s">
        <v>1019</v>
      </c>
      <c r="AU446" t="s">
        <v>4027</v>
      </c>
      <c r="AV446" t="str">
        <f t="shared" si="6"/>
        <v>Przysieki w aglomeracji Skołyszyn</v>
      </c>
      <c r="AW446" t="s">
        <v>4028</v>
      </c>
      <c r="AX446" t="s">
        <v>4029</v>
      </c>
      <c r="BF446" s="730" t="s">
        <v>4007</v>
      </c>
      <c r="BG446" s="730" t="s">
        <v>1047</v>
      </c>
      <c r="BH446" s="730" t="s">
        <v>9496</v>
      </c>
    </row>
    <row r="447" spans="1:60">
      <c r="A447">
        <v>443</v>
      </c>
      <c r="B447" t="s">
        <v>1047</v>
      </c>
      <c r="D447" t="s">
        <v>4030</v>
      </c>
      <c r="E447" t="s">
        <v>4031</v>
      </c>
      <c r="F447" t="s">
        <v>973</v>
      </c>
      <c r="G447">
        <v>1</v>
      </c>
      <c r="H447">
        <v>0</v>
      </c>
      <c r="I447" t="s">
        <v>3622</v>
      </c>
      <c r="J447" t="s">
        <v>3623</v>
      </c>
      <c r="K447" t="s">
        <v>3624</v>
      </c>
      <c r="L447" t="s">
        <v>3625</v>
      </c>
      <c r="M447" t="s">
        <v>977</v>
      </c>
      <c r="N447" t="s">
        <v>4031</v>
      </c>
      <c r="O447" t="s">
        <v>4031</v>
      </c>
      <c r="P447" t="s">
        <v>4032</v>
      </c>
      <c r="Q447">
        <v>10491</v>
      </c>
      <c r="R447">
        <v>10115</v>
      </c>
      <c r="S447">
        <v>9864</v>
      </c>
      <c r="T447">
        <v>94</v>
      </c>
      <c r="U447">
        <v>157</v>
      </c>
      <c r="V447">
        <v>251</v>
      </c>
      <c r="W447">
        <v>0.97519999999999996</v>
      </c>
      <c r="X447">
        <v>0</v>
      </c>
      <c r="Y447">
        <v>1</v>
      </c>
      <c r="Z447">
        <v>1</v>
      </c>
      <c r="AA447">
        <v>0</v>
      </c>
      <c r="AB447" t="s">
        <v>1047</v>
      </c>
      <c r="AC447" t="s">
        <v>4033</v>
      </c>
      <c r="AP447" t="s">
        <v>980</v>
      </c>
      <c r="AQ447">
        <v>0</v>
      </c>
      <c r="AT447" t="s">
        <v>1047</v>
      </c>
      <c r="AU447" t="s">
        <v>4034</v>
      </c>
      <c r="AV447" t="str">
        <f t="shared" si="6"/>
        <v>Miejska oczyszczalnia ścieków Skoczów w aglomeracji Skoczów</v>
      </c>
      <c r="AW447" t="s">
        <v>4035</v>
      </c>
      <c r="AX447" t="s">
        <v>4036</v>
      </c>
      <c r="BF447" s="730" t="s">
        <v>4015</v>
      </c>
      <c r="BG447" s="730" t="s">
        <v>3591</v>
      </c>
      <c r="BH447" s="730" t="s">
        <v>9495</v>
      </c>
    </row>
    <row r="448" spans="1:60">
      <c r="A448">
        <v>444</v>
      </c>
      <c r="B448" t="s">
        <v>1047</v>
      </c>
      <c r="D448" t="s">
        <v>4037</v>
      </c>
      <c r="E448" t="s">
        <v>4038</v>
      </c>
      <c r="F448" t="s">
        <v>973</v>
      </c>
      <c r="G448">
        <v>1</v>
      </c>
      <c r="H448">
        <v>0</v>
      </c>
      <c r="I448" t="s">
        <v>3599</v>
      </c>
      <c r="J448" t="s">
        <v>3600</v>
      </c>
      <c r="K448" t="s">
        <v>3591</v>
      </c>
      <c r="L448" t="s">
        <v>3592</v>
      </c>
      <c r="M448" t="s">
        <v>1516</v>
      </c>
      <c r="N448" t="s">
        <v>4038</v>
      </c>
      <c r="O448" t="s">
        <v>4039</v>
      </c>
      <c r="P448" t="s">
        <v>4040</v>
      </c>
      <c r="Q448">
        <v>39668</v>
      </c>
      <c r="R448">
        <v>36332</v>
      </c>
      <c r="S448">
        <v>33938</v>
      </c>
      <c r="T448">
        <v>1818</v>
      </c>
      <c r="U448">
        <v>576</v>
      </c>
      <c r="V448">
        <v>2394</v>
      </c>
      <c r="W448">
        <v>0.93410000000000004</v>
      </c>
      <c r="X448">
        <v>0</v>
      </c>
      <c r="Y448">
        <v>1</v>
      </c>
      <c r="Z448">
        <v>1</v>
      </c>
      <c r="AA448">
        <v>0</v>
      </c>
      <c r="AB448" t="s">
        <v>1047</v>
      </c>
      <c r="AC448" t="s">
        <v>4041</v>
      </c>
      <c r="AP448" t="s">
        <v>980</v>
      </c>
      <c r="AQ448">
        <v>0</v>
      </c>
      <c r="AT448" t="s">
        <v>990</v>
      </c>
      <c r="AU448" t="s">
        <v>4042</v>
      </c>
      <c r="AV448" t="str">
        <f t="shared" si="6"/>
        <v>Komunalna oczyszczalnia ścieków dla miasta Skierniewice w aglomeracji Skierniewice</v>
      </c>
      <c r="AW448" t="s">
        <v>4043</v>
      </c>
      <c r="AX448" t="s">
        <v>4044</v>
      </c>
      <c r="BF448" s="730" t="s">
        <v>4022</v>
      </c>
      <c r="BG448" s="730" t="s">
        <v>1047</v>
      </c>
      <c r="BH448" s="730" t="s">
        <v>9496</v>
      </c>
    </row>
    <row r="449" spans="1:60">
      <c r="A449">
        <v>445</v>
      </c>
      <c r="B449" t="s">
        <v>1047</v>
      </c>
      <c r="D449" t="s">
        <v>4045</v>
      </c>
      <c r="E449" t="s">
        <v>4046</v>
      </c>
      <c r="F449" t="s">
        <v>973</v>
      </c>
      <c r="G449">
        <v>1</v>
      </c>
      <c r="H449">
        <v>0</v>
      </c>
      <c r="I449" t="s">
        <v>3590</v>
      </c>
      <c r="J449" t="s">
        <v>4024</v>
      </c>
      <c r="K449" t="s">
        <v>1047</v>
      </c>
      <c r="L449" t="s">
        <v>3632</v>
      </c>
      <c r="M449" t="s">
        <v>977</v>
      </c>
      <c r="N449" t="s">
        <v>4046</v>
      </c>
      <c r="O449" t="s">
        <v>4046</v>
      </c>
      <c r="P449" t="s">
        <v>4047</v>
      </c>
      <c r="Q449">
        <v>5354</v>
      </c>
      <c r="R449">
        <v>5387</v>
      </c>
      <c r="S449">
        <v>4519</v>
      </c>
      <c r="T449">
        <v>763</v>
      </c>
      <c r="U449">
        <v>105</v>
      </c>
      <c r="V449">
        <v>868</v>
      </c>
      <c r="W449">
        <v>0.83889999999999998</v>
      </c>
      <c r="X449">
        <v>0</v>
      </c>
      <c r="Y449">
        <v>1</v>
      </c>
      <c r="Z449">
        <v>1</v>
      </c>
      <c r="AA449">
        <v>0</v>
      </c>
      <c r="AB449" t="s">
        <v>1047</v>
      </c>
      <c r="AC449" t="s">
        <v>4048</v>
      </c>
      <c r="AP449" t="s">
        <v>980</v>
      </c>
      <c r="AQ449">
        <v>0</v>
      </c>
      <c r="AT449" t="s">
        <v>1169</v>
      </c>
      <c r="AU449" t="s">
        <v>2745</v>
      </c>
      <c r="AV449" t="str">
        <f t="shared" si="6"/>
        <v>Miejsko-Gminna Oczyszczalnia Ścieków w Skępem w aglomeracji Skępe</v>
      </c>
      <c r="AW449" t="s">
        <v>4049</v>
      </c>
      <c r="AX449" t="s">
        <v>2746</v>
      </c>
      <c r="BF449" s="730" t="s">
        <v>4030</v>
      </c>
      <c r="BG449" s="730" t="s">
        <v>3624</v>
      </c>
      <c r="BH449" s="730" t="s">
        <v>9496</v>
      </c>
    </row>
    <row r="450" spans="1:60">
      <c r="A450">
        <v>446</v>
      </c>
      <c r="B450" t="s">
        <v>1047</v>
      </c>
      <c r="D450" t="s">
        <v>4050</v>
      </c>
      <c r="E450" t="s">
        <v>4051</v>
      </c>
      <c r="F450" t="s">
        <v>973</v>
      </c>
      <c r="G450">
        <v>1</v>
      </c>
      <c r="H450">
        <v>0</v>
      </c>
      <c r="I450" t="s">
        <v>3590</v>
      </c>
      <c r="J450" t="s">
        <v>3723</v>
      </c>
      <c r="K450" t="s">
        <v>3591</v>
      </c>
      <c r="L450" t="s">
        <v>3592</v>
      </c>
      <c r="M450" t="s">
        <v>1516</v>
      </c>
      <c r="N450" t="s">
        <v>4052</v>
      </c>
      <c r="O450" t="s">
        <v>4053</v>
      </c>
      <c r="P450" t="s">
        <v>4054</v>
      </c>
      <c r="Q450">
        <v>16927</v>
      </c>
      <c r="R450">
        <v>17341</v>
      </c>
      <c r="S450">
        <v>17341</v>
      </c>
      <c r="T450">
        <v>0</v>
      </c>
      <c r="U450">
        <v>0</v>
      </c>
      <c r="V450">
        <v>0</v>
      </c>
      <c r="W450">
        <v>1</v>
      </c>
      <c r="X450">
        <v>1</v>
      </c>
      <c r="Y450">
        <v>1</v>
      </c>
      <c r="Z450">
        <v>1</v>
      </c>
      <c r="AA450">
        <v>1</v>
      </c>
      <c r="AB450" t="s">
        <v>1047</v>
      </c>
      <c r="AC450" t="s">
        <v>4055</v>
      </c>
      <c r="AP450" t="s">
        <v>980</v>
      </c>
      <c r="AQ450">
        <v>0</v>
      </c>
      <c r="AT450" t="s">
        <v>1029</v>
      </c>
      <c r="AU450" t="s">
        <v>4056</v>
      </c>
      <c r="AV450" t="str">
        <f t="shared" si="6"/>
        <v>Cibórz w aglomeracji Skąpe</v>
      </c>
      <c r="AW450" t="s">
        <v>4057</v>
      </c>
      <c r="AX450" t="s">
        <v>4058</v>
      </c>
      <c r="BF450" s="730" t="s">
        <v>4037</v>
      </c>
      <c r="BG450" s="730" t="s">
        <v>3591</v>
      </c>
      <c r="BH450" s="730" t="s">
        <v>9495</v>
      </c>
    </row>
    <row r="451" spans="1:60">
      <c r="A451">
        <v>447</v>
      </c>
      <c r="B451" t="s">
        <v>1047</v>
      </c>
      <c r="D451" t="s">
        <v>4059</v>
      </c>
      <c r="E451" t="s">
        <v>4060</v>
      </c>
      <c r="F451" t="s">
        <v>973</v>
      </c>
      <c r="G451">
        <v>1</v>
      </c>
      <c r="H451">
        <v>0</v>
      </c>
      <c r="I451" t="s">
        <v>3590</v>
      </c>
      <c r="J451" t="s">
        <v>3631</v>
      </c>
      <c r="K451" t="s">
        <v>1047</v>
      </c>
      <c r="L451" t="s">
        <v>3632</v>
      </c>
      <c r="M451" t="s">
        <v>977</v>
      </c>
      <c r="N451" t="s">
        <v>4061</v>
      </c>
      <c r="O451" t="s">
        <v>4062</v>
      </c>
      <c r="P451" t="s">
        <v>4063</v>
      </c>
      <c r="Q451">
        <v>3613</v>
      </c>
      <c r="R451">
        <v>3587</v>
      </c>
      <c r="S451">
        <v>3587</v>
      </c>
      <c r="T451">
        <v>0</v>
      </c>
      <c r="U451">
        <v>0</v>
      </c>
      <c r="V451">
        <v>0</v>
      </c>
      <c r="W451">
        <v>1</v>
      </c>
      <c r="X451">
        <v>1</v>
      </c>
      <c r="Y451">
        <v>1</v>
      </c>
      <c r="Z451">
        <v>1</v>
      </c>
      <c r="AA451">
        <v>1</v>
      </c>
      <c r="AB451" t="s">
        <v>1047</v>
      </c>
      <c r="AC451" t="s">
        <v>4064</v>
      </c>
      <c r="AP451" t="s">
        <v>980</v>
      </c>
      <c r="AQ451">
        <v>0</v>
      </c>
      <c r="AT451" t="s">
        <v>935</v>
      </c>
      <c r="AU451" t="s">
        <v>4065</v>
      </c>
      <c r="AV451" t="str">
        <f t="shared" si="6"/>
        <v>Oczyszczalnia ścieków w aglomeracji Skawina</v>
      </c>
      <c r="AW451" t="s">
        <v>1160</v>
      </c>
      <c r="AX451" t="s">
        <v>4066</v>
      </c>
      <c r="BF451" s="730" t="s">
        <v>4045</v>
      </c>
      <c r="BG451" s="730" t="s">
        <v>1047</v>
      </c>
      <c r="BH451" s="730" t="s">
        <v>9496</v>
      </c>
    </row>
    <row r="452" spans="1:60">
      <c r="A452">
        <v>448</v>
      </c>
      <c r="B452" t="s">
        <v>1047</v>
      </c>
      <c r="D452" t="s">
        <v>4067</v>
      </c>
      <c r="E452" t="s">
        <v>4068</v>
      </c>
      <c r="F452" t="s">
        <v>973</v>
      </c>
      <c r="G452">
        <v>1</v>
      </c>
      <c r="H452">
        <v>0</v>
      </c>
      <c r="I452" t="s">
        <v>3622</v>
      </c>
      <c r="J452" t="s">
        <v>4069</v>
      </c>
      <c r="K452" t="s">
        <v>3624</v>
      </c>
      <c r="L452" t="s">
        <v>3625</v>
      </c>
      <c r="M452" t="s">
        <v>977</v>
      </c>
      <c r="N452" t="s">
        <v>4068</v>
      </c>
      <c r="O452" t="s">
        <v>4070</v>
      </c>
      <c r="P452" t="s">
        <v>4071</v>
      </c>
      <c r="Q452">
        <v>30667</v>
      </c>
      <c r="R452">
        <v>25161</v>
      </c>
      <c r="S452">
        <v>25056</v>
      </c>
      <c r="T452">
        <v>82</v>
      </c>
      <c r="U452">
        <v>23</v>
      </c>
      <c r="V452">
        <v>105</v>
      </c>
      <c r="W452">
        <v>0.99580000000000002</v>
      </c>
      <c r="X452">
        <v>1</v>
      </c>
      <c r="Y452">
        <v>1</v>
      </c>
      <c r="Z452">
        <v>1</v>
      </c>
      <c r="AA452">
        <v>1</v>
      </c>
      <c r="AB452" t="s">
        <v>1047</v>
      </c>
      <c r="AC452" t="s">
        <v>4072</v>
      </c>
      <c r="AP452" t="s">
        <v>980</v>
      </c>
      <c r="AQ452">
        <v>0</v>
      </c>
      <c r="AT452" t="s">
        <v>990</v>
      </c>
      <c r="AU452" t="s">
        <v>4073</v>
      </c>
      <c r="AV452" t="str">
        <f t="shared" si="6"/>
        <v>Skarżysko-Kamienna w aglomeracji Skarżysko-Kamienna</v>
      </c>
      <c r="AW452" t="s">
        <v>4074</v>
      </c>
      <c r="AX452" t="s">
        <v>4074</v>
      </c>
      <c r="BF452" s="730" t="s">
        <v>4050</v>
      </c>
      <c r="BG452" s="730" t="s">
        <v>3591</v>
      </c>
      <c r="BH452" s="730" t="s">
        <v>9495</v>
      </c>
    </row>
    <row r="453" spans="1:60">
      <c r="A453">
        <v>449</v>
      </c>
      <c r="B453" t="s">
        <v>1047</v>
      </c>
      <c r="D453" t="s">
        <v>4034</v>
      </c>
      <c r="E453" t="s">
        <v>4036</v>
      </c>
      <c r="F453" t="s">
        <v>973</v>
      </c>
      <c r="G453">
        <v>1</v>
      </c>
      <c r="H453">
        <v>0</v>
      </c>
      <c r="I453" t="s">
        <v>3590</v>
      </c>
      <c r="J453" t="s">
        <v>3631</v>
      </c>
      <c r="K453" t="s">
        <v>3591</v>
      </c>
      <c r="L453" t="s">
        <v>3592</v>
      </c>
      <c r="M453" t="s">
        <v>1516</v>
      </c>
      <c r="N453" t="s">
        <v>4036</v>
      </c>
      <c r="O453" t="s">
        <v>4075</v>
      </c>
      <c r="P453" t="s">
        <v>4076</v>
      </c>
      <c r="Q453">
        <v>37836</v>
      </c>
      <c r="R453">
        <v>47356</v>
      </c>
      <c r="S453">
        <v>46344</v>
      </c>
      <c r="T453">
        <v>959</v>
      </c>
      <c r="U453">
        <v>53</v>
      </c>
      <c r="V453">
        <v>1012</v>
      </c>
      <c r="W453">
        <v>0.97860000000000003</v>
      </c>
      <c r="X453">
        <v>0</v>
      </c>
      <c r="Y453">
        <v>0</v>
      </c>
      <c r="Z453">
        <v>1</v>
      </c>
      <c r="AA453">
        <v>0</v>
      </c>
      <c r="AB453" t="s">
        <v>1047</v>
      </c>
      <c r="AC453" t="s">
        <v>4077</v>
      </c>
      <c r="AP453" t="s">
        <v>980</v>
      </c>
      <c r="AQ453">
        <v>0</v>
      </c>
      <c r="AT453" t="s">
        <v>990</v>
      </c>
      <c r="AU453" t="s">
        <v>4078</v>
      </c>
      <c r="AV453" t="str">
        <f t="shared" si="6"/>
        <v>MIEJSKO GMINNA OCZYSZCZALNIA ŚCIEKÓW W SKARYSZEWIE w aglomeracji Skaryszew</v>
      </c>
      <c r="AW453" t="s">
        <v>4079</v>
      </c>
      <c r="AX453" t="s">
        <v>4080</v>
      </c>
      <c r="BF453" s="730" t="s">
        <v>4059</v>
      </c>
      <c r="BG453" s="730" t="s">
        <v>1047</v>
      </c>
      <c r="BH453" s="730" t="s">
        <v>9496</v>
      </c>
    </row>
    <row r="454" spans="1:60">
      <c r="A454">
        <v>450</v>
      </c>
      <c r="B454" t="s">
        <v>1047</v>
      </c>
      <c r="D454" t="s">
        <v>3934</v>
      </c>
      <c r="E454" t="s">
        <v>3936</v>
      </c>
      <c r="F454" t="s">
        <v>973</v>
      </c>
      <c r="G454">
        <v>2</v>
      </c>
      <c r="H454">
        <v>0</v>
      </c>
      <c r="I454" t="s">
        <v>3590</v>
      </c>
      <c r="J454" t="s">
        <v>3761</v>
      </c>
      <c r="K454" t="s">
        <v>3591</v>
      </c>
      <c r="L454" t="s">
        <v>3592</v>
      </c>
      <c r="M454" t="s">
        <v>1516</v>
      </c>
      <c r="N454" t="s">
        <v>4081</v>
      </c>
      <c r="O454" t="s">
        <v>4081</v>
      </c>
      <c r="P454" t="s">
        <v>4082</v>
      </c>
      <c r="Q454">
        <v>2533</v>
      </c>
      <c r="R454">
        <v>2337</v>
      </c>
      <c r="S454">
        <v>2254</v>
      </c>
      <c r="T454">
        <v>57</v>
      </c>
      <c r="U454">
        <v>26</v>
      </c>
      <c r="V454">
        <v>83</v>
      </c>
      <c r="W454">
        <v>0.96450000000000002</v>
      </c>
      <c r="X454">
        <v>0</v>
      </c>
      <c r="Y454">
        <v>1</v>
      </c>
      <c r="Z454">
        <v>1</v>
      </c>
      <c r="AA454">
        <v>0</v>
      </c>
      <c r="AB454" t="s">
        <v>1047</v>
      </c>
      <c r="AC454" s="288" t="s">
        <v>4083</v>
      </c>
      <c r="AD454" s="288" t="s">
        <v>4084</v>
      </c>
      <c r="AP454" t="s">
        <v>980</v>
      </c>
      <c r="AQ454">
        <v>0</v>
      </c>
      <c r="AT454" t="s">
        <v>1169</v>
      </c>
      <c r="AU454" t="s">
        <v>3457</v>
      </c>
      <c r="AV454" t="str">
        <f t="shared" ref="AV454:AV517" si="7">CONCATENATE("",AW454," w aglomeracji ",AX454)</f>
        <v>Miejska Oczyszczalnia Ścieków w Skarszewach w aglomeracji Skarszewy</v>
      </c>
      <c r="AW454" t="s">
        <v>4085</v>
      </c>
      <c r="AX454" t="s">
        <v>3458</v>
      </c>
      <c r="BF454" s="730" t="s">
        <v>4067</v>
      </c>
      <c r="BG454" s="730" t="s">
        <v>3624</v>
      </c>
      <c r="BH454" s="730" t="s">
        <v>9496</v>
      </c>
    </row>
    <row r="455" spans="1:60">
      <c r="A455">
        <v>451</v>
      </c>
      <c r="B455" t="s">
        <v>1047</v>
      </c>
      <c r="D455" t="s">
        <v>3868</v>
      </c>
      <c r="E455" t="s">
        <v>3870</v>
      </c>
      <c r="F455" t="s">
        <v>973</v>
      </c>
      <c r="G455">
        <v>1</v>
      </c>
      <c r="H455">
        <v>0</v>
      </c>
      <c r="I455" t="s">
        <v>3590</v>
      </c>
      <c r="J455" t="s">
        <v>3910</v>
      </c>
      <c r="K455" t="s">
        <v>1047</v>
      </c>
      <c r="L455" t="s">
        <v>3632</v>
      </c>
      <c r="M455" t="s">
        <v>977</v>
      </c>
      <c r="N455" t="s">
        <v>3758</v>
      </c>
      <c r="O455" t="s">
        <v>4086</v>
      </c>
      <c r="P455" t="s">
        <v>4087</v>
      </c>
      <c r="Q455">
        <v>2412</v>
      </c>
      <c r="R455">
        <v>2481</v>
      </c>
      <c r="S455">
        <v>2370</v>
      </c>
      <c r="T455">
        <v>66</v>
      </c>
      <c r="U455">
        <v>45</v>
      </c>
      <c r="V455">
        <v>111</v>
      </c>
      <c r="W455">
        <v>0.95530000000000004</v>
      </c>
      <c r="X455">
        <v>0</v>
      </c>
      <c r="Y455">
        <v>1</v>
      </c>
      <c r="Z455">
        <v>1</v>
      </c>
      <c r="AA455">
        <v>0</v>
      </c>
      <c r="AB455" t="s">
        <v>1047</v>
      </c>
      <c r="AC455" t="s">
        <v>4088</v>
      </c>
      <c r="AP455" t="s">
        <v>980</v>
      </c>
      <c r="AQ455">
        <v>0</v>
      </c>
      <c r="AT455" t="s">
        <v>935</v>
      </c>
      <c r="AU455" t="s">
        <v>4089</v>
      </c>
      <c r="AV455" t="str">
        <f t="shared" si="7"/>
        <v>Oczyszczalnia Ścieków w Nowej Wsi w aglomeracji Skała</v>
      </c>
      <c r="AW455" t="s">
        <v>4090</v>
      </c>
      <c r="AX455" t="s">
        <v>4091</v>
      </c>
      <c r="BF455" s="730" t="s">
        <v>4034</v>
      </c>
      <c r="BG455" s="730" t="s">
        <v>3591</v>
      </c>
      <c r="BH455" s="730" t="s">
        <v>9495</v>
      </c>
    </row>
    <row r="456" spans="1:60">
      <c r="A456">
        <v>452</v>
      </c>
      <c r="B456" t="s">
        <v>1047</v>
      </c>
      <c r="D456" t="s">
        <v>3764</v>
      </c>
      <c r="E456" t="s">
        <v>3766</v>
      </c>
      <c r="F456" t="s">
        <v>1552</v>
      </c>
      <c r="G456">
        <v>2</v>
      </c>
      <c r="H456">
        <v>1</v>
      </c>
      <c r="I456" t="s">
        <v>3590</v>
      </c>
      <c r="J456" t="s">
        <v>4092</v>
      </c>
      <c r="K456" t="s">
        <v>3591</v>
      </c>
      <c r="L456" t="s">
        <v>3592</v>
      </c>
      <c r="M456" t="s">
        <v>1516</v>
      </c>
      <c r="N456" t="s">
        <v>3766</v>
      </c>
      <c r="O456" t="s">
        <v>4093</v>
      </c>
      <c r="P456" t="s">
        <v>4094</v>
      </c>
      <c r="Q456">
        <v>281523</v>
      </c>
      <c r="R456">
        <v>286654</v>
      </c>
      <c r="S456">
        <v>285239</v>
      </c>
      <c r="T456">
        <v>1327</v>
      </c>
      <c r="U456">
        <v>88</v>
      </c>
      <c r="V456">
        <v>1415</v>
      </c>
      <c r="W456">
        <v>0.99509999999999998</v>
      </c>
      <c r="X456">
        <v>1</v>
      </c>
      <c r="Y456">
        <v>1</v>
      </c>
      <c r="Z456">
        <v>1</v>
      </c>
      <c r="AA456">
        <v>1</v>
      </c>
      <c r="AB456" t="s">
        <v>1047</v>
      </c>
      <c r="AC456" s="288" t="s">
        <v>4095</v>
      </c>
      <c r="AD456" s="288" t="s">
        <v>4096</v>
      </c>
      <c r="AJ456" t="s">
        <v>3937</v>
      </c>
      <c r="AP456" t="s">
        <v>1232</v>
      </c>
      <c r="AQ456">
        <v>1</v>
      </c>
      <c r="AT456" t="s">
        <v>935</v>
      </c>
      <c r="AU456" t="s">
        <v>4089</v>
      </c>
      <c r="AV456" t="str">
        <f t="shared" si="7"/>
        <v>Oczyszczalnia Ścieków w Ojcowie w aglomeracji Skała</v>
      </c>
      <c r="AW456" t="s">
        <v>4097</v>
      </c>
      <c r="AX456" t="s">
        <v>4091</v>
      </c>
      <c r="BF456" s="730" t="s">
        <v>3934</v>
      </c>
      <c r="BG456" s="730" t="s">
        <v>3591</v>
      </c>
      <c r="BH456" s="730" t="s">
        <v>9495</v>
      </c>
    </row>
    <row r="457" spans="1:60">
      <c r="A457">
        <v>453</v>
      </c>
      <c r="B457" t="s">
        <v>1047</v>
      </c>
      <c r="D457" t="s">
        <v>3756</v>
      </c>
      <c r="E457" t="s">
        <v>3758</v>
      </c>
      <c r="F457" t="s">
        <v>973</v>
      </c>
      <c r="G457">
        <v>1</v>
      </c>
      <c r="H457">
        <v>0</v>
      </c>
      <c r="I457" t="s">
        <v>3590</v>
      </c>
      <c r="J457" t="s">
        <v>3910</v>
      </c>
      <c r="K457" t="s">
        <v>1047</v>
      </c>
      <c r="L457" t="s">
        <v>3632</v>
      </c>
      <c r="M457" t="s">
        <v>977</v>
      </c>
      <c r="N457" t="s">
        <v>3758</v>
      </c>
      <c r="O457" t="s">
        <v>3758</v>
      </c>
      <c r="P457" t="s">
        <v>4098</v>
      </c>
      <c r="Q457">
        <v>3381</v>
      </c>
      <c r="R457">
        <v>3267</v>
      </c>
      <c r="S457">
        <v>2582</v>
      </c>
      <c r="T457">
        <v>549</v>
      </c>
      <c r="U457">
        <v>136</v>
      </c>
      <c r="V457">
        <v>685</v>
      </c>
      <c r="W457">
        <v>0.7903</v>
      </c>
      <c r="X457">
        <v>0</v>
      </c>
      <c r="Y457">
        <v>1</v>
      </c>
      <c r="Z457">
        <v>1</v>
      </c>
      <c r="AA457">
        <v>0</v>
      </c>
      <c r="AB457" t="s">
        <v>1047</v>
      </c>
      <c r="AC457" t="s">
        <v>4099</v>
      </c>
      <c r="AP457" t="s">
        <v>980</v>
      </c>
      <c r="AQ457">
        <v>0</v>
      </c>
      <c r="AT457" t="s">
        <v>1047</v>
      </c>
      <c r="AU457" t="s">
        <v>3759</v>
      </c>
      <c r="AV457" t="str">
        <f t="shared" si="7"/>
        <v>Północ w aglomeracji Siewierz</v>
      </c>
      <c r="AW457" t="s">
        <v>4100</v>
      </c>
      <c r="AX457" t="s">
        <v>3760</v>
      </c>
      <c r="BF457" s="730" t="s">
        <v>3868</v>
      </c>
      <c r="BG457" s="730" t="s">
        <v>1047</v>
      </c>
      <c r="BH457" s="730" t="s">
        <v>9496</v>
      </c>
    </row>
    <row r="458" spans="1:60">
      <c r="A458">
        <v>454</v>
      </c>
      <c r="B458" t="s">
        <v>1047</v>
      </c>
      <c r="D458" t="s">
        <v>3514</v>
      </c>
      <c r="E458" t="s">
        <v>3516</v>
      </c>
      <c r="F458" t="s">
        <v>973</v>
      </c>
      <c r="G458">
        <v>1</v>
      </c>
      <c r="H458">
        <v>0</v>
      </c>
      <c r="I458" t="s">
        <v>3590</v>
      </c>
      <c r="J458" t="s">
        <v>3631</v>
      </c>
      <c r="K458" t="s">
        <v>3591</v>
      </c>
      <c r="L458" t="s">
        <v>3592</v>
      </c>
      <c r="M458" t="s">
        <v>1516</v>
      </c>
      <c r="N458" t="s">
        <v>3516</v>
      </c>
      <c r="O458" t="s">
        <v>3516</v>
      </c>
      <c r="P458" t="s">
        <v>4101</v>
      </c>
      <c r="Q458">
        <v>3481</v>
      </c>
      <c r="R458">
        <v>3481</v>
      </c>
      <c r="S458">
        <v>3439</v>
      </c>
      <c r="T458">
        <v>42</v>
      </c>
      <c r="U458">
        <v>0</v>
      </c>
      <c r="V458">
        <v>42</v>
      </c>
      <c r="W458">
        <v>0.9879</v>
      </c>
      <c r="X458">
        <v>1</v>
      </c>
      <c r="Y458">
        <v>1</v>
      </c>
      <c r="Z458">
        <v>1</v>
      </c>
      <c r="AA458">
        <v>1</v>
      </c>
      <c r="AB458" t="s">
        <v>1047</v>
      </c>
      <c r="AC458" t="s">
        <v>4102</v>
      </c>
      <c r="AP458" t="s">
        <v>980</v>
      </c>
      <c r="AQ458">
        <v>0</v>
      </c>
      <c r="AT458" t="s">
        <v>990</v>
      </c>
      <c r="AU458" t="s">
        <v>4103</v>
      </c>
      <c r="AV458" t="str">
        <f t="shared" si="7"/>
        <v>Miejska Oczyszczalnia Ścieków w Sierpcu w aglomeracji Sierpc</v>
      </c>
      <c r="AW458" t="s">
        <v>4104</v>
      </c>
      <c r="AX458" t="s">
        <v>4105</v>
      </c>
      <c r="BF458" s="730" t="s">
        <v>3764</v>
      </c>
      <c r="BG458" s="730" t="s">
        <v>3591</v>
      </c>
      <c r="BH458" s="730" t="s">
        <v>9495</v>
      </c>
    </row>
    <row r="459" spans="1:60">
      <c r="A459">
        <v>455</v>
      </c>
      <c r="B459" t="s">
        <v>1047</v>
      </c>
      <c r="D459" t="s">
        <v>3461</v>
      </c>
      <c r="E459" t="s">
        <v>3463</v>
      </c>
      <c r="F459" t="s">
        <v>973</v>
      </c>
      <c r="G459">
        <v>1</v>
      </c>
      <c r="H459">
        <v>0</v>
      </c>
      <c r="I459" t="s">
        <v>3622</v>
      </c>
      <c r="J459" t="s">
        <v>3662</v>
      </c>
      <c r="K459" t="s">
        <v>3624</v>
      </c>
      <c r="L459" t="s">
        <v>3625</v>
      </c>
      <c r="M459" t="s">
        <v>977</v>
      </c>
      <c r="N459" t="s">
        <v>4106</v>
      </c>
      <c r="O459" t="s">
        <v>4107</v>
      </c>
      <c r="P459" t="s">
        <v>4108</v>
      </c>
      <c r="Q459">
        <v>38073</v>
      </c>
      <c r="R459">
        <v>38313</v>
      </c>
      <c r="S459">
        <v>37626</v>
      </c>
      <c r="T459">
        <v>653</v>
      </c>
      <c r="U459">
        <v>34</v>
      </c>
      <c r="V459">
        <v>687</v>
      </c>
      <c r="W459">
        <v>0.98209999999999997</v>
      </c>
      <c r="X459">
        <v>1</v>
      </c>
      <c r="Y459">
        <v>1</v>
      </c>
      <c r="Z459">
        <v>1</v>
      </c>
      <c r="AA459">
        <v>1</v>
      </c>
      <c r="AB459" t="s">
        <v>1047</v>
      </c>
      <c r="AC459" t="s">
        <v>4109</v>
      </c>
      <c r="AP459" t="s">
        <v>980</v>
      </c>
      <c r="AQ459">
        <v>0</v>
      </c>
      <c r="AT459" t="s">
        <v>1038</v>
      </c>
      <c r="AU459" t="s">
        <v>4110</v>
      </c>
      <c r="AV459" t="str">
        <f t="shared" si="7"/>
        <v>Sieraków Śląski w aglomeracji Sieraków Śląski</v>
      </c>
      <c r="AW459" t="s">
        <v>4111</v>
      </c>
      <c r="AX459" t="s">
        <v>4111</v>
      </c>
      <c r="BF459" s="730" t="s">
        <v>3756</v>
      </c>
      <c r="BG459" s="730" t="s">
        <v>1047</v>
      </c>
      <c r="BH459" s="730" t="s">
        <v>9496</v>
      </c>
    </row>
    <row r="460" spans="1:60">
      <c r="A460">
        <v>456</v>
      </c>
      <c r="B460" t="s">
        <v>1047</v>
      </c>
      <c r="D460" t="s">
        <v>3250</v>
      </c>
      <c r="E460" t="s">
        <v>3251</v>
      </c>
      <c r="F460" t="s">
        <v>973</v>
      </c>
      <c r="G460">
        <v>1</v>
      </c>
      <c r="H460">
        <v>0</v>
      </c>
      <c r="I460" t="s">
        <v>3590</v>
      </c>
      <c r="J460" t="s">
        <v>3730</v>
      </c>
      <c r="K460" t="s">
        <v>1047</v>
      </c>
      <c r="L460" t="s">
        <v>3632</v>
      </c>
      <c r="M460" t="s">
        <v>977</v>
      </c>
      <c r="N460" t="s">
        <v>4112</v>
      </c>
      <c r="O460" t="s">
        <v>4113</v>
      </c>
      <c r="P460" t="s">
        <v>4114</v>
      </c>
      <c r="Q460">
        <v>2560</v>
      </c>
      <c r="R460">
        <v>2560</v>
      </c>
      <c r="S460">
        <v>1124</v>
      </c>
      <c r="T460">
        <v>1414</v>
      </c>
      <c r="U460">
        <v>22</v>
      </c>
      <c r="V460">
        <v>1436</v>
      </c>
      <c r="W460">
        <v>0.43909999999999999</v>
      </c>
      <c r="X460">
        <v>0</v>
      </c>
      <c r="Y460">
        <v>1</v>
      </c>
      <c r="Z460">
        <v>1</v>
      </c>
      <c r="AA460">
        <v>0</v>
      </c>
      <c r="AB460" t="s">
        <v>1047</v>
      </c>
      <c r="AC460" t="s">
        <v>4115</v>
      </c>
      <c r="AP460" t="s">
        <v>980</v>
      </c>
      <c r="AQ460">
        <v>0</v>
      </c>
      <c r="AT460" t="s">
        <v>1038</v>
      </c>
      <c r="AU460" t="s">
        <v>4116</v>
      </c>
      <c r="AV460" t="str">
        <f t="shared" si="7"/>
        <v>Miejska Oczyszczalnia Ścieków w Sierakowie  w aglomeracji Sieraków</v>
      </c>
      <c r="AW460" t="s">
        <v>4117</v>
      </c>
      <c r="AX460" t="s">
        <v>4118</v>
      </c>
      <c r="BF460" s="730" t="s">
        <v>3514</v>
      </c>
      <c r="BG460" s="730" t="s">
        <v>3591</v>
      </c>
      <c r="BH460" s="730" t="s">
        <v>9495</v>
      </c>
    </row>
    <row r="461" spans="1:60">
      <c r="A461">
        <v>457</v>
      </c>
      <c r="B461" t="s">
        <v>1047</v>
      </c>
      <c r="D461" t="s">
        <v>2969</v>
      </c>
      <c r="E461" t="s">
        <v>2970</v>
      </c>
      <c r="F461" t="s">
        <v>973</v>
      </c>
      <c r="G461">
        <v>1</v>
      </c>
      <c r="H461">
        <v>0</v>
      </c>
      <c r="I461" t="s">
        <v>3590</v>
      </c>
      <c r="J461" t="s">
        <v>4009</v>
      </c>
      <c r="K461" t="s">
        <v>1047</v>
      </c>
      <c r="L461" t="s">
        <v>3632</v>
      </c>
      <c r="M461" t="s">
        <v>977</v>
      </c>
      <c r="N461" t="s">
        <v>2970</v>
      </c>
      <c r="O461" t="s">
        <v>2970</v>
      </c>
      <c r="P461" t="s">
        <v>4119</v>
      </c>
      <c r="Q461">
        <v>9071</v>
      </c>
      <c r="R461">
        <v>9209</v>
      </c>
      <c r="S461">
        <v>9041</v>
      </c>
      <c r="T461">
        <v>168</v>
      </c>
      <c r="U461">
        <v>0</v>
      </c>
      <c r="V461">
        <v>168</v>
      </c>
      <c r="W461">
        <v>0.98180000000000001</v>
      </c>
      <c r="X461">
        <v>1</v>
      </c>
      <c r="Y461">
        <v>1</v>
      </c>
      <c r="Z461">
        <v>1</v>
      </c>
      <c r="AA461">
        <v>1</v>
      </c>
      <c r="AB461" t="s">
        <v>1047</v>
      </c>
      <c r="AC461" t="s">
        <v>4120</v>
      </c>
      <c r="AP461" t="s">
        <v>980</v>
      </c>
      <c r="AQ461">
        <v>0</v>
      </c>
      <c r="AT461" t="s">
        <v>1169</v>
      </c>
      <c r="AU461" t="s">
        <v>2736</v>
      </c>
      <c r="AV461" t="str">
        <f t="shared" si="7"/>
        <v>Sierakowice w aglomeracji Sierakowice</v>
      </c>
      <c r="AW461" t="s">
        <v>2737</v>
      </c>
      <c r="AX461" t="s">
        <v>2737</v>
      </c>
      <c r="BF461" s="730" t="s">
        <v>3461</v>
      </c>
      <c r="BG461" s="730" t="s">
        <v>3624</v>
      </c>
      <c r="BH461" s="730" t="s">
        <v>9496</v>
      </c>
    </row>
    <row r="462" spans="1:60">
      <c r="A462">
        <v>458</v>
      </c>
      <c r="B462" t="s">
        <v>1047</v>
      </c>
      <c r="D462" t="s">
        <v>2857</v>
      </c>
      <c r="E462" t="s">
        <v>2859</v>
      </c>
      <c r="F462" t="s">
        <v>973</v>
      </c>
      <c r="G462">
        <v>3</v>
      </c>
      <c r="H462">
        <v>0</v>
      </c>
      <c r="I462" t="s">
        <v>3590</v>
      </c>
      <c r="J462" t="s">
        <v>3680</v>
      </c>
      <c r="K462" t="s">
        <v>3624</v>
      </c>
      <c r="L462" t="s">
        <v>3625</v>
      </c>
      <c r="M462" t="s">
        <v>977</v>
      </c>
      <c r="N462" t="s">
        <v>2859</v>
      </c>
      <c r="O462" t="s">
        <v>2859</v>
      </c>
      <c r="P462" t="s">
        <v>4121</v>
      </c>
      <c r="Q462">
        <v>62361</v>
      </c>
      <c r="R462">
        <v>61274</v>
      </c>
      <c r="S462">
        <v>59890</v>
      </c>
      <c r="T462">
        <v>1362</v>
      </c>
      <c r="U462">
        <v>22</v>
      </c>
      <c r="V462">
        <v>1384</v>
      </c>
      <c r="W462">
        <v>0.97740000000000005</v>
      </c>
      <c r="X462">
        <v>0</v>
      </c>
      <c r="Y462">
        <v>1</v>
      </c>
      <c r="Z462">
        <v>1</v>
      </c>
      <c r="AA462">
        <v>0</v>
      </c>
      <c r="AB462" t="s">
        <v>1047</v>
      </c>
      <c r="AC462" s="288" t="s">
        <v>4122</v>
      </c>
      <c r="AD462" s="288" t="s">
        <v>4123</v>
      </c>
      <c r="AE462" s="288" t="s">
        <v>4124</v>
      </c>
      <c r="AP462" t="s">
        <v>980</v>
      </c>
      <c r="AQ462">
        <v>0</v>
      </c>
      <c r="AT462" t="s">
        <v>1169</v>
      </c>
      <c r="AU462" t="s">
        <v>2736</v>
      </c>
      <c r="AV462" t="str">
        <f t="shared" si="7"/>
        <v>Sulęczyno w aglomeracji Sierakowice</v>
      </c>
      <c r="AW462" t="s">
        <v>4125</v>
      </c>
      <c r="AX462" t="s">
        <v>2737</v>
      </c>
      <c r="BF462" s="730" t="s">
        <v>3250</v>
      </c>
      <c r="BG462" s="730" t="s">
        <v>1047</v>
      </c>
      <c r="BH462" s="730" t="s">
        <v>9496</v>
      </c>
    </row>
    <row r="463" spans="1:60">
      <c r="A463">
        <v>459</v>
      </c>
      <c r="B463" t="s">
        <v>1047</v>
      </c>
      <c r="D463" t="s">
        <v>2841</v>
      </c>
      <c r="E463" t="s">
        <v>2843</v>
      </c>
      <c r="F463" t="s">
        <v>973</v>
      </c>
      <c r="G463">
        <v>1</v>
      </c>
      <c r="H463">
        <v>0</v>
      </c>
      <c r="I463" t="s">
        <v>3622</v>
      </c>
      <c r="J463" t="s">
        <v>3715</v>
      </c>
      <c r="K463" t="s">
        <v>3624</v>
      </c>
      <c r="L463" t="s">
        <v>3625</v>
      </c>
      <c r="M463" t="s">
        <v>977</v>
      </c>
      <c r="N463" t="s">
        <v>2843</v>
      </c>
      <c r="O463" t="s">
        <v>4126</v>
      </c>
      <c r="P463" t="s">
        <v>4127</v>
      </c>
      <c r="Q463">
        <v>11118</v>
      </c>
      <c r="R463">
        <v>10154</v>
      </c>
      <c r="S463">
        <v>9980</v>
      </c>
      <c r="T463">
        <v>149</v>
      </c>
      <c r="U463">
        <v>25</v>
      </c>
      <c r="V463">
        <v>174</v>
      </c>
      <c r="W463">
        <v>0.9829</v>
      </c>
      <c r="X463">
        <v>1</v>
      </c>
      <c r="Y463">
        <v>1</v>
      </c>
      <c r="Z463">
        <v>1</v>
      </c>
      <c r="AA463">
        <v>1</v>
      </c>
      <c r="AB463" t="s">
        <v>1047</v>
      </c>
      <c r="AC463" t="s">
        <v>4128</v>
      </c>
      <c r="AP463" t="s">
        <v>980</v>
      </c>
      <c r="AQ463">
        <v>0</v>
      </c>
      <c r="AT463" t="s">
        <v>1019</v>
      </c>
      <c r="AU463" t="s">
        <v>4129</v>
      </c>
      <c r="AV463" t="str">
        <f t="shared" si="7"/>
        <v>Sierakośce w aglomeracji SIERAKOŚCE</v>
      </c>
      <c r="AW463" t="s">
        <v>4130</v>
      </c>
      <c r="AX463" t="s">
        <v>4131</v>
      </c>
      <c r="BF463" s="730" t="s">
        <v>2969</v>
      </c>
      <c r="BG463" s="730" t="s">
        <v>1047</v>
      </c>
      <c r="BH463" s="730" t="s">
        <v>9496</v>
      </c>
    </row>
    <row r="464" spans="1:60">
      <c r="A464">
        <v>460</v>
      </c>
      <c r="B464" t="s">
        <v>1047</v>
      </c>
      <c r="D464" t="s">
        <v>2550</v>
      </c>
      <c r="E464" t="s">
        <v>2552</v>
      </c>
      <c r="F464" t="s">
        <v>973</v>
      </c>
      <c r="G464">
        <v>1</v>
      </c>
      <c r="H464">
        <v>0</v>
      </c>
      <c r="I464" t="s">
        <v>3622</v>
      </c>
      <c r="J464" t="s">
        <v>3715</v>
      </c>
      <c r="K464" t="s">
        <v>3624</v>
      </c>
      <c r="L464" t="s">
        <v>3625</v>
      </c>
      <c r="M464" t="s">
        <v>977</v>
      </c>
      <c r="N464" t="s">
        <v>4132</v>
      </c>
      <c r="O464" t="s">
        <v>4133</v>
      </c>
      <c r="P464" t="s">
        <v>4134</v>
      </c>
      <c r="Q464">
        <v>18300</v>
      </c>
      <c r="R464">
        <v>18446</v>
      </c>
      <c r="S464">
        <v>18345</v>
      </c>
      <c r="T464">
        <v>101</v>
      </c>
      <c r="U464">
        <v>0</v>
      </c>
      <c r="V464">
        <v>101</v>
      </c>
      <c r="W464">
        <v>0.99450000000000005</v>
      </c>
      <c r="X464">
        <v>1</v>
      </c>
      <c r="Y464">
        <v>0</v>
      </c>
      <c r="Z464">
        <v>1</v>
      </c>
      <c r="AA464">
        <v>0</v>
      </c>
      <c r="AB464" t="s">
        <v>1047</v>
      </c>
      <c r="AC464" t="s">
        <v>4135</v>
      </c>
      <c r="AP464" t="s">
        <v>980</v>
      </c>
      <c r="AQ464">
        <v>0</v>
      </c>
      <c r="AT464" t="s">
        <v>935</v>
      </c>
      <c r="AU464" t="s">
        <v>4136</v>
      </c>
      <c r="AV464" t="str">
        <f t="shared" si="7"/>
        <v>Oczyszczalnia ścieków w Sieprawiu w aglomeracji Siepraw</v>
      </c>
      <c r="AW464" t="s">
        <v>4137</v>
      </c>
      <c r="AX464" t="s">
        <v>4138</v>
      </c>
      <c r="BF464" s="730" t="s">
        <v>2857</v>
      </c>
      <c r="BG464" s="730" t="s">
        <v>3624</v>
      </c>
      <c r="BH464" s="730" t="s">
        <v>9496</v>
      </c>
    </row>
    <row r="465" spans="1:60">
      <c r="A465">
        <v>461</v>
      </c>
      <c r="B465" t="s">
        <v>1047</v>
      </c>
      <c r="D465" t="s">
        <v>2500</v>
      </c>
      <c r="E465" t="s">
        <v>2502</v>
      </c>
      <c r="F465" t="s">
        <v>1552</v>
      </c>
      <c r="G465">
        <v>1</v>
      </c>
      <c r="H465">
        <v>1</v>
      </c>
      <c r="I465" t="s">
        <v>3590</v>
      </c>
      <c r="J465" t="s">
        <v>4139</v>
      </c>
      <c r="K465" t="s">
        <v>3591</v>
      </c>
      <c r="L465" t="s">
        <v>3592</v>
      </c>
      <c r="M465" t="s">
        <v>1516</v>
      </c>
      <c r="N465" t="s">
        <v>2502</v>
      </c>
      <c r="O465" t="s">
        <v>4140</v>
      </c>
      <c r="P465" t="s">
        <v>4141</v>
      </c>
      <c r="Q465">
        <v>167844</v>
      </c>
      <c r="R465">
        <v>163742</v>
      </c>
      <c r="S465">
        <v>163374</v>
      </c>
      <c r="T465">
        <v>228</v>
      </c>
      <c r="U465">
        <v>140</v>
      </c>
      <c r="V465">
        <v>368</v>
      </c>
      <c r="W465">
        <v>0.99780000000000002</v>
      </c>
      <c r="X465">
        <v>1</v>
      </c>
      <c r="Y465">
        <v>1</v>
      </c>
      <c r="Z465">
        <v>1</v>
      </c>
      <c r="AA465">
        <v>1</v>
      </c>
      <c r="AB465" t="s">
        <v>1047</v>
      </c>
      <c r="AC465" t="s">
        <v>4142</v>
      </c>
      <c r="AJ465" t="s">
        <v>3838</v>
      </c>
      <c r="AP465" t="s">
        <v>980</v>
      </c>
      <c r="AQ465">
        <v>0</v>
      </c>
      <c r="AT465" t="s">
        <v>1029</v>
      </c>
      <c r="AU465" t="s">
        <v>4143</v>
      </c>
      <c r="AV465" t="str">
        <f t="shared" si="7"/>
        <v>Oczyszczalnia ścieków w Sieniawce w aglomeracji Sieniawka</v>
      </c>
      <c r="AW465" t="s">
        <v>4144</v>
      </c>
      <c r="AX465" t="s">
        <v>4145</v>
      </c>
      <c r="BF465" s="730" t="s">
        <v>2841</v>
      </c>
      <c r="BG465" s="730" t="s">
        <v>3624</v>
      </c>
      <c r="BH465" s="730" t="s">
        <v>9496</v>
      </c>
    </row>
    <row r="466" spans="1:60">
      <c r="A466">
        <v>462</v>
      </c>
      <c r="B466" t="s">
        <v>1047</v>
      </c>
      <c r="D466" t="s">
        <v>2392</v>
      </c>
      <c r="E466" t="s">
        <v>2393</v>
      </c>
      <c r="F466" t="s">
        <v>973</v>
      </c>
      <c r="G466">
        <v>1</v>
      </c>
      <c r="H466">
        <v>0</v>
      </c>
      <c r="I466" t="s">
        <v>3590</v>
      </c>
      <c r="J466" t="s">
        <v>3631</v>
      </c>
      <c r="K466" t="s">
        <v>3591</v>
      </c>
      <c r="L466" t="s">
        <v>3592</v>
      </c>
      <c r="M466" t="s">
        <v>1516</v>
      </c>
      <c r="N466" t="s">
        <v>2393</v>
      </c>
      <c r="O466" t="s">
        <v>2393</v>
      </c>
      <c r="P466" t="s">
        <v>4146</v>
      </c>
      <c r="Q466">
        <v>16573</v>
      </c>
      <c r="R466">
        <v>15878</v>
      </c>
      <c r="S466">
        <v>15591</v>
      </c>
      <c r="T466">
        <v>278</v>
      </c>
      <c r="U466">
        <v>9</v>
      </c>
      <c r="V466">
        <v>287</v>
      </c>
      <c r="W466">
        <v>0.9819</v>
      </c>
      <c r="X466">
        <v>1</v>
      </c>
      <c r="Y466">
        <v>1</v>
      </c>
      <c r="Z466">
        <v>1</v>
      </c>
      <c r="AA466">
        <v>1</v>
      </c>
      <c r="AB466" t="s">
        <v>1047</v>
      </c>
      <c r="AC466" t="s">
        <v>4147</v>
      </c>
      <c r="AP466" t="s">
        <v>980</v>
      </c>
      <c r="AQ466">
        <v>0</v>
      </c>
      <c r="AT466" t="s">
        <v>1019</v>
      </c>
      <c r="AU466" t="s">
        <v>4148</v>
      </c>
      <c r="AV466" t="str">
        <f t="shared" si="7"/>
        <v>Sieniawa w aglomeracji Sieniawa</v>
      </c>
      <c r="AW466" t="s">
        <v>4149</v>
      </c>
      <c r="AX466" t="s">
        <v>4149</v>
      </c>
      <c r="BF466" s="730" t="s">
        <v>2550</v>
      </c>
      <c r="BG466" s="730" t="s">
        <v>3624</v>
      </c>
      <c r="BH466" s="730" t="s">
        <v>9496</v>
      </c>
    </row>
    <row r="467" spans="1:60">
      <c r="A467">
        <v>463</v>
      </c>
      <c r="B467" t="s">
        <v>1047</v>
      </c>
      <c r="D467" t="s">
        <v>1987</v>
      </c>
      <c r="E467" t="s">
        <v>1516</v>
      </c>
      <c r="F467" t="s">
        <v>973</v>
      </c>
      <c r="G467">
        <v>1</v>
      </c>
      <c r="H467">
        <v>0</v>
      </c>
      <c r="I467" t="s">
        <v>3590</v>
      </c>
      <c r="J467" t="s">
        <v>3631</v>
      </c>
      <c r="K467" t="s">
        <v>3591</v>
      </c>
      <c r="L467" t="s">
        <v>3592</v>
      </c>
      <c r="M467" t="s">
        <v>1516</v>
      </c>
      <c r="N467" t="s">
        <v>1516</v>
      </c>
      <c r="O467" t="s">
        <v>1516</v>
      </c>
      <c r="P467" t="s">
        <v>4150</v>
      </c>
      <c r="Q467">
        <v>32447</v>
      </c>
      <c r="R467">
        <v>32463</v>
      </c>
      <c r="S467">
        <v>31836</v>
      </c>
      <c r="T467">
        <v>535</v>
      </c>
      <c r="U467">
        <v>92</v>
      </c>
      <c r="V467">
        <v>627</v>
      </c>
      <c r="W467">
        <v>0.98070000000000002</v>
      </c>
      <c r="X467">
        <v>1</v>
      </c>
      <c r="Y467">
        <v>1</v>
      </c>
      <c r="Z467">
        <v>1</v>
      </c>
      <c r="AA467">
        <v>1</v>
      </c>
      <c r="AB467" t="s">
        <v>1047</v>
      </c>
      <c r="AC467" t="s">
        <v>4151</v>
      </c>
      <c r="AP467" t="s">
        <v>980</v>
      </c>
      <c r="AQ467">
        <v>0</v>
      </c>
      <c r="AT467" t="s">
        <v>1212</v>
      </c>
      <c r="AU467" t="s">
        <v>4152</v>
      </c>
      <c r="AV467" t="str">
        <f t="shared" si="7"/>
        <v>PLMZ0050 w aglomeracji Siedlce</v>
      </c>
      <c r="AW467" t="s">
        <v>4153</v>
      </c>
      <c r="AX467" t="s">
        <v>4154</v>
      </c>
      <c r="BF467" s="730" t="s">
        <v>2500</v>
      </c>
      <c r="BG467" s="730" t="s">
        <v>3591</v>
      </c>
      <c r="BH467" s="730" t="s">
        <v>9495</v>
      </c>
    </row>
    <row r="468" spans="1:60">
      <c r="A468">
        <v>464</v>
      </c>
      <c r="B468" t="s">
        <v>1047</v>
      </c>
      <c r="D468" t="s">
        <v>1884</v>
      </c>
      <c r="E468" t="s">
        <v>1886</v>
      </c>
      <c r="F468" t="s">
        <v>973</v>
      </c>
      <c r="G468">
        <v>2</v>
      </c>
      <c r="H468">
        <v>0</v>
      </c>
      <c r="I468" t="s">
        <v>3590</v>
      </c>
      <c r="J468" t="s">
        <v>3730</v>
      </c>
      <c r="K468" t="s">
        <v>1047</v>
      </c>
      <c r="L468" t="s">
        <v>3632</v>
      </c>
      <c r="M468" t="s">
        <v>977</v>
      </c>
      <c r="N468" t="s">
        <v>1886</v>
      </c>
      <c r="O468" t="s">
        <v>4155</v>
      </c>
      <c r="P468" t="s">
        <v>4156</v>
      </c>
      <c r="Q468">
        <v>94891</v>
      </c>
      <c r="R468">
        <v>85385</v>
      </c>
      <c r="S468">
        <v>83763</v>
      </c>
      <c r="T468">
        <v>1622</v>
      </c>
      <c r="U468">
        <v>0</v>
      </c>
      <c r="V468">
        <v>1622</v>
      </c>
      <c r="W468">
        <v>0.98099999999999998</v>
      </c>
      <c r="X468">
        <v>1</v>
      </c>
      <c r="Y468">
        <v>1</v>
      </c>
      <c r="Z468">
        <v>1</v>
      </c>
      <c r="AA468">
        <v>1</v>
      </c>
      <c r="AB468" t="s">
        <v>1047</v>
      </c>
      <c r="AC468" s="288" t="s">
        <v>4157</v>
      </c>
      <c r="AD468" s="288" t="s">
        <v>4158</v>
      </c>
      <c r="AP468" t="s">
        <v>980</v>
      </c>
      <c r="AQ468">
        <v>0</v>
      </c>
      <c r="AT468" t="s">
        <v>1029</v>
      </c>
      <c r="AU468" t="s">
        <v>4159</v>
      </c>
      <c r="AV468" t="str">
        <f t="shared" si="7"/>
        <v>Oczyszczalnia ścieków SBR w aglomeracji Siechnice</v>
      </c>
      <c r="AW468" t="s">
        <v>4160</v>
      </c>
      <c r="AX468" t="s">
        <v>4161</v>
      </c>
      <c r="BF468" s="730" t="s">
        <v>2392</v>
      </c>
      <c r="BG468" s="730" t="s">
        <v>3591</v>
      </c>
      <c r="BH468" s="730" t="s">
        <v>9495</v>
      </c>
    </row>
    <row r="469" spans="1:60">
      <c r="A469">
        <v>465</v>
      </c>
      <c r="B469" t="s">
        <v>1047</v>
      </c>
      <c r="D469" t="s">
        <v>1651</v>
      </c>
      <c r="E469" t="s">
        <v>1653</v>
      </c>
      <c r="F469" t="s">
        <v>973</v>
      </c>
      <c r="G469">
        <v>1</v>
      </c>
      <c r="H469">
        <v>0</v>
      </c>
      <c r="I469" t="s">
        <v>3590</v>
      </c>
      <c r="J469" t="s">
        <v>4024</v>
      </c>
      <c r="K469" t="s">
        <v>1047</v>
      </c>
      <c r="L469" t="s">
        <v>3592</v>
      </c>
      <c r="M469" t="s">
        <v>1516</v>
      </c>
      <c r="N469" t="s">
        <v>1653</v>
      </c>
      <c r="O469" t="s">
        <v>1653</v>
      </c>
      <c r="P469" t="s">
        <v>4162</v>
      </c>
      <c r="Q469">
        <v>6584</v>
      </c>
      <c r="R469">
        <v>6540</v>
      </c>
      <c r="S469">
        <v>6436</v>
      </c>
      <c r="T469">
        <v>71</v>
      </c>
      <c r="U469">
        <v>33</v>
      </c>
      <c r="V469">
        <v>104</v>
      </c>
      <c r="W469">
        <v>0.98409999999999997</v>
      </c>
      <c r="X469">
        <v>1</v>
      </c>
      <c r="Y469">
        <v>1</v>
      </c>
      <c r="Z469">
        <v>1</v>
      </c>
      <c r="AA469">
        <v>1</v>
      </c>
      <c r="AB469" t="s">
        <v>1047</v>
      </c>
      <c r="AC469" t="s">
        <v>4163</v>
      </c>
      <c r="AP469" t="s">
        <v>980</v>
      </c>
      <c r="AQ469">
        <v>0</v>
      </c>
      <c r="AT469" t="s">
        <v>1072</v>
      </c>
      <c r="AU469" t="s">
        <v>2141</v>
      </c>
      <c r="AV469" t="str">
        <f t="shared" si="7"/>
        <v>Wojnowo w aglomeracji Sicienko</v>
      </c>
      <c r="AW469" t="s">
        <v>4164</v>
      </c>
      <c r="AX469" t="s">
        <v>2142</v>
      </c>
      <c r="BF469" s="730" t="s">
        <v>1987</v>
      </c>
      <c r="BG469" s="730" t="s">
        <v>3591</v>
      </c>
      <c r="BH469" s="730" t="s">
        <v>9495</v>
      </c>
    </row>
    <row r="470" spans="1:60">
      <c r="A470">
        <v>466</v>
      </c>
      <c r="B470" t="s">
        <v>1047</v>
      </c>
      <c r="D470" t="s">
        <v>1415</v>
      </c>
      <c r="E470" t="s">
        <v>1416</v>
      </c>
      <c r="F470" t="s">
        <v>973</v>
      </c>
      <c r="G470">
        <v>1</v>
      </c>
      <c r="H470">
        <v>0</v>
      </c>
      <c r="I470" t="s">
        <v>3590</v>
      </c>
      <c r="J470" t="s">
        <v>1626</v>
      </c>
      <c r="K470" t="s">
        <v>935</v>
      </c>
      <c r="L470" t="s">
        <v>2646</v>
      </c>
      <c r="M470" t="s">
        <v>1516</v>
      </c>
      <c r="N470" t="s">
        <v>3894</v>
      </c>
      <c r="O470" t="s">
        <v>3894</v>
      </c>
      <c r="P470" t="s">
        <v>4165</v>
      </c>
      <c r="Q470">
        <v>4217</v>
      </c>
      <c r="R470">
        <v>4197</v>
      </c>
      <c r="S470">
        <v>4167</v>
      </c>
      <c r="T470">
        <v>28</v>
      </c>
      <c r="U470">
        <v>2</v>
      </c>
      <c r="V470">
        <v>30</v>
      </c>
      <c r="W470">
        <v>0.9929</v>
      </c>
      <c r="X470">
        <v>1</v>
      </c>
      <c r="Y470">
        <v>1</v>
      </c>
      <c r="Z470">
        <v>1</v>
      </c>
      <c r="AA470">
        <v>1</v>
      </c>
      <c r="AB470" t="s">
        <v>1047</v>
      </c>
      <c r="AC470" t="s">
        <v>4166</v>
      </c>
      <c r="AP470" t="s">
        <v>980</v>
      </c>
      <c r="AQ470">
        <v>0</v>
      </c>
      <c r="AT470" t="s">
        <v>1169</v>
      </c>
      <c r="AU470" t="s">
        <v>3450</v>
      </c>
      <c r="AV470" t="str">
        <f t="shared" si="7"/>
        <v>Gminna Oczyszczalnia Ścieków w aglomeracji Sępólno Krajeńskie</v>
      </c>
      <c r="AW470" t="s">
        <v>4167</v>
      </c>
      <c r="AX470" t="s">
        <v>3451</v>
      </c>
      <c r="BF470" s="730" t="s">
        <v>1884</v>
      </c>
      <c r="BG470" s="730" t="s">
        <v>1047</v>
      </c>
      <c r="BH470" s="730" t="s">
        <v>9496</v>
      </c>
    </row>
    <row r="471" spans="1:60">
      <c r="A471">
        <v>467</v>
      </c>
      <c r="B471" t="s">
        <v>1047</v>
      </c>
      <c r="D471" t="s">
        <v>1394</v>
      </c>
      <c r="E471" t="s">
        <v>1395</v>
      </c>
      <c r="F471" t="s">
        <v>973</v>
      </c>
      <c r="G471">
        <v>1</v>
      </c>
      <c r="H471">
        <v>0</v>
      </c>
      <c r="I471" t="s">
        <v>3622</v>
      </c>
      <c r="J471" t="s">
        <v>3662</v>
      </c>
      <c r="K471" t="s">
        <v>3624</v>
      </c>
      <c r="L471" t="s">
        <v>3632</v>
      </c>
      <c r="M471" t="s">
        <v>977</v>
      </c>
      <c r="N471" t="s">
        <v>1395</v>
      </c>
      <c r="O471" t="s">
        <v>1395</v>
      </c>
      <c r="P471" t="s">
        <v>4168</v>
      </c>
      <c r="Q471">
        <v>9180</v>
      </c>
      <c r="R471">
        <v>8322</v>
      </c>
      <c r="S471">
        <v>8156</v>
      </c>
      <c r="T471">
        <v>146</v>
      </c>
      <c r="U471">
        <v>20</v>
      </c>
      <c r="V471">
        <v>166</v>
      </c>
      <c r="W471">
        <v>0.98009999999999997</v>
      </c>
      <c r="X471">
        <v>1</v>
      </c>
      <c r="Y471">
        <v>1</v>
      </c>
      <c r="Z471">
        <v>1</v>
      </c>
      <c r="AA471">
        <v>1</v>
      </c>
      <c r="AB471" t="s">
        <v>1047</v>
      </c>
      <c r="AC471" t="s">
        <v>4169</v>
      </c>
      <c r="AP471" t="s">
        <v>980</v>
      </c>
      <c r="AQ471">
        <v>0</v>
      </c>
      <c r="AT471" t="s">
        <v>1019</v>
      </c>
      <c r="AU471" t="s">
        <v>4170</v>
      </c>
      <c r="AV471" t="str">
        <f t="shared" si="7"/>
        <v>Oczyszczalnia ścieków Wapienne w aglomeracji Sękowa - Wapienne</v>
      </c>
      <c r="AW471" t="s">
        <v>4171</v>
      </c>
      <c r="AX471" t="s">
        <v>4172</v>
      </c>
      <c r="BF471" s="730" t="s">
        <v>1651</v>
      </c>
      <c r="BG471" s="730" t="s">
        <v>1047</v>
      </c>
      <c r="BH471" s="730" t="s">
        <v>9495</v>
      </c>
    </row>
    <row r="472" spans="1:60">
      <c r="A472">
        <v>468</v>
      </c>
      <c r="B472" t="s">
        <v>1047</v>
      </c>
      <c r="D472" t="s">
        <v>1300</v>
      </c>
      <c r="E472" t="s">
        <v>1302</v>
      </c>
      <c r="F472" t="s">
        <v>973</v>
      </c>
      <c r="G472">
        <v>1</v>
      </c>
      <c r="H472">
        <v>0</v>
      </c>
      <c r="I472" t="s">
        <v>3590</v>
      </c>
      <c r="J472" t="s">
        <v>3631</v>
      </c>
      <c r="K472" t="s">
        <v>1047</v>
      </c>
      <c r="L472" t="s">
        <v>3632</v>
      </c>
      <c r="M472" t="s">
        <v>977</v>
      </c>
      <c r="N472" t="s">
        <v>1302</v>
      </c>
      <c r="O472" t="s">
        <v>1302</v>
      </c>
      <c r="P472" t="s">
        <v>4173</v>
      </c>
      <c r="Q472">
        <v>4443</v>
      </c>
      <c r="R472">
        <v>4565</v>
      </c>
      <c r="S472">
        <v>4435</v>
      </c>
      <c r="T472">
        <v>122</v>
      </c>
      <c r="U472">
        <v>8</v>
      </c>
      <c r="V472">
        <v>130</v>
      </c>
      <c r="W472">
        <v>0.97150000000000003</v>
      </c>
      <c r="X472">
        <v>0</v>
      </c>
      <c r="Y472">
        <v>1</v>
      </c>
      <c r="Z472">
        <v>1</v>
      </c>
      <c r="AA472">
        <v>0</v>
      </c>
      <c r="AB472" t="s">
        <v>1047</v>
      </c>
      <c r="AC472" t="s">
        <v>4174</v>
      </c>
      <c r="AP472" t="s">
        <v>980</v>
      </c>
      <c r="AQ472">
        <v>0</v>
      </c>
      <c r="AT472" t="s">
        <v>1019</v>
      </c>
      <c r="AU472" t="s">
        <v>4175</v>
      </c>
      <c r="AV472" t="str">
        <f t="shared" si="7"/>
        <v>Sędziszów Małopolski w aglomeracji Sędziszów Małopolski</v>
      </c>
      <c r="AW472" t="s">
        <v>4176</v>
      </c>
      <c r="AX472" t="s">
        <v>4176</v>
      </c>
      <c r="BF472" s="730" t="s">
        <v>1415</v>
      </c>
      <c r="BG472" s="730" t="s">
        <v>3591</v>
      </c>
      <c r="BH472" s="730" t="s">
        <v>9495</v>
      </c>
    </row>
    <row r="473" spans="1:60">
      <c r="A473">
        <v>469</v>
      </c>
      <c r="B473" t="s">
        <v>1047</v>
      </c>
      <c r="D473" t="s">
        <v>1048</v>
      </c>
      <c r="E473" t="s">
        <v>1050</v>
      </c>
      <c r="F473" t="s">
        <v>973</v>
      </c>
      <c r="G473">
        <v>1</v>
      </c>
      <c r="H473">
        <v>0</v>
      </c>
      <c r="I473" t="s">
        <v>3590</v>
      </c>
      <c r="J473" t="s">
        <v>1050</v>
      </c>
      <c r="K473" t="s">
        <v>1047</v>
      </c>
      <c r="L473" t="s">
        <v>3632</v>
      </c>
      <c r="M473" t="s">
        <v>977</v>
      </c>
      <c r="N473" t="s">
        <v>1050</v>
      </c>
      <c r="O473" t="s">
        <v>4177</v>
      </c>
      <c r="P473" t="s">
        <v>4178</v>
      </c>
      <c r="Q473">
        <v>60536</v>
      </c>
      <c r="R473">
        <v>61514</v>
      </c>
      <c r="S473">
        <v>60777</v>
      </c>
      <c r="T473">
        <v>696</v>
      </c>
      <c r="U473">
        <v>41</v>
      </c>
      <c r="V473">
        <v>737</v>
      </c>
      <c r="W473">
        <v>0.98799999999999999</v>
      </c>
      <c r="X473">
        <v>1</v>
      </c>
      <c r="Y473">
        <v>1</v>
      </c>
      <c r="Z473">
        <v>1</v>
      </c>
      <c r="AA473">
        <v>1</v>
      </c>
      <c r="AB473" t="s">
        <v>1047</v>
      </c>
      <c r="AC473" t="s">
        <v>4179</v>
      </c>
      <c r="AP473" t="s">
        <v>980</v>
      </c>
      <c r="AQ473">
        <v>0</v>
      </c>
      <c r="AT473" t="s">
        <v>935</v>
      </c>
      <c r="AU473" t="s">
        <v>4180</v>
      </c>
      <c r="AV473" t="str">
        <f t="shared" si="7"/>
        <v>Oczyszczalnia komunalna Sędziszów w aglomeracji Sędziszów</v>
      </c>
      <c r="AW473" t="s">
        <v>4181</v>
      </c>
      <c r="AX473" t="s">
        <v>4182</v>
      </c>
      <c r="BF473" s="730" t="s">
        <v>1394</v>
      </c>
      <c r="BG473" s="730" t="s">
        <v>3624</v>
      </c>
      <c r="BH473" s="730" t="s">
        <v>9496</v>
      </c>
    </row>
    <row r="474" spans="1:60">
      <c r="A474">
        <v>470</v>
      </c>
      <c r="B474" t="s">
        <v>1047</v>
      </c>
      <c r="D474" t="s">
        <v>4183</v>
      </c>
      <c r="E474" t="s">
        <v>4184</v>
      </c>
      <c r="F474" t="s">
        <v>973</v>
      </c>
      <c r="G474">
        <v>1</v>
      </c>
      <c r="H474">
        <v>0</v>
      </c>
      <c r="I474" t="s">
        <v>3622</v>
      </c>
      <c r="J474" t="s">
        <v>3657</v>
      </c>
      <c r="K474" t="s">
        <v>1047</v>
      </c>
      <c r="L474" t="s">
        <v>3632</v>
      </c>
      <c r="M474" t="s">
        <v>977</v>
      </c>
      <c r="N474" t="s">
        <v>4185</v>
      </c>
      <c r="O474" t="s">
        <v>4185</v>
      </c>
      <c r="P474" t="s">
        <v>4186</v>
      </c>
      <c r="Q474">
        <v>2886</v>
      </c>
      <c r="R474">
        <v>2686</v>
      </c>
      <c r="S474">
        <v>2673</v>
      </c>
      <c r="T474">
        <v>13</v>
      </c>
      <c r="U474">
        <v>0</v>
      </c>
      <c r="V474">
        <v>13</v>
      </c>
      <c r="W474">
        <v>0.99519999999999997</v>
      </c>
      <c r="X474">
        <v>1</v>
      </c>
      <c r="Y474">
        <v>1</v>
      </c>
      <c r="Z474">
        <v>1</v>
      </c>
      <c r="AA474">
        <v>1</v>
      </c>
      <c r="AB474" t="s">
        <v>1047</v>
      </c>
      <c r="AC474" t="s">
        <v>4187</v>
      </c>
      <c r="AP474" t="s">
        <v>980</v>
      </c>
      <c r="AQ474">
        <v>0</v>
      </c>
      <c r="AT474" t="s">
        <v>990</v>
      </c>
      <c r="AU474" t="s">
        <v>4188</v>
      </c>
      <c r="AV474" t="str">
        <f t="shared" si="7"/>
        <v>Zakład Dębe w aglomeracji Serock</v>
      </c>
      <c r="AW474" t="s">
        <v>4189</v>
      </c>
      <c r="AX474" t="s">
        <v>4190</v>
      </c>
      <c r="BF474" s="730" t="s">
        <v>1300</v>
      </c>
      <c r="BG474" s="730" t="s">
        <v>1047</v>
      </c>
      <c r="BH474" s="730" t="s">
        <v>9496</v>
      </c>
    </row>
    <row r="475" spans="1:60">
      <c r="A475">
        <v>471</v>
      </c>
      <c r="B475" t="s">
        <v>1047</v>
      </c>
      <c r="D475" t="s">
        <v>4191</v>
      </c>
      <c r="E475" t="s">
        <v>4192</v>
      </c>
      <c r="F475" t="s">
        <v>973</v>
      </c>
      <c r="G475">
        <v>1</v>
      </c>
      <c r="H475">
        <v>0</v>
      </c>
      <c r="I475" t="s">
        <v>3590</v>
      </c>
      <c r="J475" t="s">
        <v>4193</v>
      </c>
      <c r="K475" t="s">
        <v>3591</v>
      </c>
      <c r="L475" t="s">
        <v>3592</v>
      </c>
      <c r="M475" t="s">
        <v>1516</v>
      </c>
      <c r="N475" t="s">
        <v>4194</v>
      </c>
      <c r="O475" t="s">
        <v>4195</v>
      </c>
      <c r="P475" t="s">
        <v>4196</v>
      </c>
      <c r="Q475">
        <v>257207</v>
      </c>
      <c r="R475">
        <v>258048</v>
      </c>
      <c r="S475">
        <v>247528</v>
      </c>
      <c r="T475">
        <v>8642</v>
      </c>
      <c r="U475">
        <v>1878</v>
      </c>
      <c r="V475">
        <v>10520</v>
      </c>
      <c r="W475">
        <v>0.95920000000000005</v>
      </c>
      <c r="X475">
        <v>0</v>
      </c>
      <c r="Y475">
        <v>0</v>
      </c>
      <c r="Z475">
        <v>1</v>
      </c>
      <c r="AA475">
        <v>0</v>
      </c>
      <c r="AB475" t="s">
        <v>1047</v>
      </c>
      <c r="AC475" t="s">
        <v>4197</v>
      </c>
      <c r="AP475" t="s">
        <v>980</v>
      </c>
      <c r="AQ475">
        <v>0</v>
      </c>
      <c r="AT475" t="s">
        <v>1019</v>
      </c>
      <c r="AU475" t="s">
        <v>4198</v>
      </c>
      <c r="AV475" t="str">
        <f t="shared" si="7"/>
        <v>Oczyszczalnia ścieków w Sanoku w aglomeracji Sanok</v>
      </c>
      <c r="AW475" t="s">
        <v>4199</v>
      </c>
      <c r="AX475" t="s">
        <v>4200</v>
      </c>
      <c r="BF475" s="730" t="s">
        <v>1048</v>
      </c>
      <c r="BG475" s="730" t="s">
        <v>1047</v>
      </c>
      <c r="BH475" s="730" t="s">
        <v>9496</v>
      </c>
    </row>
    <row r="476" spans="1:60">
      <c r="A476">
        <v>472</v>
      </c>
      <c r="B476" t="s">
        <v>1047</v>
      </c>
      <c r="D476" t="s">
        <v>4201</v>
      </c>
      <c r="E476" t="s">
        <v>4202</v>
      </c>
      <c r="F476" t="s">
        <v>973</v>
      </c>
      <c r="G476">
        <v>1</v>
      </c>
      <c r="H476">
        <v>0</v>
      </c>
      <c r="I476" t="s">
        <v>3590</v>
      </c>
      <c r="J476" t="s">
        <v>4193</v>
      </c>
      <c r="K476" t="s">
        <v>3591</v>
      </c>
      <c r="L476" t="s">
        <v>3592</v>
      </c>
      <c r="M476" t="s">
        <v>1516</v>
      </c>
      <c r="N476" t="s">
        <v>4194</v>
      </c>
      <c r="O476" t="s">
        <v>4203</v>
      </c>
      <c r="P476" t="s">
        <v>4204</v>
      </c>
      <c r="Q476">
        <v>35527</v>
      </c>
      <c r="R476">
        <v>32411</v>
      </c>
      <c r="S476">
        <v>29116</v>
      </c>
      <c r="T476">
        <v>2666</v>
      </c>
      <c r="U476">
        <v>629</v>
      </c>
      <c r="V476">
        <v>3295</v>
      </c>
      <c r="W476">
        <v>0.89829999999999999</v>
      </c>
      <c r="X476">
        <v>0</v>
      </c>
      <c r="Y476">
        <v>0</v>
      </c>
      <c r="Z476">
        <v>1</v>
      </c>
      <c r="AA476">
        <v>0</v>
      </c>
      <c r="AB476" t="s">
        <v>1047</v>
      </c>
      <c r="AC476" t="s">
        <v>4205</v>
      </c>
      <c r="AP476" t="s">
        <v>980</v>
      </c>
      <c r="AQ476">
        <v>0</v>
      </c>
      <c r="AT476" t="s">
        <v>935</v>
      </c>
      <c r="AU476" t="s">
        <v>4206</v>
      </c>
      <c r="AV476" t="str">
        <f t="shared" si="7"/>
        <v>PGKiM w Sandomierzu Sp.z o.o. Zakład Wodociągów i Kanalizacji Oczyszczalnia ścieków w aglomeracji Sandomierz</v>
      </c>
      <c r="AW476" t="s">
        <v>4207</v>
      </c>
      <c r="AX476" t="s">
        <v>4208</v>
      </c>
      <c r="BF476" s="730" t="s">
        <v>4183</v>
      </c>
      <c r="BG476" s="730" t="s">
        <v>1047</v>
      </c>
      <c r="BH476" s="730" t="s">
        <v>9496</v>
      </c>
    </row>
    <row r="477" spans="1:60">
      <c r="A477">
        <v>473</v>
      </c>
      <c r="B477" t="s">
        <v>1047</v>
      </c>
      <c r="D477" t="s">
        <v>4209</v>
      </c>
      <c r="E477" t="s">
        <v>4210</v>
      </c>
      <c r="F477" t="s">
        <v>973</v>
      </c>
      <c r="G477">
        <v>3</v>
      </c>
      <c r="H477">
        <v>0</v>
      </c>
      <c r="I477" t="s">
        <v>3590</v>
      </c>
      <c r="J477" t="s">
        <v>4210</v>
      </c>
      <c r="K477" t="s">
        <v>4211</v>
      </c>
      <c r="L477" t="s">
        <v>3592</v>
      </c>
      <c r="M477" t="s">
        <v>1516</v>
      </c>
      <c r="N477" t="s">
        <v>4210</v>
      </c>
      <c r="O477" t="s">
        <v>4212</v>
      </c>
      <c r="P477" t="s">
        <v>4213</v>
      </c>
      <c r="Q477">
        <v>166297</v>
      </c>
      <c r="R477">
        <v>153139</v>
      </c>
      <c r="S477">
        <v>151170</v>
      </c>
      <c r="T477">
        <v>1927</v>
      </c>
      <c r="U477">
        <v>42</v>
      </c>
      <c r="V477">
        <v>1969</v>
      </c>
      <c r="W477">
        <v>0.98709999999999998</v>
      </c>
      <c r="X477">
        <v>1</v>
      </c>
      <c r="Y477">
        <v>0</v>
      </c>
      <c r="Z477">
        <v>1</v>
      </c>
      <c r="AA477">
        <v>0</v>
      </c>
      <c r="AB477" t="s">
        <v>1047</v>
      </c>
      <c r="AC477" s="488" t="s">
        <v>4214</v>
      </c>
      <c r="AD477" s="489" t="s">
        <v>4215</v>
      </c>
      <c r="AE477" s="489" t="s">
        <v>4216</v>
      </c>
      <c r="AP477" t="s">
        <v>980</v>
      </c>
      <c r="AQ477">
        <v>0</v>
      </c>
      <c r="AT477" t="s">
        <v>935</v>
      </c>
      <c r="AU477" t="s">
        <v>4217</v>
      </c>
      <c r="AV477" t="str">
        <f t="shared" si="7"/>
        <v>oczyszczalnia Samborzec w aglomeracji Samborzec</v>
      </c>
      <c r="AW477" t="s">
        <v>4218</v>
      </c>
      <c r="AX477" t="s">
        <v>4219</v>
      </c>
      <c r="BF477" s="730" t="s">
        <v>4191</v>
      </c>
      <c r="BG477" s="730" t="s">
        <v>3591</v>
      </c>
      <c r="BH477" s="730" t="s">
        <v>9495</v>
      </c>
    </row>
    <row r="478" spans="1:60">
      <c r="A478">
        <v>474</v>
      </c>
      <c r="B478" t="s">
        <v>1047</v>
      </c>
      <c r="D478" t="s">
        <v>4220</v>
      </c>
      <c r="E478" t="s">
        <v>4221</v>
      </c>
      <c r="F478" t="s">
        <v>973</v>
      </c>
      <c r="G478">
        <v>1</v>
      </c>
      <c r="H478">
        <v>0</v>
      </c>
      <c r="I478" t="s">
        <v>3590</v>
      </c>
      <c r="J478" t="s">
        <v>3840</v>
      </c>
      <c r="K478" t="s">
        <v>3591</v>
      </c>
      <c r="L478" t="s">
        <v>2646</v>
      </c>
      <c r="M478" t="s">
        <v>1516</v>
      </c>
      <c r="N478" t="s">
        <v>4221</v>
      </c>
      <c r="O478" t="s">
        <v>4221</v>
      </c>
      <c r="P478" t="s">
        <v>4222</v>
      </c>
      <c r="Q478">
        <v>5845</v>
      </c>
      <c r="R478">
        <v>5845</v>
      </c>
      <c r="S478">
        <v>5833</v>
      </c>
      <c r="T478">
        <v>3</v>
      </c>
      <c r="U478">
        <v>9</v>
      </c>
      <c r="V478">
        <v>12</v>
      </c>
      <c r="W478">
        <v>0.99790000000000001</v>
      </c>
      <c r="X478">
        <v>1</v>
      </c>
      <c r="Y478">
        <v>1</v>
      </c>
      <c r="Z478">
        <v>1</v>
      </c>
      <c r="AA478">
        <v>1</v>
      </c>
      <c r="AB478" t="s">
        <v>1047</v>
      </c>
      <c r="AC478" t="s">
        <v>4223</v>
      </c>
      <c r="AP478" t="s">
        <v>980</v>
      </c>
      <c r="AQ478">
        <v>0</v>
      </c>
      <c r="AT478" t="s">
        <v>1169</v>
      </c>
      <c r="AU478" t="s">
        <v>3078</v>
      </c>
      <c r="AV478" t="str">
        <f t="shared" si="7"/>
        <v>Oczyszczalnia ścieków Samborowo w aglomeracji Samborowo</v>
      </c>
      <c r="AW478" t="s">
        <v>4224</v>
      </c>
      <c r="AX478" t="s">
        <v>3079</v>
      </c>
      <c r="BF478" s="730" t="s">
        <v>4201</v>
      </c>
      <c r="BG478" s="730" t="s">
        <v>3591</v>
      </c>
      <c r="BH478" s="730" t="s">
        <v>9495</v>
      </c>
    </row>
    <row r="479" spans="1:60">
      <c r="A479">
        <v>475</v>
      </c>
      <c r="B479" t="s">
        <v>1047</v>
      </c>
      <c r="D479" t="s">
        <v>4225</v>
      </c>
      <c r="E479" t="s">
        <v>4226</v>
      </c>
      <c r="F479" t="s">
        <v>973</v>
      </c>
      <c r="G479">
        <v>1</v>
      </c>
      <c r="H479">
        <v>0</v>
      </c>
      <c r="I479" t="s">
        <v>3590</v>
      </c>
      <c r="J479" t="s">
        <v>3631</v>
      </c>
      <c r="K479" t="s">
        <v>3591</v>
      </c>
      <c r="L479" t="s">
        <v>3592</v>
      </c>
      <c r="M479" t="s">
        <v>1516</v>
      </c>
      <c r="N479" t="s">
        <v>4226</v>
      </c>
      <c r="O479" t="s">
        <v>4226</v>
      </c>
      <c r="P479" t="s">
        <v>4227</v>
      </c>
      <c r="Q479">
        <v>10051</v>
      </c>
      <c r="R479">
        <v>9986</v>
      </c>
      <c r="S479">
        <v>9156</v>
      </c>
      <c r="T479">
        <v>763</v>
      </c>
      <c r="U479">
        <v>67</v>
      </c>
      <c r="V479">
        <v>830</v>
      </c>
      <c r="W479">
        <v>0.91690000000000005</v>
      </c>
      <c r="X479">
        <v>0</v>
      </c>
      <c r="Y479">
        <v>1</v>
      </c>
      <c r="Z479">
        <v>1</v>
      </c>
      <c r="AA479">
        <v>0</v>
      </c>
      <c r="AB479" t="s">
        <v>1047</v>
      </c>
      <c r="AC479" t="s">
        <v>4228</v>
      </c>
      <c r="AP479" t="s">
        <v>980</v>
      </c>
      <c r="AQ479">
        <v>0</v>
      </c>
      <c r="AT479" t="s">
        <v>1038</v>
      </c>
      <c r="AU479" t="s">
        <v>4229</v>
      </c>
      <c r="AV479" t="str">
        <f t="shared" si="7"/>
        <v>GMINNA OCZYSZCZALNIA ŚCIEKÓW w aglomeracji Rzgów</v>
      </c>
      <c r="AW479" t="s">
        <v>4230</v>
      </c>
      <c r="AX479" t="s">
        <v>4231</v>
      </c>
      <c r="BF479" s="730" t="s">
        <v>4209</v>
      </c>
      <c r="BG479" s="730" t="s">
        <v>4211</v>
      </c>
      <c r="BH479" s="730" t="s">
        <v>9495</v>
      </c>
    </row>
    <row r="480" spans="1:60">
      <c r="A480">
        <v>476</v>
      </c>
      <c r="B480" t="s">
        <v>1047</v>
      </c>
      <c r="D480" t="s">
        <v>3635</v>
      </c>
      <c r="E480" t="s">
        <v>4232</v>
      </c>
      <c r="F480" t="s">
        <v>973</v>
      </c>
      <c r="G480">
        <v>1</v>
      </c>
      <c r="H480">
        <v>0</v>
      </c>
      <c r="I480" t="s">
        <v>3590</v>
      </c>
      <c r="J480" t="s">
        <v>3631</v>
      </c>
      <c r="K480" t="s">
        <v>1047</v>
      </c>
      <c r="L480" t="s">
        <v>3632</v>
      </c>
      <c r="M480" t="s">
        <v>977</v>
      </c>
      <c r="N480" t="s">
        <v>4232</v>
      </c>
      <c r="O480" t="s">
        <v>4232</v>
      </c>
      <c r="P480" t="s">
        <v>4233</v>
      </c>
      <c r="Q480">
        <v>46145</v>
      </c>
      <c r="R480">
        <v>38230</v>
      </c>
      <c r="S480">
        <v>37626</v>
      </c>
      <c r="T480">
        <v>490</v>
      </c>
      <c r="U480">
        <v>114</v>
      </c>
      <c r="V480">
        <v>604</v>
      </c>
      <c r="W480">
        <v>0.98419999999999996</v>
      </c>
      <c r="X480">
        <v>1</v>
      </c>
      <c r="Y480">
        <v>1</v>
      </c>
      <c r="Z480">
        <v>1</v>
      </c>
      <c r="AA480">
        <v>1</v>
      </c>
      <c r="AB480" t="s">
        <v>1047</v>
      </c>
      <c r="AC480" t="s">
        <v>4234</v>
      </c>
      <c r="AP480" t="s">
        <v>1232</v>
      </c>
      <c r="AQ480">
        <v>1</v>
      </c>
      <c r="AT480" t="s">
        <v>935</v>
      </c>
      <c r="AU480" t="s">
        <v>4235</v>
      </c>
      <c r="AV480" t="str">
        <f t="shared" si="7"/>
        <v>Oczyszczalnia ścieków w Borku w aglomeracji Rzezawa</v>
      </c>
      <c r="AW480" t="s">
        <v>4236</v>
      </c>
      <c r="AX480" t="s">
        <v>4237</v>
      </c>
      <c r="BF480" s="730" t="s">
        <v>4220</v>
      </c>
      <c r="BG480" s="730" t="s">
        <v>3591</v>
      </c>
      <c r="BH480" s="730" t="s">
        <v>9495</v>
      </c>
    </row>
    <row r="481" spans="1:60">
      <c r="A481">
        <v>477</v>
      </c>
      <c r="B481" t="s">
        <v>1047</v>
      </c>
      <c r="D481" t="s">
        <v>4238</v>
      </c>
      <c r="E481" t="s">
        <v>4239</v>
      </c>
      <c r="F481" t="s">
        <v>973</v>
      </c>
      <c r="G481">
        <v>1</v>
      </c>
      <c r="H481">
        <v>0</v>
      </c>
      <c r="I481" t="s">
        <v>3590</v>
      </c>
      <c r="J481" t="s">
        <v>4009</v>
      </c>
      <c r="K481" t="s">
        <v>1047</v>
      </c>
      <c r="L481" t="s">
        <v>3632</v>
      </c>
      <c r="M481" t="s">
        <v>977</v>
      </c>
      <c r="N481" t="s">
        <v>4239</v>
      </c>
      <c r="O481" t="s">
        <v>4239</v>
      </c>
      <c r="P481" t="s">
        <v>4240</v>
      </c>
      <c r="Q481">
        <v>22581</v>
      </c>
      <c r="R481">
        <v>19280</v>
      </c>
      <c r="S481">
        <v>19202</v>
      </c>
      <c r="T481">
        <v>68</v>
      </c>
      <c r="U481">
        <v>10</v>
      </c>
      <c r="V481">
        <v>78</v>
      </c>
      <c r="W481">
        <v>0.996</v>
      </c>
      <c r="X481">
        <v>1</v>
      </c>
      <c r="Y481">
        <v>1</v>
      </c>
      <c r="Z481">
        <v>1</v>
      </c>
      <c r="AA481">
        <v>1</v>
      </c>
      <c r="AB481" t="s">
        <v>1047</v>
      </c>
      <c r="AC481" t="s">
        <v>4241</v>
      </c>
      <c r="AP481" t="s">
        <v>980</v>
      </c>
      <c r="AQ481">
        <v>0</v>
      </c>
      <c r="AT481" t="s">
        <v>935</v>
      </c>
      <c r="AU481" t="s">
        <v>4235</v>
      </c>
      <c r="AV481" t="str">
        <f t="shared" si="7"/>
        <v>Oczyszczalnia ścieków w Okulicach  w aglomeracji Rzezawa</v>
      </c>
      <c r="AW481" t="s">
        <v>4242</v>
      </c>
      <c r="AX481" t="s">
        <v>4237</v>
      </c>
      <c r="BF481" s="730" t="s">
        <v>4225</v>
      </c>
      <c r="BG481" s="730" t="s">
        <v>3591</v>
      </c>
      <c r="BH481" s="730" t="s">
        <v>9495</v>
      </c>
    </row>
    <row r="482" spans="1:60">
      <c r="A482">
        <v>478</v>
      </c>
      <c r="B482" t="s">
        <v>1047</v>
      </c>
      <c r="D482" t="s">
        <v>4243</v>
      </c>
      <c r="E482" t="s">
        <v>4244</v>
      </c>
      <c r="F482" t="s">
        <v>973</v>
      </c>
      <c r="G482">
        <v>1</v>
      </c>
      <c r="H482">
        <v>0</v>
      </c>
      <c r="I482" t="s">
        <v>3590</v>
      </c>
      <c r="J482" t="s">
        <v>3910</v>
      </c>
      <c r="K482" t="s">
        <v>1047</v>
      </c>
      <c r="L482" t="s">
        <v>3632</v>
      </c>
      <c r="M482" t="s">
        <v>977</v>
      </c>
      <c r="N482" t="s">
        <v>4244</v>
      </c>
      <c r="O482" t="s">
        <v>4244</v>
      </c>
      <c r="P482" t="s">
        <v>4245</v>
      </c>
      <c r="Q482">
        <v>11579</v>
      </c>
      <c r="R482">
        <v>11110</v>
      </c>
      <c r="S482">
        <v>9581</v>
      </c>
      <c r="T482">
        <v>964</v>
      </c>
      <c r="U482">
        <v>565</v>
      </c>
      <c r="V482">
        <v>1529</v>
      </c>
      <c r="W482">
        <v>0.86240000000000006</v>
      </c>
      <c r="X482">
        <v>0</v>
      </c>
      <c r="Y482">
        <v>1</v>
      </c>
      <c r="Z482">
        <v>1</v>
      </c>
      <c r="AA482">
        <v>0</v>
      </c>
      <c r="AB482" t="s">
        <v>1047</v>
      </c>
      <c r="AC482" t="s">
        <v>4246</v>
      </c>
      <c r="AP482" t="s">
        <v>980</v>
      </c>
      <c r="AQ482">
        <v>0</v>
      </c>
      <c r="AT482" t="s">
        <v>1019</v>
      </c>
      <c r="AU482" t="s">
        <v>4247</v>
      </c>
      <c r="AV482" t="str">
        <f t="shared" si="7"/>
        <v>Oczyszczalnia Ścieków Rzeszów w aglomeracji Rzeszów</v>
      </c>
      <c r="AW482" t="s">
        <v>4248</v>
      </c>
      <c r="AX482" t="s">
        <v>1019</v>
      </c>
      <c r="BF482" s="730" t="s">
        <v>3635</v>
      </c>
      <c r="BG482" s="730" t="s">
        <v>1047</v>
      </c>
      <c r="BH482" s="730" t="s">
        <v>9496</v>
      </c>
    </row>
    <row r="483" spans="1:60">
      <c r="A483">
        <v>479</v>
      </c>
      <c r="B483" t="s">
        <v>1047</v>
      </c>
      <c r="D483" t="s">
        <v>4249</v>
      </c>
      <c r="E483" t="s">
        <v>4250</v>
      </c>
      <c r="F483" t="s">
        <v>973</v>
      </c>
      <c r="G483">
        <v>1</v>
      </c>
      <c r="H483">
        <v>0</v>
      </c>
      <c r="I483" t="s">
        <v>3622</v>
      </c>
      <c r="J483" t="s">
        <v>3832</v>
      </c>
      <c r="K483" t="s">
        <v>3624</v>
      </c>
      <c r="L483" t="s">
        <v>3625</v>
      </c>
      <c r="M483" t="s">
        <v>977</v>
      </c>
      <c r="N483" t="s">
        <v>4250</v>
      </c>
      <c r="O483" t="s">
        <v>4250</v>
      </c>
      <c r="P483" t="s">
        <v>4251</v>
      </c>
      <c r="Q483">
        <v>8057</v>
      </c>
      <c r="R483">
        <v>7853</v>
      </c>
      <c r="S483">
        <v>7794</v>
      </c>
      <c r="T483">
        <v>59</v>
      </c>
      <c r="U483">
        <v>0</v>
      </c>
      <c r="V483">
        <v>59</v>
      </c>
      <c r="W483">
        <v>0.99250000000000005</v>
      </c>
      <c r="X483">
        <v>1</v>
      </c>
      <c r="Y483">
        <v>1</v>
      </c>
      <c r="Z483">
        <v>1</v>
      </c>
      <c r="AA483">
        <v>1</v>
      </c>
      <c r="AB483" t="s">
        <v>1047</v>
      </c>
      <c r="AC483" t="s">
        <v>4252</v>
      </c>
      <c r="AP483" t="s">
        <v>980</v>
      </c>
      <c r="AQ483">
        <v>0</v>
      </c>
      <c r="AT483" t="s">
        <v>1029</v>
      </c>
      <c r="AU483" t="s">
        <v>4253</v>
      </c>
      <c r="AV483" t="str">
        <f t="shared" si="7"/>
        <v>OŚ RZEPIN w aglomeracji Rzepin</v>
      </c>
      <c r="AW483" t="s">
        <v>4254</v>
      </c>
      <c r="AX483" t="s">
        <v>4255</v>
      </c>
      <c r="BF483" s="730" t="s">
        <v>4238</v>
      </c>
      <c r="BG483" s="730" t="s">
        <v>1047</v>
      </c>
      <c r="BH483" s="730" t="s">
        <v>9496</v>
      </c>
    </row>
    <row r="484" spans="1:60">
      <c r="A484">
        <v>480</v>
      </c>
      <c r="B484" t="s">
        <v>1047</v>
      </c>
      <c r="D484" t="s">
        <v>4256</v>
      </c>
      <c r="E484" t="s">
        <v>4257</v>
      </c>
      <c r="F484" t="s">
        <v>973</v>
      </c>
      <c r="G484">
        <v>1</v>
      </c>
      <c r="H484">
        <v>0</v>
      </c>
      <c r="I484" t="s">
        <v>3622</v>
      </c>
      <c r="J484" t="s">
        <v>3814</v>
      </c>
      <c r="K484" t="s">
        <v>3624</v>
      </c>
      <c r="L484" t="s">
        <v>3632</v>
      </c>
      <c r="M484" t="s">
        <v>977</v>
      </c>
      <c r="N484" t="s">
        <v>4257</v>
      </c>
      <c r="O484" t="s">
        <v>4257</v>
      </c>
      <c r="P484" t="s">
        <v>4258</v>
      </c>
      <c r="Q484">
        <v>9019</v>
      </c>
      <c r="R484">
        <v>9564</v>
      </c>
      <c r="S484">
        <v>9376</v>
      </c>
      <c r="T484">
        <v>184</v>
      </c>
      <c r="U484">
        <v>4</v>
      </c>
      <c r="V484">
        <v>188</v>
      </c>
      <c r="W484">
        <v>0.98029999999999995</v>
      </c>
      <c r="X484">
        <v>1</v>
      </c>
      <c r="Y484">
        <v>0</v>
      </c>
      <c r="Z484">
        <v>1</v>
      </c>
      <c r="AA484">
        <v>0</v>
      </c>
      <c r="AB484" t="s">
        <v>1047</v>
      </c>
      <c r="AC484" t="s">
        <v>4259</v>
      </c>
      <c r="AP484" t="s">
        <v>980</v>
      </c>
      <c r="AQ484">
        <v>0</v>
      </c>
      <c r="AT484" t="s">
        <v>1029</v>
      </c>
      <c r="AU484" t="s">
        <v>4253</v>
      </c>
      <c r="AV484" t="str">
        <f t="shared" si="7"/>
        <v>OŚ DRZEŃSKO w aglomeracji Rzepin</v>
      </c>
      <c r="AW484" t="s">
        <v>4260</v>
      </c>
      <c r="AX484" t="s">
        <v>4255</v>
      </c>
      <c r="BF484" s="730" t="s">
        <v>4243</v>
      </c>
      <c r="BG484" s="730" t="s">
        <v>1047</v>
      </c>
      <c r="BH484" s="730" t="s">
        <v>9496</v>
      </c>
    </row>
    <row r="485" spans="1:60">
      <c r="A485">
        <v>481</v>
      </c>
      <c r="B485" t="s">
        <v>1047</v>
      </c>
      <c r="D485" t="s">
        <v>4261</v>
      </c>
      <c r="E485" t="s">
        <v>4262</v>
      </c>
      <c r="F485" t="s">
        <v>973</v>
      </c>
      <c r="G485">
        <v>2</v>
      </c>
      <c r="H485">
        <v>0</v>
      </c>
      <c r="I485" t="s">
        <v>3622</v>
      </c>
      <c r="J485" t="s">
        <v>3689</v>
      </c>
      <c r="K485" t="s">
        <v>1047</v>
      </c>
      <c r="L485" t="s">
        <v>3632</v>
      </c>
      <c r="M485" t="s">
        <v>977</v>
      </c>
      <c r="N485" t="s">
        <v>4262</v>
      </c>
      <c r="O485" t="s">
        <v>4263</v>
      </c>
      <c r="P485" t="s">
        <v>4264</v>
      </c>
      <c r="Q485">
        <v>74254</v>
      </c>
      <c r="R485">
        <v>69544</v>
      </c>
      <c r="S485">
        <v>68822</v>
      </c>
      <c r="T485">
        <v>638</v>
      </c>
      <c r="U485">
        <v>84</v>
      </c>
      <c r="V485">
        <v>722</v>
      </c>
      <c r="W485">
        <v>0.98960000000000004</v>
      </c>
      <c r="X485">
        <v>1</v>
      </c>
      <c r="Y485">
        <v>1</v>
      </c>
      <c r="Z485">
        <v>1</v>
      </c>
      <c r="AA485">
        <v>1</v>
      </c>
      <c r="AB485" t="s">
        <v>1047</v>
      </c>
      <c r="AC485" s="488" t="s">
        <v>4265</v>
      </c>
      <c r="AD485" s="489" t="s">
        <v>4266</v>
      </c>
      <c r="AP485" t="s">
        <v>980</v>
      </c>
      <c r="AQ485">
        <v>0</v>
      </c>
      <c r="AT485" t="s">
        <v>990</v>
      </c>
      <c r="AU485" t="s">
        <v>4267</v>
      </c>
      <c r="AV485" t="str">
        <f t="shared" si="7"/>
        <v>Bartoszówka w aglomeracji Rzeczyca</v>
      </c>
      <c r="AW485" t="s">
        <v>4268</v>
      </c>
      <c r="AX485" t="s">
        <v>4269</v>
      </c>
      <c r="BF485" s="730" t="s">
        <v>4249</v>
      </c>
      <c r="BG485" s="730" t="s">
        <v>3624</v>
      </c>
      <c r="BH485" s="730" t="s">
        <v>9496</v>
      </c>
    </row>
    <row r="486" spans="1:60">
      <c r="A486">
        <v>482</v>
      </c>
      <c r="B486" t="s">
        <v>1047</v>
      </c>
      <c r="D486" t="s">
        <v>4270</v>
      </c>
      <c r="E486" t="s">
        <v>4271</v>
      </c>
      <c r="F486" t="s">
        <v>973</v>
      </c>
      <c r="G486">
        <v>1</v>
      </c>
      <c r="H486">
        <v>0</v>
      </c>
      <c r="I486" t="s">
        <v>3622</v>
      </c>
      <c r="J486" t="s">
        <v>3814</v>
      </c>
      <c r="K486" t="s">
        <v>3624</v>
      </c>
      <c r="L486" t="s">
        <v>3625</v>
      </c>
      <c r="M486" t="s">
        <v>977</v>
      </c>
      <c r="N486" t="s">
        <v>4271</v>
      </c>
      <c r="O486" t="s">
        <v>4272</v>
      </c>
      <c r="P486" t="s">
        <v>4273</v>
      </c>
      <c r="Q486">
        <v>41190</v>
      </c>
      <c r="R486">
        <v>28253</v>
      </c>
      <c r="S486">
        <v>27830</v>
      </c>
      <c r="T486">
        <v>358</v>
      </c>
      <c r="U486">
        <v>65</v>
      </c>
      <c r="V486">
        <v>423</v>
      </c>
      <c r="W486">
        <v>0.98499999999999999</v>
      </c>
      <c r="X486">
        <v>1</v>
      </c>
      <c r="Y486">
        <v>1</v>
      </c>
      <c r="Z486">
        <v>1</v>
      </c>
      <c r="AA486">
        <v>1</v>
      </c>
      <c r="AB486" t="s">
        <v>1047</v>
      </c>
      <c r="AC486" t="s">
        <v>4274</v>
      </c>
      <c r="AP486" t="s">
        <v>980</v>
      </c>
      <c r="AQ486">
        <v>0</v>
      </c>
      <c r="AT486" t="s">
        <v>1072</v>
      </c>
      <c r="AU486" t="s">
        <v>2202</v>
      </c>
      <c r="AV486" t="str">
        <f t="shared" si="7"/>
        <v>RZECZENICA w aglomeracji Rzeczenica</v>
      </c>
      <c r="AW486" t="s">
        <v>4275</v>
      </c>
      <c r="AX486" t="s">
        <v>2203</v>
      </c>
      <c r="BF486" s="730" t="s">
        <v>4256</v>
      </c>
      <c r="BG486" s="730" t="s">
        <v>3624</v>
      </c>
      <c r="BH486" s="730" t="s">
        <v>9496</v>
      </c>
    </row>
    <row r="487" spans="1:60">
      <c r="A487">
        <v>483</v>
      </c>
      <c r="B487" t="s">
        <v>1047</v>
      </c>
      <c r="D487" t="s">
        <v>4276</v>
      </c>
      <c r="E487" t="s">
        <v>4277</v>
      </c>
      <c r="F487" t="s">
        <v>973</v>
      </c>
      <c r="G487">
        <v>1</v>
      </c>
      <c r="H487">
        <v>0</v>
      </c>
      <c r="I487" t="s">
        <v>3590</v>
      </c>
      <c r="J487" t="s">
        <v>3667</v>
      </c>
      <c r="K487" t="s">
        <v>1047</v>
      </c>
      <c r="L487" t="s">
        <v>3632</v>
      </c>
      <c r="M487" t="s">
        <v>977</v>
      </c>
      <c r="N487" t="s">
        <v>4277</v>
      </c>
      <c r="O487" t="s">
        <v>4277</v>
      </c>
      <c r="P487" t="s">
        <v>4278</v>
      </c>
      <c r="Q487">
        <v>6765</v>
      </c>
      <c r="R487">
        <v>6138</v>
      </c>
      <c r="S487">
        <v>4701</v>
      </c>
      <c r="T487">
        <v>1322</v>
      </c>
      <c r="U487">
        <v>115</v>
      </c>
      <c r="V487">
        <v>1437</v>
      </c>
      <c r="W487">
        <v>0.76590000000000003</v>
      </c>
      <c r="X487">
        <v>0</v>
      </c>
      <c r="Y487">
        <v>1</v>
      </c>
      <c r="Z487">
        <v>1</v>
      </c>
      <c r="AA487">
        <v>0</v>
      </c>
      <c r="AB487" t="s">
        <v>1047</v>
      </c>
      <c r="AC487" t="s">
        <v>4279</v>
      </c>
      <c r="AP487" t="s">
        <v>980</v>
      </c>
      <c r="AQ487">
        <v>0</v>
      </c>
      <c r="AT487" t="s">
        <v>990</v>
      </c>
      <c r="AU487" t="s">
        <v>4280</v>
      </c>
      <c r="AV487" t="str">
        <f t="shared" si="7"/>
        <v>RZĄŚNIK w aglomeracji Rząśnik</v>
      </c>
      <c r="AW487" t="s">
        <v>4281</v>
      </c>
      <c r="AX487" t="s">
        <v>4282</v>
      </c>
      <c r="BF487" s="730" t="s">
        <v>4261</v>
      </c>
      <c r="BG487" s="730" t="s">
        <v>1047</v>
      </c>
      <c r="BH487" s="730" t="s">
        <v>9496</v>
      </c>
    </row>
    <row r="488" spans="1:60">
      <c r="A488">
        <v>484</v>
      </c>
      <c r="B488" t="s">
        <v>1047</v>
      </c>
      <c r="D488" t="s">
        <v>4283</v>
      </c>
      <c r="E488" t="s">
        <v>4284</v>
      </c>
      <c r="F488" t="s">
        <v>973</v>
      </c>
      <c r="G488">
        <v>1</v>
      </c>
      <c r="H488">
        <v>0</v>
      </c>
      <c r="I488" t="s">
        <v>3590</v>
      </c>
      <c r="J488" t="s">
        <v>3799</v>
      </c>
      <c r="K488" t="s">
        <v>3624</v>
      </c>
      <c r="L488" t="s">
        <v>3625</v>
      </c>
      <c r="M488" t="s">
        <v>977</v>
      </c>
      <c r="N488" t="s">
        <v>4284</v>
      </c>
      <c r="O488" t="s">
        <v>4285</v>
      </c>
      <c r="P488" t="s">
        <v>4286</v>
      </c>
      <c r="Q488">
        <v>25010</v>
      </c>
      <c r="R488">
        <v>23974</v>
      </c>
      <c r="S488">
        <v>23794</v>
      </c>
      <c r="T488">
        <v>128</v>
      </c>
      <c r="U488">
        <v>52</v>
      </c>
      <c r="V488">
        <v>180</v>
      </c>
      <c r="W488">
        <v>0.99250000000000005</v>
      </c>
      <c r="X488">
        <v>1</v>
      </c>
      <c r="Y488">
        <v>1</v>
      </c>
      <c r="Z488">
        <v>1</v>
      </c>
      <c r="AA488">
        <v>1</v>
      </c>
      <c r="AB488" t="s">
        <v>1047</v>
      </c>
      <c r="AC488" t="s">
        <v>4287</v>
      </c>
      <c r="AP488" t="s">
        <v>980</v>
      </c>
      <c r="AQ488">
        <v>0</v>
      </c>
      <c r="AT488" t="s">
        <v>935</v>
      </c>
      <c r="AU488" t="s">
        <v>4288</v>
      </c>
      <c r="AV488" t="str">
        <f t="shared" si="7"/>
        <v>Rytro w aglomeracji Rytro</v>
      </c>
      <c r="AW488" t="s">
        <v>4289</v>
      </c>
      <c r="AX488" t="s">
        <v>4289</v>
      </c>
      <c r="BF488" s="730" t="s">
        <v>4270</v>
      </c>
      <c r="BG488" s="730" t="s">
        <v>3624</v>
      </c>
      <c r="BH488" s="730" t="s">
        <v>9496</v>
      </c>
    </row>
    <row r="489" spans="1:60">
      <c r="A489">
        <v>485</v>
      </c>
      <c r="B489" t="s">
        <v>1047</v>
      </c>
      <c r="D489" t="s">
        <v>4290</v>
      </c>
      <c r="E489" t="s">
        <v>4291</v>
      </c>
      <c r="F489" t="s">
        <v>973</v>
      </c>
      <c r="G489">
        <v>1</v>
      </c>
      <c r="H489">
        <v>0</v>
      </c>
      <c r="I489" t="s">
        <v>3590</v>
      </c>
      <c r="J489" t="s">
        <v>4024</v>
      </c>
      <c r="K489" t="s">
        <v>3591</v>
      </c>
      <c r="L489" t="s">
        <v>3592</v>
      </c>
      <c r="M489" t="s">
        <v>1516</v>
      </c>
      <c r="N489" t="s">
        <v>4291</v>
      </c>
      <c r="O489" t="s">
        <v>4291</v>
      </c>
      <c r="P489" t="s">
        <v>4292</v>
      </c>
      <c r="Q489">
        <v>18614</v>
      </c>
      <c r="R489">
        <v>17849</v>
      </c>
      <c r="S489">
        <v>17810</v>
      </c>
      <c r="T489">
        <v>24</v>
      </c>
      <c r="U489">
        <v>15</v>
      </c>
      <c r="V489">
        <v>39</v>
      </c>
      <c r="W489">
        <v>0.99780000000000002</v>
      </c>
      <c r="X489">
        <v>1</v>
      </c>
      <c r="Y489">
        <v>1</v>
      </c>
      <c r="Z489">
        <v>1</v>
      </c>
      <c r="AA489">
        <v>1</v>
      </c>
      <c r="AB489" t="s">
        <v>1047</v>
      </c>
      <c r="AC489" t="s">
        <v>4293</v>
      </c>
      <c r="AP489" t="s">
        <v>980</v>
      </c>
      <c r="AQ489">
        <v>0</v>
      </c>
      <c r="AT489" t="s">
        <v>1169</v>
      </c>
      <c r="AU489" t="s">
        <v>3446</v>
      </c>
      <c r="AV489" t="str">
        <f t="shared" si="7"/>
        <v>Rytel w aglomeracji Rytel</v>
      </c>
      <c r="AW489" t="s">
        <v>3447</v>
      </c>
      <c r="AX489" t="s">
        <v>3447</v>
      </c>
      <c r="BF489" s="730" t="s">
        <v>4276</v>
      </c>
      <c r="BG489" s="730" t="s">
        <v>1047</v>
      </c>
      <c r="BH489" s="730" t="s">
        <v>9496</v>
      </c>
    </row>
    <row r="490" spans="1:60">
      <c r="A490">
        <v>486</v>
      </c>
      <c r="B490" t="s">
        <v>1047</v>
      </c>
      <c r="D490" t="s">
        <v>4294</v>
      </c>
      <c r="E490" t="s">
        <v>4295</v>
      </c>
      <c r="F490" t="s">
        <v>973</v>
      </c>
      <c r="G490">
        <v>1</v>
      </c>
      <c r="H490">
        <v>0</v>
      </c>
      <c r="I490" t="s">
        <v>3590</v>
      </c>
      <c r="J490" t="s">
        <v>3723</v>
      </c>
      <c r="K490" t="s">
        <v>3722</v>
      </c>
      <c r="L490" t="s">
        <v>3592</v>
      </c>
      <c r="M490" t="s">
        <v>1516</v>
      </c>
      <c r="N490" t="s">
        <v>4295</v>
      </c>
      <c r="O490" t="s">
        <v>4295</v>
      </c>
      <c r="P490" t="s">
        <v>4296</v>
      </c>
      <c r="Q490">
        <v>3997</v>
      </c>
      <c r="R490">
        <v>4187</v>
      </c>
      <c r="S490">
        <v>4110</v>
      </c>
      <c r="T490">
        <v>77</v>
      </c>
      <c r="U490">
        <v>0</v>
      </c>
      <c r="V490">
        <v>77</v>
      </c>
      <c r="W490">
        <v>0.98160000000000003</v>
      </c>
      <c r="X490">
        <v>1</v>
      </c>
      <c r="Y490">
        <v>1</v>
      </c>
      <c r="Z490">
        <v>1</v>
      </c>
      <c r="AA490">
        <v>1</v>
      </c>
      <c r="AB490" t="s">
        <v>1047</v>
      </c>
      <c r="AC490" t="s">
        <v>4297</v>
      </c>
      <c r="AP490" t="s">
        <v>980</v>
      </c>
      <c r="AQ490">
        <v>0</v>
      </c>
      <c r="AT490" t="s">
        <v>1169</v>
      </c>
      <c r="AU490" t="s">
        <v>3068</v>
      </c>
      <c r="AV490" t="str">
        <f t="shared" si="7"/>
        <v>RYPIN w aglomeracji Rypin</v>
      </c>
      <c r="AW490" t="s">
        <v>4298</v>
      </c>
      <c r="AX490" t="s">
        <v>3069</v>
      </c>
      <c r="BF490" s="730" t="s">
        <v>4283</v>
      </c>
      <c r="BG490" s="730" t="s">
        <v>3624</v>
      </c>
      <c r="BH490" s="730" t="s">
        <v>9496</v>
      </c>
    </row>
    <row r="491" spans="1:60">
      <c r="A491">
        <v>487</v>
      </c>
      <c r="B491" t="s">
        <v>1047</v>
      </c>
      <c r="D491" t="s">
        <v>4299</v>
      </c>
      <c r="E491" t="s">
        <v>4300</v>
      </c>
      <c r="F491" t="s">
        <v>973</v>
      </c>
      <c r="G491">
        <v>1</v>
      </c>
      <c r="H491">
        <v>0</v>
      </c>
      <c r="I491" t="s">
        <v>3590</v>
      </c>
      <c r="J491" t="s">
        <v>3723</v>
      </c>
      <c r="K491" t="s">
        <v>3722</v>
      </c>
      <c r="L491" t="s">
        <v>3592</v>
      </c>
      <c r="M491" t="s">
        <v>1516</v>
      </c>
      <c r="N491" t="s">
        <v>4295</v>
      </c>
      <c r="O491" t="s">
        <v>4295</v>
      </c>
      <c r="P491" t="s">
        <v>4301</v>
      </c>
      <c r="Q491">
        <v>9471</v>
      </c>
      <c r="R491">
        <v>9184</v>
      </c>
      <c r="S491">
        <v>9065</v>
      </c>
      <c r="T491">
        <v>102</v>
      </c>
      <c r="U491">
        <v>17</v>
      </c>
      <c r="V491">
        <v>119</v>
      </c>
      <c r="W491">
        <v>0.98699999999999999</v>
      </c>
      <c r="X491">
        <v>1</v>
      </c>
      <c r="Y491">
        <v>1</v>
      </c>
      <c r="Z491">
        <v>1</v>
      </c>
      <c r="AA491">
        <v>1</v>
      </c>
      <c r="AB491" t="s">
        <v>1047</v>
      </c>
      <c r="AC491" t="s">
        <v>4302</v>
      </c>
      <c r="AP491" t="s">
        <v>980</v>
      </c>
      <c r="AQ491">
        <v>0</v>
      </c>
      <c r="AT491" t="s">
        <v>1459</v>
      </c>
      <c r="AU491" t="s">
        <v>1933</v>
      </c>
      <c r="AV491" t="str">
        <f t="shared" si="7"/>
        <v>RYN w aglomeracji RYN</v>
      </c>
      <c r="AW491" t="s">
        <v>1935</v>
      </c>
      <c r="AX491" t="s">
        <v>1935</v>
      </c>
      <c r="BF491" s="730" t="s">
        <v>4290</v>
      </c>
      <c r="BG491" s="730" t="s">
        <v>3591</v>
      </c>
      <c r="BH491" s="730" t="s">
        <v>9495</v>
      </c>
    </row>
    <row r="492" spans="1:60">
      <c r="A492">
        <v>488</v>
      </c>
      <c r="B492" t="s">
        <v>1047</v>
      </c>
      <c r="D492" t="s">
        <v>4303</v>
      </c>
      <c r="E492" t="s">
        <v>4304</v>
      </c>
      <c r="F492" t="s">
        <v>973</v>
      </c>
      <c r="G492">
        <v>1</v>
      </c>
      <c r="H492">
        <v>0</v>
      </c>
      <c r="I492" t="s">
        <v>3590</v>
      </c>
      <c r="J492" t="s">
        <v>3667</v>
      </c>
      <c r="K492" t="s">
        <v>1047</v>
      </c>
      <c r="L492" t="s">
        <v>3632</v>
      </c>
      <c r="M492" t="s">
        <v>977</v>
      </c>
      <c r="N492" t="s">
        <v>4304</v>
      </c>
      <c r="O492" t="s">
        <v>4305</v>
      </c>
      <c r="P492" t="s">
        <v>4306</v>
      </c>
      <c r="Q492">
        <v>5849</v>
      </c>
      <c r="R492">
        <v>5384</v>
      </c>
      <c r="S492">
        <v>369</v>
      </c>
      <c r="T492">
        <v>4336</v>
      </c>
      <c r="U492">
        <v>679</v>
      </c>
      <c r="V492">
        <v>5015</v>
      </c>
      <c r="W492">
        <v>6.8500000000000005E-2</v>
      </c>
      <c r="X492">
        <v>0</v>
      </c>
      <c r="Y492">
        <v>1</v>
      </c>
      <c r="Z492">
        <v>1</v>
      </c>
      <c r="AA492">
        <v>0</v>
      </c>
      <c r="AB492" t="s">
        <v>1047</v>
      </c>
      <c r="AC492" t="s">
        <v>4307</v>
      </c>
      <c r="AP492" t="s">
        <v>980</v>
      </c>
      <c r="AQ492">
        <v>0</v>
      </c>
      <c r="AT492" t="s">
        <v>1019</v>
      </c>
      <c r="AU492" t="s">
        <v>4308</v>
      </c>
      <c r="AV492" t="str">
        <f t="shared" si="7"/>
        <v>Oczyszczalnia Ścieków w Rymanowie w aglomeracji Rymanów</v>
      </c>
      <c r="AW492" t="s">
        <v>4309</v>
      </c>
      <c r="AX492" t="s">
        <v>4310</v>
      </c>
      <c r="BF492" s="730" t="s">
        <v>4294</v>
      </c>
      <c r="BG492" s="730" t="s">
        <v>3591</v>
      </c>
      <c r="BH492" s="730" t="s">
        <v>9495</v>
      </c>
    </row>
    <row r="493" spans="1:60">
      <c r="A493">
        <v>489</v>
      </c>
      <c r="B493" t="s">
        <v>1047</v>
      </c>
      <c r="D493" t="s">
        <v>4311</v>
      </c>
      <c r="E493" t="s">
        <v>4312</v>
      </c>
      <c r="F493" t="s">
        <v>973</v>
      </c>
      <c r="G493">
        <v>1</v>
      </c>
      <c r="H493">
        <v>0</v>
      </c>
      <c r="I493" t="s">
        <v>3590</v>
      </c>
      <c r="J493" t="s">
        <v>3707</v>
      </c>
      <c r="K493" t="s">
        <v>1047</v>
      </c>
      <c r="L493" t="s">
        <v>3592</v>
      </c>
      <c r="M493" t="s">
        <v>1516</v>
      </c>
      <c r="N493" t="s">
        <v>4312</v>
      </c>
      <c r="O493" t="s">
        <v>4312</v>
      </c>
      <c r="P493" t="s">
        <v>4313</v>
      </c>
      <c r="Q493">
        <v>3572</v>
      </c>
      <c r="R493">
        <v>4055</v>
      </c>
      <c r="S493">
        <v>3960</v>
      </c>
      <c r="T493">
        <v>89</v>
      </c>
      <c r="U493">
        <v>6</v>
      </c>
      <c r="V493">
        <v>95</v>
      </c>
      <c r="W493">
        <v>0.97660000000000002</v>
      </c>
      <c r="X493">
        <v>0</v>
      </c>
      <c r="Y493">
        <v>1</v>
      </c>
      <c r="Z493">
        <v>1</v>
      </c>
      <c r="AA493">
        <v>0</v>
      </c>
      <c r="AB493" t="s">
        <v>1047</v>
      </c>
      <c r="AC493" t="s">
        <v>4314</v>
      </c>
      <c r="AP493" t="s">
        <v>980</v>
      </c>
      <c r="AQ493">
        <v>0</v>
      </c>
      <c r="AT493" t="s">
        <v>1212</v>
      </c>
      <c r="AU493" t="s">
        <v>4315</v>
      </c>
      <c r="AV493" t="str">
        <f t="shared" si="7"/>
        <v>Oczyszczalnia ścieków FREGATA w Rykach w aglomeracji Ryki</v>
      </c>
      <c r="AW493" t="s">
        <v>4316</v>
      </c>
      <c r="AX493" t="s">
        <v>4317</v>
      </c>
      <c r="BF493" s="730" t="s">
        <v>4299</v>
      </c>
      <c r="BG493" s="730" t="s">
        <v>3591</v>
      </c>
      <c r="BH493" s="730" t="s">
        <v>9495</v>
      </c>
    </row>
    <row r="494" spans="1:60">
      <c r="A494">
        <v>490</v>
      </c>
      <c r="B494" t="s">
        <v>1047</v>
      </c>
      <c r="D494" t="s">
        <v>4318</v>
      </c>
      <c r="E494" t="s">
        <v>3624</v>
      </c>
      <c r="F494" t="s">
        <v>973</v>
      </c>
      <c r="G494">
        <v>1</v>
      </c>
      <c r="H494">
        <v>0</v>
      </c>
      <c r="I494" t="s">
        <v>3622</v>
      </c>
      <c r="J494" t="s">
        <v>3715</v>
      </c>
      <c r="K494" t="s">
        <v>3624</v>
      </c>
      <c r="L494" t="s">
        <v>3625</v>
      </c>
      <c r="M494" t="s">
        <v>977</v>
      </c>
      <c r="N494" t="s">
        <v>3624</v>
      </c>
      <c r="O494" t="s">
        <v>4319</v>
      </c>
      <c r="P494" t="s">
        <v>4320</v>
      </c>
      <c r="Q494">
        <v>261118</v>
      </c>
      <c r="R494">
        <v>242249</v>
      </c>
      <c r="S494">
        <v>239459</v>
      </c>
      <c r="T494">
        <v>2327</v>
      </c>
      <c r="U494">
        <v>463</v>
      </c>
      <c r="V494">
        <v>2790</v>
      </c>
      <c r="W494">
        <v>0.98850000000000005</v>
      </c>
      <c r="X494">
        <v>0</v>
      </c>
      <c r="Y494">
        <v>1</v>
      </c>
      <c r="Z494">
        <v>1</v>
      </c>
      <c r="AA494">
        <v>0</v>
      </c>
      <c r="AB494" t="s">
        <v>1047</v>
      </c>
      <c r="AC494" t="s">
        <v>4321</v>
      </c>
      <c r="AP494" t="s">
        <v>980</v>
      </c>
      <c r="AQ494">
        <v>0</v>
      </c>
      <c r="AT494" t="s">
        <v>1169</v>
      </c>
      <c r="AU494" t="s">
        <v>3441</v>
      </c>
      <c r="AV494" t="str">
        <f t="shared" si="7"/>
        <v>Ryjewo w aglomeracji Ryjewo</v>
      </c>
      <c r="AW494" t="s">
        <v>3442</v>
      </c>
      <c r="AX494" t="s">
        <v>3442</v>
      </c>
      <c r="BF494" s="730" t="s">
        <v>4303</v>
      </c>
      <c r="BG494" s="730" t="s">
        <v>1047</v>
      </c>
      <c r="BH494" s="730" t="s">
        <v>9496</v>
      </c>
    </row>
    <row r="495" spans="1:60">
      <c r="A495">
        <v>491</v>
      </c>
      <c r="B495" t="s">
        <v>1047</v>
      </c>
      <c r="D495" t="s">
        <v>4322</v>
      </c>
      <c r="E495" t="s">
        <v>4323</v>
      </c>
      <c r="F495" t="s">
        <v>973</v>
      </c>
      <c r="G495">
        <v>1</v>
      </c>
      <c r="H495">
        <v>0</v>
      </c>
      <c r="I495" t="s">
        <v>3590</v>
      </c>
      <c r="J495" t="s">
        <v>4024</v>
      </c>
      <c r="K495" t="s">
        <v>1047</v>
      </c>
      <c r="L495" t="s">
        <v>3592</v>
      </c>
      <c r="M495" t="s">
        <v>1516</v>
      </c>
      <c r="N495" t="s">
        <v>4323</v>
      </c>
      <c r="O495" t="s">
        <v>4323</v>
      </c>
      <c r="P495" t="s">
        <v>4324</v>
      </c>
      <c r="Q495">
        <v>7952</v>
      </c>
      <c r="R495">
        <v>8045</v>
      </c>
      <c r="S495">
        <v>7903</v>
      </c>
      <c r="T495">
        <v>22</v>
      </c>
      <c r="U495">
        <v>120</v>
      </c>
      <c r="V495">
        <v>142</v>
      </c>
      <c r="W495">
        <v>0.98229999999999995</v>
      </c>
      <c r="X495">
        <v>1</v>
      </c>
      <c r="Y495">
        <v>1</v>
      </c>
      <c r="Z495">
        <v>1</v>
      </c>
      <c r="AA495">
        <v>1</v>
      </c>
      <c r="AB495" t="s">
        <v>1047</v>
      </c>
      <c r="AC495" t="s">
        <v>4325</v>
      </c>
      <c r="AP495" t="s">
        <v>980</v>
      </c>
      <c r="AQ495">
        <v>0</v>
      </c>
      <c r="AT495" t="s">
        <v>1029</v>
      </c>
      <c r="AU495" t="s">
        <v>4326</v>
      </c>
      <c r="AV495" t="str">
        <f t="shared" si="7"/>
        <v>Rydzyna w aglomeracji Rydzyna</v>
      </c>
      <c r="AW495" t="s">
        <v>4327</v>
      </c>
      <c r="AX495" t="s">
        <v>4327</v>
      </c>
      <c r="BF495" s="730" t="s">
        <v>4311</v>
      </c>
      <c r="BG495" s="730" t="s">
        <v>1047</v>
      </c>
      <c r="BH495" s="730" t="s">
        <v>9495</v>
      </c>
    </row>
    <row r="496" spans="1:60">
      <c r="A496">
        <v>492</v>
      </c>
      <c r="B496" t="s">
        <v>1047</v>
      </c>
      <c r="D496" t="s">
        <v>4328</v>
      </c>
      <c r="E496" t="s">
        <v>4329</v>
      </c>
      <c r="F496" t="s">
        <v>973</v>
      </c>
      <c r="G496">
        <v>1</v>
      </c>
      <c r="H496">
        <v>0</v>
      </c>
      <c r="I496" t="s">
        <v>3622</v>
      </c>
      <c r="J496" t="s">
        <v>3715</v>
      </c>
      <c r="K496" t="s">
        <v>3624</v>
      </c>
      <c r="L496" t="s">
        <v>3625</v>
      </c>
      <c r="M496" t="s">
        <v>977</v>
      </c>
      <c r="N496" t="s">
        <v>4329</v>
      </c>
      <c r="O496" t="s">
        <v>4329</v>
      </c>
      <c r="P496" t="s">
        <v>4330</v>
      </c>
      <c r="Q496">
        <v>18112</v>
      </c>
      <c r="R496">
        <v>16977</v>
      </c>
      <c r="S496">
        <v>16649</v>
      </c>
      <c r="T496">
        <v>61</v>
      </c>
      <c r="U496">
        <v>267</v>
      </c>
      <c r="V496">
        <v>328</v>
      </c>
      <c r="W496">
        <v>0.98070000000000002</v>
      </c>
      <c r="X496">
        <v>1</v>
      </c>
      <c r="Y496">
        <v>1</v>
      </c>
      <c r="Z496">
        <v>1</v>
      </c>
      <c r="AA496">
        <v>1</v>
      </c>
      <c r="AB496" t="s">
        <v>1047</v>
      </c>
      <c r="AC496" t="s">
        <v>4331</v>
      </c>
      <c r="AP496" t="s">
        <v>980</v>
      </c>
      <c r="AQ496">
        <v>0</v>
      </c>
      <c r="AT496" t="s">
        <v>1038</v>
      </c>
      <c r="AU496" t="s">
        <v>4332</v>
      </c>
      <c r="AV496" t="str">
        <f t="shared" si="7"/>
        <v>Oczyszczalnia ścieków w Ryczywol w aglomeracji Ryczywół</v>
      </c>
      <c r="AW496" t="s">
        <v>4333</v>
      </c>
      <c r="AX496" t="s">
        <v>4334</v>
      </c>
      <c r="BF496" s="730" t="s">
        <v>4318</v>
      </c>
      <c r="BG496" s="730" t="s">
        <v>3624</v>
      </c>
      <c r="BH496" s="730" t="s">
        <v>9496</v>
      </c>
    </row>
    <row r="497" spans="1:60">
      <c r="A497">
        <v>493</v>
      </c>
      <c r="B497" t="s">
        <v>1047</v>
      </c>
      <c r="D497" t="s">
        <v>4335</v>
      </c>
      <c r="E497" t="s">
        <v>4336</v>
      </c>
      <c r="F497" t="s">
        <v>973</v>
      </c>
      <c r="G497">
        <v>1</v>
      </c>
      <c r="H497">
        <v>0</v>
      </c>
      <c r="I497" t="s">
        <v>3590</v>
      </c>
      <c r="J497" t="s">
        <v>3680</v>
      </c>
      <c r="K497" t="s">
        <v>3591</v>
      </c>
      <c r="L497" t="s">
        <v>3592</v>
      </c>
      <c r="M497" t="s">
        <v>1516</v>
      </c>
      <c r="N497" t="s">
        <v>4336</v>
      </c>
      <c r="O497" t="s">
        <v>4337</v>
      </c>
      <c r="P497" t="s">
        <v>4338</v>
      </c>
      <c r="Q497">
        <v>13473</v>
      </c>
      <c r="R497">
        <v>12609</v>
      </c>
      <c r="S497">
        <v>12357</v>
      </c>
      <c r="T497">
        <v>134</v>
      </c>
      <c r="U497">
        <v>118</v>
      </c>
      <c r="V497">
        <v>252</v>
      </c>
      <c r="W497">
        <v>0.98</v>
      </c>
      <c r="X497">
        <v>1</v>
      </c>
      <c r="Y497">
        <v>1</v>
      </c>
      <c r="Z497">
        <v>1</v>
      </c>
      <c r="AA497">
        <v>1</v>
      </c>
      <c r="AB497" t="s">
        <v>1047</v>
      </c>
      <c r="AC497" t="s">
        <v>4339</v>
      </c>
      <c r="AP497" t="s">
        <v>980</v>
      </c>
      <c r="AQ497">
        <v>0</v>
      </c>
      <c r="AT497" t="s">
        <v>1169</v>
      </c>
      <c r="AU497" t="s">
        <v>2729</v>
      </c>
      <c r="AV497" t="str">
        <f t="shared" si="7"/>
        <v>Oczyszczalnia Rybno w aglomeracji Rybno</v>
      </c>
      <c r="AW497" t="s">
        <v>4340</v>
      </c>
      <c r="AX497" t="s">
        <v>2730</v>
      </c>
      <c r="BF497" s="730" t="s">
        <v>4322</v>
      </c>
      <c r="BG497" s="730" t="s">
        <v>1047</v>
      </c>
      <c r="BH497" s="730" t="s">
        <v>9495</v>
      </c>
    </row>
    <row r="498" spans="1:60">
      <c r="A498">
        <v>494</v>
      </c>
      <c r="B498" t="s">
        <v>1047</v>
      </c>
      <c r="D498" t="s">
        <v>4341</v>
      </c>
      <c r="E498" t="s">
        <v>4342</v>
      </c>
      <c r="F498" t="s">
        <v>973</v>
      </c>
      <c r="G498">
        <v>1</v>
      </c>
      <c r="H498">
        <v>0</v>
      </c>
      <c r="I498" t="s">
        <v>3590</v>
      </c>
      <c r="J498" t="s">
        <v>3910</v>
      </c>
      <c r="K498" t="s">
        <v>1047</v>
      </c>
      <c r="L498" t="s">
        <v>3632</v>
      </c>
      <c r="M498" t="s">
        <v>977</v>
      </c>
      <c r="N498" t="s">
        <v>4342</v>
      </c>
      <c r="O498" t="s">
        <v>4343</v>
      </c>
      <c r="P498" t="s">
        <v>4344</v>
      </c>
      <c r="Q498">
        <v>2340</v>
      </c>
      <c r="R498">
        <v>2440</v>
      </c>
      <c r="S498">
        <v>1280</v>
      </c>
      <c r="T498">
        <v>1056</v>
      </c>
      <c r="U498">
        <v>104</v>
      </c>
      <c r="V498">
        <v>1160</v>
      </c>
      <c r="W498">
        <v>0.52459999999999996</v>
      </c>
      <c r="X498">
        <v>0</v>
      </c>
      <c r="Y498">
        <v>1</v>
      </c>
      <c r="Z498">
        <v>1</v>
      </c>
      <c r="AA498">
        <v>0</v>
      </c>
      <c r="AB498" t="s">
        <v>1047</v>
      </c>
      <c r="AC498" t="s">
        <v>4345</v>
      </c>
      <c r="AP498" t="s">
        <v>980</v>
      </c>
      <c r="AQ498">
        <v>0</v>
      </c>
      <c r="AT498" t="s">
        <v>1047</v>
      </c>
      <c r="AU498" t="s">
        <v>3750</v>
      </c>
      <c r="AV498" t="str">
        <f t="shared" si="7"/>
        <v>Oczyszczalnia ścieków Rybnik Orzepowice w aglomeracji Rybnik</v>
      </c>
      <c r="AW498" t="s">
        <v>4346</v>
      </c>
      <c r="AX498" t="s">
        <v>3751</v>
      </c>
      <c r="BF498" s="730" t="s">
        <v>4328</v>
      </c>
      <c r="BG498" s="730" t="s">
        <v>3624</v>
      </c>
      <c r="BH498" s="730" t="s">
        <v>9496</v>
      </c>
    </row>
    <row r="499" spans="1:60">
      <c r="A499">
        <v>495</v>
      </c>
      <c r="B499" t="s">
        <v>1047</v>
      </c>
      <c r="D499" t="s">
        <v>4347</v>
      </c>
      <c r="E499" t="s">
        <v>4348</v>
      </c>
      <c r="F499" t="s">
        <v>973</v>
      </c>
      <c r="G499">
        <v>1</v>
      </c>
      <c r="H499">
        <v>0</v>
      </c>
      <c r="I499" t="s">
        <v>3622</v>
      </c>
      <c r="J499" t="s">
        <v>3689</v>
      </c>
      <c r="K499" t="s">
        <v>1047</v>
      </c>
      <c r="L499" t="s">
        <v>3632</v>
      </c>
      <c r="M499" t="s">
        <v>977</v>
      </c>
      <c r="N499" t="s">
        <v>4348</v>
      </c>
      <c r="O499" t="s">
        <v>4349</v>
      </c>
      <c r="P499" t="s">
        <v>4350</v>
      </c>
      <c r="Q499">
        <v>3700</v>
      </c>
      <c r="R499">
        <v>3700</v>
      </c>
      <c r="S499">
        <v>3200</v>
      </c>
      <c r="T499">
        <v>500</v>
      </c>
      <c r="U499">
        <v>0</v>
      </c>
      <c r="V499">
        <v>500</v>
      </c>
      <c r="W499">
        <v>0.8649</v>
      </c>
      <c r="X499">
        <v>0</v>
      </c>
      <c r="Y499">
        <v>1</v>
      </c>
      <c r="Z499">
        <v>1</v>
      </c>
      <c r="AA499">
        <v>0</v>
      </c>
      <c r="AB499" t="s">
        <v>1047</v>
      </c>
      <c r="AC499" t="s">
        <v>4351</v>
      </c>
      <c r="AP499" t="s">
        <v>980</v>
      </c>
      <c r="AQ499">
        <v>0</v>
      </c>
      <c r="AT499" t="s">
        <v>1047</v>
      </c>
      <c r="AU499" t="s">
        <v>3750</v>
      </c>
      <c r="AV499" t="str">
        <f t="shared" si="7"/>
        <v>Oczyszczalnia ścieków Rybnik Boguszowice  w aglomeracji Rybnik</v>
      </c>
      <c r="AW499" t="s">
        <v>4352</v>
      </c>
      <c r="AX499" t="s">
        <v>3751</v>
      </c>
      <c r="BF499" s="730" t="s">
        <v>4335</v>
      </c>
      <c r="BG499" s="730" t="s">
        <v>3591</v>
      </c>
      <c r="BH499" s="730" t="s">
        <v>9495</v>
      </c>
    </row>
    <row r="500" spans="1:60">
      <c r="A500">
        <v>496</v>
      </c>
      <c r="B500" t="s">
        <v>1047</v>
      </c>
      <c r="D500" t="s">
        <v>4353</v>
      </c>
      <c r="E500" t="s">
        <v>4354</v>
      </c>
      <c r="F500" t="s">
        <v>973</v>
      </c>
      <c r="G500">
        <v>2</v>
      </c>
      <c r="H500">
        <v>0</v>
      </c>
      <c r="I500" t="s">
        <v>3622</v>
      </c>
      <c r="J500" t="s">
        <v>3715</v>
      </c>
      <c r="K500" t="s">
        <v>3624</v>
      </c>
      <c r="L500" t="s">
        <v>3632</v>
      </c>
      <c r="M500" t="s">
        <v>977</v>
      </c>
      <c r="N500" t="s">
        <v>4355</v>
      </c>
      <c r="O500" t="s">
        <v>4355</v>
      </c>
      <c r="P500" t="s">
        <v>4356</v>
      </c>
      <c r="Q500">
        <v>7538</v>
      </c>
      <c r="R500">
        <v>7141</v>
      </c>
      <c r="S500">
        <v>7037</v>
      </c>
      <c r="T500">
        <v>65</v>
      </c>
      <c r="U500">
        <v>39</v>
      </c>
      <c r="V500">
        <v>104</v>
      </c>
      <c r="W500">
        <v>0.98540000000000005</v>
      </c>
      <c r="X500">
        <v>1</v>
      </c>
      <c r="Y500">
        <v>0</v>
      </c>
      <c r="Z500">
        <v>1</v>
      </c>
      <c r="AA500">
        <v>0</v>
      </c>
      <c r="AB500" t="s">
        <v>1047</v>
      </c>
      <c r="AC500" s="488" t="s">
        <v>4357</v>
      </c>
      <c r="AD500" s="489" t="s">
        <v>4358</v>
      </c>
      <c r="AP500" t="s">
        <v>980</v>
      </c>
      <c r="AQ500">
        <v>0</v>
      </c>
      <c r="AT500" t="s">
        <v>1047</v>
      </c>
      <c r="AU500" t="s">
        <v>4359</v>
      </c>
      <c r="AV500" t="str">
        <f t="shared" si="7"/>
        <v>Oczyszczalnia ścieków Rudy-Brantolka w aglomeracji Rudy</v>
      </c>
      <c r="AW500" t="s">
        <v>4360</v>
      </c>
      <c r="AX500" t="s">
        <v>4361</v>
      </c>
      <c r="BF500" s="730" t="s">
        <v>4341</v>
      </c>
      <c r="BG500" s="730" t="s">
        <v>1047</v>
      </c>
      <c r="BH500" s="730" t="s">
        <v>9496</v>
      </c>
    </row>
    <row r="501" spans="1:60">
      <c r="A501">
        <v>497</v>
      </c>
      <c r="B501" t="s">
        <v>1047</v>
      </c>
      <c r="D501" t="s">
        <v>4362</v>
      </c>
      <c r="E501" t="s">
        <v>4363</v>
      </c>
      <c r="F501" t="s">
        <v>973</v>
      </c>
      <c r="G501">
        <v>1</v>
      </c>
      <c r="H501">
        <v>0</v>
      </c>
      <c r="I501" t="s">
        <v>3590</v>
      </c>
      <c r="J501" t="s">
        <v>3680</v>
      </c>
      <c r="K501" t="s">
        <v>1047</v>
      </c>
      <c r="L501" t="s">
        <v>3632</v>
      </c>
      <c r="M501" t="s">
        <v>977</v>
      </c>
      <c r="N501" t="s">
        <v>4364</v>
      </c>
      <c r="O501" t="s">
        <v>4363</v>
      </c>
      <c r="P501" t="s">
        <v>4365</v>
      </c>
      <c r="Q501">
        <v>5089</v>
      </c>
      <c r="R501">
        <v>5186</v>
      </c>
      <c r="S501">
        <v>5119</v>
      </c>
      <c r="T501">
        <v>29</v>
      </c>
      <c r="U501">
        <v>38</v>
      </c>
      <c r="V501">
        <v>67</v>
      </c>
      <c r="W501">
        <v>0.98709999999999998</v>
      </c>
      <c r="X501">
        <v>1</v>
      </c>
      <c r="Y501">
        <v>1</v>
      </c>
      <c r="Z501">
        <v>1</v>
      </c>
      <c r="AA501">
        <v>1</v>
      </c>
      <c r="AB501" t="s">
        <v>1047</v>
      </c>
      <c r="AC501" t="s">
        <v>4366</v>
      </c>
      <c r="AP501" t="s">
        <v>980</v>
      </c>
      <c r="AQ501">
        <v>0</v>
      </c>
      <c r="AT501" t="s">
        <v>1047</v>
      </c>
      <c r="AU501" t="s">
        <v>4359</v>
      </c>
      <c r="AV501" t="str">
        <f t="shared" si="7"/>
        <v>Oczyszczalnia ścieków MOW Rudy w aglomeracji Rudy</v>
      </c>
      <c r="AW501" t="s">
        <v>4367</v>
      </c>
      <c r="AX501" t="s">
        <v>4361</v>
      </c>
      <c r="BF501" s="730" t="s">
        <v>4347</v>
      </c>
      <c r="BG501" s="730" t="s">
        <v>1047</v>
      </c>
      <c r="BH501" s="730" t="s">
        <v>9496</v>
      </c>
    </row>
    <row r="502" spans="1:60">
      <c r="A502">
        <v>498</v>
      </c>
      <c r="B502" t="s">
        <v>1047</v>
      </c>
      <c r="D502" t="s">
        <v>4359</v>
      </c>
      <c r="E502" t="s">
        <v>4361</v>
      </c>
      <c r="F502" t="s">
        <v>973</v>
      </c>
      <c r="G502">
        <v>2</v>
      </c>
      <c r="H502">
        <v>0</v>
      </c>
      <c r="I502" t="s">
        <v>3590</v>
      </c>
      <c r="J502" t="s">
        <v>3667</v>
      </c>
      <c r="K502" t="s">
        <v>1047</v>
      </c>
      <c r="L502" t="s">
        <v>3632</v>
      </c>
      <c r="M502" t="s">
        <v>977</v>
      </c>
      <c r="N502" t="s">
        <v>4277</v>
      </c>
      <c r="O502" t="s">
        <v>4277</v>
      </c>
      <c r="P502" t="s">
        <v>4368</v>
      </c>
      <c r="Q502">
        <v>2926</v>
      </c>
      <c r="R502">
        <v>2860</v>
      </c>
      <c r="S502">
        <v>1129</v>
      </c>
      <c r="T502">
        <v>1608</v>
      </c>
      <c r="U502">
        <v>123</v>
      </c>
      <c r="V502">
        <v>1731</v>
      </c>
      <c r="W502">
        <v>0.39479999999999998</v>
      </c>
      <c r="X502">
        <v>0</v>
      </c>
      <c r="Y502">
        <v>0</v>
      </c>
      <c r="Z502">
        <v>1</v>
      </c>
      <c r="AA502">
        <v>0</v>
      </c>
      <c r="AB502" t="s">
        <v>1047</v>
      </c>
      <c r="AC502" s="488" t="s">
        <v>4369</v>
      </c>
      <c r="AD502" s="489" t="s">
        <v>4370</v>
      </c>
      <c r="AP502" t="s">
        <v>980</v>
      </c>
      <c r="AQ502">
        <v>0</v>
      </c>
      <c r="AT502" t="s">
        <v>1019</v>
      </c>
      <c r="AU502" t="s">
        <v>4371</v>
      </c>
      <c r="AV502" t="str">
        <f t="shared" si="7"/>
        <v>Miejska Oczyszczalnia Ścieków w Rudniku nad Sanem w aglomeracji Rudnik nad Sanem</v>
      </c>
      <c r="AW502" t="s">
        <v>4372</v>
      </c>
      <c r="AX502" t="s">
        <v>4373</v>
      </c>
      <c r="BF502" s="730" t="s">
        <v>4353</v>
      </c>
      <c r="BG502" s="730" t="s">
        <v>3624</v>
      </c>
      <c r="BH502" s="730" t="s">
        <v>9496</v>
      </c>
    </row>
    <row r="503" spans="1:60">
      <c r="A503">
        <v>499</v>
      </c>
      <c r="B503" t="s">
        <v>1047</v>
      </c>
      <c r="D503" t="s">
        <v>2742</v>
      </c>
      <c r="E503" t="s">
        <v>2744</v>
      </c>
      <c r="F503" t="s">
        <v>973</v>
      </c>
      <c r="G503">
        <v>1</v>
      </c>
      <c r="H503">
        <v>0</v>
      </c>
      <c r="I503" t="s">
        <v>3590</v>
      </c>
      <c r="J503" t="s">
        <v>3910</v>
      </c>
      <c r="K503" t="s">
        <v>1047</v>
      </c>
      <c r="L503" t="s">
        <v>3632</v>
      </c>
      <c r="M503" t="s">
        <v>977</v>
      </c>
      <c r="N503" t="s">
        <v>2744</v>
      </c>
      <c r="O503" t="s">
        <v>2744</v>
      </c>
      <c r="P503" t="s">
        <v>4374</v>
      </c>
      <c r="Q503">
        <v>3605</v>
      </c>
      <c r="R503">
        <v>3625</v>
      </c>
      <c r="S503">
        <v>3625</v>
      </c>
      <c r="T503">
        <v>0</v>
      </c>
      <c r="U503">
        <v>0</v>
      </c>
      <c r="V503">
        <v>0</v>
      </c>
      <c r="W503">
        <v>1</v>
      </c>
      <c r="X503">
        <v>1</v>
      </c>
      <c r="Y503">
        <v>1</v>
      </c>
      <c r="Z503">
        <v>1</v>
      </c>
      <c r="AA503">
        <v>1</v>
      </c>
      <c r="AB503" t="s">
        <v>1047</v>
      </c>
      <c r="AC503" t="s">
        <v>4375</v>
      </c>
      <c r="AP503" t="s">
        <v>980</v>
      </c>
      <c r="AQ503">
        <v>0</v>
      </c>
      <c r="AT503" t="s">
        <v>1029</v>
      </c>
      <c r="AU503" t="s">
        <v>4376</v>
      </c>
      <c r="AV503" t="str">
        <f t="shared" si="7"/>
        <v>OCZYSZCZALNIA ŚCIEKÓW W RUDNEJ w aglomeracji RUDNA</v>
      </c>
      <c r="AW503" t="s">
        <v>4377</v>
      </c>
      <c r="AX503" t="s">
        <v>4378</v>
      </c>
      <c r="BF503" s="730" t="s">
        <v>4362</v>
      </c>
      <c r="BG503" s="730" t="s">
        <v>1047</v>
      </c>
      <c r="BH503" s="730" t="s">
        <v>9496</v>
      </c>
    </row>
    <row r="504" spans="1:60">
      <c r="A504">
        <v>500</v>
      </c>
      <c r="B504" t="s">
        <v>1047</v>
      </c>
      <c r="D504" t="s">
        <v>2514</v>
      </c>
      <c r="E504" t="s">
        <v>2516</v>
      </c>
      <c r="F504" t="s">
        <v>973</v>
      </c>
      <c r="G504">
        <v>1</v>
      </c>
      <c r="H504">
        <v>0</v>
      </c>
      <c r="I504" t="s">
        <v>3590</v>
      </c>
      <c r="J504" t="s">
        <v>3680</v>
      </c>
      <c r="K504" t="s">
        <v>3624</v>
      </c>
      <c r="L504" t="s">
        <v>3632</v>
      </c>
      <c r="M504" t="s">
        <v>977</v>
      </c>
      <c r="N504" t="s">
        <v>2516</v>
      </c>
      <c r="O504" t="s">
        <v>2516</v>
      </c>
      <c r="P504" t="s">
        <v>4379</v>
      </c>
      <c r="Q504">
        <v>4944</v>
      </c>
      <c r="R504">
        <v>5242</v>
      </c>
      <c r="S504">
        <v>5208</v>
      </c>
      <c r="T504">
        <v>34</v>
      </c>
      <c r="U504">
        <v>0</v>
      </c>
      <c r="V504">
        <v>34</v>
      </c>
      <c r="W504">
        <v>0.99350000000000005</v>
      </c>
      <c r="X504">
        <v>1</v>
      </c>
      <c r="Y504">
        <v>1</v>
      </c>
      <c r="Z504">
        <v>1</v>
      </c>
      <c r="AA504">
        <v>1</v>
      </c>
      <c r="AB504" t="s">
        <v>1047</v>
      </c>
      <c r="AC504" t="s">
        <v>4380</v>
      </c>
      <c r="AP504" t="s">
        <v>980</v>
      </c>
      <c r="AQ504">
        <v>0</v>
      </c>
      <c r="AT504" t="s">
        <v>990</v>
      </c>
      <c r="AU504" t="s">
        <v>4381</v>
      </c>
      <c r="AV504" t="str">
        <f t="shared" si="7"/>
        <v>Oczyszczalnia Rudki w aglomeracji Rudki</v>
      </c>
      <c r="AW504" t="s">
        <v>4382</v>
      </c>
      <c r="AX504" t="s">
        <v>4383</v>
      </c>
      <c r="BF504" s="730" t="s">
        <v>4359</v>
      </c>
      <c r="BG504" s="730" t="s">
        <v>1047</v>
      </c>
      <c r="BH504" s="730" t="s">
        <v>9496</v>
      </c>
    </row>
    <row r="505" spans="1:60">
      <c r="A505">
        <v>501</v>
      </c>
      <c r="B505" t="s">
        <v>1047</v>
      </c>
      <c r="D505" t="s">
        <v>1855</v>
      </c>
      <c r="E505" t="s">
        <v>1857</v>
      </c>
      <c r="F505" t="s">
        <v>973</v>
      </c>
      <c r="G505">
        <v>1</v>
      </c>
      <c r="H505">
        <v>0</v>
      </c>
      <c r="I505" t="s">
        <v>3590</v>
      </c>
      <c r="J505" t="s">
        <v>3761</v>
      </c>
      <c r="K505" t="s">
        <v>1047</v>
      </c>
      <c r="L505" t="s">
        <v>3592</v>
      </c>
      <c r="M505" t="s">
        <v>1516</v>
      </c>
      <c r="N505" t="s">
        <v>1857</v>
      </c>
      <c r="O505" t="s">
        <v>4384</v>
      </c>
      <c r="P505" t="s">
        <v>4385</v>
      </c>
      <c r="Q505">
        <v>10914</v>
      </c>
      <c r="R505">
        <v>10454</v>
      </c>
      <c r="S505">
        <v>7908</v>
      </c>
      <c r="T505">
        <v>2463</v>
      </c>
      <c r="U505">
        <v>83</v>
      </c>
      <c r="V505">
        <v>2546</v>
      </c>
      <c r="W505">
        <v>0.75649999999999995</v>
      </c>
      <c r="X505">
        <v>0</v>
      </c>
      <c r="Y505">
        <v>0</v>
      </c>
      <c r="Z505">
        <v>1</v>
      </c>
      <c r="AA505">
        <v>0</v>
      </c>
      <c r="AB505" t="s">
        <v>1047</v>
      </c>
      <c r="AC505" t="s">
        <v>4386</v>
      </c>
      <c r="AP505" t="s">
        <v>980</v>
      </c>
      <c r="AQ505">
        <v>0</v>
      </c>
      <c r="AT505" t="s">
        <v>1047</v>
      </c>
      <c r="AU505" t="s">
        <v>3743</v>
      </c>
      <c r="AV505" t="str">
        <f t="shared" si="7"/>
        <v>Orzegów w aglomeracji Ruda Śląska</v>
      </c>
      <c r="AW505" t="s">
        <v>4387</v>
      </c>
      <c r="AX505" t="s">
        <v>3744</v>
      </c>
      <c r="BF505" s="730" t="s">
        <v>2742</v>
      </c>
      <c r="BG505" s="730" t="s">
        <v>1047</v>
      </c>
      <c r="BH505" s="730" t="s">
        <v>9496</v>
      </c>
    </row>
    <row r="506" spans="1:60">
      <c r="A506">
        <v>502</v>
      </c>
      <c r="B506" t="s">
        <v>1047</v>
      </c>
      <c r="D506" t="s">
        <v>1742</v>
      </c>
      <c r="E506" t="s">
        <v>1743</v>
      </c>
      <c r="F506" t="s">
        <v>973</v>
      </c>
      <c r="G506">
        <v>1</v>
      </c>
      <c r="H506">
        <v>0</v>
      </c>
      <c r="I506" t="s">
        <v>3622</v>
      </c>
      <c r="J506" t="s">
        <v>3782</v>
      </c>
      <c r="K506" t="s">
        <v>3624</v>
      </c>
      <c r="L506" t="s">
        <v>3625</v>
      </c>
      <c r="M506" t="s">
        <v>977</v>
      </c>
      <c r="N506" t="s">
        <v>1743</v>
      </c>
      <c r="O506" t="s">
        <v>1743</v>
      </c>
      <c r="P506" t="s">
        <v>4388</v>
      </c>
      <c r="Q506">
        <v>8303</v>
      </c>
      <c r="R506">
        <v>8356</v>
      </c>
      <c r="S506">
        <v>8193</v>
      </c>
      <c r="T506">
        <v>145</v>
      </c>
      <c r="U506">
        <v>18</v>
      </c>
      <c r="V506">
        <v>163</v>
      </c>
      <c r="W506">
        <v>0.98050000000000004</v>
      </c>
      <c r="X506">
        <v>1</v>
      </c>
      <c r="Y506">
        <v>1</v>
      </c>
      <c r="Z506">
        <v>1</v>
      </c>
      <c r="AA506">
        <v>1</v>
      </c>
      <c r="AB506" t="s">
        <v>1047</v>
      </c>
      <c r="AC506" t="s">
        <v>4389</v>
      </c>
      <c r="AP506" t="s">
        <v>980</v>
      </c>
      <c r="AQ506">
        <v>0</v>
      </c>
      <c r="AT506" t="s">
        <v>1047</v>
      </c>
      <c r="AU506" t="s">
        <v>3743</v>
      </c>
      <c r="AV506" t="str">
        <f t="shared" si="7"/>
        <v>Barbara w aglomeracji Ruda Śląska</v>
      </c>
      <c r="AW506" t="s">
        <v>4390</v>
      </c>
      <c r="AX506" t="s">
        <v>3744</v>
      </c>
      <c r="BF506" s="730" t="s">
        <v>2514</v>
      </c>
      <c r="BG506" s="730" t="s">
        <v>3624</v>
      </c>
      <c r="BH506" s="730" t="s">
        <v>9496</v>
      </c>
    </row>
    <row r="507" spans="1:60">
      <c r="A507">
        <v>503</v>
      </c>
      <c r="B507" t="s">
        <v>1047</v>
      </c>
      <c r="D507" t="s">
        <v>1094</v>
      </c>
      <c r="E507" t="s">
        <v>1096</v>
      </c>
      <c r="F507" t="s">
        <v>973</v>
      </c>
      <c r="G507">
        <v>1</v>
      </c>
      <c r="H507">
        <v>0</v>
      </c>
      <c r="I507" t="s">
        <v>3590</v>
      </c>
      <c r="J507" t="s">
        <v>3910</v>
      </c>
      <c r="K507" t="s">
        <v>1047</v>
      </c>
      <c r="L507" t="s">
        <v>3632</v>
      </c>
      <c r="M507" t="s">
        <v>977</v>
      </c>
      <c r="N507" t="s">
        <v>4342</v>
      </c>
      <c r="O507" t="s">
        <v>4342</v>
      </c>
      <c r="P507" t="s">
        <v>4391</v>
      </c>
      <c r="Q507">
        <v>2809</v>
      </c>
      <c r="R507">
        <v>2805</v>
      </c>
      <c r="S507">
        <v>2568</v>
      </c>
      <c r="T507">
        <v>223</v>
      </c>
      <c r="U507">
        <v>14</v>
      </c>
      <c r="V507">
        <v>237</v>
      </c>
      <c r="W507">
        <v>0.91549999999999998</v>
      </c>
      <c r="X507">
        <v>0</v>
      </c>
      <c r="Y507">
        <v>1</v>
      </c>
      <c r="Z507">
        <v>1</v>
      </c>
      <c r="AA507">
        <v>0</v>
      </c>
      <c r="AB507" t="s">
        <v>1047</v>
      </c>
      <c r="AC507" t="s">
        <v>4392</v>
      </c>
      <c r="AP507" t="s">
        <v>980</v>
      </c>
      <c r="AQ507">
        <v>0</v>
      </c>
      <c r="AT507" t="s">
        <v>1047</v>
      </c>
      <c r="AU507" t="s">
        <v>3743</v>
      </c>
      <c r="AV507" t="str">
        <f t="shared" si="7"/>
        <v>Halemba Centrum w aglomeracji Ruda Śląska</v>
      </c>
      <c r="AW507" t="s">
        <v>4393</v>
      </c>
      <c r="AX507" t="s">
        <v>3744</v>
      </c>
      <c r="BF507" s="730" t="s">
        <v>1855</v>
      </c>
      <c r="BG507" s="730" t="s">
        <v>1047</v>
      </c>
      <c r="BH507" s="730" t="s">
        <v>9495</v>
      </c>
    </row>
    <row r="508" spans="1:60">
      <c r="A508">
        <v>504</v>
      </c>
      <c r="B508" t="s">
        <v>935</v>
      </c>
      <c r="D508" t="s">
        <v>4394</v>
      </c>
      <c r="E508" t="s">
        <v>4395</v>
      </c>
      <c r="F508" t="s">
        <v>973</v>
      </c>
      <c r="G508">
        <v>1</v>
      </c>
      <c r="H508">
        <v>0</v>
      </c>
      <c r="I508" t="s">
        <v>3599</v>
      </c>
      <c r="J508" t="s">
        <v>4396</v>
      </c>
      <c r="K508" t="s">
        <v>984</v>
      </c>
      <c r="L508" t="s">
        <v>2646</v>
      </c>
      <c r="M508" t="s">
        <v>1516</v>
      </c>
      <c r="N508" t="s">
        <v>4395</v>
      </c>
      <c r="O508" t="s">
        <v>4395</v>
      </c>
      <c r="P508" t="s">
        <v>4397</v>
      </c>
      <c r="Q508">
        <v>38823</v>
      </c>
      <c r="R508">
        <v>39011</v>
      </c>
      <c r="S508">
        <v>38706</v>
      </c>
      <c r="T508">
        <v>283</v>
      </c>
      <c r="U508">
        <v>22</v>
      </c>
      <c r="V508">
        <v>305</v>
      </c>
      <c r="W508">
        <v>0.99219999999999997</v>
      </c>
      <c r="X508">
        <v>1</v>
      </c>
      <c r="Y508">
        <v>1</v>
      </c>
      <c r="Z508">
        <v>1</v>
      </c>
      <c r="AA508">
        <v>1</v>
      </c>
      <c r="AB508" t="s">
        <v>935</v>
      </c>
      <c r="AC508" t="s">
        <v>4398</v>
      </c>
      <c r="AP508" t="s">
        <v>1232</v>
      </c>
      <c r="AQ508">
        <v>1</v>
      </c>
      <c r="AT508" t="s">
        <v>1019</v>
      </c>
      <c r="AU508" t="s">
        <v>4399</v>
      </c>
      <c r="AV508" t="str">
        <f t="shared" si="7"/>
        <v>Oczyszczalnia Ruda Różaniecka w aglomeracji Ruda Różaniecka</v>
      </c>
      <c r="AW508" t="s">
        <v>4400</v>
      </c>
      <c r="AX508" t="s">
        <v>4401</v>
      </c>
      <c r="BF508" s="730" t="s">
        <v>1742</v>
      </c>
      <c r="BG508" s="730" t="s">
        <v>3624</v>
      </c>
      <c r="BH508" s="730" t="s">
        <v>9496</v>
      </c>
    </row>
    <row r="509" spans="1:60">
      <c r="A509">
        <v>505</v>
      </c>
      <c r="B509" t="s">
        <v>935</v>
      </c>
      <c r="D509" t="s">
        <v>4402</v>
      </c>
      <c r="E509" t="s">
        <v>4403</v>
      </c>
      <c r="F509" t="s">
        <v>973</v>
      </c>
      <c r="G509">
        <v>1</v>
      </c>
      <c r="H509">
        <v>0</v>
      </c>
      <c r="I509" t="s">
        <v>4404</v>
      </c>
      <c r="J509" t="s">
        <v>4405</v>
      </c>
      <c r="K509" t="s">
        <v>4208</v>
      </c>
      <c r="L509" t="s">
        <v>2646</v>
      </c>
      <c r="M509" t="s">
        <v>1516</v>
      </c>
      <c r="N509" t="s">
        <v>4403</v>
      </c>
      <c r="O509" t="s">
        <v>4403</v>
      </c>
      <c r="P509" t="s">
        <v>4406</v>
      </c>
      <c r="Q509">
        <v>2923</v>
      </c>
      <c r="R509">
        <v>3183</v>
      </c>
      <c r="S509">
        <v>1844</v>
      </c>
      <c r="T509">
        <v>411</v>
      </c>
      <c r="U509">
        <v>795</v>
      </c>
      <c r="V509">
        <v>1339</v>
      </c>
      <c r="W509">
        <v>0.57930000000000004</v>
      </c>
      <c r="X509">
        <v>0</v>
      </c>
      <c r="Y509">
        <v>0</v>
      </c>
      <c r="Z509">
        <v>1</v>
      </c>
      <c r="AA509">
        <v>0</v>
      </c>
      <c r="AB509" t="s">
        <v>935</v>
      </c>
      <c r="AC509" t="s">
        <v>4407</v>
      </c>
      <c r="AP509" t="s">
        <v>980</v>
      </c>
      <c r="AQ509">
        <v>0</v>
      </c>
      <c r="AT509" t="s">
        <v>1459</v>
      </c>
      <c r="AU509" t="s">
        <v>1865</v>
      </c>
      <c r="AV509" t="str">
        <f t="shared" si="7"/>
        <v>Ruciane - Nida w aglomeracji Ruciane-Nida</v>
      </c>
      <c r="AW509" t="s">
        <v>4408</v>
      </c>
      <c r="AX509" t="s">
        <v>1866</v>
      </c>
      <c r="BF509" s="730" t="s">
        <v>1094</v>
      </c>
      <c r="BG509" s="730" t="s">
        <v>1047</v>
      </c>
      <c r="BH509" s="730" t="s">
        <v>9496</v>
      </c>
    </row>
    <row r="510" spans="1:60">
      <c r="A510">
        <v>506</v>
      </c>
      <c r="B510" t="s">
        <v>935</v>
      </c>
      <c r="D510" t="s">
        <v>4409</v>
      </c>
      <c r="E510" t="s">
        <v>4410</v>
      </c>
      <c r="F510" t="s">
        <v>973</v>
      </c>
      <c r="G510">
        <v>1</v>
      </c>
      <c r="H510">
        <v>0</v>
      </c>
      <c r="I510" t="s">
        <v>4404</v>
      </c>
      <c r="J510" t="s">
        <v>4411</v>
      </c>
      <c r="K510" t="s">
        <v>4208</v>
      </c>
      <c r="L510" t="s">
        <v>2646</v>
      </c>
      <c r="M510" t="s">
        <v>1516</v>
      </c>
      <c r="N510" t="s">
        <v>4410</v>
      </c>
      <c r="O510" t="s">
        <v>4410</v>
      </c>
      <c r="P510" t="s">
        <v>4412</v>
      </c>
      <c r="Q510">
        <v>5036</v>
      </c>
      <c r="R510">
        <v>5017</v>
      </c>
      <c r="S510">
        <v>4650</v>
      </c>
      <c r="T510">
        <v>298</v>
      </c>
      <c r="U510">
        <v>69</v>
      </c>
      <c r="V510">
        <v>367</v>
      </c>
      <c r="W510">
        <v>0.92679999999999996</v>
      </c>
      <c r="X510">
        <v>0</v>
      </c>
      <c r="Y510">
        <v>1</v>
      </c>
      <c r="Z510">
        <v>1</v>
      </c>
      <c r="AA510">
        <v>0</v>
      </c>
      <c r="AB510" t="s">
        <v>935</v>
      </c>
      <c r="AC510" t="s">
        <v>4413</v>
      </c>
      <c r="AP510" t="s">
        <v>980</v>
      </c>
      <c r="AQ510">
        <v>0</v>
      </c>
      <c r="AT510" t="s">
        <v>1019</v>
      </c>
      <c r="AU510" t="s">
        <v>4414</v>
      </c>
      <c r="AV510" t="str">
        <f t="shared" si="7"/>
        <v>Różaniec Pierwszy w aglomeracji Różaniec Pierwszy</v>
      </c>
      <c r="AW510" t="s">
        <v>4415</v>
      </c>
      <c r="AX510" t="s">
        <v>4415</v>
      </c>
      <c r="BF510" s="730" t="s">
        <v>4394</v>
      </c>
      <c r="BG510" s="730" t="s">
        <v>984</v>
      </c>
      <c r="BH510" s="730" t="s">
        <v>9497</v>
      </c>
    </row>
    <row r="511" spans="1:60">
      <c r="A511">
        <v>507</v>
      </c>
      <c r="B511" t="s">
        <v>935</v>
      </c>
      <c r="D511" t="s">
        <v>4416</v>
      </c>
      <c r="E511" t="s">
        <v>4417</v>
      </c>
      <c r="F511" t="s">
        <v>973</v>
      </c>
      <c r="G511">
        <v>1</v>
      </c>
      <c r="H511">
        <v>0</v>
      </c>
      <c r="I511" t="s">
        <v>4404</v>
      </c>
      <c r="J511" t="s">
        <v>4418</v>
      </c>
      <c r="K511" t="s">
        <v>935</v>
      </c>
      <c r="L511" t="s">
        <v>2646</v>
      </c>
      <c r="M511" t="s">
        <v>1516</v>
      </c>
      <c r="N511" t="s">
        <v>4417</v>
      </c>
      <c r="O511" t="s">
        <v>4419</v>
      </c>
      <c r="P511" t="s">
        <v>4420</v>
      </c>
      <c r="Q511">
        <v>27081</v>
      </c>
      <c r="R511">
        <v>26980</v>
      </c>
      <c r="S511">
        <v>26742</v>
      </c>
      <c r="T511">
        <v>238</v>
      </c>
      <c r="U511">
        <v>0</v>
      </c>
      <c r="V511">
        <v>238</v>
      </c>
      <c r="W511">
        <v>0.99119999999999997</v>
      </c>
      <c r="X511">
        <v>1</v>
      </c>
      <c r="Y511">
        <v>1</v>
      </c>
      <c r="Z511">
        <v>1</v>
      </c>
      <c r="AA511">
        <v>1</v>
      </c>
      <c r="AB511" t="s">
        <v>935</v>
      </c>
      <c r="AC511" t="s">
        <v>4421</v>
      </c>
      <c r="AP511" t="s">
        <v>980</v>
      </c>
      <c r="AQ511">
        <v>0</v>
      </c>
      <c r="AT511" t="s">
        <v>1459</v>
      </c>
      <c r="AU511" t="s">
        <v>1538</v>
      </c>
      <c r="AV511" t="str">
        <f t="shared" si="7"/>
        <v>Oczyszczalnia Różan w aglomeracji Różan</v>
      </c>
      <c r="AW511" t="s">
        <v>4422</v>
      </c>
      <c r="AX511" t="s">
        <v>1539</v>
      </c>
      <c r="BF511" s="730" t="s">
        <v>4402</v>
      </c>
      <c r="BG511" s="730" t="s">
        <v>4208</v>
      </c>
      <c r="BH511" s="730" t="s">
        <v>9497</v>
      </c>
    </row>
    <row r="512" spans="1:60" ht="30">
      <c r="A512">
        <v>508</v>
      </c>
      <c r="B512" t="s">
        <v>935</v>
      </c>
      <c r="D512" t="s">
        <v>4423</v>
      </c>
      <c r="E512" t="s">
        <v>4424</v>
      </c>
      <c r="F512" t="s">
        <v>973</v>
      </c>
      <c r="G512">
        <v>5</v>
      </c>
      <c r="H512">
        <v>0</v>
      </c>
      <c r="I512" t="s">
        <v>3599</v>
      </c>
      <c r="J512" t="s">
        <v>4425</v>
      </c>
      <c r="K512" t="s">
        <v>4426</v>
      </c>
      <c r="L512" t="s">
        <v>2646</v>
      </c>
      <c r="M512" t="s">
        <v>1516</v>
      </c>
      <c r="N512" t="s">
        <v>4424</v>
      </c>
      <c r="O512" t="s">
        <v>4427</v>
      </c>
      <c r="P512" t="s">
        <v>4428</v>
      </c>
      <c r="Q512">
        <v>19108</v>
      </c>
      <c r="R512">
        <v>19108</v>
      </c>
      <c r="S512">
        <v>18795</v>
      </c>
      <c r="T512">
        <v>313</v>
      </c>
      <c r="U512">
        <v>0</v>
      </c>
      <c r="V512">
        <v>313</v>
      </c>
      <c r="W512">
        <v>0.98360000000000003</v>
      </c>
      <c r="X512">
        <v>1</v>
      </c>
      <c r="Y512">
        <v>1</v>
      </c>
      <c r="Z512">
        <v>1</v>
      </c>
      <c r="AA512">
        <v>1</v>
      </c>
      <c r="AB512" t="s">
        <v>935</v>
      </c>
      <c r="AC512" s="504" t="s">
        <v>4429</v>
      </c>
      <c r="AD512" s="504" t="s">
        <v>4430</v>
      </c>
      <c r="AE512" s="504" t="s">
        <v>4431</v>
      </c>
      <c r="AF512" s="504" t="s">
        <v>4432</v>
      </c>
      <c r="AG512" s="504" t="s">
        <v>4433</v>
      </c>
      <c r="AP512" t="s">
        <v>980</v>
      </c>
      <c r="AQ512">
        <v>0</v>
      </c>
      <c r="AT512" t="s">
        <v>1029</v>
      </c>
      <c r="AU512" t="s">
        <v>4434</v>
      </c>
      <c r="AV512" t="str">
        <f t="shared" si="7"/>
        <v>Oczyszczalnia ścieków w Rozdrażewie w aglomeracji Rozdrażew</v>
      </c>
      <c r="AW512" t="s">
        <v>4435</v>
      </c>
      <c r="AX512" t="s">
        <v>4436</v>
      </c>
      <c r="BF512" s="730" t="s">
        <v>4409</v>
      </c>
      <c r="BG512" s="730" t="s">
        <v>4208</v>
      </c>
      <c r="BH512" s="730" t="s">
        <v>9497</v>
      </c>
    </row>
    <row r="513" spans="1:60">
      <c r="A513">
        <v>509</v>
      </c>
      <c r="B513" t="s">
        <v>935</v>
      </c>
      <c r="D513" t="s">
        <v>4437</v>
      </c>
      <c r="E513" t="s">
        <v>4438</v>
      </c>
      <c r="F513" t="s">
        <v>973</v>
      </c>
      <c r="G513">
        <v>1</v>
      </c>
      <c r="H513">
        <v>0</v>
      </c>
      <c r="I513" t="s">
        <v>3599</v>
      </c>
      <c r="J513" t="s">
        <v>4439</v>
      </c>
      <c r="K513" t="s">
        <v>4426</v>
      </c>
      <c r="L513" t="s">
        <v>2646</v>
      </c>
      <c r="M513" t="s">
        <v>1516</v>
      </c>
      <c r="N513" t="s">
        <v>4440</v>
      </c>
      <c r="O513" t="s">
        <v>4440</v>
      </c>
      <c r="P513" t="s">
        <v>4441</v>
      </c>
      <c r="Q513">
        <v>2646</v>
      </c>
      <c r="R513">
        <v>2646</v>
      </c>
      <c r="S513">
        <v>2640</v>
      </c>
      <c r="T513">
        <v>6</v>
      </c>
      <c r="U513">
        <v>0</v>
      </c>
      <c r="V513">
        <v>6</v>
      </c>
      <c r="W513">
        <v>0.99770000000000003</v>
      </c>
      <c r="X513">
        <v>1</v>
      </c>
      <c r="Y513">
        <v>1</v>
      </c>
      <c r="Z513">
        <v>1</v>
      </c>
      <c r="AA513">
        <v>1</v>
      </c>
      <c r="AB513" t="s">
        <v>935</v>
      </c>
      <c r="AC513" t="s">
        <v>4442</v>
      </c>
      <c r="AP513" t="s">
        <v>980</v>
      </c>
      <c r="AQ513">
        <v>0</v>
      </c>
      <c r="AT513" t="s">
        <v>1169</v>
      </c>
      <c r="AU513" t="s">
        <v>2723</v>
      </c>
      <c r="AV513" t="str">
        <f t="shared" si="7"/>
        <v>Oczyszczalnia ścieków Rowy w aglomeracji Rowy</v>
      </c>
      <c r="AW513" t="s">
        <v>4443</v>
      </c>
      <c r="AX513" t="s">
        <v>2724</v>
      </c>
      <c r="BF513" s="730" t="s">
        <v>4416</v>
      </c>
      <c r="BG513" s="730" t="s">
        <v>935</v>
      </c>
      <c r="BH513" s="730" t="s">
        <v>9497</v>
      </c>
    </row>
    <row r="514" spans="1:60">
      <c r="A514">
        <v>510</v>
      </c>
      <c r="B514" t="s">
        <v>935</v>
      </c>
      <c r="D514" t="s">
        <v>4444</v>
      </c>
      <c r="E514" t="s">
        <v>4445</v>
      </c>
      <c r="F514" t="s">
        <v>973</v>
      </c>
      <c r="G514">
        <v>1</v>
      </c>
      <c r="H514">
        <v>0</v>
      </c>
      <c r="I514" t="s">
        <v>3599</v>
      </c>
      <c r="J514" t="s">
        <v>4439</v>
      </c>
      <c r="K514" t="s">
        <v>4426</v>
      </c>
      <c r="L514" t="s">
        <v>2646</v>
      </c>
      <c r="M514" t="s">
        <v>1516</v>
      </c>
      <c r="N514" t="s">
        <v>4440</v>
      </c>
      <c r="O514" t="s">
        <v>4440</v>
      </c>
      <c r="P514" t="s">
        <v>4446</v>
      </c>
      <c r="Q514">
        <v>3359</v>
      </c>
      <c r="R514">
        <v>3364</v>
      </c>
      <c r="S514">
        <v>3362</v>
      </c>
      <c r="T514">
        <v>2</v>
      </c>
      <c r="U514">
        <v>0</v>
      </c>
      <c r="V514">
        <v>2</v>
      </c>
      <c r="W514">
        <v>0.99939999999999996</v>
      </c>
      <c r="X514">
        <v>1</v>
      </c>
      <c r="Y514">
        <v>1</v>
      </c>
      <c r="Z514">
        <v>1</v>
      </c>
      <c r="AA514">
        <v>1</v>
      </c>
      <c r="AB514" t="s">
        <v>935</v>
      </c>
      <c r="AC514" t="s">
        <v>4447</v>
      </c>
      <c r="AP514" t="s">
        <v>980</v>
      </c>
      <c r="AQ514">
        <v>0</v>
      </c>
      <c r="AT514" t="s">
        <v>1038</v>
      </c>
      <c r="AU514" t="s">
        <v>4448</v>
      </c>
      <c r="AV514" t="str">
        <f t="shared" si="7"/>
        <v>ROSOSZYCA w aglomeracji Rososzyca</v>
      </c>
      <c r="AW514" t="s">
        <v>4449</v>
      </c>
      <c r="AX514" t="s">
        <v>4450</v>
      </c>
      <c r="BF514" s="730" t="s">
        <v>4423</v>
      </c>
      <c r="BG514" s="730" t="s">
        <v>4426</v>
      </c>
      <c r="BH514" s="730" t="s">
        <v>9497</v>
      </c>
    </row>
    <row r="515" spans="1:60">
      <c r="A515">
        <v>511</v>
      </c>
      <c r="B515" t="s">
        <v>935</v>
      </c>
      <c r="D515" t="s">
        <v>4451</v>
      </c>
      <c r="E515" t="s">
        <v>4452</v>
      </c>
      <c r="F515" t="s">
        <v>973</v>
      </c>
      <c r="G515">
        <v>1</v>
      </c>
      <c r="H515">
        <v>0</v>
      </c>
      <c r="I515" t="s">
        <v>3599</v>
      </c>
      <c r="J515" t="s">
        <v>4453</v>
      </c>
      <c r="K515" t="s">
        <v>935</v>
      </c>
      <c r="L515" t="s">
        <v>2646</v>
      </c>
      <c r="M515" t="s">
        <v>1516</v>
      </c>
      <c r="N515" t="s">
        <v>4454</v>
      </c>
      <c r="O515" t="s">
        <v>4455</v>
      </c>
      <c r="P515" t="s">
        <v>4456</v>
      </c>
      <c r="Q515">
        <v>21655</v>
      </c>
      <c r="R515">
        <v>22697</v>
      </c>
      <c r="S515">
        <v>22645</v>
      </c>
      <c r="T515">
        <v>52</v>
      </c>
      <c r="U515">
        <v>0</v>
      </c>
      <c r="V515">
        <v>52</v>
      </c>
      <c r="W515">
        <v>0.99770000000000003</v>
      </c>
      <c r="X515">
        <v>1</v>
      </c>
      <c r="Y515">
        <v>1</v>
      </c>
      <c r="Z515">
        <v>1</v>
      </c>
      <c r="AA515">
        <v>1</v>
      </c>
      <c r="AB515" t="s">
        <v>935</v>
      </c>
      <c r="AC515" t="s">
        <v>4457</v>
      </c>
      <c r="AP515" t="s">
        <v>980</v>
      </c>
      <c r="AQ515">
        <v>0</v>
      </c>
      <c r="AT515" t="s">
        <v>1019</v>
      </c>
      <c r="AU515" t="s">
        <v>4458</v>
      </c>
      <c r="AV515" t="str">
        <f t="shared" si="7"/>
        <v>Masarska w aglomeracji Ropczyce</v>
      </c>
      <c r="AW515" t="s">
        <v>4459</v>
      </c>
      <c r="AX515" t="s">
        <v>4460</v>
      </c>
      <c r="BF515" s="730" t="s">
        <v>4437</v>
      </c>
      <c r="BG515" s="730" t="s">
        <v>4426</v>
      </c>
      <c r="BH515" s="730" t="s">
        <v>9497</v>
      </c>
    </row>
    <row r="516" spans="1:60">
      <c r="A516">
        <v>512</v>
      </c>
      <c r="B516" t="s">
        <v>935</v>
      </c>
      <c r="D516" t="s">
        <v>4461</v>
      </c>
      <c r="E516" t="s">
        <v>4462</v>
      </c>
      <c r="F516" t="s">
        <v>973</v>
      </c>
      <c r="G516">
        <v>1</v>
      </c>
      <c r="H516">
        <v>0</v>
      </c>
      <c r="I516" t="s">
        <v>4404</v>
      </c>
      <c r="J516" t="s">
        <v>4463</v>
      </c>
      <c r="K516" t="s">
        <v>4464</v>
      </c>
      <c r="L516" t="s">
        <v>2646</v>
      </c>
      <c r="M516" t="s">
        <v>1516</v>
      </c>
      <c r="N516" t="s">
        <v>4465</v>
      </c>
      <c r="O516" t="s">
        <v>4465</v>
      </c>
      <c r="P516" t="s">
        <v>4466</v>
      </c>
      <c r="Q516">
        <v>6484</v>
      </c>
      <c r="R516">
        <v>6904</v>
      </c>
      <c r="S516">
        <v>6831</v>
      </c>
      <c r="T516">
        <v>69</v>
      </c>
      <c r="U516">
        <v>4</v>
      </c>
      <c r="V516">
        <v>73</v>
      </c>
      <c r="W516">
        <v>0.98939999999999995</v>
      </c>
      <c r="X516">
        <v>1</v>
      </c>
      <c r="Y516">
        <v>1</v>
      </c>
      <c r="Z516">
        <v>1</v>
      </c>
      <c r="AA516">
        <v>1</v>
      </c>
      <c r="AB516" t="s">
        <v>935</v>
      </c>
      <c r="AC516" t="s">
        <v>4467</v>
      </c>
      <c r="AP516" t="s">
        <v>980</v>
      </c>
      <c r="AQ516">
        <v>0</v>
      </c>
      <c r="AT516" t="s">
        <v>1019</v>
      </c>
      <c r="AU516" t="s">
        <v>4458</v>
      </c>
      <c r="AV516" t="str">
        <f t="shared" si="7"/>
        <v>Robotnicza w aglomeracji Ropczyce</v>
      </c>
      <c r="AW516" t="s">
        <v>4468</v>
      </c>
      <c r="AX516" t="s">
        <v>4460</v>
      </c>
      <c r="BF516" s="730" t="s">
        <v>4444</v>
      </c>
      <c r="BG516" s="730" t="s">
        <v>4426</v>
      </c>
      <c r="BH516" s="730" t="s">
        <v>9497</v>
      </c>
    </row>
    <row r="517" spans="1:60">
      <c r="A517">
        <v>513</v>
      </c>
      <c r="B517" t="s">
        <v>935</v>
      </c>
      <c r="D517" t="s">
        <v>4469</v>
      </c>
      <c r="E517" t="s">
        <v>4470</v>
      </c>
      <c r="F517" t="s">
        <v>1015</v>
      </c>
      <c r="G517">
        <v>0</v>
      </c>
      <c r="H517">
        <v>1</v>
      </c>
      <c r="I517" t="s">
        <v>4404</v>
      </c>
      <c r="J517" t="s">
        <v>4463</v>
      </c>
      <c r="K517" t="s">
        <v>4464</v>
      </c>
      <c r="L517" t="s">
        <v>2646</v>
      </c>
      <c r="M517" t="s">
        <v>1516</v>
      </c>
      <c r="N517" t="s">
        <v>4465</v>
      </c>
      <c r="O517" t="s">
        <v>4465</v>
      </c>
      <c r="P517" t="s">
        <v>4471</v>
      </c>
      <c r="Q517">
        <v>2649</v>
      </c>
      <c r="R517">
        <v>2675</v>
      </c>
      <c r="S517">
        <v>0</v>
      </c>
      <c r="T517">
        <v>2669</v>
      </c>
      <c r="U517">
        <v>6</v>
      </c>
      <c r="V517">
        <v>2675</v>
      </c>
      <c r="W517">
        <v>0</v>
      </c>
      <c r="X517">
        <v>0</v>
      </c>
      <c r="Y517">
        <v>0</v>
      </c>
      <c r="Z517">
        <v>1</v>
      </c>
      <c r="AA517">
        <v>0</v>
      </c>
      <c r="AB517" t="s">
        <v>935</v>
      </c>
      <c r="AC517" t="s">
        <v>746</v>
      </c>
      <c r="AJ517" t="s">
        <v>4013</v>
      </c>
      <c r="AP517" t="s">
        <v>980</v>
      </c>
      <c r="AQ517">
        <v>0</v>
      </c>
      <c r="AT517" t="s">
        <v>4472</v>
      </c>
      <c r="AU517" t="s">
        <v>4473</v>
      </c>
      <c r="AV517" t="str">
        <f t="shared" si="7"/>
        <v>Ropa w aglomeracji Ropa</v>
      </c>
      <c r="AW517" t="s">
        <v>4474</v>
      </c>
      <c r="AX517" t="s">
        <v>4474</v>
      </c>
      <c r="BF517" s="730" t="s">
        <v>4451</v>
      </c>
      <c r="BG517" s="730" t="s">
        <v>935</v>
      </c>
      <c r="BH517" s="730" t="s">
        <v>9497</v>
      </c>
    </row>
    <row r="518" spans="1:60">
      <c r="A518">
        <v>514</v>
      </c>
      <c r="B518" t="s">
        <v>935</v>
      </c>
      <c r="D518" t="s">
        <v>4013</v>
      </c>
      <c r="E518" t="s">
        <v>4014</v>
      </c>
      <c r="F518" t="s">
        <v>973</v>
      </c>
      <c r="G518">
        <v>1</v>
      </c>
      <c r="H518">
        <v>0</v>
      </c>
      <c r="I518" t="s">
        <v>4404</v>
      </c>
      <c r="J518" t="s">
        <v>4463</v>
      </c>
      <c r="K518" t="s">
        <v>4464</v>
      </c>
      <c r="L518" t="s">
        <v>2646</v>
      </c>
      <c r="M518" t="s">
        <v>1516</v>
      </c>
      <c r="N518" t="s">
        <v>4465</v>
      </c>
      <c r="O518" t="s">
        <v>4465</v>
      </c>
      <c r="P518" t="s">
        <v>4475</v>
      </c>
      <c r="Q518">
        <v>4738</v>
      </c>
      <c r="R518">
        <v>4738</v>
      </c>
      <c r="S518">
        <v>4613</v>
      </c>
      <c r="T518">
        <v>97</v>
      </c>
      <c r="U518">
        <v>28</v>
      </c>
      <c r="V518">
        <v>125</v>
      </c>
      <c r="W518">
        <v>0.97360000000000002</v>
      </c>
      <c r="X518">
        <v>0</v>
      </c>
      <c r="Y518">
        <v>1</v>
      </c>
      <c r="Z518">
        <v>0</v>
      </c>
      <c r="AA518">
        <v>0</v>
      </c>
      <c r="AB518" t="s">
        <v>935</v>
      </c>
      <c r="AC518" t="s">
        <v>4476</v>
      </c>
      <c r="AP518" t="s">
        <v>1232</v>
      </c>
      <c r="AQ518">
        <v>2</v>
      </c>
      <c r="AT518" t="s">
        <v>1019</v>
      </c>
      <c r="AU518" t="s">
        <v>4477</v>
      </c>
      <c r="AV518" t="str">
        <f t="shared" ref="AV518:AV581" si="8">CONCATENATE("",AW518," w aglomeracji ",AX518)</f>
        <v>Rokietnica "HYDROVIT SI " w aglomeracji Rokietnica</v>
      </c>
      <c r="AW518" t="s">
        <v>4478</v>
      </c>
      <c r="AX518" t="s">
        <v>4479</v>
      </c>
      <c r="BF518" s="730" t="s">
        <v>4461</v>
      </c>
      <c r="BG518" s="730" t="s">
        <v>4464</v>
      </c>
      <c r="BH518" s="730" t="s">
        <v>9497</v>
      </c>
    </row>
    <row r="519" spans="1:60" ht="30">
      <c r="A519">
        <v>515</v>
      </c>
      <c r="B519" t="s">
        <v>935</v>
      </c>
      <c r="D519" t="s">
        <v>4480</v>
      </c>
      <c r="E519" t="s">
        <v>4481</v>
      </c>
      <c r="F519" t="s">
        <v>973</v>
      </c>
      <c r="G519">
        <v>5</v>
      </c>
      <c r="H519">
        <v>0</v>
      </c>
      <c r="I519" t="s">
        <v>3599</v>
      </c>
      <c r="J519" t="s">
        <v>4425</v>
      </c>
      <c r="K519" t="s">
        <v>4426</v>
      </c>
      <c r="L519" t="s">
        <v>2646</v>
      </c>
      <c r="M519" t="s">
        <v>1516</v>
      </c>
      <c r="N519" t="s">
        <v>4481</v>
      </c>
      <c r="O519" t="s">
        <v>4481</v>
      </c>
      <c r="P519" t="s">
        <v>4482</v>
      </c>
      <c r="Q519">
        <v>6956</v>
      </c>
      <c r="R519">
        <v>7048</v>
      </c>
      <c r="S519">
        <v>6736</v>
      </c>
      <c r="T519">
        <v>190</v>
      </c>
      <c r="U519">
        <v>122</v>
      </c>
      <c r="V519">
        <v>312</v>
      </c>
      <c r="W519">
        <v>0.95569999999999999</v>
      </c>
      <c r="X519">
        <v>0</v>
      </c>
      <c r="Y519">
        <v>1</v>
      </c>
      <c r="Z519">
        <v>1</v>
      </c>
      <c r="AA519">
        <v>0</v>
      </c>
      <c r="AB519" t="s">
        <v>935</v>
      </c>
      <c r="AC519" s="505" t="s">
        <v>4483</v>
      </c>
      <c r="AD519" s="505" t="s">
        <v>4484</v>
      </c>
      <c r="AE519" s="505" t="s">
        <v>4485</v>
      </c>
      <c r="AF519" s="505" t="s">
        <v>4486</v>
      </c>
      <c r="AG519" s="505" t="s">
        <v>4487</v>
      </c>
      <c r="AP519" t="s">
        <v>980</v>
      </c>
      <c r="AQ519">
        <v>0</v>
      </c>
      <c r="AT519" t="s">
        <v>1038</v>
      </c>
      <c r="AU519" t="s">
        <v>4488</v>
      </c>
      <c r="AV519" t="str">
        <f t="shared" si="8"/>
        <v>Oczyszczalnia Bytkowo w aglomeracji Rokietnica</v>
      </c>
      <c r="AW519" t="s">
        <v>4489</v>
      </c>
      <c r="AX519" t="s">
        <v>4479</v>
      </c>
      <c r="BF519" s="730" t="s">
        <v>4469</v>
      </c>
      <c r="BG519" s="730" t="s">
        <v>4464</v>
      </c>
      <c r="BH519" s="730" t="s">
        <v>9497</v>
      </c>
    </row>
    <row r="520" spans="1:60">
      <c r="A520">
        <v>516</v>
      </c>
      <c r="B520" t="s">
        <v>935</v>
      </c>
      <c r="D520" t="s">
        <v>4490</v>
      </c>
      <c r="E520" t="s">
        <v>4491</v>
      </c>
      <c r="F520" t="s">
        <v>973</v>
      </c>
      <c r="G520">
        <v>1</v>
      </c>
      <c r="H520">
        <v>0</v>
      </c>
      <c r="I520" t="s">
        <v>3599</v>
      </c>
      <c r="J520" t="s">
        <v>4492</v>
      </c>
      <c r="K520" t="s">
        <v>935</v>
      </c>
      <c r="L520" t="s">
        <v>2646</v>
      </c>
      <c r="M520" t="s">
        <v>1516</v>
      </c>
      <c r="N520" t="s">
        <v>4491</v>
      </c>
      <c r="O520" t="s">
        <v>4491</v>
      </c>
      <c r="P520" t="s">
        <v>4493</v>
      </c>
      <c r="Q520">
        <v>2071</v>
      </c>
      <c r="R520">
        <v>1917</v>
      </c>
      <c r="S520">
        <v>1790</v>
      </c>
      <c r="T520">
        <v>73</v>
      </c>
      <c r="U520">
        <v>54</v>
      </c>
      <c r="V520">
        <v>127</v>
      </c>
      <c r="W520">
        <v>0.93379999999999996</v>
      </c>
      <c r="X520">
        <v>0</v>
      </c>
      <c r="Y520">
        <v>1</v>
      </c>
      <c r="Z520">
        <v>1</v>
      </c>
      <c r="AA520">
        <v>0</v>
      </c>
      <c r="AB520" t="s">
        <v>935</v>
      </c>
      <c r="AC520" t="s">
        <v>4494</v>
      </c>
      <c r="AP520" t="s">
        <v>980</v>
      </c>
      <c r="AQ520">
        <v>0</v>
      </c>
      <c r="AT520" t="s">
        <v>990</v>
      </c>
      <c r="AU520" t="s">
        <v>4495</v>
      </c>
      <c r="AV520" t="str">
        <f t="shared" si="8"/>
        <v>Rokiciny w aglomeracji Rokiciny</v>
      </c>
      <c r="AW520" t="s">
        <v>4496</v>
      </c>
      <c r="AX520" t="s">
        <v>4496</v>
      </c>
      <c r="BF520" s="730" t="s">
        <v>4013</v>
      </c>
      <c r="BG520" s="730" t="s">
        <v>4464</v>
      </c>
      <c r="BH520" s="730" t="s">
        <v>9497</v>
      </c>
    </row>
    <row r="521" spans="1:60">
      <c r="A521">
        <v>517</v>
      </c>
      <c r="B521" t="s">
        <v>935</v>
      </c>
      <c r="D521" t="s">
        <v>4497</v>
      </c>
      <c r="E521" t="s">
        <v>4498</v>
      </c>
      <c r="F521" t="s">
        <v>973</v>
      </c>
      <c r="G521">
        <v>1</v>
      </c>
      <c r="H521">
        <v>0</v>
      </c>
      <c r="I521" t="s">
        <v>3599</v>
      </c>
      <c r="J521" t="s">
        <v>4492</v>
      </c>
      <c r="K521" t="s">
        <v>935</v>
      </c>
      <c r="L521" t="s">
        <v>2646</v>
      </c>
      <c r="M521" t="s">
        <v>1516</v>
      </c>
      <c r="N521" t="s">
        <v>4499</v>
      </c>
      <c r="O521" t="s">
        <v>4499</v>
      </c>
      <c r="P521" t="s">
        <v>4500</v>
      </c>
      <c r="Q521">
        <v>4038</v>
      </c>
      <c r="R521">
        <v>4038</v>
      </c>
      <c r="S521">
        <v>1790</v>
      </c>
      <c r="T521">
        <v>2048</v>
      </c>
      <c r="U521">
        <v>200</v>
      </c>
      <c r="V521">
        <v>2248</v>
      </c>
      <c r="W521">
        <v>0.44330000000000003</v>
      </c>
      <c r="X521">
        <v>0</v>
      </c>
      <c r="Y521">
        <v>1</v>
      </c>
      <c r="Z521">
        <v>1</v>
      </c>
      <c r="AA521">
        <v>0</v>
      </c>
      <c r="AB521" t="s">
        <v>935</v>
      </c>
      <c r="AC521" t="s">
        <v>4501</v>
      </c>
      <c r="AP521" t="s">
        <v>980</v>
      </c>
      <c r="AQ521">
        <v>0</v>
      </c>
      <c r="AT521" t="s">
        <v>1038</v>
      </c>
      <c r="AU521" t="s">
        <v>4502</v>
      </c>
      <c r="AV521" t="str">
        <f t="shared" si="8"/>
        <v>Oczyszczalnia ścieków w Rogoźnie w aglomeracji Rogoźno</v>
      </c>
      <c r="AW521" t="s">
        <v>4503</v>
      </c>
      <c r="AX521" t="s">
        <v>4504</v>
      </c>
      <c r="BF521" s="730" t="s">
        <v>4480</v>
      </c>
      <c r="BG521" s="730" t="s">
        <v>4426</v>
      </c>
      <c r="BH521" s="730" t="s">
        <v>9497</v>
      </c>
    </row>
    <row r="522" spans="1:60">
      <c r="A522">
        <v>518</v>
      </c>
      <c r="B522" t="s">
        <v>935</v>
      </c>
      <c r="D522" t="s">
        <v>4505</v>
      </c>
      <c r="E522" t="s">
        <v>4506</v>
      </c>
      <c r="F522" t="s">
        <v>973</v>
      </c>
      <c r="G522">
        <v>1</v>
      </c>
      <c r="H522">
        <v>0</v>
      </c>
      <c r="I522" t="s">
        <v>3599</v>
      </c>
      <c r="J522" t="s">
        <v>4492</v>
      </c>
      <c r="K522" t="s">
        <v>935</v>
      </c>
      <c r="L522" t="s">
        <v>2646</v>
      </c>
      <c r="M522" t="s">
        <v>1516</v>
      </c>
      <c r="N522" t="s">
        <v>4499</v>
      </c>
      <c r="O522" t="s">
        <v>4507</v>
      </c>
      <c r="P522" t="s">
        <v>4508</v>
      </c>
      <c r="Q522">
        <v>4508</v>
      </c>
      <c r="R522">
        <v>5400</v>
      </c>
      <c r="S522">
        <v>5268</v>
      </c>
      <c r="T522">
        <v>116</v>
      </c>
      <c r="U522">
        <v>16</v>
      </c>
      <c r="V522">
        <v>132</v>
      </c>
      <c r="W522">
        <v>0.97560000000000002</v>
      </c>
      <c r="X522">
        <v>0</v>
      </c>
      <c r="Y522">
        <v>1</v>
      </c>
      <c r="Z522">
        <v>1</v>
      </c>
      <c r="AA522">
        <v>0</v>
      </c>
      <c r="AB522" t="s">
        <v>935</v>
      </c>
      <c r="AC522" t="s">
        <v>4509</v>
      </c>
      <c r="AP522" t="s">
        <v>980</v>
      </c>
      <c r="AQ522">
        <v>0</v>
      </c>
      <c r="AT522" t="s">
        <v>1038</v>
      </c>
      <c r="AU522" t="s">
        <v>4510</v>
      </c>
      <c r="AV522" t="str">
        <f t="shared" si="8"/>
        <v>Mechaniczno biologiczna oczyszczalnia ścieków w aglomeracji Rogowo</v>
      </c>
      <c r="AW522" t="s">
        <v>4511</v>
      </c>
      <c r="AX522" t="s">
        <v>4512</v>
      </c>
      <c r="BF522" s="730" t="s">
        <v>4490</v>
      </c>
      <c r="BG522" s="730" t="s">
        <v>935</v>
      </c>
      <c r="BH522" s="730" t="s">
        <v>9497</v>
      </c>
    </row>
    <row r="523" spans="1:60">
      <c r="A523">
        <v>519</v>
      </c>
      <c r="B523" t="s">
        <v>935</v>
      </c>
      <c r="D523" t="s">
        <v>4513</v>
      </c>
      <c r="E523" t="s">
        <v>4514</v>
      </c>
      <c r="F523" t="s">
        <v>973</v>
      </c>
      <c r="G523">
        <v>1</v>
      </c>
      <c r="H523">
        <v>0</v>
      </c>
      <c r="I523" t="s">
        <v>3599</v>
      </c>
      <c r="J523" t="s">
        <v>4515</v>
      </c>
      <c r="K523" t="s">
        <v>984</v>
      </c>
      <c r="L523" t="s">
        <v>2646</v>
      </c>
      <c r="M523" t="s">
        <v>1516</v>
      </c>
      <c r="N523" t="s">
        <v>4514</v>
      </c>
      <c r="O523" t="s">
        <v>4516</v>
      </c>
      <c r="P523" t="s">
        <v>4517</v>
      </c>
      <c r="Q523">
        <v>4069</v>
      </c>
      <c r="R523">
        <v>4158</v>
      </c>
      <c r="S523">
        <v>2197</v>
      </c>
      <c r="T523">
        <v>1734</v>
      </c>
      <c r="U523">
        <v>227</v>
      </c>
      <c r="V523">
        <v>1961</v>
      </c>
      <c r="W523">
        <v>0.52839999999999998</v>
      </c>
      <c r="X523">
        <v>0</v>
      </c>
      <c r="Y523">
        <v>1</v>
      </c>
      <c r="Z523">
        <v>1</v>
      </c>
      <c r="AA523">
        <v>0</v>
      </c>
      <c r="AB523" t="s">
        <v>935</v>
      </c>
      <c r="AC523" t="s">
        <v>4518</v>
      </c>
      <c r="AP523" t="s">
        <v>980</v>
      </c>
      <c r="AQ523">
        <v>0</v>
      </c>
      <c r="AT523" t="s">
        <v>1038</v>
      </c>
      <c r="AU523" t="s">
        <v>4519</v>
      </c>
      <c r="AV523" t="str">
        <f t="shared" si="8"/>
        <v>Karolina w aglomeracji Rędziny</v>
      </c>
      <c r="AW523" t="s">
        <v>4520</v>
      </c>
      <c r="AX523" t="s">
        <v>4521</v>
      </c>
      <c r="BF523" s="730" t="s">
        <v>4497</v>
      </c>
      <c r="BG523" s="730" t="s">
        <v>935</v>
      </c>
      <c r="BH523" s="730" t="s">
        <v>9497</v>
      </c>
    </row>
    <row r="524" spans="1:60">
      <c r="A524">
        <v>520</v>
      </c>
      <c r="B524" t="s">
        <v>935</v>
      </c>
      <c r="D524" t="s">
        <v>4522</v>
      </c>
      <c r="E524" t="s">
        <v>4523</v>
      </c>
      <c r="F524" t="s">
        <v>973</v>
      </c>
      <c r="G524">
        <v>1</v>
      </c>
      <c r="H524">
        <v>0</v>
      </c>
      <c r="I524" t="s">
        <v>3599</v>
      </c>
      <c r="J524" t="s">
        <v>4396</v>
      </c>
      <c r="K524" t="s">
        <v>935</v>
      </c>
      <c r="L524" t="s">
        <v>2646</v>
      </c>
      <c r="M524" t="s">
        <v>1516</v>
      </c>
      <c r="N524" t="s">
        <v>4523</v>
      </c>
      <c r="O524" t="s">
        <v>4524</v>
      </c>
      <c r="P524" t="s">
        <v>4525</v>
      </c>
      <c r="Q524">
        <v>2828</v>
      </c>
      <c r="R524">
        <v>2828</v>
      </c>
      <c r="S524">
        <v>2797</v>
      </c>
      <c r="T524">
        <v>7</v>
      </c>
      <c r="U524">
        <v>24</v>
      </c>
      <c r="V524">
        <v>31</v>
      </c>
      <c r="W524">
        <v>0.98899999999999999</v>
      </c>
      <c r="X524">
        <v>1</v>
      </c>
      <c r="Y524">
        <v>1</v>
      </c>
      <c r="Z524">
        <v>1</v>
      </c>
      <c r="AA524">
        <v>1</v>
      </c>
      <c r="AB524" t="s">
        <v>935</v>
      </c>
      <c r="AC524" t="s">
        <v>4526</v>
      </c>
      <c r="AP524" t="s">
        <v>980</v>
      </c>
      <c r="AQ524">
        <v>0</v>
      </c>
      <c r="AT524" t="s">
        <v>970</v>
      </c>
      <c r="AU524" t="s">
        <v>1486</v>
      </c>
      <c r="AV524" t="str">
        <f t="shared" si="8"/>
        <v>POBIEROWO w aglomeracji Rewal</v>
      </c>
      <c r="AW524" t="s">
        <v>4527</v>
      </c>
      <c r="AX524" t="s">
        <v>1487</v>
      </c>
      <c r="BF524" s="730" t="s">
        <v>4505</v>
      </c>
      <c r="BG524" s="730" t="s">
        <v>935</v>
      </c>
      <c r="BH524" s="730" t="s">
        <v>9497</v>
      </c>
    </row>
    <row r="525" spans="1:60">
      <c r="A525">
        <v>521</v>
      </c>
      <c r="B525" t="s">
        <v>935</v>
      </c>
      <c r="D525" t="s">
        <v>4528</v>
      </c>
      <c r="E525" t="s">
        <v>4529</v>
      </c>
      <c r="F525" t="s">
        <v>973</v>
      </c>
      <c r="G525">
        <v>2</v>
      </c>
      <c r="H525">
        <v>0</v>
      </c>
      <c r="I525" t="s">
        <v>3599</v>
      </c>
      <c r="J525" t="s">
        <v>3879</v>
      </c>
      <c r="K525" t="s">
        <v>984</v>
      </c>
      <c r="L525" t="s">
        <v>2646</v>
      </c>
      <c r="M525" t="s">
        <v>1516</v>
      </c>
      <c r="N525" t="s">
        <v>4529</v>
      </c>
      <c r="O525" t="s">
        <v>4530</v>
      </c>
      <c r="P525" t="s">
        <v>4531</v>
      </c>
      <c r="Q525">
        <v>31560</v>
      </c>
      <c r="R525">
        <v>30291</v>
      </c>
      <c r="S525">
        <v>30049</v>
      </c>
      <c r="T525">
        <v>175</v>
      </c>
      <c r="U525">
        <v>67</v>
      </c>
      <c r="V525">
        <v>242</v>
      </c>
      <c r="W525">
        <v>0.99199999999999999</v>
      </c>
      <c r="X525">
        <v>1</v>
      </c>
      <c r="Y525">
        <v>1</v>
      </c>
      <c r="Z525">
        <v>1</v>
      </c>
      <c r="AA525">
        <v>1</v>
      </c>
      <c r="AB525" t="s">
        <v>935</v>
      </c>
      <c r="AC525" s="505" t="s">
        <v>4532</v>
      </c>
      <c r="AD525" s="504" t="s">
        <v>4533</v>
      </c>
      <c r="AP525" t="s">
        <v>980</v>
      </c>
      <c r="AQ525">
        <v>0</v>
      </c>
      <c r="AT525" t="s">
        <v>1459</v>
      </c>
      <c r="AU525" t="s">
        <v>1892</v>
      </c>
      <c r="AV525" t="str">
        <f t="shared" si="8"/>
        <v>oczyszczalnia ścieków WPK Sp. z o.o. w Reszlu w aglomeracji Reszel</v>
      </c>
      <c r="AW525" t="s">
        <v>4534</v>
      </c>
      <c r="AX525" t="s">
        <v>1893</v>
      </c>
      <c r="BF525" s="730" t="s">
        <v>4513</v>
      </c>
      <c r="BG525" s="730" t="s">
        <v>984</v>
      </c>
      <c r="BH525" s="730" t="s">
        <v>9497</v>
      </c>
    </row>
    <row r="526" spans="1:60">
      <c r="A526">
        <v>522</v>
      </c>
      <c r="B526" t="s">
        <v>935</v>
      </c>
      <c r="D526" t="s">
        <v>4535</v>
      </c>
      <c r="E526" t="s">
        <v>4464</v>
      </c>
      <c r="F526" t="s">
        <v>973</v>
      </c>
      <c r="G526">
        <v>1</v>
      </c>
      <c r="H526">
        <v>0</v>
      </c>
      <c r="I526" t="s">
        <v>4404</v>
      </c>
      <c r="J526" t="s">
        <v>4464</v>
      </c>
      <c r="K526" t="s">
        <v>4464</v>
      </c>
      <c r="L526" t="s">
        <v>2646</v>
      </c>
      <c r="M526" t="s">
        <v>1516</v>
      </c>
      <c r="N526" t="s">
        <v>4464</v>
      </c>
      <c r="O526" t="s">
        <v>4536</v>
      </c>
      <c r="P526" t="s">
        <v>4537</v>
      </c>
      <c r="Q526">
        <v>254686</v>
      </c>
      <c r="R526">
        <v>236475</v>
      </c>
      <c r="S526">
        <v>233324</v>
      </c>
      <c r="T526">
        <v>2584</v>
      </c>
      <c r="U526">
        <v>567</v>
      </c>
      <c r="V526">
        <v>3151</v>
      </c>
      <c r="W526">
        <v>0.98670000000000002</v>
      </c>
      <c r="X526">
        <v>0</v>
      </c>
      <c r="Y526">
        <v>1</v>
      </c>
      <c r="Z526">
        <v>1</v>
      </c>
      <c r="AA526">
        <v>0</v>
      </c>
      <c r="AB526" t="s">
        <v>935</v>
      </c>
      <c r="AC526" t="s">
        <v>4538</v>
      </c>
      <c r="AP526" t="s">
        <v>980</v>
      </c>
      <c r="AQ526">
        <v>0</v>
      </c>
      <c r="AT526" t="s">
        <v>970</v>
      </c>
      <c r="AU526" t="s">
        <v>1303</v>
      </c>
      <c r="AV526" t="str">
        <f t="shared" si="8"/>
        <v>Oczyszczalnia Resko w aglomeracji Resko</v>
      </c>
      <c r="AW526" t="s">
        <v>4539</v>
      </c>
      <c r="AX526" t="s">
        <v>1304</v>
      </c>
      <c r="BF526" s="730" t="s">
        <v>4522</v>
      </c>
      <c r="BG526" s="730" t="s">
        <v>935</v>
      </c>
      <c r="BH526" s="730" t="s">
        <v>9497</v>
      </c>
    </row>
    <row r="527" spans="1:60">
      <c r="A527">
        <v>523</v>
      </c>
      <c r="B527" t="s">
        <v>935</v>
      </c>
      <c r="D527" t="s">
        <v>4540</v>
      </c>
      <c r="E527" t="s">
        <v>4541</v>
      </c>
      <c r="F527" t="s">
        <v>973</v>
      </c>
      <c r="G527">
        <v>1</v>
      </c>
      <c r="H527">
        <v>0</v>
      </c>
      <c r="I527" t="s">
        <v>3599</v>
      </c>
      <c r="J527" t="s">
        <v>4542</v>
      </c>
      <c r="K527" t="s">
        <v>935</v>
      </c>
      <c r="L527" t="s">
        <v>2646</v>
      </c>
      <c r="M527" t="s">
        <v>1516</v>
      </c>
      <c r="N527" t="s">
        <v>4541</v>
      </c>
      <c r="O527" t="s">
        <v>4541</v>
      </c>
      <c r="P527" t="s">
        <v>4543</v>
      </c>
      <c r="Q527">
        <v>5634</v>
      </c>
      <c r="R527">
        <v>5677</v>
      </c>
      <c r="S527">
        <v>5200</v>
      </c>
      <c r="T527">
        <v>473</v>
      </c>
      <c r="U527">
        <v>4</v>
      </c>
      <c r="V527">
        <v>477</v>
      </c>
      <c r="W527">
        <v>0.91600000000000004</v>
      </c>
      <c r="X527">
        <v>0</v>
      </c>
      <c r="Y527">
        <v>1</v>
      </c>
      <c r="Z527">
        <v>1</v>
      </c>
      <c r="AA527">
        <v>0</v>
      </c>
      <c r="AB527" t="s">
        <v>935</v>
      </c>
      <c r="AC527" t="s">
        <v>4544</v>
      </c>
      <c r="AP527" t="s">
        <v>980</v>
      </c>
      <c r="AQ527">
        <v>0</v>
      </c>
      <c r="AT527" t="s">
        <v>1212</v>
      </c>
      <c r="AU527" t="s">
        <v>4545</v>
      </c>
      <c r="AV527" t="str">
        <f t="shared" si="8"/>
        <v>Miejski Zakład Wodociągów i Kanalizacji w aglomeracji Rejowiec Fabryczny</v>
      </c>
      <c r="AW527" t="s">
        <v>4546</v>
      </c>
      <c r="AX527" t="s">
        <v>4547</v>
      </c>
      <c r="BF527" s="730" t="s">
        <v>4528</v>
      </c>
      <c r="BG527" s="730" t="s">
        <v>984</v>
      </c>
      <c r="BH527" s="730" t="s">
        <v>9497</v>
      </c>
    </row>
    <row r="528" spans="1:60">
      <c r="A528">
        <v>524</v>
      </c>
      <c r="B528" t="s">
        <v>935</v>
      </c>
      <c r="D528" t="s">
        <v>4548</v>
      </c>
      <c r="E528" t="s">
        <v>4549</v>
      </c>
      <c r="F528" t="s">
        <v>973</v>
      </c>
      <c r="G528">
        <v>1</v>
      </c>
      <c r="H528">
        <v>0</v>
      </c>
      <c r="I528" t="s">
        <v>3599</v>
      </c>
      <c r="J528" t="s">
        <v>4542</v>
      </c>
      <c r="K528" t="s">
        <v>935</v>
      </c>
      <c r="L528" t="s">
        <v>2646</v>
      </c>
      <c r="M528" t="s">
        <v>1516</v>
      </c>
      <c r="N528" t="s">
        <v>4541</v>
      </c>
      <c r="O528" t="s">
        <v>4541</v>
      </c>
      <c r="P528" t="s">
        <v>4550</v>
      </c>
      <c r="Q528">
        <v>4983</v>
      </c>
      <c r="R528">
        <v>5101</v>
      </c>
      <c r="S528">
        <v>2625</v>
      </c>
      <c r="T528">
        <v>2461</v>
      </c>
      <c r="U528">
        <v>15</v>
      </c>
      <c r="V528">
        <v>2476</v>
      </c>
      <c r="W528">
        <v>0.51459999999999995</v>
      </c>
      <c r="X528">
        <v>0</v>
      </c>
      <c r="Y528">
        <v>1</v>
      </c>
      <c r="Z528">
        <v>1</v>
      </c>
      <c r="AA528">
        <v>0</v>
      </c>
      <c r="AB528" t="s">
        <v>935</v>
      </c>
      <c r="AC528" t="s">
        <v>4551</v>
      </c>
      <c r="AP528" t="s">
        <v>980</v>
      </c>
      <c r="AQ528">
        <v>0</v>
      </c>
      <c r="AT528" t="s">
        <v>1212</v>
      </c>
      <c r="AU528" t="s">
        <v>4552</v>
      </c>
      <c r="AV528" t="str">
        <f t="shared" si="8"/>
        <v>Rejowiec w aglomeracji Rejowiec</v>
      </c>
      <c r="AW528" t="s">
        <v>4553</v>
      </c>
      <c r="AX528" t="s">
        <v>4553</v>
      </c>
      <c r="BF528" s="730" t="s">
        <v>4535</v>
      </c>
      <c r="BG528" s="730" t="s">
        <v>4464</v>
      </c>
      <c r="BH528" s="730" t="s">
        <v>9497</v>
      </c>
    </row>
    <row r="529" spans="1:60">
      <c r="A529">
        <v>525</v>
      </c>
      <c r="B529" t="s">
        <v>935</v>
      </c>
      <c r="D529" t="s">
        <v>4554</v>
      </c>
      <c r="E529" t="s">
        <v>4555</v>
      </c>
      <c r="F529" t="s">
        <v>973</v>
      </c>
      <c r="G529">
        <v>1</v>
      </c>
      <c r="H529">
        <v>0</v>
      </c>
      <c r="I529" t="s">
        <v>3599</v>
      </c>
      <c r="J529" t="s">
        <v>4556</v>
      </c>
      <c r="K529" t="s">
        <v>935</v>
      </c>
      <c r="L529" t="s">
        <v>2646</v>
      </c>
      <c r="M529" t="s">
        <v>1516</v>
      </c>
      <c r="N529" t="s">
        <v>4555</v>
      </c>
      <c r="O529" t="s">
        <v>4555</v>
      </c>
      <c r="P529" t="s">
        <v>4557</v>
      </c>
      <c r="Q529">
        <v>5700</v>
      </c>
      <c r="R529">
        <v>5340</v>
      </c>
      <c r="S529">
        <v>5265</v>
      </c>
      <c r="T529">
        <v>25</v>
      </c>
      <c r="U529">
        <v>50</v>
      </c>
      <c r="V529">
        <v>75</v>
      </c>
      <c r="W529">
        <v>0.98599999999999999</v>
      </c>
      <c r="X529">
        <v>1</v>
      </c>
      <c r="Y529">
        <v>1</v>
      </c>
      <c r="Z529">
        <v>1</v>
      </c>
      <c r="AA529">
        <v>1</v>
      </c>
      <c r="AB529" t="s">
        <v>935</v>
      </c>
      <c r="AC529" t="s">
        <v>4558</v>
      </c>
      <c r="AP529" t="s">
        <v>980</v>
      </c>
      <c r="AQ529">
        <v>0</v>
      </c>
      <c r="AT529" t="s">
        <v>970</v>
      </c>
      <c r="AU529" t="s">
        <v>1440</v>
      </c>
      <c r="AV529" t="str">
        <f t="shared" si="8"/>
        <v>Recz w aglomeracji Recz</v>
      </c>
      <c r="AW529" t="s">
        <v>1441</v>
      </c>
      <c r="AX529" t="s">
        <v>1441</v>
      </c>
      <c r="BF529" s="730" t="s">
        <v>4540</v>
      </c>
      <c r="BG529" s="730" t="s">
        <v>935</v>
      </c>
      <c r="BH529" s="730" t="s">
        <v>9497</v>
      </c>
    </row>
    <row r="530" spans="1:60" ht="30">
      <c r="A530">
        <v>526</v>
      </c>
      <c r="B530" t="s">
        <v>935</v>
      </c>
      <c r="D530" t="s">
        <v>4559</v>
      </c>
      <c r="E530" t="s">
        <v>935</v>
      </c>
      <c r="F530" t="s">
        <v>973</v>
      </c>
      <c r="G530">
        <v>3</v>
      </c>
      <c r="H530">
        <v>0</v>
      </c>
      <c r="I530" t="s">
        <v>3599</v>
      </c>
      <c r="J530" t="s">
        <v>4560</v>
      </c>
      <c r="K530" t="s">
        <v>935</v>
      </c>
      <c r="L530" t="s">
        <v>2646</v>
      </c>
      <c r="M530" t="s">
        <v>1516</v>
      </c>
      <c r="N530" t="s">
        <v>935</v>
      </c>
      <c r="O530" t="s">
        <v>4561</v>
      </c>
      <c r="P530" t="s">
        <v>4562</v>
      </c>
      <c r="Q530">
        <v>924922</v>
      </c>
      <c r="R530">
        <v>900190</v>
      </c>
      <c r="S530">
        <v>888972</v>
      </c>
      <c r="T530">
        <v>10669</v>
      </c>
      <c r="U530">
        <v>549</v>
      </c>
      <c r="V530">
        <v>11218</v>
      </c>
      <c r="W530">
        <v>0.98750000000000004</v>
      </c>
      <c r="X530">
        <v>0</v>
      </c>
      <c r="Y530">
        <v>0</v>
      </c>
      <c r="Z530">
        <v>1</v>
      </c>
      <c r="AA530">
        <v>0</v>
      </c>
      <c r="AB530" t="s">
        <v>935</v>
      </c>
      <c r="AC530" s="505" t="s">
        <v>4563</v>
      </c>
      <c r="AD530" s="505" t="s">
        <v>4564</v>
      </c>
      <c r="AE530" s="505" t="s">
        <v>4565</v>
      </c>
      <c r="AP530" t="s">
        <v>1232</v>
      </c>
      <c r="AQ530">
        <v>1</v>
      </c>
      <c r="AT530" t="s">
        <v>970</v>
      </c>
      <c r="AU530" t="s">
        <v>1139</v>
      </c>
      <c r="AV530" t="str">
        <f t="shared" si="8"/>
        <v>Rąbino w aglomeracji Rąbino</v>
      </c>
      <c r="AW530" t="s">
        <v>1140</v>
      </c>
      <c r="AX530" t="s">
        <v>1140</v>
      </c>
      <c r="BF530" s="730" t="s">
        <v>4548</v>
      </c>
      <c r="BG530" s="730" t="s">
        <v>935</v>
      </c>
      <c r="BH530" s="730" t="s">
        <v>9497</v>
      </c>
    </row>
    <row r="531" spans="1:60">
      <c r="A531">
        <v>527</v>
      </c>
      <c r="B531" t="s">
        <v>935</v>
      </c>
      <c r="D531" t="s">
        <v>4566</v>
      </c>
      <c r="E531" t="s">
        <v>4567</v>
      </c>
      <c r="F531" t="s">
        <v>973</v>
      </c>
      <c r="G531">
        <v>1</v>
      </c>
      <c r="H531">
        <v>0</v>
      </c>
      <c r="I531" t="s">
        <v>3599</v>
      </c>
      <c r="J531" t="s">
        <v>4568</v>
      </c>
      <c r="K531" t="s">
        <v>935</v>
      </c>
      <c r="L531" t="s">
        <v>2646</v>
      </c>
      <c r="M531" t="s">
        <v>1516</v>
      </c>
      <c r="N531" t="s">
        <v>935</v>
      </c>
      <c r="O531" t="s">
        <v>935</v>
      </c>
      <c r="P531" t="s">
        <v>4569</v>
      </c>
      <c r="Q531">
        <v>2980</v>
      </c>
      <c r="R531">
        <v>2980</v>
      </c>
      <c r="S531">
        <v>2943</v>
      </c>
      <c r="T531">
        <v>37</v>
      </c>
      <c r="U531">
        <v>0</v>
      </c>
      <c r="V531">
        <v>37</v>
      </c>
      <c r="W531">
        <v>0.98760000000000003</v>
      </c>
      <c r="X531">
        <v>1</v>
      </c>
      <c r="Y531">
        <v>1</v>
      </c>
      <c r="Z531">
        <v>1</v>
      </c>
      <c r="AA531">
        <v>1</v>
      </c>
      <c r="AB531" t="s">
        <v>935</v>
      </c>
      <c r="AC531" t="s">
        <v>4570</v>
      </c>
      <c r="AP531" t="s">
        <v>980</v>
      </c>
      <c r="AQ531">
        <v>0</v>
      </c>
      <c r="AT531" t="s">
        <v>1029</v>
      </c>
      <c r="AU531" t="s">
        <v>4571</v>
      </c>
      <c r="AV531" t="str">
        <f t="shared" si="8"/>
        <v>Oczyszczalnia ścieków w Rawiczu w aglomeracji Rawicz</v>
      </c>
      <c r="AW531" t="s">
        <v>4572</v>
      </c>
      <c r="AX531" t="s">
        <v>4573</v>
      </c>
      <c r="BF531" s="730" t="s">
        <v>4554</v>
      </c>
      <c r="BG531" s="730" t="s">
        <v>935</v>
      </c>
      <c r="BH531" s="730" t="s">
        <v>9497</v>
      </c>
    </row>
    <row r="532" spans="1:60">
      <c r="A532">
        <v>528</v>
      </c>
      <c r="B532" t="s">
        <v>935</v>
      </c>
      <c r="D532" t="s">
        <v>4574</v>
      </c>
      <c r="E532" t="s">
        <v>4575</v>
      </c>
      <c r="F532" t="s">
        <v>973</v>
      </c>
      <c r="G532">
        <v>1</v>
      </c>
      <c r="H532">
        <v>0</v>
      </c>
      <c r="I532" t="s">
        <v>4404</v>
      </c>
      <c r="J532" t="s">
        <v>4576</v>
      </c>
      <c r="K532" t="s">
        <v>4464</v>
      </c>
      <c r="L532" t="s">
        <v>1515</v>
      </c>
      <c r="M532" t="s">
        <v>1516</v>
      </c>
      <c r="N532" t="s">
        <v>4577</v>
      </c>
      <c r="O532" t="s">
        <v>4577</v>
      </c>
      <c r="P532" t="s">
        <v>4578</v>
      </c>
      <c r="Q532">
        <v>3190</v>
      </c>
      <c r="R532">
        <v>3026</v>
      </c>
      <c r="S532">
        <v>2984</v>
      </c>
      <c r="T532">
        <v>13</v>
      </c>
      <c r="U532">
        <v>29</v>
      </c>
      <c r="V532">
        <v>42</v>
      </c>
      <c r="W532">
        <v>0.98609999999999998</v>
      </c>
      <c r="X532">
        <v>1</v>
      </c>
      <c r="Y532">
        <v>1</v>
      </c>
      <c r="Z532">
        <v>1</v>
      </c>
      <c r="AA532">
        <v>1</v>
      </c>
      <c r="AB532" t="s">
        <v>935</v>
      </c>
      <c r="AC532" t="s">
        <v>4579</v>
      </c>
      <c r="AP532" t="s">
        <v>980</v>
      </c>
      <c r="AQ532">
        <v>0</v>
      </c>
      <c r="AT532" t="s">
        <v>990</v>
      </c>
      <c r="AU532" t="s">
        <v>4580</v>
      </c>
      <c r="AV532" t="str">
        <f t="shared" si="8"/>
        <v>Oczyszczalnia ścieków w Żydomicach w aglomeracji Rawa Mazowiecka</v>
      </c>
      <c r="AW532" t="s">
        <v>4581</v>
      </c>
      <c r="AX532" t="s">
        <v>4582</v>
      </c>
      <c r="BF532" s="730" t="s">
        <v>4559</v>
      </c>
      <c r="BG532" s="730" t="s">
        <v>935</v>
      </c>
      <c r="BH532" s="730" t="s">
        <v>9497</v>
      </c>
    </row>
    <row r="533" spans="1:60">
      <c r="A533">
        <v>529</v>
      </c>
      <c r="B533" t="s">
        <v>935</v>
      </c>
      <c r="D533" t="s">
        <v>4583</v>
      </c>
      <c r="E533" t="s">
        <v>4584</v>
      </c>
      <c r="F533" t="s">
        <v>973</v>
      </c>
      <c r="G533">
        <v>1</v>
      </c>
      <c r="H533">
        <v>0</v>
      </c>
      <c r="I533" t="s">
        <v>3599</v>
      </c>
      <c r="J533" t="s">
        <v>4585</v>
      </c>
      <c r="K533" t="s">
        <v>4426</v>
      </c>
      <c r="L533" t="s">
        <v>2646</v>
      </c>
      <c r="M533" t="s">
        <v>1516</v>
      </c>
      <c r="N533" t="s">
        <v>4586</v>
      </c>
      <c r="O533" t="s">
        <v>4586</v>
      </c>
      <c r="P533" t="s">
        <v>4587</v>
      </c>
      <c r="Q533">
        <v>3256</v>
      </c>
      <c r="R533">
        <v>3266</v>
      </c>
      <c r="S533">
        <v>3266</v>
      </c>
      <c r="T533">
        <v>0</v>
      </c>
      <c r="U533">
        <v>0</v>
      </c>
      <c r="V533">
        <v>0</v>
      </c>
      <c r="W533">
        <v>1</v>
      </c>
      <c r="X533">
        <v>1</v>
      </c>
      <c r="Y533">
        <v>1</v>
      </c>
      <c r="Z533">
        <v>1</v>
      </c>
      <c r="AA533">
        <v>1</v>
      </c>
      <c r="AB533" t="s">
        <v>935</v>
      </c>
      <c r="AC533" t="s">
        <v>4588</v>
      </c>
      <c r="AP533" t="s">
        <v>980</v>
      </c>
      <c r="AQ533">
        <v>0</v>
      </c>
      <c r="AT533" t="s">
        <v>990</v>
      </c>
      <c r="AU533" t="s">
        <v>4589</v>
      </c>
      <c r="AV533" t="str">
        <f t="shared" si="8"/>
        <v>Oczyszczalnia ścieków w Falentach w aglomeracji Raszyn</v>
      </c>
      <c r="AW533" t="s">
        <v>4590</v>
      </c>
      <c r="AX533" t="s">
        <v>4591</v>
      </c>
      <c r="BF533" s="730" t="s">
        <v>4566</v>
      </c>
      <c r="BG533" s="730" t="s">
        <v>935</v>
      </c>
      <c r="BH533" s="730" t="s">
        <v>9497</v>
      </c>
    </row>
    <row r="534" spans="1:60">
      <c r="A534">
        <v>530</v>
      </c>
      <c r="B534" t="s">
        <v>935</v>
      </c>
      <c r="D534" t="s">
        <v>4592</v>
      </c>
      <c r="E534" t="s">
        <v>4593</v>
      </c>
      <c r="F534" t="s">
        <v>973</v>
      </c>
      <c r="G534">
        <v>1</v>
      </c>
      <c r="H534">
        <v>0</v>
      </c>
      <c r="I534" t="s">
        <v>3599</v>
      </c>
      <c r="J534" t="s">
        <v>3776</v>
      </c>
      <c r="K534" t="s">
        <v>935</v>
      </c>
      <c r="L534" t="s">
        <v>2646</v>
      </c>
      <c r="M534" t="s">
        <v>1516</v>
      </c>
      <c r="N534" t="s">
        <v>4594</v>
      </c>
      <c r="O534" t="s">
        <v>4003</v>
      </c>
      <c r="P534" t="s">
        <v>4595</v>
      </c>
      <c r="Q534">
        <v>9827</v>
      </c>
      <c r="R534">
        <v>6382</v>
      </c>
      <c r="S534">
        <v>5582</v>
      </c>
      <c r="T534">
        <v>636</v>
      </c>
      <c r="U534">
        <v>164</v>
      </c>
      <c r="V534">
        <v>800</v>
      </c>
      <c r="W534">
        <v>0.87460000000000004</v>
      </c>
      <c r="X534">
        <v>0</v>
      </c>
      <c r="Y534">
        <v>1</v>
      </c>
      <c r="Z534">
        <v>1</v>
      </c>
      <c r="AA534">
        <v>0</v>
      </c>
      <c r="AB534" t="s">
        <v>935</v>
      </c>
      <c r="AC534" t="s">
        <v>4596</v>
      </c>
      <c r="AP534" t="s">
        <v>980</v>
      </c>
      <c r="AQ534">
        <v>0</v>
      </c>
      <c r="AT534" t="s">
        <v>1038</v>
      </c>
      <c r="AU534" t="s">
        <v>4597</v>
      </c>
      <c r="AV534" t="str">
        <f t="shared" si="8"/>
        <v>Raszewy w aglomeracji Raszewy</v>
      </c>
      <c r="AW534" t="s">
        <v>4598</v>
      </c>
      <c r="AX534" t="s">
        <v>4598</v>
      </c>
      <c r="BF534" s="730" t="s">
        <v>4574</v>
      </c>
      <c r="BG534" s="730" t="s">
        <v>4464</v>
      </c>
      <c r="BH534" s="730" t="s">
        <v>9497</v>
      </c>
    </row>
    <row r="535" spans="1:60">
      <c r="A535">
        <v>531</v>
      </c>
      <c r="B535" t="s">
        <v>935</v>
      </c>
      <c r="D535" t="s">
        <v>4599</v>
      </c>
      <c r="E535" t="s">
        <v>4600</v>
      </c>
      <c r="F535" t="s">
        <v>973</v>
      </c>
      <c r="G535">
        <v>2</v>
      </c>
      <c r="H535">
        <v>0</v>
      </c>
      <c r="I535" t="s">
        <v>3599</v>
      </c>
      <c r="J535" t="s">
        <v>4439</v>
      </c>
      <c r="K535" t="s">
        <v>4426</v>
      </c>
      <c r="L535" t="s">
        <v>4601</v>
      </c>
      <c r="M535" t="s">
        <v>4602</v>
      </c>
      <c r="N535" t="s">
        <v>4600</v>
      </c>
      <c r="O535" t="s">
        <v>4600</v>
      </c>
      <c r="P535" t="s">
        <v>4603</v>
      </c>
      <c r="Q535">
        <v>6800</v>
      </c>
      <c r="R535">
        <v>6321</v>
      </c>
      <c r="S535">
        <v>6001</v>
      </c>
      <c r="T535">
        <v>260</v>
      </c>
      <c r="U535">
        <v>60</v>
      </c>
      <c r="V535">
        <v>320</v>
      </c>
      <c r="W535">
        <v>0.94940000000000002</v>
      </c>
      <c r="X535">
        <v>0</v>
      </c>
      <c r="Y535">
        <v>1</v>
      </c>
      <c r="Z535">
        <v>0</v>
      </c>
      <c r="AA535">
        <v>0</v>
      </c>
      <c r="AB535" t="s">
        <v>935</v>
      </c>
      <c r="AC535" s="505" t="s">
        <v>4604</v>
      </c>
      <c r="AD535" s="504" t="s">
        <v>4605</v>
      </c>
      <c r="AP535" t="s">
        <v>980</v>
      </c>
      <c r="AQ535">
        <v>0</v>
      </c>
      <c r="AT535" t="s">
        <v>1019</v>
      </c>
      <c r="AU535" t="s">
        <v>4606</v>
      </c>
      <c r="AV535" t="str">
        <f t="shared" si="8"/>
        <v>Raniżów-Borki w aglomeracji Raniżów</v>
      </c>
      <c r="AW535" t="s">
        <v>4607</v>
      </c>
      <c r="AX535" t="s">
        <v>4608</v>
      </c>
      <c r="BF535" s="730" t="s">
        <v>4583</v>
      </c>
      <c r="BG535" s="730" t="s">
        <v>4426</v>
      </c>
      <c r="BH535" s="730" t="s">
        <v>9497</v>
      </c>
    </row>
    <row r="536" spans="1:60">
      <c r="A536">
        <v>532</v>
      </c>
      <c r="B536" t="s">
        <v>935</v>
      </c>
      <c r="D536" t="s">
        <v>4609</v>
      </c>
      <c r="E536" t="s">
        <v>4610</v>
      </c>
      <c r="F536" t="s">
        <v>973</v>
      </c>
      <c r="G536">
        <v>1</v>
      </c>
      <c r="H536">
        <v>0</v>
      </c>
      <c r="I536" t="s">
        <v>3599</v>
      </c>
      <c r="J536" t="s">
        <v>4492</v>
      </c>
      <c r="K536" t="s">
        <v>935</v>
      </c>
      <c r="L536" t="s">
        <v>2646</v>
      </c>
      <c r="M536" t="s">
        <v>1516</v>
      </c>
      <c r="N536" t="s">
        <v>4611</v>
      </c>
      <c r="O536" t="s">
        <v>4611</v>
      </c>
      <c r="P536" t="s">
        <v>4612</v>
      </c>
      <c r="Q536">
        <v>19995</v>
      </c>
      <c r="R536">
        <v>20897</v>
      </c>
      <c r="S536">
        <v>20686</v>
      </c>
      <c r="T536">
        <v>167</v>
      </c>
      <c r="U536">
        <v>44</v>
      </c>
      <c r="V536">
        <v>211</v>
      </c>
      <c r="W536">
        <v>0.9899</v>
      </c>
      <c r="X536">
        <v>1</v>
      </c>
      <c r="Y536">
        <v>0</v>
      </c>
      <c r="Z536">
        <v>1</v>
      </c>
      <c r="AA536">
        <v>0</v>
      </c>
      <c r="AB536" t="s">
        <v>935</v>
      </c>
      <c r="AC536" t="s">
        <v>4613</v>
      </c>
      <c r="AP536" t="s">
        <v>980</v>
      </c>
      <c r="AQ536">
        <v>0</v>
      </c>
      <c r="AT536" t="s">
        <v>1038</v>
      </c>
      <c r="AU536" t="s">
        <v>4614</v>
      </c>
      <c r="AV536" t="str">
        <f t="shared" si="8"/>
        <v>Rakoniewice w aglomeracji Rakoniewice</v>
      </c>
      <c r="AW536" t="s">
        <v>4615</v>
      </c>
      <c r="AX536" t="s">
        <v>4615</v>
      </c>
      <c r="BF536" s="730" t="s">
        <v>4592</v>
      </c>
      <c r="BG536" s="730" t="s">
        <v>935</v>
      </c>
      <c r="BH536" s="730" t="s">
        <v>9497</v>
      </c>
    </row>
    <row r="537" spans="1:60">
      <c r="A537">
        <v>533</v>
      </c>
      <c r="B537" t="s">
        <v>935</v>
      </c>
      <c r="D537" t="s">
        <v>4616</v>
      </c>
      <c r="E537" t="s">
        <v>4617</v>
      </c>
      <c r="F537" t="s">
        <v>973</v>
      </c>
      <c r="G537">
        <v>2</v>
      </c>
      <c r="H537">
        <v>0</v>
      </c>
      <c r="I537" t="s">
        <v>3599</v>
      </c>
      <c r="J537" t="s">
        <v>4425</v>
      </c>
      <c r="K537" t="s">
        <v>4426</v>
      </c>
      <c r="L537" t="s">
        <v>2646</v>
      </c>
      <c r="M537" t="s">
        <v>1516</v>
      </c>
      <c r="N537" t="s">
        <v>4618</v>
      </c>
      <c r="O537" t="s">
        <v>4618</v>
      </c>
      <c r="P537" t="s">
        <v>4619</v>
      </c>
      <c r="Q537">
        <v>2068</v>
      </c>
      <c r="R537">
        <v>2051</v>
      </c>
      <c r="S537">
        <v>2011</v>
      </c>
      <c r="T537">
        <v>30</v>
      </c>
      <c r="U537">
        <v>10</v>
      </c>
      <c r="V537">
        <v>40</v>
      </c>
      <c r="W537">
        <v>0.98050000000000004</v>
      </c>
      <c r="X537">
        <v>1</v>
      </c>
      <c r="Y537">
        <v>1</v>
      </c>
      <c r="Z537">
        <v>1</v>
      </c>
      <c r="AA537">
        <v>1</v>
      </c>
      <c r="AB537" t="s">
        <v>935</v>
      </c>
      <c r="AC537" s="505" t="s">
        <v>4620</v>
      </c>
      <c r="AD537" s="504" t="s">
        <v>4621</v>
      </c>
      <c r="AP537" t="s">
        <v>980</v>
      </c>
      <c r="AQ537">
        <v>0</v>
      </c>
      <c r="AT537" t="s">
        <v>1459</v>
      </c>
      <c r="AU537" t="s">
        <v>1722</v>
      </c>
      <c r="AV537" t="str">
        <f t="shared" si="8"/>
        <v>Rajgród w aglomeracji Rajgród</v>
      </c>
      <c r="AW537" t="s">
        <v>1723</v>
      </c>
      <c r="AX537" t="s">
        <v>1723</v>
      </c>
      <c r="BF537" s="730" t="s">
        <v>4599</v>
      </c>
      <c r="BG537" s="730" t="s">
        <v>4426</v>
      </c>
      <c r="BH537" s="730" t="s">
        <v>9498</v>
      </c>
    </row>
    <row r="538" spans="1:60">
      <c r="A538">
        <v>534</v>
      </c>
      <c r="B538" t="s">
        <v>935</v>
      </c>
      <c r="D538" t="s">
        <v>4622</v>
      </c>
      <c r="E538" t="s">
        <v>4618</v>
      </c>
      <c r="F538" t="s">
        <v>973</v>
      </c>
      <c r="G538">
        <v>1</v>
      </c>
      <c r="H538">
        <v>0</v>
      </c>
      <c r="I538" t="s">
        <v>3599</v>
      </c>
      <c r="J538" t="s">
        <v>4425</v>
      </c>
      <c r="K538" t="s">
        <v>4426</v>
      </c>
      <c r="L538" t="s">
        <v>2646</v>
      </c>
      <c r="M538" t="s">
        <v>1516</v>
      </c>
      <c r="N538" t="s">
        <v>4618</v>
      </c>
      <c r="O538" t="s">
        <v>4618</v>
      </c>
      <c r="P538" t="s">
        <v>4623</v>
      </c>
      <c r="Q538">
        <v>5710</v>
      </c>
      <c r="R538">
        <v>5769</v>
      </c>
      <c r="S538">
        <v>5658</v>
      </c>
      <c r="T538">
        <v>96</v>
      </c>
      <c r="U538">
        <v>15</v>
      </c>
      <c r="V538">
        <v>111</v>
      </c>
      <c r="W538">
        <v>0.98080000000000001</v>
      </c>
      <c r="X538">
        <v>1</v>
      </c>
      <c r="Y538">
        <v>1</v>
      </c>
      <c r="Z538">
        <v>1</v>
      </c>
      <c r="AA538">
        <v>1</v>
      </c>
      <c r="AB538" t="s">
        <v>935</v>
      </c>
      <c r="AC538" t="s">
        <v>4624</v>
      </c>
      <c r="AP538" t="s">
        <v>980</v>
      </c>
      <c r="AQ538">
        <v>0</v>
      </c>
      <c r="AT538" t="s">
        <v>1212</v>
      </c>
      <c r="AU538" t="s">
        <v>4625</v>
      </c>
      <c r="AV538" t="str">
        <f t="shared" si="8"/>
        <v>Radzyń Podlaski w aglomeracji Radzyń Podlaski</v>
      </c>
      <c r="AW538" t="s">
        <v>4626</v>
      </c>
      <c r="AX538" t="s">
        <v>4626</v>
      </c>
      <c r="BF538" s="730" t="s">
        <v>4609</v>
      </c>
      <c r="BG538" s="730" t="s">
        <v>935</v>
      </c>
      <c r="BH538" s="730" t="s">
        <v>9497</v>
      </c>
    </row>
    <row r="539" spans="1:60">
      <c r="A539">
        <v>535</v>
      </c>
      <c r="B539" t="s">
        <v>935</v>
      </c>
      <c r="D539" t="s">
        <v>4627</v>
      </c>
      <c r="E539" t="s">
        <v>4628</v>
      </c>
      <c r="F539" t="s">
        <v>973</v>
      </c>
      <c r="G539">
        <v>1</v>
      </c>
      <c r="H539">
        <v>0</v>
      </c>
      <c r="I539" t="s">
        <v>4404</v>
      </c>
      <c r="J539" t="s">
        <v>4629</v>
      </c>
      <c r="K539" t="s">
        <v>4464</v>
      </c>
      <c r="L539" t="s">
        <v>2646</v>
      </c>
      <c r="M539" t="s">
        <v>1516</v>
      </c>
      <c r="N539" t="s">
        <v>4628</v>
      </c>
      <c r="O539" t="s">
        <v>4628</v>
      </c>
      <c r="P539" t="s">
        <v>4630</v>
      </c>
      <c r="Q539">
        <v>5301</v>
      </c>
      <c r="R539">
        <v>5301</v>
      </c>
      <c r="S539">
        <v>5191</v>
      </c>
      <c r="T539">
        <v>110</v>
      </c>
      <c r="U539">
        <v>0</v>
      </c>
      <c r="V539">
        <v>110</v>
      </c>
      <c r="W539">
        <v>0.97919999999999996</v>
      </c>
      <c r="X539">
        <v>0</v>
      </c>
      <c r="Y539">
        <v>1</v>
      </c>
      <c r="Z539">
        <v>1</v>
      </c>
      <c r="AA539">
        <v>0</v>
      </c>
      <c r="AB539" t="s">
        <v>935</v>
      </c>
      <c r="AC539" t="s">
        <v>4631</v>
      </c>
      <c r="AP539" t="s">
        <v>980</v>
      </c>
      <c r="AQ539">
        <v>0</v>
      </c>
      <c r="AT539" t="s">
        <v>990</v>
      </c>
      <c r="AU539" t="s">
        <v>4632</v>
      </c>
      <c r="AV539" t="str">
        <f t="shared" si="8"/>
        <v>Oczyszczalnia Ścieków Komunalnych w aglomeracji Radzymin</v>
      </c>
      <c r="AW539" t="s">
        <v>2904</v>
      </c>
      <c r="AX539" t="s">
        <v>4633</v>
      </c>
      <c r="BF539" s="730" t="s">
        <v>4616</v>
      </c>
      <c r="BG539" s="730" t="s">
        <v>4426</v>
      </c>
      <c r="BH539" s="730" t="s">
        <v>9497</v>
      </c>
    </row>
    <row r="540" spans="1:60">
      <c r="A540">
        <v>536</v>
      </c>
      <c r="B540" t="s">
        <v>935</v>
      </c>
      <c r="D540" t="s">
        <v>4634</v>
      </c>
      <c r="E540" t="s">
        <v>4635</v>
      </c>
      <c r="F540" t="s">
        <v>973</v>
      </c>
      <c r="G540">
        <v>1</v>
      </c>
      <c r="H540">
        <v>0</v>
      </c>
      <c r="I540" t="s">
        <v>4404</v>
      </c>
      <c r="J540" t="s">
        <v>4463</v>
      </c>
      <c r="K540" t="s">
        <v>935</v>
      </c>
      <c r="L540" t="s">
        <v>2646</v>
      </c>
      <c r="M540" t="s">
        <v>1516</v>
      </c>
      <c r="N540" t="s">
        <v>4635</v>
      </c>
      <c r="O540" t="s">
        <v>4636</v>
      </c>
      <c r="P540" t="s">
        <v>4637</v>
      </c>
      <c r="Q540">
        <v>11031</v>
      </c>
      <c r="R540">
        <v>12037</v>
      </c>
      <c r="S540">
        <v>9879</v>
      </c>
      <c r="T540">
        <v>1686</v>
      </c>
      <c r="U540">
        <v>472</v>
      </c>
      <c r="V540">
        <v>2158</v>
      </c>
      <c r="W540">
        <v>0.82069999999999999</v>
      </c>
      <c r="X540">
        <v>0</v>
      </c>
      <c r="Y540">
        <v>0</v>
      </c>
      <c r="Z540">
        <v>0</v>
      </c>
      <c r="AA540">
        <v>0</v>
      </c>
      <c r="AB540" t="s">
        <v>935</v>
      </c>
      <c r="AC540" t="s">
        <v>4638</v>
      </c>
      <c r="AP540" t="s">
        <v>980</v>
      </c>
      <c r="AQ540">
        <v>0</v>
      </c>
      <c r="AT540" t="s">
        <v>1072</v>
      </c>
      <c r="AU540" t="s">
        <v>2094</v>
      </c>
      <c r="AV540" t="str">
        <f t="shared" si="8"/>
        <v>Oczyszczalnia ścieków miasta Radziejów w Broniewku w aglomeracji Radziejów</v>
      </c>
      <c r="AW540" t="s">
        <v>4639</v>
      </c>
      <c r="AX540" t="s">
        <v>2095</v>
      </c>
      <c r="BF540" s="730" t="s">
        <v>4622</v>
      </c>
      <c r="BG540" s="730" t="s">
        <v>4426</v>
      </c>
      <c r="BH540" s="730" t="s">
        <v>9497</v>
      </c>
    </row>
    <row r="541" spans="1:60">
      <c r="A541">
        <v>537</v>
      </c>
      <c r="B541" t="s">
        <v>935</v>
      </c>
      <c r="D541" t="s">
        <v>4640</v>
      </c>
      <c r="E541" t="s">
        <v>4641</v>
      </c>
      <c r="F541" t="s">
        <v>973</v>
      </c>
      <c r="G541">
        <v>1</v>
      </c>
      <c r="H541">
        <v>0</v>
      </c>
      <c r="I541" t="s">
        <v>4404</v>
      </c>
      <c r="J541" t="s">
        <v>4463</v>
      </c>
      <c r="K541" t="s">
        <v>4464</v>
      </c>
      <c r="L541" t="s">
        <v>2646</v>
      </c>
      <c r="M541" t="s">
        <v>1516</v>
      </c>
      <c r="N541" t="s">
        <v>4641</v>
      </c>
      <c r="O541" t="s">
        <v>4641</v>
      </c>
      <c r="P541" t="s">
        <v>4642</v>
      </c>
      <c r="Q541">
        <v>15500</v>
      </c>
      <c r="R541">
        <v>17876</v>
      </c>
      <c r="S541">
        <v>17610</v>
      </c>
      <c r="T541">
        <v>196</v>
      </c>
      <c r="U541">
        <v>70</v>
      </c>
      <c r="V541">
        <v>266</v>
      </c>
      <c r="W541">
        <v>0.98509999999999998</v>
      </c>
      <c r="X541">
        <v>1</v>
      </c>
      <c r="Y541">
        <v>0</v>
      </c>
      <c r="Z541">
        <v>1</v>
      </c>
      <c r="AA541">
        <v>0</v>
      </c>
      <c r="AB541" t="s">
        <v>935</v>
      </c>
      <c r="AC541" t="s">
        <v>4643</v>
      </c>
      <c r="AP541" t="s">
        <v>980</v>
      </c>
      <c r="AQ541">
        <v>0</v>
      </c>
      <c r="AT541" t="s">
        <v>1019</v>
      </c>
      <c r="AU541" t="s">
        <v>4644</v>
      </c>
      <c r="AV541" t="str">
        <f t="shared" si="8"/>
        <v>Radymno Pomiltek w aglomeracji Radymno</v>
      </c>
      <c r="AW541" t="s">
        <v>4645</v>
      </c>
      <c r="AX541" t="s">
        <v>4646</v>
      </c>
      <c r="BF541" s="730" t="s">
        <v>4627</v>
      </c>
      <c r="BG541" s="730" t="s">
        <v>4464</v>
      </c>
      <c r="BH541" s="730" t="s">
        <v>9497</v>
      </c>
    </row>
    <row r="542" spans="1:60">
      <c r="A542">
        <v>538</v>
      </c>
      <c r="B542" t="s">
        <v>935</v>
      </c>
      <c r="D542" t="s">
        <v>4647</v>
      </c>
      <c r="E542" t="s">
        <v>4648</v>
      </c>
      <c r="F542" t="s">
        <v>973</v>
      </c>
      <c r="G542">
        <v>1</v>
      </c>
      <c r="H542">
        <v>0</v>
      </c>
      <c r="I542" t="s">
        <v>3599</v>
      </c>
      <c r="J542" t="s">
        <v>4585</v>
      </c>
      <c r="K542" t="s">
        <v>935</v>
      </c>
      <c r="L542" t="s">
        <v>2646</v>
      </c>
      <c r="M542" t="s">
        <v>1516</v>
      </c>
      <c r="N542" t="s">
        <v>4649</v>
      </c>
      <c r="O542" t="s">
        <v>4650</v>
      </c>
      <c r="P542" t="s">
        <v>4651</v>
      </c>
      <c r="Q542">
        <v>9585</v>
      </c>
      <c r="R542">
        <v>10579</v>
      </c>
      <c r="S542">
        <v>10231</v>
      </c>
      <c r="T542">
        <v>303</v>
      </c>
      <c r="U542">
        <v>45</v>
      </c>
      <c r="V542">
        <v>348</v>
      </c>
      <c r="W542">
        <v>0.96709999999999996</v>
      </c>
      <c r="X542">
        <v>0</v>
      </c>
      <c r="Y542">
        <v>1</v>
      </c>
      <c r="Z542">
        <v>1</v>
      </c>
      <c r="AA542">
        <v>0</v>
      </c>
      <c r="AB542" t="s">
        <v>935</v>
      </c>
      <c r="AC542" t="s">
        <v>4652</v>
      </c>
      <c r="AP542" t="s">
        <v>1232</v>
      </c>
      <c r="AQ542">
        <v>1</v>
      </c>
      <c r="AT542" t="s">
        <v>1029</v>
      </c>
      <c r="AU542" t="s">
        <v>4653</v>
      </c>
      <c r="AV542" t="str">
        <f t="shared" si="8"/>
        <v>Radwanice w aglomeracji Radwanice</v>
      </c>
      <c r="AW542" t="s">
        <v>4654</v>
      </c>
      <c r="AX542" t="s">
        <v>4654</v>
      </c>
      <c r="BF542" s="730" t="s">
        <v>4634</v>
      </c>
      <c r="BG542" s="730" t="s">
        <v>935</v>
      </c>
      <c r="BH542" s="730" t="s">
        <v>9497</v>
      </c>
    </row>
    <row r="543" spans="1:60">
      <c r="A543">
        <v>539</v>
      </c>
      <c r="B543" t="s">
        <v>935</v>
      </c>
      <c r="D543" t="s">
        <v>4655</v>
      </c>
      <c r="E543" t="s">
        <v>4656</v>
      </c>
      <c r="F543" t="s">
        <v>973</v>
      </c>
      <c r="G543">
        <v>2</v>
      </c>
      <c r="H543">
        <v>0</v>
      </c>
      <c r="I543" t="s">
        <v>3599</v>
      </c>
      <c r="J543" t="s">
        <v>4453</v>
      </c>
      <c r="K543" t="s">
        <v>935</v>
      </c>
      <c r="L543" t="s">
        <v>2646</v>
      </c>
      <c r="M543" t="s">
        <v>1516</v>
      </c>
      <c r="N543" t="s">
        <v>4656</v>
      </c>
      <c r="O543" t="s">
        <v>4656</v>
      </c>
      <c r="P543" t="s">
        <v>4657</v>
      </c>
      <c r="Q543">
        <v>41930</v>
      </c>
      <c r="R543">
        <v>41930</v>
      </c>
      <c r="S543">
        <v>41133</v>
      </c>
      <c r="T543">
        <v>797</v>
      </c>
      <c r="U543">
        <v>0</v>
      </c>
      <c r="V543">
        <v>797</v>
      </c>
      <c r="W543">
        <v>0.98099999999999998</v>
      </c>
      <c r="X543">
        <v>1</v>
      </c>
      <c r="Y543">
        <v>1</v>
      </c>
      <c r="Z543">
        <v>1</v>
      </c>
      <c r="AA543">
        <v>1</v>
      </c>
      <c r="AB543" t="s">
        <v>935</v>
      </c>
      <c r="AC543" s="505" t="s">
        <v>4658</v>
      </c>
      <c r="AD543" s="505" t="s">
        <v>4659</v>
      </c>
      <c r="AP543" t="s">
        <v>980</v>
      </c>
      <c r="AQ543">
        <v>0</v>
      </c>
      <c r="AT543" t="s">
        <v>990</v>
      </c>
      <c r="AU543" t="s">
        <v>4660</v>
      </c>
      <c r="AV543" t="str">
        <f t="shared" si="8"/>
        <v>Radoszyce w aglomeracji Radoszyce</v>
      </c>
      <c r="AW543" t="s">
        <v>4661</v>
      </c>
      <c r="AX543" t="s">
        <v>4661</v>
      </c>
      <c r="BF543" s="730" t="s">
        <v>4640</v>
      </c>
      <c r="BG543" s="730" t="s">
        <v>4464</v>
      </c>
      <c r="BH543" s="730" t="s">
        <v>9497</v>
      </c>
    </row>
    <row r="544" spans="1:60">
      <c r="A544">
        <v>540</v>
      </c>
      <c r="B544" t="s">
        <v>935</v>
      </c>
      <c r="D544" t="s">
        <v>4662</v>
      </c>
      <c r="E544" t="s">
        <v>4663</v>
      </c>
      <c r="F544" t="s">
        <v>1015</v>
      </c>
      <c r="G544">
        <v>0</v>
      </c>
      <c r="H544">
        <v>1</v>
      </c>
      <c r="I544" t="s">
        <v>3599</v>
      </c>
      <c r="J544" t="s">
        <v>4585</v>
      </c>
      <c r="K544" t="s">
        <v>935</v>
      </c>
      <c r="L544" t="s">
        <v>2646</v>
      </c>
      <c r="M544" t="s">
        <v>1516</v>
      </c>
      <c r="N544" t="s">
        <v>4663</v>
      </c>
      <c r="O544" t="s">
        <v>4663</v>
      </c>
      <c r="P544" t="s">
        <v>4664</v>
      </c>
      <c r="Q544">
        <v>2657</v>
      </c>
      <c r="R544">
        <v>2657</v>
      </c>
      <c r="S544">
        <v>2606</v>
      </c>
      <c r="T544">
        <v>45</v>
      </c>
      <c r="U544">
        <v>6</v>
      </c>
      <c r="V544">
        <v>51</v>
      </c>
      <c r="W544">
        <v>0.98080000000000001</v>
      </c>
      <c r="X544">
        <v>1</v>
      </c>
      <c r="Y544">
        <v>0</v>
      </c>
      <c r="Z544">
        <v>1</v>
      </c>
      <c r="AA544">
        <v>0</v>
      </c>
      <c r="AB544" t="s">
        <v>935</v>
      </c>
      <c r="AC544" t="s">
        <v>746</v>
      </c>
      <c r="AJ544" t="s">
        <v>4647</v>
      </c>
      <c r="AP544" t="s">
        <v>980</v>
      </c>
      <c r="AQ544">
        <v>0</v>
      </c>
      <c r="AT544" t="s">
        <v>990</v>
      </c>
      <c r="AU544" t="s">
        <v>4665</v>
      </c>
      <c r="AV544" t="str">
        <f t="shared" si="8"/>
        <v>Radom w aglomeracji Radom</v>
      </c>
      <c r="AW544" t="s">
        <v>4666</v>
      </c>
      <c r="AX544" t="s">
        <v>4666</v>
      </c>
      <c r="BF544" s="730" t="s">
        <v>4647</v>
      </c>
      <c r="BG544" s="730" t="s">
        <v>935</v>
      </c>
      <c r="BH544" s="730" t="s">
        <v>9497</v>
      </c>
    </row>
    <row r="545" spans="1:60" ht="30">
      <c r="A545">
        <v>541</v>
      </c>
      <c r="B545" t="s">
        <v>935</v>
      </c>
      <c r="D545" t="s">
        <v>4667</v>
      </c>
      <c r="E545" t="s">
        <v>4668</v>
      </c>
      <c r="F545" t="s">
        <v>973</v>
      </c>
      <c r="G545">
        <v>3</v>
      </c>
      <c r="H545">
        <v>0</v>
      </c>
      <c r="I545" t="s">
        <v>3599</v>
      </c>
      <c r="J545" t="s">
        <v>4542</v>
      </c>
      <c r="K545" t="s">
        <v>935</v>
      </c>
      <c r="L545" t="s">
        <v>2646</v>
      </c>
      <c r="M545" t="s">
        <v>1516</v>
      </c>
      <c r="N545" t="s">
        <v>4668</v>
      </c>
      <c r="O545" t="s">
        <v>4668</v>
      </c>
      <c r="P545" t="s">
        <v>4669</v>
      </c>
      <c r="Q545">
        <v>71970</v>
      </c>
      <c r="R545">
        <v>57271</v>
      </c>
      <c r="S545">
        <v>55344</v>
      </c>
      <c r="T545">
        <v>1927</v>
      </c>
      <c r="U545">
        <v>0</v>
      </c>
      <c r="V545">
        <v>1927</v>
      </c>
      <c r="W545">
        <v>0.96640000000000004</v>
      </c>
      <c r="X545">
        <v>0</v>
      </c>
      <c r="Y545">
        <v>0</v>
      </c>
      <c r="Z545">
        <v>0</v>
      </c>
      <c r="AA545">
        <v>0</v>
      </c>
      <c r="AB545" t="s">
        <v>935</v>
      </c>
      <c r="AC545" s="505" t="s">
        <v>4670</v>
      </c>
      <c r="AD545" s="504" t="s">
        <v>4671</v>
      </c>
      <c r="AE545" s="504" t="s">
        <v>4672</v>
      </c>
      <c r="AP545" t="s">
        <v>980</v>
      </c>
      <c r="AQ545">
        <v>0</v>
      </c>
      <c r="AT545" t="s">
        <v>935</v>
      </c>
      <c r="AU545" t="s">
        <v>4673</v>
      </c>
      <c r="AV545" t="str">
        <f t="shared" si="8"/>
        <v>Oczyszczalnia Ścieków w Radłowie w aglomeracji Radłów</v>
      </c>
      <c r="AW545" t="s">
        <v>4674</v>
      </c>
      <c r="AX545" t="s">
        <v>4675</v>
      </c>
      <c r="BF545" s="730" t="s">
        <v>4655</v>
      </c>
      <c r="BG545" s="730" t="s">
        <v>935</v>
      </c>
      <c r="BH545" s="730" t="s">
        <v>9497</v>
      </c>
    </row>
    <row r="546" spans="1:60">
      <c r="A546">
        <v>542</v>
      </c>
      <c r="B546" t="s">
        <v>935</v>
      </c>
      <c r="D546" t="s">
        <v>4676</v>
      </c>
      <c r="E546" t="s">
        <v>4677</v>
      </c>
      <c r="F546" t="s">
        <v>973</v>
      </c>
      <c r="G546">
        <v>1</v>
      </c>
      <c r="H546">
        <v>0</v>
      </c>
      <c r="I546" t="s">
        <v>4404</v>
      </c>
      <c r="J546" t="s">
        <v>4405</v>
      </c>
      <c r="K546" t="s">
        <v>4208</v>
      </c>
      <c r="L546" t="s">
        <v>2646</v>
      </c>
      <c r="M546" t="s">
        <v>1516</v>
      </c>
      <c r="N546" t="s">
        <v>4677</v>
      </c>
      <c r="O546" t="s">
        <v>4677</v>
      </c>
      <c r="P546" t="s">
        <v>4678</v>
      </c>
      <c r="Q546">
        <v>6508</v>
      </c>
      <c r="R546">
        <v>6443</v>
      </c>
      <c r="S546">
        <v>6324</v>
      </c>
      <c r="T546">
        <v>99</v>
      </c>
      <c r="U546">
        <v>20</v>
      </c>
      <c r="V546">
        <v>119</v>
      </c>
      <c r="W546">
        <v>0.98150000000000004</v>
      </c>
      <c r="X546">
        <v>1</v>
      </c>
      <c r="Y546">
        <v>1</v>
      </c>
      <c r="Z546">
        <v>1</v>
      </c>
      <c r="AA546">
        <v>1</v>
      </c>
      <c r="AB546" t="s">
        <v>935</v>
      </c>
      <c r="AC546" t="s">
        <v>4679</v>
      </c>
      <c r="AP546" t="s">
        <v>980</v>
      </c>
      <c r="AQ546">
        <v>0</v>
      </c>
      <c r="AT546" t="s">
        <v>935</v>
      </c>
      <c r="AU546" t="s">
        <v>4680</v>
      </c>
      <c r="AV546" t="str">
        <f t="shared" si="8"/>
        <v>Radgoszcz-Centrum w aglomeracji Radgoszcz</v>
      </c>
      <c r="AW546" t="s">
        <v>4681</v>
      </c>
      <c r="AX546" t="s">
        <v>4682</v>
      </c>
      <c r="BF546" s="730" t="s">
        <v>4662</v>
      </c>
      <c r="BG546" s="730" t="s">
        <v>935</v>
      </c>
      <c r="BH546" s="730" t="s">
        <v>9497</v>
      </c>
    </row>
    <row r="547" spans="1:60">
      <c r="A547">
        <v>543</v>
      </c>
      <c r="B547" t="s">
        <v>935</v>
      </c>
      <c r="D547" t="s">
        <v>4683</v>
      </c>
      <c r="E547" t="s">
        <v>4684</v>
      </c>
      <c r="F547" t="s">
        <v>973</v>
      </c>
      <c r="G547">
        <v>1</v>
      </c>
      <c r="H547">
        <v>0</v>
      </c>
      <c r="I547" t="s">
        <v>3599</v>
      </c>
      <c r="J547" t="s">
        <v>3879</v>
      </c>
      <c r="K547" t="s">
        <v>935</v>
      </c>
      <c r="L547" t="s">
        <v>2646</v>
      </c>
      <c r="M547" t="s">
        <v>1516</v>
      </c>
      <c r="N547" t="s">
        <v>4685</v>
      </c>
      <c r="O547" t="s">
        <v>4686</v>
      </c>
      <c r="P547" t="s">
        <v>4687</v>
      </c>
      <c r="Q547">
        <v>82184</v>
      </c>
      <c r="R547">
        <v>80568</v>
      </c>
      <c r="S547">
        <v>77891</v>
      </c>
      <c r="T547">
        <v>2365</v>
      </c>
      <c r="U547">
        <v>312</v>
      </c>
      <c r="V547">
        <v>2677</v>
      </c>
      <c r="W547">
        <v>0.96679999999999999</v>
      </c>
      <c r="X547">
        <v>0</v>
      </c>
      <c r="Y547">
        <v>1</v>
      </c>
      <c r="Z547">
        <v>1</v>
      </c>
      <c r="AA547">
        <v>0</v>
      </c>
      <c r="AB547" t="s">
        <v>935</v>
      </c>
      <c r="AC547" t="s">
        <v>4688</v>
      </c>
      <c r="AP547" t="s">
        <v>980</v>
      </c>
      <c r="AQ547">
        <v>0</v>
      </c>
      <c r="AT547" t="s">
        <v>1072</v>
      </c>
      <c r="AU547" t="s">
        <v>2381</v>
      </c>
      <c r="AV547" t="str">
        <f t="shared" si="8"/>
        <v>Radawnica w aglomeracji Radawnica</v>
      </c>
      <c r="AW547" t="s">
        <v>2382</v>
      </c>
      <c r="AX547" t="s">
        <v>2382</v>
      </c>
      <c r="BF547" s="730" t="s">
        <v>4667</v>
      </c>
      <c r="BG547" s="730" t="s">
        <v>935</v>
      </c>
      <c r="BH547" s="730" t="s">
        <v>9497</v>
      </c>
    </row>
    <row r="548" spans="1:60">
      <c r="A548">
        <v>544</v>
      </c>
      <c r="B548" t="s">
        <v>935</v>
      </c>
      <c r="D548" t="s">
        <v>4689</v>
      </c>
      <c r="E548" t="s">
        <v>4690</v>
      </c>
      <c r="F548" t="s">
        <v>973</v>
      </c>
      <c r="G548">
        <v>1</v>
      </c>
      <c r="H548">
        <v>0</v>
      </c>
      <c r="I548" t="s">
        <v>3590</v>
      </c>
      <c r="J548" t="s">
        <v>1626</v>
      </c>
      <c r="K548" t="s">
        <v>984</v>
      </c>
      <c r="L548" t="s">
        <v>2646</v>
      </c>
      <c r="M548" t="s">
        <v>1516</v>
      </c>
      <c r="N548" t="s">
        <v>4691</v>
      </c>
      <c r="O548" t="s">
        <v>4692</v>
      </c>
      <c r="P548" t="s">
        <v>4693</v>
      </c>
      <c r="Q548">
        <v>15452</v>
      </c>
      <c r="R548">
        <v>16087</v>
      </c>
      <c r="S548">
        <v>15711</v>
      </c>
      <c r="T548">
        <v>323</v>
      </c>
      <c r="U548">
        <v>53</v>
      </c>
      <c r="V548">
        <v>376</v>
      </c>
      <c r="W548">
        <v>0.97660000000000002</v>
      </c>
      <c r="X548">
        <v>0</v>
      </c>
      <c r="Y548">
        <v>1</v>
      </c>
      <c r="Z548">
        <v>1</v>
      </c>
      <c r="AA548">
        <v>0</v>
      </c>
      <c r="AB548" t="s">
        <v>935</v>
      </c>
      <c r="AC548" t="s">
        <v>4694</v>
      </c>
      <c r="AP548" t="s">
        <v>980</v>
      </c>
      <c r="AQ548">
        <v>0</v>
      </c>
      <c r="AT548" t="s">
        <v>1038</v>
      </c>
      <c r="AU548" t="s">
        <v>4695</v>
      </c>
      <c r="AV548" t="str">
        <f t="shared" si="8"/>
        <v>Racot w aglomeracji Racot</v>
      </c>
      <c r="AW548" t="s">
        <v>4696</v>
      </c>
      <c r="AX548" t="s">
        <v>4696</v>
      </c>
      <c r="BF548" s="730" t="s">
        <v>4676</v>
      </c>
      <c r="BG548" s="730" t="s">
        <v>4208</v>
      </c>
      <c r="BH548" s="730" t="s">
        <v>9497</v>
      </c>
    </row>
    <row r="549" spans="1:60">
      <c r="A549">
        <v>545</v>
      </c>
      <c r="B549" t="s">
        <v>935</v>
      </c>
      <c r="D549" t="s">
        <v>4697</v>
      </c>
      <c r="E549" t="s">
        <v>4698</v>
      </c>
      <c r="F549" t="s">
        <v>973</v>
      </c>
      <c r="G549">
        <v>1</v>
      </c>
      <c r="H549">
        <v>0</v>
      </c>
      <c r="I549" t="s">
        <v>4404</v>
      </c>
      <c r="J549" t="s">
        <v>4411</v>
      </c>
      <c r="K549" t="s">
        <v>4208</v>
      </c>
      <c r="L549" t="s">
        <v>2646</v>
      </c>
      <c r="M549" t="s">
        <v>1516</v>
      </c>
      <c r="N549" t="s">
        <v>4698</v>
      </c>
      <c r="O549" t="s">
        <v>4698</v>
      </c>
      <c r="P549" t="s">
        <v>4699</v>
      </c>
      <c r="Q549">
        <v>11886</v>
      </c>
      <c r="R549">
        <v>11202</v>
      </c>
      <c r="S549">
        <v>10980</v>
      </c>
      <c r="T549">
        <v>72</v>
      </c>
      <c r="U549">
        <v>150</v>
      </c>
      <c r="V549">
        <v>222</v>
      </c>
      <c r="W549">
        <v>0.98019999999999996</v>
      </c>
      <c r="X549">
        <v>1</v>
      </c>
      <c r="Y549">
        <v>1</v>
      </c>
      <c r="Z549">
        <v>1</v>
      </c>
      <c r="AA549">
        <v>1</v>
      </c>
      <c r="AB549" t="s">
        <v>935</v>
      </c>
      <c r="AC549" t="s">
        <v>4700</v>
      </c>
      <c r="AP549" t="s">
        <v>980</v>
      </c>
      <c r="AQ549">
        <v>0</v>
      </c>
      <c r="AT549" t="s">
        <v>1047</v>
      </c>
      <c r="AU549" t="s">
        <v>3734</v>
      </c>
      <c r="AV549" t="str">
        <f t="shared" si="8"/>
        <v>Oczyszczalnia Ścieków w Raciborzu w aglomeracji Racibórz</v>
      </c>
      <c r="AW549" t="s">
        <v>4701</v>
      </c>
      <c r="AX549" t="s">
        <v>3735</v>
      </c>
      <c r="BF549" s="730" t="s">
        <v>4683</v>
      </c>
      <c r="BG549" s="730" t="s">
        <v>935</v>
      </c>
      <c r="BH549" s="730" t="s">
        <v>9497</v>
      </c>
    </row>
    <row r="550" spans="1:60">
      <c r="A550">
        <v>546</v>
      </c>
      <c r="B550" t="s">
        <v>935</v>
      </c>
      <c r="D550" t="s">
        <v>4702</v>
      </c>
      <c r="E550" t="s">
        <v>4703</v>
      </c>
      <c r="F550" t="s">
        <v>973</v>
      </c>
      <c r="G550">
        <v>1</v>
      </c>
      <c r="H550">
        <v>0</v>
      </c>
      <c r="I550" t="s">
        <v>3599</v>
      </c>
      <c r="J550" t="s">
        <v>4439</v>
      </c>
      <c r="K550" t="s">
        <v>935</v>
      </c>
      <c r="L550" t="s">
        <v>2646</v>
      </c>
      <c r="M550" t="s">
        <v>1516</v>
      </c>
      <c r="N550" t="s">
        <v>4704</v>
      </c>
      <c r="O550" t="s">
        <v>4704</v>
      </c>
      <c r="P550" t="s">
        <v>4705</v>
      </c>
      <c r="Q550">
        <v>2850</v>
      </c>
      <c r="R550">
        <v>2931</v>
      </c>
      <c r="S550">
        <v>2897</v>
      </c>
      <c r="T550">
        <v>34</v>
      </c>
      <c r="U550">
        <v>0</v>
      </c>
      <c r="V550">
        <v>34</v>
      </c>
      <c r="W550">
        <v>0.98839999999999995</v>
      </c>
      <c r="X550">
        <v>1</v>
      </c>
      <c r="Y550">
        <v>1</v>
      </c>
      <c r="Z550">
        <v>1</v>
      </c>
      <c r="AA550">
        <v>1</v>
      </c>
      <c r="AB550" t="s">
        <v>935</v>
      </c>
      <c r="AC550" t="s">
        <v>4706</v>
      </c>
      <c r="AP550" t="s">
        <v>980</v>
      </c>
      <c r="AQ550">
        <v>0</v>
      </c>
      <c r="AT550" t="s">
        <v>990</v>
      </c>
      <c r="AU550" t="s">
        <v>4707</v>
      </c>
      <c r="AV550" t="str">
        <f t="shared" si="8"/>
        <v xml:space="preserve">Oczyszczalnia Ścieków w Raciążu w aglomeracji Raciąż </v>
      </c>
      <c r="AW550" t="s">
        <v>4708</v>
      </c>
      <c r="AX550" t="s">
        <v>4709</v>
      </c>
      <c r="BF550" s="730" t="s">
        <v>4689</v>
      </c>
      <c r="BG550" s="730" t="s">
        <v>984</v>
      </c>
      <c r="BH550" s="730" t="s">
        <v>9497</v>
      </c>
    </row>
    <row r="551" spans="1:60">
      <c r="A551">
        <v>547</v>
      </c>
      <c r="B551" t="s">
        <v>935</v>
      </c>
      <c r="D551" t="s">
        <v>4680</v>
      </c>
      <c r="E551" t="s">
        <v>4682</v>
      </c>
      <c r="F551" t="s">
        <v>973</v>
      </c>
      <c r="G551">
        <v>1</v>
      </c>
      <c r="H551">
        <v>0</v>
      </c>
      <c r="I551" t="s">
        <v>3599</v>
      </c>
      <c r="J551" t="s">
        <v>4710</v>
      </c>
      <c r="K551" t="s">
        <v>4208</v>
      </c>
      <c r="L551" t="s">
        <v>2646</v>
      </c>
      <c r="M551" t="s">
        <v>1516</v>
      </c>
      <c r="N551" t="s">
        <v>4682</v>
      </c>
      <c r="O551" t="s">
        <v>4682</v>
      </c>
      <c r="P551" t="s">
        <v>4711</v>
      </c>
      <c r="Q551">
        <v>4657</v>
      </c>
      <c r="R551">
        <v>4049</v>
      </c>
      <c r="S551">
        <v>3911</v>
      </c>
      <c r="T551">
        <v>136</v>
      </c>
      <c r="U551">
        <v>2</v>
      </c>
      <c r="V551">
        <v>138</v>
      </c>
      <c r="W551">
        <v>0.96589999999999998</v>
      </c>
      <c r="X551">
        <v>0</v>
      </c>
      <c r="Y551">
        <v>1</v>
      </c>
      <c r="Z551">
        <v>0</v>
      </c>
      <c r="AA551">
        <v>0</v>
      </c>
      <c r="AB551" t="s">
        <v>935</v>
      </c>
      <c r="AC551" t="s">
        <v>4712</v>
      </c>
      <c r="AP551" t="s">
        <v>980</v>
      </c>
      <c r="AQ551">
        <v>0</v>
      </c>
      <c r="AT551" t="s">
        <v>935</v>
      </c>
      <c r="AU551" t="s">
        <v>4713</v>
      </c>
      <c r="AV551" t="str">
        <f t="shared" si="8"/>
        <v>Oczyszczalnia ścieków Miasta Rabka-Zdrój w aglomeracji Rabka-Zdrój</v>
      </c>
      <c r="AW551" t="s">
        <v>4714</v>
      </c>
      <c r="AX551" t="s">
        <v>4715</v>
      </c>
      <c r="BF551" s="730" t="s">
        <v>4697</v>
      </c>
      <c r="BG551" s="730" t="s">
        <v>4208</v>
      </c>
      <c r="BH551" s="730" t="s">
        <v>9497</v>
      </c>
    </row>
    <row r="552" spans="1:60">
      <c r="A552">
        <v>548</v>
      </c>
      <c r="B552" t="s">
        <v>935</v>
      </c>
      <c r="D552" t="s">
        <v>4673</v>
      </c>
      <c r="E552" t="s">
        <v>4675</v>
      </c>
      <c r="F552" t="s">
        <v>973</v>
      </c>
      <c r="G552">
        <v>1</v>
      </c>
      <c r="H552">
        <v>0</v>
      </c>
      <c r="I552" t="s">
        <v>3599</v>
      </c>
      <c r="J552" t="s">
        <v>4716</v>
      </c>
      <c r="K552" t="s">
        <v>935</v>
      </c>
      <c r="L552" t="s">
        <v>2646</v>
      </c>
      <c r="M552" t="s">
        <v>1516</v>
      </c>
      <c r="N552" t="s">
        <v>4675</v>
      </c>
      <c r="O552" t="s">
        <v>4675</v>
      </c>
      <c r="P552" t="s">
        <v>4717</v>
      </c>
      <c r="Q552">
        <v>9691</v>
      </c>
      <c r="R552">
        <v>7549</v>
      </c>
      <c r="S552">
        <v>5724</v>
      </c>
      <c r="T552">
        <v>1605</v>
      </c>
      <c r="U552">
        <v>220</v>
      </c>
      <c r="V552">
        <v>1825</v>
      </c>
      <c r="W552">
        <v>0.75819999999999999</v>
      </c>
      <c r="X552">
        <v>0</v>
      </c>
      <c r="Y552">
        <v>0</v>
      </c>
      <c r="Z552">
        <v>1</v>
      </c>
      <c r="AA552">
        <v>0</v>
      </c>
      <c r="AB552" t="s">
        <v>935</v>
      </c>
      <c r="AC552" t="s">
        <v>4718</v>
      </c>
      <c r="AP552" t="s">
        <v>980</v>
      </c>
      <c r="AQ552">
        <v>0</v>
      </c>
      <c r="AT552" t="s">
        <v>935</v>
      </c>
      <c r="AU552" t="s">
        <v>4702</v>
      </c>
      <c r="AV552" t="str">
        <f t="shared" si="8"/>
        <v>Oczyszczalnia ścieków w Rokicinach Podhalańskich w aglomeracji Raba Wyżna – Rokiciny Podhalańskie</v>
      </c>
      <c r="AW552" t="s">
        <v>4719</v>
      </c>
      <c r="AX552" t="s">
        <v>4703</v>
      </c>
      <c r="BF552" s="730" t="s">
        <v>4702</v>
      </c>
      <c r="BG552" s="730" t="s">
        <v>935</v>
      </c>
      <c r="BH552" s="730" t="s">
        <v>9497</v>
      </c>
    </row>
    <row r="553" spans="1:60">
      <c r="A553">
        <v>549</v>
      </c>
      <c r="B553" t="s">
        <v>935</v>
      </c>
      <c r="D553" t="s">
        <v>4136</v>
      </c>
      <c r="E553" t="s">
        <v>4138</v>
      </c>
      <c r="F553" t="s">
        <v>1552</v>
      </c>
      <c r="G553">
        <v>1</v>
      </c>
      <c r="H553">
        <v>0</v>
      </c>
      <c r="I553" t="s">
        <v>3599</v>
      </c>
      <c r="J553" t="s">
        <v>4453</v>
      </c>
      <c r="K553" t="s">
        <v>935</v>
      </c>
      <c r="L553" t="s">
        <v>2646</v>
      </c>
      <c r="M553" t="s">
        <v>1516</v>
      </c>
      <c r="N553" t="s">
        <v>4138</v>
      </c>
      <c r="O553" t="s">
        <v>4138</v>
      </c>
      <c r="P553" t="s">
        <v>4720</v>
      </c>
      <c r="Q553">
        <v>4777</v>
      </c>
      <c r="R553">
        <v>4775</v>
      </c>
      <c r="S553">
        <v>4757</v>
      </c>
      <c r="T553">
        <v>18</v>
      </c>
      <c r="U553">
        <v>0</v>
      </c>
      <c r="V553">
        <v>18</v>
      </c>
      <c r="W553">
        <v>0.99619999999999997</v>
      </c>
      <c r="X553">
        <v>1</v>
      </c>
      <c r="Y553">
        <v>1</v>
      </c>
      <c r="Z553">
        <v>1</v>
      </c>
      <c r="AA553">
        <v>1</v>
      </c>
      <c r="AB553" t="s">
        <v>935</v>
      </c>
      <c r="AC553" t="s">
        <v>4721</v>
      </c>
      <c r="AP553" t="s">
        <v>980</v>
      </c>
      <c r="AQ553">
        <v>0</v>
      </c>
      <c r="AT553" t="s">
        <v>1038</v>
      </c>
      <c r="AU553" t="s">
        <v>4722</v>
      </c>
      <c r="AV553" t="str">
        <f t="shared" si="8"/>
        <v>PS500 w aglomeracji Pyzdry</v>
      </c>
      <c r="AW553" t="s">
        <v>4723</v>
      </c>
      <c r="AX553" t="s">
        <v>4724</v>
      </c>
      <c r="BF553" s="730" t="s">
        <v>4680</v>
      </c>
      <c r="BG553" s="730" t="s">
        <v>4208</v>
      </c>
      <c r="BH553" s="730" t="s">
        <v>9497</v>
      </c>
    </row>
    <row r="554" spans="1:60">
      <c r="A554">
        <v>550</v>
      </c>
      <c r="B554" t="s">
        <v>935</v>
      </c>
      <c r="D554" t="s">
        <v>3797</v>
      </c>
      <c r="E554" t="s">
        <v>3798</v>
      </c>
      <c r="F554" t="s">
        <v>973</v>
      </c>
      <c r="G554">
        <v>1</v>
      </c>
      <c r="H554">
        <v>0</v>
      </c>
      <c r="I554" t="s">
        <v>4404</v>
      </c>
      <c r="J554" t="s">
        <v>4418</v>
      </c>
      <c r="K554" t="s">
        <v>4208</v>
      </c>
      <c r="L554" t="s">
        <v>2646</v>
      </c>
      <c r="M554" t="s">
        <v>1516</v>
      </c>
      <c r="N554" t="s">
        <v>3798</v>
      </c>
      <c r="O554" t="s">
        <v>3798</v>
      </c>
      <c r="P554" t="s">
        <v>4725</v>
      </c>
      <c r="Q554">
        <v>4320</v>
      </c>
      <c r="R554">
        <v>4359</v>
      </c>
      <c r="S554">
        <v>4326</v>
      </c>
      <c r="T554">
        <v>29</v>
      </c>
      <c r="U554">
        <v>4</v>
      </c>
      <c r="V554">
        <v>33</v>
      </c>
      <c r="W554">
        <v>0.99239999999999995</v>
      </c>
      <c r="X554">
        <v>1</v>
      </c>
      <c r="Y554">
        <v>1</v>
      </c>
      <c r="Z554">
        <v>1</v>
      </c>
      <c r="AA554">
        <v>1</v>
      </c>
      <c r="AB554" t="s">
        <v>935</v>
      </c>
      <c r="AC554" t="s">
        <v>4726</v>
      </c>
      <c r="AP554" t="s">
        <v>980</v>
      </c>
      <c r="AQ554">
        <v>0</v>
      </c>
      <c r="AT554" t="s">
        <v>1019</v>
      </c>
      <c r="AU554" t="s">
        <v>4727</v>
      </c>
      <c r="AV554" t="str">
        <f t="shared" si="8"/>
        <v>Jastkowice w aglomeracji Pysznica</v>
      </c>
      <c r="AW554" t="s">
        <v>4728</v>
      </c>
      <c r="AX554" t="s">
        <v>4729</v>
      </c>
      <c r="BF554" s="730" t="s">
        <v>4673</v>
      </c>
      <c r="BG554" s="730" t="s">
        <v>935</v>
      </c>
      <c r="BH554" s="730" t="s">
        <v>9497</v>
      </c>
    </row>
    <row r="555" spans="1:60">
      <c r="A555">
        <v>551</v>
      </c>
      <c r="B555" t="s">
        <v>935</v>
      </c>
      <c r="D555" t="s">
        <v>2927</v>
      </c>
      <c r="E555" t="s">
        <v>2928</v>
      </c>
      <c r="F555" t="s">
        <v>973</v>
      </c>
      <c r="G555">
        <v>1</v>
      </c>
      <c r="H555">
        <v>0</v>
      </c>
      <c r="I555" t="s">
        <v>4404</v>
      </c>
      <c r="J555" t="s">
        <v>4418</v>
      </c>
      <c r="K555" t="s">
        <v>4208</v>
      </c>
      <c r="L555" t="s">
        <v>2646</v>
      </c>
      <c r="M555" t="s">
        <v>1516</v>
      </c>
      <c r="N555" t="s">
        <v>3798</v>
      </c>
      <c r="O555" t="s">
        <v>4730</v>
      </c>
      <c r="P555" t="s">
        <v>4731</v>
      </c>
      <c r="Q555">
        <v>2352</v>
      </c>
      <c r="R555">
        <v>2302</v>
      </c>
      <c r="S555">
        <v>2266</v>
      </c>
      <c r="T555">
        <v>21</v>
      </c>
      <c r="U555">
        <v>15</v>
      </c>
      <c r="V555">
        <v>36</v>
      </c>
      <c r="W555">
        <v>0.98440000000000005</v>
      </c>
      <c r="X555">
        <v>1</v>
      </c>
      <c r="Y555">
        <v>1</v>
      </c>
      <c r="Z555">
        <v>1</v>
      </c>
      <c r="AA555">
        <v>1</v>
      </c>
      <c r="AB555" t="s">
        <v>935</v>
      </c>
      <c r="AC555" t="s">
        <v>4732</v>
      </c>
      <c r="AP555" t="s">
        <v>980</v>
      </c>
      <c r="AQ555">
        <v>0</v>
      </c>
      <c r="AT555" t="s">
        <v>970</v>
      </c>
      <c r="AU555" t="s">
        <v>1454</v>
      </c>
      <c r="AV555" t="str">
        <f t="shared" si="8"/>
        <v>Pyrzyce w aglomeracji Pyrzyce</v>
      </c>
      <c r="AW555" t="s">
        <v>1455</v>
      </c>
      <c r="AX555" t="s">
        <v>1455</v>
      </c>
      <c r="BF555" s="730" t="s">
        <v>4136</v>
      </c>
      <c r="BG555" s="730" t="s">
        <v>935</v>
      </c>
      <c r="BH555" s="730" t="s">
        <v>9497</v>
      </c>
    </row>
    <row r="556" spans="1:60">
      <c r="A556">
        <v>552</v>
      </c>
      <c r="B556" t="s">
        <v>935</v>
      </c>
      <c r="D556" t="s">
        <v>3545</v>
      </c>
      <c r="E556" t="s">
        <v>3547</v>
      </c>
      <c r="F556" t="s">
        <v>973</v>
      </c>
      <c r="G556">
        <v>1</v>
      </c>
      <c r="H556">
        <v>0</v>
      </c>
      <c r="I556" t="s">
        <v>4404</v>
      </c>
      <c r="J556" t="s">
        <v>4418</v>
      </c>
      <c r="K556" t="s">
        <v>4208</v>
      </c>
      <c r="L556" t="s">
        <v>2646</v>
      </c>
      <c r="M556" t="s">
        <v>1516</v>
      </c>
      <c r="N556" t="s">
        <v>3547</v>
      </c>
      <c r="O556" t="s">
        <v>3547</v>
      </c>
      <c r="P556" t="s">
        <v>4733</v>
      </c>
      <c r="Q556">
        <v>5700</v>
      </c>
      <c r="R556">
        <v>5615</v>
      </c>
      <c r="S556">
        <v>5575</v>
      </c>
      <c r="T556">
        <v>5</v>
      </c>
      <c r="U556">
        <v>35</v>
      </c>
      <c r="V556">
        <v>40</v>
      </c>
      <c r="W556">
        <v>0.9929</v>
      </c>
      <c r="X556">
        <v>1</v>
      </c>
      <c r="Y556">
        <v>1</v>
      </c>
      <c r="Z556">
        <v>1</v>
      </c>
      <c r="AA556">
        <v>1</v>
      </c>
      <c r="AB556" t="s">
        <v>935</v>
      </c>
      <c r="AC556" t="s">
        <v>4734</v>
      </c>
      <c r="AP556" t="s">
        <v>980</v>
      </c>
      <c r="AQ556">
        <v>0</v>
      </c>
      <c r="AT556" t="s">
        <v>990</v>
      </c>
      <c r="AU556" t="s">
        <v>4735</v>
      </c>
      <c r="AV556" t="str">
        <f t="shared" si="8"/>
        <v>Hydrocentrum w aglomeracji Puszcza Mariańska</v>
      </c>
      <c r="AW556" t="s">
        <v>4736</v>
      </c>
      <c r="AX556" t="s">
        <v>4737</v>
      </c>
      <c r="BF556" s="730" t="s">
        <v>3797</v>
      </c>
      <c r="BG556" s="730" t="s">
        <v>4208</v>
      </c>
      <c r="BH556" s="730" t="s">
        <v>9497</v>
      </c>
    </row>
    <row r="557" spans="1:60">
      <c r="A557">
        <v>553</v>
      </c>
      <c r="B557" t="s">
        <v>935</v>
      </c>
      <c r="D557" t="s">
        <v>3228</v>
      </c>
      <c r="E557" t="s">
        <v>3229</v>
      </c>
      <c r="F557" t="s">
        <v>973</v>
      </c>
      <c r="G557">
        <v>1</v>
      </c>
      <c r="H557">
        <v>0</v>
      </c>
      <c r="I557" t="s">
        <v>3599</v>
      </c>
      <c r="J557" t="s">
        <v>4439</v>
      </c>
      <c r="K557" t="s">
        <v>4426</v>
      </c>
      <c r="L557" t="s">
        <v>2646</v>
      </c>
      <c r="M557" t="s">
        <v>1516</v>
      </c>
      <c r="N557" t="s">
        <v>3229</v>
      </c>
      <c r="O557" t="s">
        <v>3229</v>
      </c>
      <c r="P557" t="s">
        <v>4738</v>
      </c>
      <c r="Q557">
        <v>12936</v>
      </c>
      <c r="R557">
        <v>13268</v>
      </c>
      <c r="S557">
        <v>13005</v>
      </c>
      <c r="T557">
        <v>240</v>
      </c>
      <c r="U557">
        <v>23</v>
      </c>
      <c r="V557">
        <v>263</v>
      </c>
      <c r="W557">
        <v>0.98019999999999996</v>
      </c>
      <c r="X557">
        <v>1</v>
      </c>
      <c r="Y557">
        <v>1</v>
      </c>
      <c r="Z557">
        <v>1</v>
      </c>
      <c r="AA557">
        <v>1</v>
      </c>
      <c r="AB557" t="s">
        <v>935</v>
      </c>
      <c r="AC557" t="s">
        <v>4739</v>
      </c>
      <c r="AP557" t="s">
        <v>980</v>
      </c>
      <c r="AQ557">
        <v>0</v>
      </c>
      <c r="AT557" t="s">
        <v>990</v>
      </c>
      <c r="AU557" t="s">
        <v>4740</v>
      </c>
      <c r="AV557" t="str">
        <f t="shared" si="8"/>
        <v>Pułtusk w aglomeracji Pułtusk</v>
      </c>
      <c r="AW557" t="s">
        <v>4741</v>
      </c>
      <c r="AX557" t="s">
        <v>4741</v>
      </c>
      <c r="BF557" s="730" t="s">
        <v>2927</v>
      </c>
      <c r="BG557" s="730" t="s">
        <v>4208</v>
      </c>
      <c r="BH557" s="730" t="s">
        <v>9497</v>
      </c>
    </row>
    <row r="558" spans="1:60">
      <c r="A558">
        <v>554</v>
      </c>
      <c r="B558" t="s">
        <v>935</v>
      </c>
      <c r="D558" t="s">
        <v>2193</v>
      </c>
      <c r="E558" t="s">
        <v>2195</v>
      </c>
      <c r="F558" t="s">
        <v>973</v>
      </c>
      <c r="G558">
        <v>1</v>
      </c>
      <c r="H558">
        <v>0</v>
      </c>
      <c r="I558" t="s">
        <v>3590</v>
      </c>
      <c r="J558" t="s">
        <v>4742</v>
      </c>
      <c r="K558" t="s">
        <v>984</v>
      </c>
      <c r="L558" t="s">
        <v>2646</v>
      </c>
      <c r="M558" t="s">
        <v>1516</v>
      </c>
      <c r="N558" t="s">
        <v>2195</v>
      </c>
      <c r="O558" t="s">
        <v>4743</v>
      </c>
      <c r="P558" t="s">
        <v>4744</v>
      </c>
      <c r="Q558">
        <v>36076</v>
      </c>
      <c r="R558">
        <v>39046</v>
      </c>
      <c r="S558">
        <v>37986</v>
      </c>
      <c r="T558">
        <v>981</v>
      </c>
      <c r="U558">
        <v>79</v>
      </c>
      <c r="V558">
        <v>1060</v>
      </c>
      <c r="W558">
        <v>0.97289999999999999</v>
      </c>
      <c r="X558">
        <v>0</v>
      </c>
      <c r="Y558">
        <v>1</v>
      </c>
      <c r="Z558">
        <v>1</v>
      </c>
      <c r="AA558">
        <v>0</v>
      </c>
      <c r="AB558" t="s">
        <v>935</v>
      </c>
      <c r="AC558" t="s">
        <v>4745</v>
      </c>
      <c r="AP558" t="s">
        <v>980</v>
      </c>
      <c r="AQ558">
        <v>0</v>
      </c>
      <c r="AT558" t="s">
        <v>1019</v>
      </c>
      <c r="AU558" t="s">
        <v>4746</v>
      </c>
      <c r="AV558" t="str">
        <f t="shared" si="8"/>
        <v>Pułanki w aglomeracji Pułanki</v>
      </c>
      <c r="AW558" t="s">
        <v>4747</v>
      </c>
      <c r="AX558" t="s">
        <v>4747</v>
      </c>
      <c r="BF558" s="730" t="s">
        <v>3545</v>
      </c>
      <c r="BG558" s="730" t="s">
        <v>4208</v>
      </c>
      <c r="BH558" s="730" t="s">
        <v>9497</v>
      </c>
    </row>
    <row r="559" spans="1:60">
      <c r="A559">
        <v>555</v>
      </c>
      <c r="B559" t="s">
        <v>935</v>
      </c>
      <c r="D559" t="s">
        <v>4748</v>
      </c>
      <c r="E559" t="s">
        <v>4749</v>
      </c>
      <c r="F559" t="s">
        <v>1015</v>
      </c>
      <c r="G559">
        <v>0</v>
      </c>
      <c r="H559">
        <v>1</v>
      </c>
      <c r="I559" t="s">
        <v>3599</v>
      </c>
      <c r="J559" t="s">
        <v>4396</v>
      </c>
      <c r="K559" t="s">
        <v>984</v>
      </c>
      <c r="L559" t="s">
        <v>2646</v>
      </c>
      <c r="M559" t="s">
        <v>1516</v>
      </c>
      <c r="N559" t="s">
        <v>4749</v>
      </c>
      <c r="O559" t="s">
        <v>4749</v>
      </c>
      <c r="P559" t="s">
        <v>4750</v>
      </c>
      <c r="Q559">
        <v>3511</v>
      </c>
      <c r="R559">
        <v>3580</v>
      </c>
      <c r="S559">
        <v>3548</v>
      </c>
      <c r="T559">
        <v>32</v>
      </c>
      <c r="U559">
        <v>0</v>
      </c>
      <c r="V559">
        <v>32</v>
      </c>
      <c r="W559">
        <v>0.99109999999999998</v>
      </c>
      <c r="X559">
        <v>1</v>
      </c>
      <c r="Y559">
        <v>0</v>
      </c>
      <c r="Z559">
        <v>1</v>
      </c>
      <c r="AA559">
        <v>0</v>
      </c>
      <c r="AB559" t="s">
        <v>935</v>
      </c>
      <c r="AC559" t="s">
        <v>746</v>
      </c>
      <c r="AJ559" t="s">
        <v>4394</v>
      </c>
      <c r="AP559" t="s">
        <v>980</v>
      </c>
      <c r="AQ559">
        <v>0</v>
      </c>
      <c r="AT559" t="s">
        <v>1169</v>
      </c>
      <c r="AU559" t="s">
        <v>2715</v>
      </c>
      <c r="AV559" t="str">
        <f t="shared" si="8"/>
        <v>Swarzewo w aglomeracji Puck</v>
      </c>
      <c r="AW559" t="s">
        <v>4751</v>
      </c>
      <c r="AX559" t="s">
        <v>2716</v>
      </c>
      <c r="BF559" s="730" t="s">
        <v>3228</v>
      </c>
      <c r="BG559" s="730" t="s">
        <v>4426</v>
      </c>
      <c r="BH559" s="730" t="s">
        <v>9497</v>
      </c>
    </row>
    <row r="560" spans="1:60">
      <c r="A560">
        <v>556</v>
      </c>
      <c r="B560" t="s">
        <v>935</v>
      </c>
      <c r="D560" t="s">
        <v>1953</v>
      </c>
      <c r="E560" t="s">
        <v>1955</v>
      </c>
      <c r="F560" t="s">
        <v>973</v>
      </c>
      <c r="G560">
        <v>1</v>
      </c>
      <c r="H560">
        <v>0</v>
      </c>
      <c r="I560" t="s">
        <v>3599</v>
      </c>
      <c r="J560" t="s">
        <v>4453</v>
      </c>
      <c r="K560" t="s">
        <v>935</v>
      </c>
      <c r="L560" t="s">
        <v>2646</v>
      </c>
      <c r="M560" t="s">
        <v>1516</v>
      </c>
      <c r="N560" t="s">
        <v>4752</v>
      </c>
      <c r="O560" t="s">
        <v>4753</v>
      </c>
      <c r="P560" t="s">
        <v>4754</v>
      </c>
      <c r="Q560">
        <v>2550</v>
      </c>
      <c r="R560">
        <v>2555</v>
      </c>
      <c r="S560">
        <v>2506</v>
      </c>
      <c r="T560">
        <v>42</v>
      </c>
      <c r="U560">
        <v>7</v>
      </c>
      <c r="V560">
        <v>49</v>
      </c>
      <c r="W560">
        <v>0.98080000000000001</v>
      </c>
      <c r="X560">
        <v>1</v>
      </c>
      <c r="Y560">
        <v>1</v>
      </c>
      <c r="Z560">
        <v>1</v>
      </c>
      <c r="AA560">
        <v>1</v>
      </c>
      <c r="AB560" t="s">
        <v>935</v>
      </c>
      <c r="AC560" t="s">
        <v>4755</v>
      </c>
      <c r="AP560" t="s">
        <v>980</v>
      </c>
      <c r="AQ560">
        <v>0</v>
      </c>
      <c r="AT560" t="s">
        <v>1212</v>
      </c>
      <c r="AU560" t="s">
        <v>4756</v>
      </c>
      <c r="AV560" t="str">
        <f t="shared" si="8"/>
        <v xml:space="preserve">Puchaczów w aglomeracji Puchaczów </v>
      </c>
      <c r="AW560" t="s">
        <v>4757</v>
      </c>
      <c r="AX560" t="s">
        <v>4758</v>
      </c>
      <c r="BF560" s="730" t="s">
        <v>2193</v>
      </c>
      <c r="BG560" s="730" t="s">
        <v>984</v>
      </c>
      <c r="BH560" s="730" t="s">
        <v>9497</v>
      </c>
    </row>
    <row r="561" spans="1:60" ht="30">
      <c r="A561">
        <v>557</v>
      </c>
      <c r="B561" t="s">
        <v>935</v>
      </c>
      <c r="D561" t="s">
        <v>1531</v>
      </c>
      <c r="E561" t="s">
        <v>1532</v>
      </c>
      <c r="F561" t="s">
        <v>973</v>
      </c>
      <c r="G561">
        <v>3</v>
      </c>
      <c r="H561">
        <v>0</v>
      </c>
      <c r="I561" t="s">
        <v>3599</v>
      </c>
      <c r="J561" t="s">
        <v>4716</v>
      </c>
      <c r="K561" t="s">
        <v>4426</v>
      </c>
      <c r="L561" t="s">
        <v>2646</v>
      </c>
      <c r="M561" t="s">
        <v>1516</v>
      </c>
      <c r="N561" t="s">
        <v>1532</v>
      </c>
      <c r="O561" t="s">
        <v>1532</v>
      </c>
      <c r="P561" t="s">
        <v>4759</v>
      </c>
      <c r="Q561">
        <v>5177</v>
      </c>
      <c r="R561">
        <v>5596</v>
      </c>
      <c r="S561">
        <v>5495</v>
      </c>
      <c r="T561">
        <v>101</v>
      </c>
      <c r="U561">
        <v>0</v>
      </c>
      <c r="V561">
        <v>101</v>
      </c>
      <c r="W561">
        <v>0.98199999999999998</v>
      </c>
      <c r="X561">
        <v>1</v>
      </c>
      <c r="Y561">
        <v>1</v>
      </c>
      <c r="Z561">
        <v>1</v>
      </c>
      <c r="AA561">
        <v>1</v>
      </c>
      <c r="AB561" t="s">
        <v>935</v>
      </c>
      <c r="AC561" s="505" t="s">
        <v>4760</v>
      </c>
      <c r="AD561" s="504" t="s">
        <v>4761</v>
      </c>
      <c r="AE561" s="504" t="s">
        <v>4762</v>
      </c>
      <c r="AP561" t="s">
        <v>980</v>
      </c>
      <c r="AQ561">
        <v>0</v>
      </c>
      <c r="AT561" t="s">
        <v>1047</v>
      </c>
      <c r="AU561" t="s">
        <v>3728</v>
      </c>
      <c r="AV561" t="str">
        <f t="shared" si="8"/>
        <v>OŚ"PSZÓW" w aglomeracji Pszów</v>
      </c>
      <c r="AW561" t="s">
        <v>4763</v>
      </c>
      <c r="AX561" t="s">
        <v>3729</v>
      </c>
      <c r="BF561" s="730" t="s">
        <v>4748</v>
      </c>
      <c r="BG561" s="730" t="s">
        <v>984</v>
      </c>
      <c r="BH561" s="730" t="s">
        <v>9497</v>
      </c>
    </row>
    <row r="562" spans="1:60">
      <c r="A562">
        <v>558</v>
      </c>
      <c r="B562" t="s">
        <v>935</v>
      </c>
      <c r="D562" t="s">
        <v>1408</v>
      </c>
      <c r="E562" t="s">
        <v>1410</v>
      </c>
      <c r="F562" t="s">
        <v>973</v>
      </c>
      <c r="G562">
        <v>1</v>
      </c>
      <c r="H562">
        <v>0</v>
      </c>
      <c r="I562" t="s">
        <v>3599</v>
      </c>
      <c r="J562" t="s">
        <v>4764</v>
      </c>
      <c r="K562" t="s">
        <v>984</v>
      </c>
      <c r="L562" t="s">
        <v>2646</v>
      </c>
      <c r="M562" t="s">
        <v>1516</v>
      </c>
      <c r="N562" t="s">
        <v>1410</v>
      </c>
      <c r="O562" t="s">
        <v>4765</v>
      </c>
      <c r="P562" t="s">
        <v>4766</v>
      </c>
      <c r="Q562">
        <v>10809</v>
      </c>
      <c r="R562">
        <v>9963</v>
      </c>
      <c r="S562">
        <v>9820</v>
      </c>
      <c r="T562">
        <v>121</v>
      </c>
      <c r="U562">
        <v>22</v>
      </c>
      <c r="V562">
        <v>143</v>
      </c>
      <c r="W562">
        <v>0.98560000000000003</v>
      </c>
      <c r="X562">
        <v>1</v>
      </c>
      <c r="Y562">
        <v>1</v>
      </c>
      <c r="Z562">
        <v>1</v>
      </c>
      <c r="AA562">
        <v>1</v>
      </c>
      <c r="AB562" t="s">
        <v>935</v>
      </c>
      <c r="AC562" t="s">
        <v>4767</v>
      </c>
      <c r="AP562" t="s">
        <v>980</v>
      </c>
      <c r="AQ562">
        <v>0</v>
      </c>
      <c r="AT562" t="s">
        <v>1047</v>
      </c>
      <c r="AU562" t="s">
        <v>3721</v>
      </c>
      <c r="AV562" t="str">
        <f t="shared" si="8"/>
        <v>Oczyszczalnia Ścieków „Pszczyna” w aglomeracji Pszczyna</v>
      </c>
      <c r="AW562" t="s">
        <v>4768</v>
      </c>
      <c r="AX562" t="s">
        <v>3722</v>
      </c>
      <c r="BF562" s="730" t="s">
        <v>1953</v>
      </c>
      <c r="BG562" s="730" t="s">
        <v>935</v>
      </c>
      <c r="BH562" s="730" t="s">
        <v>9497</v>
      </c>
    </row>
    <row r="563" spans="1:60">
      <c r="A563">
        <v>559</v>
      </c>
      <c r="B563" t="s">
        <v>935</v>
      </c>
      <c r="D563" t="s">
        <v>1287</v>
      </c>
      <c r="E563" t="s">
        <v>1288</v>
      </c>
      <c r="F563" t="s">
        <v>973</v>
      </c>
      <c r="G563">
        <v>1</v>
      </c>
      <c r="H563">
        <v>0</v>
      </c>
      <c r="I563" t="s">
        <v>3599</v>
      </c>
      <c r="J563" t="s">
        <v>4515</v>
      </c>
      <c r="K563" t="s">
        <v>984</v>
      </c>
      <c r="L563" t="s">
        <v>2646</v>
      </c>
      <c r="M563" t="s">
        <v>1516</v>
      </c>
      <c r="N563" t="s">
        <v>1288</v>
      </c>
      <c r="O563" t="s">
        <v>1288</v>
      </c>
      <c r="P563" t="s">
        <v>4769</v>
      </c>
      <c r="Q563">
        <v>3643</v>
      </c>
      <c r="R563">
        <v>3643</v>
      </c>
      <c r="S563">
        <v>3630</v>
      </c>
      <c r="T563">
        <v>5</v>
      </c>
      <c r="U563">
        <v>8</v>
      </c>
      <c r="V563">
        <v>13</v>
      </c>
      <c r="W563">
        <v>0.99639999999999995</v>
      </c>
      <c r="X563">
        <v>1</v>
      </c>
      <c r="Y563">
        <v>1</v>
      </c>
      <c r="Z563">
        <v>1</v>
      </c>
      <c r="AA563">
        <v>1</v>
      </c>
      <c r="AB563" t="s">
        <v>935</v>
      </c>
      <c r="AC563" t="s">
        <v>4770</v>
      </c>
      <c r="AP563" t="s">
        <v>980</v>
      </c>
      <c r="AQ563">
        <v>0</v>
      </c>
      <c r="AT563" t="s">
        <v>1169</v>
      </c>
      <c r="AU563" t="s">
        <v>3063</v>
      </c>
      <c r="AV563" t="str">
        <f t="shared" si="8"/>
        <v>Oczyszczalnia Pszczółki w aglomeracji Pszczółki</v>
      </c>
      <c r="AW563" t="s">
        <v>4771</v>
      </c>
      <c r="AX563" t="s">
        <v>3064</v>
      </c>
      <c r="BF563" s="730" t="s">
        <v>1531</v>
      </c>
      <c r="BG563" s="730" t="s">
        <v>4426</v>
      </c>
      <c r="BH563" s="730" t="s">
        <v>9497</v>
      </c>
    </row>
    <row r="564" spans="1:60">
      <c r="A564">
        <v>560</v>
      </c>
      <c r="B564" t="s">
        <v>935</v>
      </c>
      <c r="D564" t="s">
        <v>4772</v>
      </c>
      <c r="E564" t="s">
        <v>4773</v>
      </c>
      <c r="F564" t="s">
        <v>973</v>
      </c>
      <c r="G564">
        <v>1</v>
      </c>
      <c r="H564">
        <v>0</v>
      </c>
      <c r="I564" t="s">
        <v>3599</v>
      </c>
      <c r="J564" t="s">
        <v>4774</v>
      </c>
      <c r="K564" t="s">
        <v>4426</v>
      </c>
      <c r="L564" t="s">
        <v>2646</v>
      </c>
      <c r="M564" t="s">
        <v>1516</v>
      </c>
      <c r="N564" t="s">
        <v>4773</v>
      </c>
      <c r="O564" t="s">
        <v>4773</v>
      </c>
      <c r="P564" t="s">
        <v>4775</v>
      </c>
      <c r="Q564">
        <v>5264</v>
      </c>
      <c r="R564">
        <v>5264</v>
      </c>
      <c r="S564">
        <v>5214</v>
      </c>
      <c r="T564">
        <v>30</v>
      </c>
      <c r="U564">
        <v>20</v>
      </c>
      <c r="V564">
        <v>50</v>
      </c>
      <c r="W564">
        <v>0.99050000000000005</v>
      </c>
      <c r="X564">
        <v>1</v>
      </c>
      <c r="Y564">
        <v>1</v>
      </c>
      <c r="Z564">
        <v>1</v>
      </c>
      <c r="AA564">
        <v>1</v>
      </c>
      <c r="AB564" t="s">
        <v>935</v>
      </c>
      <c r="AC564" t="s">
        <v>4776</v>
      </c>
      <c r="AP564" t="s">
        <v>980</v>
      </c>
      <c r="AQ564">
        <v>0</v>
      </c>
      <c r="AT564" t="s">
        <v>1038</v>
      </c>
      <c r="AU564" t="s">
        <v>4777</v>
      </c>
      <c r="AV564" t="str">
        <f t="shared" si="8"/>
        <v>Pszczew w aglomeracji Pszczew</v>
      </c>
      <c r="AW564" t="s">
        <v>4778</v>
      </c>
      <c r="AX564" t="s">
        <v>4778</v>
      </c>
      <c r="BF564" s="730" t="s">
        <v>1408</v>
      </c>
      <c r="BG564" s="730" t="s">
        <v>984</v>
      </c>
      <c r="BH564" s="730" t="s">
        <v>9497</v>
      </c>
    </row>
    <row r="565" spans="1:60">
      <c r="A565">
        <v>561</v>
      </c>
      <c r="B565" t="s">
        <v>935</v>
      </c>
      <c r="D565" t="s">
        <v>4779</v>
      </c>
      <c r="E565" t="s">
        <v>4780</v>
      </c>
      <c r="F565" t="s">
        <v>973</v>
      </c>
      <c r="G565">
        <v>1</v>
      </c>
      <c r="H565">
        <v>0</v>
      </c>
      <c r="I565" t="s">
        <v>3599</v>
      </c>
      <c r="J565" t="s">
        <v>4781</v>
      </c>
      <c r="K565" t="s">
        <v>4426</v>
      </c>
      <c r="L565" t="s">
        <v>2646</v>
      </c>
      <c r="M565" t="s">
        <v>1516</v>
      </c>
      <c r="N565" t="s">
        <v>4780</v>
      </c>
      <c r="O565" t="s">
        <v>4782</v>
      </c>
      <c r="P565" t="s">
        <v>4783</v>
      </c>
      <c r="Q565">
        <v>10465</v>
      </c>
      <c r="R565">
        <v>8575</v>
      </c>
      <c r="S565">
        <v>7246</v>
      </c>
      <c r="T565">
        <v>1329</v>
      </c>
      <c r="U565">
        <v>0</v>
      </c>
      <c r="V565">
        <v>1329</v>
      </c>
      <c r="W565">
        <v>0.84499999999999997</v>
      </c>
      <c r="X565">
        <v>0</v>
      </c>
      <c r="Y565">
        <v>1</v>
      </c>
      <c r="Z565">
        <v>1</v>
      </c>
      <c r="AA565">
        <v>0</v>
      </c>
      <c r="AB565" t="s">
        <v>935</v>
      </c>
      <c r="AC565" t="s">
        <v>4784</v>
      </c>
      <c r="AP565" t="s">
        <v>980</v>
      </c>
      <c r="AQ565">
        <v>0</v>
      </c>
      <c r="AT565" t="s">
        <v>1169</v>
      </c>
      <c r="AU565" t="s">
        <v>3584</v>
      </c>
      <c r="AV565" t="str">
        <f t="shared" si="8"/>
        <v>Przywidz w aglomeracji Przywidz</v>
      </c>
      <c r="AW565" t="s">
        <v>3585</v>
      </c>
      <c r="AX565" t="s">
        <v>3585</v>
      </c>
      <c r="BF565" s="730" t="s">
        <v>1287</v>
      </c>
      <c r="BG565" s="730" t="s">
        <v>984</v>
      </c>
      <c r="BH565" s="730" t="s">
        <v>9497</v>
      </c>
    </row>
    <row r="566" spans="1:60">
      <c r="A566">
        <v>562</v>
      </c>
      <c r="B566" t="s">
        <v>935</v>
      </c>
      <c r="D566" t="s">
        <v>4785</v>
      </c>
      <c r="E566" t="s">
        <v>4786</v>
      </c>
      <c r="F566" t="s">
        <v>973</v>
      </c>
      <c r="G566">
        <v>1</v>
      </c>
      <c r="H566">
        <v>0</v>
      </c>
      <c r="I566" t="s">
        <v>3599</v>
      </c>
      <c r="J566" t="s">
        <v>4787</v>
      </c>
      <c r="K566" t="s">
        <v>4426</v>
      </c>
      <c r="L566" t="s">
        <v>2646</v>
      </c>
      <c r="M566" t="s">
        <v>1516</v>
      </c>
      <c r="N566" t="s">
        <v>4786</v>
      </c>
      <c r="O566" t="s">
        <v>4786</v>
      </c>
      <c r="P566" t="s">
        <v>4788</v>
      </c>
      <c r="Q566">
        <v>4277</v>
      </c>
      <c r="R566">
        <v>4790</v>
      </c>
      <c r="S566">
        <v>4477</v>
      </c>
      <c r="T566">
        <v>301</v>
      </c>
      <c r="U566">
        <v>12</v>
      </c>
      <c r="V566">
        <v>313</v>
      </c>
      <c r="W566">
        <v>0.93469999999999998</v>
      </c>
      <c r="X566">
        <v>0</v>
      </c>
      <c r="Y566">
        <v>0</v>
      </c>
      <c r="Z566">
        <v>1</v>
      </c>
      <c r="AA566">
        <v>0</v>
      </c>
      <c r="AB566" t="s">
        <v>935</v>
      </c>
      <c r="AC566" t="s">
        <v>4789</v>
      </c>
      <c r="AP566" t="s">
        <v>980</v>
      </c>
      <c r="AQ566">
        <v>0</v>
      </c>
      <c r="AT566" t="s">
        <v>1038</v>
      </c>
      <c r="AU566" t="s">
        <v>4790</v>
      </c>
      <c r="AV566" t="str">
        <f t="shared" si="8"/>
        <v>Przytoczna w aglomeracji Przytoczna</v>
      </c>
      <c r="AW566" t="s">
        <v>4791</v>
      </c>
      <c r="AX566" t="s">
        <v>4791</v>
      </c>
      <c r="BF566" s="730" t="s">
        <v>4772</v>
      </c>
      <c r="BG566" s="730" t="s">
        <v>4426</v>
      </c>
      <c r="BH566" s="730" t="s">
        <v>9497</v>
      </c>
    </row>
    <row r="567" spans="1:60">
      <c r="A567">
        <v>563</v>
      </c>
      <c r="B567" t="s">
        <v>935</v>
      </c>
      <c r="D567" t="s">
        <v>4792</v>
      </c>
      <c r="E567" t="s">
        <v>4793</v>
      </c>
      <c r="F567" t="s">
        <v>973</v>
      </c>
      <c r="G567">
        <v>1</v>
      </c>
      <c r="H567">
        <v>0</v>
      </c>
      <c r="I567" t="s">
        <v>4404</v>
      </c>
      <c r="J567" t="s">
        <v>4463</v>
      </c>
      <c r="K567" t="s">
        <v>4464</v>
      </c>
      <c r="L567" t="s">
        <v>2646</v>
      </c>
      <c r="M567" t="s">
        <v>1516</v>
      </c>
      <c r="N567" t="s">
        <v>4793</v>
      </c>
      <c r="O567" t="s">
        <v>4793</v>
      </c>
      <c r="P567" t="s">
        <v>4794</v>
      </c>
      <c r="Q567">
        <v>5575</v>
      </c>
      <c r="R567">
        <v>4752</v>
      </c>
      <c r="S567">
        <v>4736</v>
      </c>
      <c r="T567">
        <v>16</v>
      </c>
      <c r="U567">
        <v>0</v>
      </c>
      <c r="V567">
        <v>16</v>
      </c>
      <c r="W567">
        <v>0.99660000000000004</v>
      </c>
      <c r="X567">
        <v>1</v>
      </c>
      <c r="Y567">
        <v>1</v>
      </c>
      <c r="Z567">
        <v>1</v>
      </c>
      <c r="AA567">
        <v>1</v>
      </c>
      <c r="AB567" t="s">
        <v>935</v>
      </c>
      <c r="AC567" t="s">
        <v>4795</v>
      </c>
      <c r="AP567" t="s">
        <v>980</v>
      </c>
      <c r="AQ567">
        <v>0</v>
      </c>
      <c r="AT567" t="s">
        <v>990</v>
      </c>
      <c r="AU567" t="s">
        <v>4796</v>
      </c>
      <c r="AV567" t="str">
        <f t="shared" si="8"/>
        <v>Przysucha w aglomeracji Przysucha</v>
      </c>
      <c r="AW567" t="s">
        <v>4797</v>
      </c>
      <c r="AX567" t="s">
        <v>4797</v>
      </c>
      <c r="BF567" s="730" t="s">
        <v>4779</v>
      </c>
      <c r="BG567" s="730" t="s">
        <v>4426</v>
      </c>
      <c r="BH567" s="730" t="s">
        <v>9497</v>
      </c>
    </row>
    <row r="568" spans="1:60">
      <c r="A568">
        <v>564</v>
      </c>
      <c r="B568" t="s">
        <v>935</v>
      </c>
      <c r="D568" t="s">
        <v>4798</v>
      </c>
      <c r="E568" t="s">
        <v>4799</v>
      </c>
      <c r="F568" t="s">
        <v>973</v>
      </c>
      <c r="G568">
        <v>1</v>
      </c>
      <c r="H568">
        <v>0</v>
      </c>
      <c r="I568" t="s">
        <v>4404</v>
      </c>
      <c r="J568" t="s">
        <v>4463</v>
      </c>
      <c r="K568" t="s">
        <v>4464</v>
      </c>
      <c r="L568" t="s">
        <v>3632</v>
      </c>
      <c r="M568" t="s">
        <v>1516</v>
      </c>
      <c r="N568" t="s">
        <v>4793</v>
      </c>
      <c r="O568" t="s">
        <v>4793</v>
      </c>
      <c r="P568" t="s">
        <v>4800</v>
      </c>
      <c r="Q568">
        <v>7710</v>
      </c>
      <c r="R568">
        <v>5962</v>
      </c>
      <c r="S568">
        <v>5962</v>
      </c>
      <c r="T568">
        <v>0</v>
      </c>
      <c r="U568">
        <v>0</v>
      </c>
      <c r="V568">
        <v>0</v>
      </c>
      <c r="W568">
        <v>1</v>
      </c>
      <c r="X568">
        <v>1</v>
      </c>
      <c r="Y568">
        <v>1</v>
      </c>
      <c r="Z568">
        <v>1</v>
      </c>
      <c r="AA568">
        <v>1</v>
      </c>
      <c r="AB568" t="s">
        <v>935</v>
      </c>
      <c r="AC568" t="s">
        <v>4801</v>
      </c>
      <c r="AP568" t="s">
        <v>980</v>
      </c>
      <c r="AQ568">
        <v>0</v>
      </c>
      <c r="AT568" t="s">
        <v>1038</v>
      </c>
      <c r="AU568" t="s">
        <v>4802</v>
      </c>
      <c r="AV568" t="str">
        <f t="shared" si="8"/>
        <v>OCZYSZCZALNIA ŚCIEKÓW W PRZYROWIE w aglomeracji Przyrów</v>
      </c>
      <c r="AW568" t="s">
        <v>4803</v>
      </c>
      <c r="AX568" t="s">
        <v>4804</v>
      </c>
      <c r="BF568" s="730" t="s">
        <v>4785</v>
      </c>
      <c r="BG568" s="730" t="s">
        <v>4426</v>
      </c>
      <c r="BH568" s="730" t="s">
        <v>9497</v>
      </c>
    </row>
    <row r="569" spans="1:60">
      <c r="A569">
        <v>565</v>
      </c>
      <c r="B569" t="s">
        <v>935</v>
      </c>
      <c r="D569" t="s">
        <v>4805</v>
      </c>
      <c r="E569" t="s">
        <v>1390</v>
      </c>
      <c r="F569" t="s">
        <v>973</v>
      </c>
      <c r="G569">
        <v>2</v>
      </c>
      <c r="H569">
        <v>0</v>
      </c>
      <c r="I569" t="s">
        <v>3599</v>
      </c>
      <c r="J569" t="s">
        <v>4787</v>
      </c>
      <c r="K569" t="s">
        <v>935</v>
      </c>
      <c r="L569" t="s">
        <v>2646</v>
      </c>
      <c r="M569" t="s">
        <v>1516</v>
      </c>
      <c r="N569" t="s">
        <v>1390</v>
      </c>
      <c r="O569" t="s">
        <v>1390</v>
      </c>
      <c r="P569" t="s">
        <v>4806</v>
      </c>
      <c r="Q569">
        <v>11139</v>
      </c>
      <c r="R569">
        <v>12569</v>
      </c>
      <c r="S569">
        <v>10265</v>
      </c>
      <c r="T569">
        <v>2304</v>
      </c>
      <c r="U569">
        <v>0</v>
      </c>
      <c r="V569">
        <v>2304</v>
      </c>
      <c r="W569">
        <v>0.81669999999999998</v>
      </c>
      <c r="X569">
        <v>0</v>
      </c>
      <c r="Y569">
        <v>1</v>
      </c>
      <c r="Z569">
        <v>0</v>
      </c>
      <c r="AA569">
        <v>0</v>
      </c>
      <c r="AB569" t="s">
        <v>935</v>
      </c>
      <c r="AC569" s="505" t="s">
        <v>4807</v>
      </c>
      <c r="AD569" s="505" t="s">
        <v>4808</v>
      </c>
      <c r="AP569" t="s">
        <v>980</v>
      </c>
      <c r="AQ569">
        <v>0</v>
      </c>
      <c r="AT569" t="s">
        <v>970</v>
      </c>
      <c r="AU569" t="s">
        <v>1023</v>
      </c>
      <c r="AV569" t="str">
        <f t="shared" si="8"/>
        <v>Zabierzewo w aglomeracji Przybiernów</v>
      </c>
      <c r="AW569" t="s">
        <v>4809</v>
      </c>
      <c r="AX569" t="s">
        <v>1024</v>
      </c>
      <c r="BF569" s="730" t="s">
        <v>4792</v>
      </c>
      <c r="BG569" s="730" t="s">
        <v>4464</v>
      </c>
      <c r="BH569" s="730" t="s">
        <v>9497</v>
      </c>
    </row>
    <row r="570" spans="1:60">
      <c r="A570">
        <v>566</v>
      </c>
      <c r="B570" t="s">
        <v>935</v>
      </c>
      <c r="D570" t="s">
        <v>4810</v>
      </c>
      <c r="E570" t="s">
        <v>4811</v>
      </c>
      <c r="F570" t="s">
        <v>973</v>
      </c>
      <c r="G570">
        <v>2</v>
      </c>
      <c r="H570">
        <v>0</v>
      </c>
      <c r="I570" t="s">
        <v>3599</v>
      </c>
      <c r="J570" t="s">
        <v>4812</v>
      </c>
      <c r="K570" t="s">
        <v>935</v>
      </c>
      <c r="L570" t="s">
        <v>2646</v>
      </c>
      <c r="M570" t="s">
        <v>1516</v>
      </c>
      <c r="N570" t="s">
        <v>4811</v>
      </c>
      <c r="O570" t="s">
        <v>4811</v>
      </c>
      <c r="P570" t="s">
        <v>4813</v>
      </c>
      <c r="Q570">
        <v>11002</v>
      </c>
      <c r="R570">
        <v>10759</v>
      </c>
      <c r="S570">
        <v>1960</v>
      </c>
      <c r="T570">
        <v>8416</v>
      </c>
      <c r="U570">
        <v>383</v>
      </c>
      <c r="V570">
        <v>8799</v>
      </c>
      <c r="W570">
        <v>0.1822</v>
      </c>
      <c r="X570">
        <v>0</v>
      </c>
      <c r="Y570">
        <v>1</v>
      </c>
      <c r="Z570">
        <v>1</v>
      </c>
      <c r="AA570">
        <v>0</v>
      </c>
      <c r="AB570" t="s">
        <v>935</v>
      </c>
      <c r="AC570" s="505" t="s">
        <v>4814</v>
      </c>
      <c r="AD570" s="505" t="s">
        <v>4815</v>
      </c>
      <c r="AP570" t="s">
        <v>980</v>
      </c>
      <c r="AQ570">
        <v>0</v>
      </c>
      <c r="AT570" t="s">
        <v>1169</v>
      </c>
      <c r="AU570" t="s">
        <v>2710</v>
      </c>
      <c r="AV570" t="str">
        <f t="shared" si="8"/>
        <v>Przodkowo w aglomeracji Przodkowo</v>
      </c>
      <c r="AW570" t="s">
        <v>2711</v>
      </c>
      <c r="AX570" t="s">
        <v>2711</v>
      </c>
      <c r="BF570" s="730" t="s">
        <v>4798</v>
      </c>
      <c r="BG570" s="730" t="s">
        <v>4464</v>
      </c>
      <c r="BH570" s="730" t="s">
        <v>9497</v>
      </c>
    </row>
    <row r="571" spans="1:60">
      <c r="A571">
        <v>567</v>
      </c>
      <c r="B571" t="s">
        <v>935</v>
      </c>
      <c r="D571" t="s">
        <v>4816</v>
      </c>
      <c r="E571" t="s">
        <v>4817</v>
      </c>
      <c r="F571" t="s">
        <v>973</v>
      </c>
      <c r="G571">
        <v>1</v>
      </c>
      <c r="H571">
        <v>0</v>
      </c>
      <c r="I571" t="s">
        <v>3599</v>
      </c>
      <c r="J571" t="s">
        <v>4787</v>
      </c>
      <c r="K571" t="s">
        <v>935</v>
      </c>
      <c r="L571" t="s">
        <v>2646</v>
      </c>
      <c r="M571" t="s">
        <v>1516</v>
      </c>
      <c r="N571" t="s">
        <v>4818</v>
      </c>
      <c r="O571" t="s">
        <v>4818</v>
      </c>
      <c r="P571" t="s">
        <v>4819</v>
      </c>
      <c r="Q571">
        <v>4520</v>
      </c>
      <c r="R571">
        <v>4520</v>
      </c>
      <c r="S571">
        <v>4455</v>
      </c>
      <c r="T571">
        <v>57</v>
      </c>
      <c r="U571">
        <v>8</v>
      </c>
      <c r="V571">
        <v>65</v>
      </c>
      <c r="W571">
        <v>0.98560000000000003</v>
      </c>
      <c r="X571">
        <v>1</v>
      </c>
      <c r="Y571">
        <v>1</v>
      </c>
      <c r="Z571">
        <v>1</v>
      </c>
      <c r="AA571">
        <v>1</v>
      </c>
      <c r="AB571" t="s">
        <v>935</v>
      </c>
      <c r="AC571" t="s">
        <v>4820</v>
      </c>
      <c r="AP571" t="s">
        <v>980</v>
      </c>
      <c r="AQ571">
        <v>0</v>
      </c>
      <c r="AT571" t="s">
        <v>1047</v>
      </c>
      <c r="AU571" t="s">
        <v>4362</v>
      </c>
      <c r="AV571" t="str">
        <f t="shared" si="8"/>
        <v>Przezchlebie w aglomeracji Przezchlebie</v>
      </c>
      <c r="AW571" t="s">
        <v>4363</v>
      </c>
      <c r="AX571" t="s">
        <v>4363</v>
      </c>
      <c r="BF571" s="730" t="s">
        <v>4805</v>
      </c>
      <c r="BG571" s="730" t="s">
        <v>935</v>
      </c>
      <c r="BH571" s="730" t="s">
        <v>9497</v>
      </c>
    </row>
    <row r="572" spans="1:60">
      <c r="A572">
        <v>568</v>
      </c>
      <c r="B572" t="s">
        <v>935</v>
      </c>
      <c r="D572" t="s">
        <v>4821</v>
      </c>
      <c r="E572" t="s">
        <v>4822</v>
      </c>
      <c r="F572" t="s">
        <v>973</v>
      </c>
      <c r="G572">
        <v>2</v>
      </c>
      <c r="H572">
        <v>0</v>
      </c>
      <c r="I572" t="s">
        <v>3599</v>
      </c>
      <c r="J572" t="s">
        <v>4425</v>
      </c>
      <c r="K572" t="s">
        <v>4426</v>
      </c>
      <c r="L572" t="s">
        <v>2646</v>
      </c>
      <c r="M572" t="s">
        <v>1516</v>
      </c>
      <c r="N572" t="s">
        <v>4823</v>
      </c>
      <c r="O572" t="s">
        <v>4824</v>
      </c>
      <c r="P572" t="s">
        <v>4825</v>
      </c>
      <c r="Q572">
        <v>3008</v>
      </c>
      <c r="R572">
        <v>3220</v>
      </c>
      <c r="S572">
        <v>3170</v>
      </c>
      <c r="T572">
        <v>20</v>
      </c>
      <c r="U572">
        <v>30</v>
      </c>
      <c r="V572">
        <v>50</v>
      </c>
      <c r="W572">
        <v>0.98450000000000004</v>
      </c>
      <c r="X572">
        <v>1</v>
      </c>
      <c r="Y572">
        <v>0</v>
      </c>
      <c r="Z572">
        <v>1</v>
      </c>
      <c r="AA572">
        <v>0</v>
      </c>
      <c r="AB572" t="s">
        <v>935</v>
      </c>
      <c r="AC572" s="505" t="s">
        <v>4826</v>
      </c>
      <c r="AD572" s="505" t="s">
        <v>4827</v>
      </c>
      <c r="AP572" t="s">
        <v>980</v>
      </c>
      <c r="AQ572">
        <v>0</v>
      </c>
      <c r="AT572" t="s">
        <v>1019</v>
      </c>
      <c r="AU572" t="s">
        <v>4828</v>
      </c>
      <c r="AV572" t="str">
        <f t="shared" si="8"/>
        <v>Przewrotne w aglomeracji Przewrotne</v>
      </c>
      <c r="AW572" t="s">
        <v>4829</v>
      </c>
      <c r="AX572" t="s">
        <v>4829</v>
      </c>
      <c r="BF572" s="730" t="s">
        <v>4810</v>
      </c>
      <c r="BG572" s="730" t="s">
        <v>935</v>
      </c>
      <c r="BH572" s="730" t="s">
        <v>9497</v>
      </c>
    </row>
    <row r="573" spans="1:60">
      <c r="A573">
        <v>569</v>
      </c>
      <c r="B573" t="s">
        <v>935</v>
      </c>
      <c r="D573" t="s">
        <v>4830</v>
      </c>
      <c r="E573" t="s">
        <v>4831</v>
      </c>
      <c r="F573" t="s">
        <v>973</v>
      </c>
      <c r="G573">
        <v>1</v>
      </c>
      <c r="H573">
        <v>0</v>
      </c>
      <c r="I573" t="s">
        <v>3599</v>
      </c>
      <c r="J573" t="s">
        <v>4425</v>
      </c>
      <c r="K573" t="s">
        <v>4426</v>
      </c>
      <c r="L573" t="s">
        <v>2646</v>
      </c>
      <c r="M573" t="s">
        <v>1516</v>
      </c>
      <c r="N573" t="s">
        <v>4823</v>
      </c>
      <c r="O573" t="s">
        <v>4824</v>
      </c>
      <c r="P573" t="s">
        <v>4832</v>
      </c>
      <c r="Q573">
        <v>9843</v>
      </c>
      <c r="R573">
        <v>10440</v>
      </c>
      <c r="S573">
        <v>10053</v>
      </c>
      <c r="T573">
        <v>357</v>
      </c>
      <c r="U573">
        <v>30</v>
      </c>
      <c r="V573">
        <v>387</v>
      </c>
      <c r="W573">
        <v>0.96289999999999998</v>
      </c>
      <c r="X573">
        <v>0</v>
      </c>
      <c r="Y573">
        <v>1</v>
      </c>
      <c r="Z573">
        <v>1</v>
      </c>
      <c r="AA573">
        <v>0</v>
      </c>
      <c r="AB573" t="s">
        <v>935</v>
      </c>
      <c r="AC573" t="s">
        <v>4833</v>
      </c>
      <c r="AP573" t="s">
        <v>980</v>
      </c>
      <c r="AQ573">
        <v>0</v>
      </c>
      <c r="AT573" t="s">
        <v>1019</v>
      </c>
      <c r="AU573" t="s">
        <v>4834</v>
      </c>
      <c r="AV573" t="str">
        <f t="shared" si="8"/>
        <v>Oczyszczalnia Ścieków w Przeworsku w aglomeracji Przeworsk</v>
      </c>
      <c r="AW573" t="s">
        <v>4835</v>
      </c>
      <c r="AX573" t="s">
        <v>4836</v>
      </c>
      <c r="BF573" s="730" t="s">
        <v>4816</v>
      </c>
      <c r="BG573" s="730" t="s">
        <v>935</v>
      </c>
      <c r="BH573" s="730" t="s">
        <v>9497</v>
      </c>
    </row>
    <row r="574" spans="1:60">
      <c r="A574">
        <v>570</v>
      </c>
      <c r="B574" t="s">
        <v>935</v>
      </c>
      <c r="D574" t="s">
        <v>4837</v>
      </c>
      <c r="E574" t="s">
        <v>4838</v>
      </c>
      <c r="F574" t="s">
        <v>973</v>
      </c>
      <c r="G574">
        <v>2</v>
      </c>
      <c r="H574">
        <v>0</v>
      </c>
      <c r="I574" t="s">
        <v>3599</v>
      </c>
      <c r="J574" t="s">
        <v>4425</v>
      </c>
      <c r="K574" t="s">
        <v>4426</v>
      </c>
      <c r="L574" t="s">
        <v>2646</v>
      </c>
      <c r="M574" t="s">
        <v>1516</v>
      </c>
      <c r="N574" t="s">
        <v>4839</v>
      </c>
      <c r="O574" t="s">
        <v>4839</v>
      </c>
      <c r="P574" t="s">
        <v>4840</v>
      </c>
      <c r="Q574">
        <v>4163</v>
      </c>
      <c r="R574">
        <v>4308</v>
      </c>
      <c r="S574">
        <v>4225</v>
      </c>
      <c r="T574">
        <v>71</v>
      </c>
      <c r="U574">
        <v>12</v>
      </c>
      <c r="V574">
        <v>83</v>
      </c>
      <c r="W574">
        <v>0.98070000000000002</v>
      </c>
      <c r="X574">
        <v>1</v>
      </c>
      <c r="Y574">
        <v>1</v>
      </c>
      <c r="Z574">
        <v>1</v>
      </c>
      <c r="AA574">
        <v>1</v>
      </c>
      <c r="AB574" t="s">
        <v>935</v>
      </c>
      <c r="AC574" s="505" t="s">
        <v>4841</v>
      </c>
      <c r="AD574" s="505" t="s">
        <v>4842</v>
      </c>
      <c r="AP574" t="s">
        <v>980</v>
      </c>
      <c r="AQ574">
        <v>0</v>
      </c>
      <c r="AT574" t="s">
        <v>1019</v>
      </c>
      <c r="AU574" t="s">
        <v>4843</v>
      </c>
      <c r="AV574" t="str">
        <f t="shared" si="8"/>
        <v>oczyszczalnia ścieków w Przemyślu w aglomeracji Przemyśl</v>
      </c>
      <c r="AW574" t="s">
        <v>4844</v>
      </c>
      <c r="AX574" t="s">
        <v>4845</v>
      </c>
      <c r="BF574" s="730" t="s">
        <v>4821</v>
      </c>
      <c r="BG574" s="730" t="s">
        <v>4426</v>
      </c>
      <c r="BH574" s="730" t="s">
        <v>9497</v>
      </c>
    </row>
    <row r="575" spans="1:60" ht="30">
      <c r="A575">
        <v>571</v>
      </c>
      <c r="B575" t="s">
        <v>935</v>
      </c>
      <c r="D575" t="s">
        <v>4846</v>
      </c>
      <c r="E575" t="s">
        <v>4847</v>
      </c>
      <c r="F575" t="s">
        <v>973</v>
      </c>
      <c r="G575">
        <v>5</v>
      </c>
      <c r="H575">
        <v>0</v>
      </c>
      <c r="I575" t="s">
        <v>3599</v>
      </c>
      <c r="J575" t="s">
        <v>4848</v>
      </c>
      <c r="K575" t="s">
        <v>935</v>
      </c>
      <c r="L575" t="s">
        <v>2646</v>
      </c>
      <c r="M575" t="s">
        <v>1516</v>
      </c>
      <c r="N575" t="s">
        <v>4847</v>
      </c>
      <c r="O575" t="s">
        <v>4849</v>
      </c>
      <c r="P575" t="s">
        <v>4850</v>
      </c>
      <c r="Q575">
        <v>10700</v>
      </c>
      <c r="R575">
        <v>10700</v>
      </c>
      <c r="S575">
        <v>6522</v>
      </c>
      <c r="T575">
        <v>4178</v>
      </c>
      <c r="U575">
        <v>0</v>
      </c>
      <c r="V575">
        <v>4178</v>
      </c>
      <c r="W575">
        <v>0.60950000000000004</v>
      </c>
      <c r="X575">
        <v>0</v>
      </c>
      <c r="Y575">
        <v>1</v>
      </c>
      <c r="Z575">
        <v>1</v>
      </c>
      <c r="AA575">
        <v>0</v>
      </c>
      <c r="AB575" t="s">
        <v>935</v>
      </c>
      <c r="AC575" s="505" t="s">
        <v>4851</v>
      </c>
      <c r="AD575" s="505" t="s">
        <v>4852</v>
      </c>
      <c r="AE575" s="505" t="s">
        <v>4853</v>
      </c>
      <c r="AF575" s="505" t="s">
        <v>4854</v>
      </c>
      <c r="AG575" s="505" t="s">
        <v>4855</v>
      </c>
      <c r="AP575" t="s">
        <v>980</v>
      </c>
      <c r="AQ575">
        <v>0</v>
      </c>
      <c r="AT575" t="s">
        <v>1029</v>
      </c>
      <c r="AU575" t="s">
        <v>4856</v>
      </c>
      <c r="AV575" t="str">
        <f t="shared" si="8"/>
        <v>Oczyszczalnia ścieków w aglomeracji Przemków</v>
      </c>
      <c r="AW575" t="s">
        <v>1160</v>
      </c>
      <c r="AX575" t="s">
        <v>4857</v>
      </c>
      <c r="BF575" s="730" t="s">
        <v>4830</v>
      </c>
      <c r="BG575" s="730" t="s">
        <v>4426</v>
      </c>
      <c r="BH575" s="730" t="s">
        <v>9497</v>
      </c>
    </row>
    <row r="576" spans="1:60">
      <c r="A576">
        <v>572</v>
      </c>
      <c r="B576" t="s">
        <v>935</v>
      </c>
      <c r="D576" t="s">
        <v>4858</v>
      </c>
      <c r="E576" t="s">
        <v>4859</v>
      </c>
      <c r="F576" t="s">
        <v>973</v>
      </c>
      <c r="G576">
        <v>2</v>
      </c>
      <c r="H576">
        <v>0</v>
      </c>
      <c r="I576" t="s">
        <v>3599</v>
      </c>
      <c r="J576" t="s">
        <v>4585</v>
      </c>
      <c r="K576" t="s">
        <v>4426</v>
      </c>
      <c r="L576" t="s">
        <v>2646</v>
      </c>
      <c r="M576" t="s">
        <v>1516</v>
      </c>
      <c r="N576" t="s">
        <v>4860</v>
      </c>
      <c r="O576" t="s">
        <v>4860</v>
      </c>
      <c r="P576" t="s">
        <v>4861</v>
      </c>
      <c r="Q576">
        <v>26086</v>
      </c>
      <c r="R576">
        <v>26086</v>
      </c>
      <c r="S576">
        <v>25865</v>
      </c>
      <c r="T576">
        <v>221</v>
      </c>
      <c r="U576">
        <v>0</v>
      </c>
      <c r="V576">
        <v>221</v>
      </c>
      <c r="W576">
        <v>0.99150000000000005</v>
      </c>
      <c r="X576">
        <v>1</v>
      </c>
      <c r="Y576">
        <v>1</v>
      </c>
      <c r="Z576">
        <v>1</v>
      </c>
      <c r="AA576">
        <v>1</v>
      </c>
      <c r="AB576" t="s">
        <v>935</v>
      </c>
      <c r="AC576" s="505" t="s">
        <v>4862</v>
      </c>
      <c r="AD576" s="505" t="s">
        <v>4863</v>
      </c>
      <c r="AP576" t="s">
        <v>980</v>
      </c>
      <c r="AQ576">
        <v>0</v>
      </c>
      <c r="AT576" t="s">
        <v>1029</v>
      </c>
      <c r="AU576" t="s">
        <v>4864</v>
      </c>
      <c r="AV576" t="str">
        <f t="shared" si="8"/>
        <v xml:space="preserve">Przemęt w aglomeracji Przemęt </v>
      </c>
      <c r="AW576" t="s">
        <v>4865</v>
      </c>
      <c r="AX576" t="s">
        <v>4866</v>
      </c>
      <c r="BF576" s="730" t="s">
        <v>4837</v>
      </c>
      <c r="BG576" s="730" t="s">
        <v>4426</v>
      </c>
      <c r="BH576" s="730" t="s">
        <v>9497</v>
      </c>
    </row>
    <row r="577" spans="1:60">
      <c r="A577">
        <v>573</v>
      </c>
      <c r="B577" t="s">
        <v>935</v>
      </c>
      <c r="D577" t="s">
        <v>4867</v>
      </c>
      <c r="E577" t="s">
        <v>4868</v>
      </c>
      <c r="F577" t="s">
        <v>1015</v>
      </c>
      <c r="G577">
        <v>0</v>
      </c>
      <c r="H577">
        <v>3</v>
      </c>
      <c r="I577" t="s">
        <v>3599</v>
      </c>
      <c r="J577" t="s">
        <v>4716</v>
      </c>
      <c r="K577" t="s">
        <v>4208</v>
      </c>
      <c r="L577" t="s">
        <v>2646</v>
      </c>
      <c r="M577" t="s">
        <v>1516</v>
      </c>
      <c r="N577" t="s">
        <v>4869</v>
      </c>
      <c r="O577" t="s">
        <v>4869</v>
      </c>
      <c r="P577" t="s">
        <v>4870</v>
      </c>
      <c r="Q577">
        <v>8512</v>
      </c>
      <c r="R577">
        <v>8468</v>
      </c>
      <c r="S577">
        <v>8116</v>
      </c>
      <c r="T577">
        <v>296</v>
      </c>
      <c r="U577">
        <v>56</v>
      </c>
      <c r="V577">
        <v>352</v>
      </c>
      <c r="W577">
        <v>0.95840000000000003</v>
      </c>
      <c r="X577">
        <v>0</v>
      </c>
      <c r="Y577">
        <v>0</v>
      </c>
      <c r="Z577">
        <v>1</v>
      </c>
      <c r="AA577">
        <v>0</v>
      </c>
      <c r="AB577" t="s">
        <v>935</v>
      </c>
      <c r="AC577" t="s">
        <v>746</v>
      </c>
      <c r="AJ577" s="503" t="s">
        <v>2849</v>
      </c>
      <c r="AK577" s="503" t="s">
        <v>2849</v>
      </c>
      <c r="AL577" s="503" t="s">
        <v>2849</v>
      </c>
      <c r="AP577" t="s">
        <v>980</v>
      </c>
      <c r="AQ577">
        <v>0</v>
      </c>
      <c r="AT577" t="s">
        <v>1029</v>
      </c>
      <c r="AU577" t="s">
        <v>4864</v>
      </c>
      <c r="AV577" t="str">
        <f t="shared" si="8"/>
        <v xml:space="preserve">Wieleń w aglomeracji Przemęt </v>
      </c>
      <c r="AW577" t="s">
        <v>2126</v>
      </c>
      <c r="AX577" t="s">
        <v>4866</v>
      </c>
      <c r="BF577" s="730" t="s">
        <v>4846</v>
      </c>
      <c r="BG577" s="730" t="s">
        <v>935</v>
      </c>
      <c r="BH577" s="730" t="s">
        <v>9497</v>
      </c>
    </row>
    <row r="578" spans="1:60">
      <c r="A578">
        <v>574</v>
      </c>
      <c r="B578" t="s">
        <v>935</v>
      </c>
      <c r="D578" t="s">
        <v>4871</v>
      </c>
      <c r="E578" t="s">
        <v>4872</v>
      </c>
      <c r="F578" t="s">
        <v>973</v>
      </c>
      <c r="G578">
        <v>1</v>
      </c>
      <c r="H578">
        <v>0</v>
      </c>
      <c r="I578" t="s">
        <v>4404</v>
      </c>
      <c r="J578" t="s">
        <v>4463</v>
      </c>
      <c r="K578" t="s">
        <v>4208</v>
      </c>
      <c r="L578" t="s">
        <v>2646</v>
      </c>
      <c r="M578" t="s">
        <v>1516</v>
      </c>
      <c r="N578" t="s">
        <v>4872</v>
      </c>
      <c r="O578" t="s">
        <v>4872</v>
      </c>
      <c r="P578" t="s">
        <v>4873</v>
      </c>
      <c r="Q578">
        <v>3505</v>
      </c>
      <c r="R578">
        <v>3505</v>
      </c>
      <c r="S578">
        <v>3442</v>
      </c>
      <c r="T578">
        <v>63</v>
      </c>
      <c r="U578">
        <v>0</v>
      </c>
      <c r="V578">
        <v>63</v>
      </c>
      <c r="W578">
        <v>0.98199999999999998</v>
      </c>
      <c r="X578">
        <v>1</v>
      </c>
      <c r="Y578">
        <v>1</v>
      </c>
      <c r="Z578">
        <v>1</v>
      </c>
      <c r="AA578">
        <v>1</v>
      </c>
      <c r="AB578" t="s">
        <v>935</v>
      </c>
      <c r="AC578" t="s">
        <v>4874</v>
      </c>
      <c r="AP578" t="s">
        <v>980</v>
      </c>
      <c r="AQ578">
        <v>0</v>
      </c>
      <c r="AT578" t="s">
        <v>990</v>
      </c>
      <c r="AU578" t="s">
        <v>4875</v>
      </c>
      <c r="AV578" t="str">
        <f t="shared" si="8"/>
        <v>Przedbórz w aglomeracji Przedbórz</v>
      </c>
      <c r="AW578" t="s">
        <v>4876</v>
      </c>
      <c r="AX578" t="s">
        <v>4876</v>
      </c>
      <c r="BF578" s="730" t="s">
        <v>4858</v>
      </c>
      <c r="BG578" s="730" t="s">
        <v>4426</v>
      </c>
      <c r="BH578" s="730" t="s">
        <v>9497</v>
      </c>
    </row>
    <row r="579" spans="1:60">
      <c r="A579">
        <v>575</v>
      </c>
      <c r="B579" t="s">
        <v>935</v>
      </c>
      <c r="D579" t="s">
        <v>4877</v>
      </c>
      <c r="E579" t="s">
        <v>4878</v>
      </c>
      <c r="F579" t="s">
        <v>973</v>
      </c>
      <c r="G579">
        <v>1</v>
      </c>
      <c r="H579">
        <v>0</v>
      </c>
      <c r="I579" t="s">
        <v>3599</v>
      </c>
      <c r="J579" t="s">
        <v>4396</v>
      </c>
      <c r="K579" t="s">
        <v>984</v>
      </c>
      <c r="L579" t="s">
        <v>2646</v>
      </c>
      <c r="M579" t="s">
        <v>1516</v>
      </c>
      <c r="N579" t="s">
        <v>4878</v>
      </c>
      <c r="O579" t="s">
        <v>4878</v>
      </c>
      <c r="P579" t="s">
        <v>4879</v>
      </c>
      <c r="Q579">
        <v>2473</v>
      </c>
      <c r="R579">
        <v>2458</v>
      </c>
      <c r="S579">
        <v>2434</v>
      </c>
      <c r="T579">
        <v>21</v>
      </c>
      <c r="U579">
        <v>3</v>
      </c>
      <c r="V579">
        <v>24</v>
      </c>
      <c r="W579">
        <v>0.99019999999999997</v>
      </c>
      <c r="X579">
        <v>1</v>
      </c>
      <c r="Y579">
        <v>1</v>
      </c>
      <c r="Z579">
        <v>1</v>
      </c>
      <c r="AA579">
        <v>1</v>
      </c>
      <c r="AB579" t="s">
        <v>935</v>
      </c>
      <c r="AC579" t="s">
        <v>4880</v>
      </c>
      <c r="AP579" t="s">
        <v>980</v>
      </c>
      <c r="AQ579">
        <v>0</v>
      </c>
      <c r="AT579" t="s">
        <v>1019</v>
      </c>
      <c r="AU579" t="s">
        <v>4881</v>
      </c>
      <c r="AV579" t="str">
        <f t="shared" si="8"/>
        <v>mechaniczno-biologiczna oczyszczalnia ścieków w Błoniu w aglomeracji Przecław</v>
      </c>
      <c r="AW579" t="s">
        <v>4882</v>
      </c>
      <c r="AX579" t="s">
        <v>4883</v>
      </c>
      <c r="BF579" s="730" t="s">
        <v>4867</v>
      </c>
      <c r="BG579" s="730" t="s">
        <v>4208</v>
      </c>
      <c r="BH579" s="730" t="s">
        <v>9497</v>
      </c>
    </row>
    <row r="580" spans="1:60">
      <c r="A580">
        <v>576</v>
      </c>
      <c r="B580" t="s">
        <v>935</v>
      </c>
      <c r="D580" t="s">
        <v>4884</v>
      </c>
      <c r="E580" t="s">
        <v>4885</v>
      </c>
      <c r="F580" t="s">
        <v>973</v>
      </c>
      <c r="G580">
        <v>1</v>
      </c>
      <c r="H580">
        <v>0</v>
      </c>
      <c r="I580" t="s">
        <v>3599</v>
      </c>
      <c r="J580" t="s">
        <v>4425</v>
      </c>
      <c r="K580" t="s">
        <v>4426</v>
      </c>
      <c r="L580" t="s">
        <v>2646</v>
      </c>
      <c r="M580" t="s">
        <v>1516</v>
      </c>
      <c r="N580" t="s">
        <v>4885</v>
      </c>
      <c r="O580" t="s">
        <v>4885</v>
      </c>
      <c r="P580" t="s">
        <v>4886</v>
      </c>
      <c r="Q580">
        <v>12628</v>
      </c>
      <c r="R580">
        <v>11679</v>
      </c>
      <c r="S580">
        <v>11592</v>
      </c>
      <c r="T580">
        <v>61</v>
      </c>
      <c r="U580">
        <v>26</v>
      </c>
      <c r="V580">
        <v>87</v>
      </c>
      <c r="W580">
        <v>0.99260000000000004</v>
      </c>
      <c r="X580">
        <v>1</v>
      </c>
      <c r="Y580">
        <v>1</v>
      </c>
      <c r="Z580">
        <v>1</v>
      </c>
      <c r="AA580">
        <v>1</v>
      </c>
      <c r="AB580" t="s">
        <v>935</v>
      </c>
      <c r="AC580" t="s">
        <v>4887</v>
      </c>
      <c r="AP580" t="s">
        <v>980</v>
      </c>
      <c r="AQ580">
        <v>0</v>
      </c>
      <c r="AT580" t="s">
        <v>1169</v>
      </c>
      <c r="AU580" t="s">
        <v>3435</v>
      </c>
      <c r="AV580" t="str">
        <f t="shared" si="8"/>
        <v>Przechlewo w aglomeracji Przechlewo</v>
      </c>
      <c r="AW580" t="s">
        <v>3436</v>
      </c>
      <c r="AX580" t="s">
        <v>3436</v>
      </c>
      <c r="BF580" s="730" t="s">
        <v>4871</v>
      </c>
      <c r="BG580" s="730" t="s">
        <v>4208</v>
      </c>
      <c r="BH580" s="730" t="s">
        <v>9497</v>
      </c>
    </row>
    <row r="581" spans="1:60">
      <c r="A581">
        <v>577</v>
      </c>
      <c r="B581" t="s">
        <v>935</v>
      </c>
      <c r="D581" t="s">
        <v>1130</v>
      </c>
      <c r="E581" t="s">
        <v>1132</v>
      </c>
      <c r="F581" t="s">
        <v>973</v>
      </c>
      <c r="G581">
        <v>2</v>
      </c>
      <c r="H581">
        <v>0</v>
      </c>
      <c r="I581" t="s">
        <v>3599</v>
      </c>
      <c r="J581" t="s">
        <v>4425</v>
      </c>
      <c r="K581" t="s">
        <v>4426</v>
      </c>
      <c r="L581" t="s">
        <v>2646</v>
      </c>
      <c r="M581" t="s">
        <v>1516</v>
      </c>
      <c r="N581" t="s">
        <v>4885</v>
      </c>
      <c r="O581" t="s">
        <v>4885</v>
      </c>
      <c r="P581" t="s">
        <v>4888</v>
      </c>
      <c r="Q581">
        <v>2213</v>
      </c>
      <c r="R581">
        <v>2272</v>
      </c>
      <c r="S581">
        <v>2228</v>
      </c>
      <c r="T581">
        <v>32</v>
      </c>
      <c r="U581">
        <v>12</v>
      </c>
      <c r="V581">
        <v>44</v>
      </c>
      <c r="W581">
        <v>0.98060000000000003</v>
      </c>
      <c r="X581">
        <v>1</v>
      </c>
      <c r="Y581">
        <v>1</v>
      </c>
      <c r="Z581">
        <v>1</v>
      </c>
      <c r="AA581">
        <v>1</v>
      </c>
      <c r="AB581" t="s">
        <v>935</v>
      </c>
      <c r="AC581" s="505" t="s">
        <v>4889</v>
      </c>
      <c r="AD581" s="504" t="s">
        <v>4890</v>
      </c>
      <c r="AP581" t="s">
        <v>980</v>
      </c>
      <c r="AQ581">
        <v>0</v>
      </c>
      <c r="AT581" t="s">
        <v>990</v>
      </c>
      <c r="AU581" t="s">
        <v>4891</v>
      </c>
      <c r="AV581" t="str">
        <f t="shared" si="8"/>
        <v>Oczyszczalnia ścieków w Przasnyszu w aglomeracji Przasnysz</v>
      </c>
      <c r="AW581" t="s">
        <v>4892</v>
      </c>
      <c r="AX581" t="s">
        <v>4893</v>
      </c>
      <c r="BF581" s="730" t="s">
        <v>4877</v>
      </c>
      <c r="BG581" s="730" t="s">
        <v>984</v>
      </c>
      <c r="BH581" s="730" t="s">
        <v>9497</v>
      </c>
    </row>
    <row r="582" spans="1:60">
      <c r="A582">
        <v>578</v>
      </c>
      <c r="B582" t="s">
        <v>935</v>
      </c>
      <c r="D582" t="s">
        <v>4894</v>
      </c>
      <c r="E582" t="s">
        <v>4895</v>
      </c>
      <c r="F582" t="s">
        <v>973</v>
      </c>
      <c r="G582">
        <v>1</v>
      </c>
      <c r="H582">
        <v>0</v>
      </c>
      <c r="I582" t="s">
        <v>3599</v>
      </c>
      <c r="J582" t="s">
        <v>4781</v>
      </c>
      <c r="K582" t="s">
        <v>4426</v>
      </c>
      <c r="L582" t="s">
        <v>2646</v>
      </c>
      <c r="M582" t="s">
        <v>1516</v>
      </c>
      <c r="N582" t="s">
        <v>4896</v>
      </c>
      <c r="O582" t="s">
        <v>4897</v>
      </c>
      <c r="P582" t="s">
        <v>4898</v>
      </c>
      <c r="Q582">
        <v>112350</v>
      </c>
      <c r="R582">
        <v>87760</v>
      </c>
      <c r="S582">
        <v>84995</v>
      </c>
      <c r="T582">
        <v>2727</v>
      </c>
      <c r="U582">
        <v>38</v>
      </c>
      <c r="V582">
        <v>2765</v>
      </c>
      <c r="W582">
        <v>0.96850000000000003</v>
      </c>
      <c r="X582">
        <v>0</v>
      </c>
      <c r="Y582">
        <v>1</v>
      </c>
      <c r="Z582">
        <v>0</v>
      </c>
      <c r="AA582">
        <v>0</v>
      </c>
      <c r="AB582" t="s">
        <v>935</v>
      </c>
      <c r="AC582" t="s">
        <v>4899</v>
      </c>
      <c r="AP582" t="s">
        <v>980</v>
      </c>
      <c r="AQ582">
        <v>0</v>
      </c>
      <c r="AT582" t="s">
        <v>990</v>
      </c>
      <c r="AU582" t="s">
        <v>4900</v>
      </c>
      <c r="AV582" t="str">
        <f t="shared" ref="AV582:AV645" si="9">CONCATENATE("",AW582," w aglomeracji ",AX582)</f>
        <v>Zakład Pruszków w aglomeracji Pruszków</v>
      </c>
      <c r="AW582" t="s">
        <v>4901</v>
      </c>
      <c r="AX582" t="s">
        <v>4902</v>
      </c>
      <c r="BF582" s="730" t="s">
        <v>4884</v>
      </c>
      <c r="BG582" s="730" t="s">
        <v>4426</v>
      </c>
      <c r="BH582" s="730" t="s">
        <v>9497</v>
      </c>
    </row>
    <row r="583" spans="1:60">
      <c r="A583">
        <v>579</v>
      </c>
      <c r="B583" t="s">
        <v>935</v>
      </c>
      <c r="D583" t="s">
        <v>4903</v>
      </c>
      <c r="E583" t="s">
        <v>4904</v>
      </c>
      <c r="F583" t="s">
        <v>973</v>
      </c>
      <c r="G583">
        <v>1</v>
      </c>
      <c r="H583">
        <v>0</v>
      </c>
      <c r="I583" t="s">
        <v>4404</v>
      </c>
      <c r="J583" t="s">
        <v>4905</v>
      </c>
      <c r="K583" t="s">
        <v>4464</v>
      </c>
      <c r="L583" t="s">
        <v>2646</v>
      </c>
      <c r="M583" t="s">
        <v>1516</v>
      </c>
      <c r="N583" t="s">
        <v>4904</v>
      </c>
      <c r="O583" t="s">
        <v>4906</v>
      </c>
      <c r="P583" t="s">
        <v>4907</v>
      </c>
      <c r="Q583">
        <v>17407</v>
      </c>
      <c r="R583">
        <v>17407</v>
      </c>
      <c r="S583">
        <v>17087</v>
      </c>
      <c r="T583">
        <v>301</v>
      </c>
      <c r="U583">
        <v>19</v>
      </c>
      <c r="V583">
        <v>320</v>
      </c>
      <c r="W583">
        <v>0.98160000000000003</v>
      </c>
      <c r="X583">
        <v>1</v>
      </c>
      <c r="Y583">
        <v>1</v>
      </c>
      <c r="Z583">
        <v>1</v>
      </c>
      <c r="AA583">
        <v>1</v>
      </c>
      <c r="AB583" t="s">
        <v>935</v>
      </c>
      <c r="AC583" t="s">
        <v>4908</v>
      </c>
      <c r="AP583" t="s">
        <v>980</v>
      </c>
      <c r="AQ583">
        <v>0</v>
      </c>
      <c r="AT583" t="s">
        <v>1169</v>
      </c>
      <c r="AU583" t="s">
        <v>3428</v>
      </c>
      <c r="AV583" t="str">
        <f t="shared" si="9"/>
        <v>PRUSZCZ w aglomeracji PRUSZCZ</v>
      </c>
      <c r="AW583" t="s">
        <v>3430</v>
      </c>
      <c r="AX583" t="s">
        <v>3430</v>
      </c>
      <c r="BF583" s="730" t="s">
        <v>1130</v>
      </c>
      <c r="BG583" s="730" t="s">
        <v>4426</v>
      </c>
      <c r="BH583" s="730" t="s">
        <v>9497</v>
      </c>
    </row>
    <row r="584" spans="1:60">
      <c r="A584">
        <v>580</v>
      </c>
      <c r="B584" t="s">
        <v>935</v>
      </c>
      <c r="D584" t="s">
        <v>4235</v>
      </c>
      <c r="E584" t="s">
        <v>4237</v>
      </c>
      <c r="F584" t="s">
        <v>973</v>
      </c>
      <c r="G584">
        <v>2</v>
      </c>
      <c r="H584">
        <v>0</v>
      </c>
      <c r="I584" t="s">
        <v>3599</v>
      </c>
      <c r="J584" t="s">
        <v>4812</v>
      </c>
      <c r="K584" t="s">
        <v>935</v>
      </c>
      <c r="L584" t="s">
        <v>2646</v>
      </c>
      <c r="M584" t="s">
        <v>1516</v>
      </c>
      <c r="N584" t="s">
        <v>4237</v>
      </c>
      <c r="O584" t="s">
        <v>4237</v>
      </c>
      <c r="P584" t="s">
        <v>4909</v>
      </c>
      <c r="Q584">
        <v>3302</v>
      </c>
      <c r="R584">
        <v>3556</v>
      </c>
      <c r="S584">
        <v>2847</v>
      </c>
      <c r="T584">
        <v>679</v>
      </c>
      <c r="U584">
        <v>30</v>
      </c>
      <c r="V584">
        <v>709</v>
      </c>
      <c r="W584">
        <v>0.80059999999999998</v>
      </c>
      <c r="X584">
        <v>0</v>
      </c>
      <c r="Y584">
        <v>1</v>
      </c>
      <c r="Z584">
        <v>1</v>
      </c>
      <c r="AA584">
        <v>0</v>
      </c>
      <c r="AB584" t="s">
        <v>935</v>
      </c>
      <c r="AC584" s="505" t="s">
        <v>4910</v>
      </c>
      <c r="AD584" s="504" t="s">
        <v>4911</v>
      </c>
      <c r="AP584" t="s">
        <v>980</v>
      </c>
      <c r="AQ584">
        <v>0</v>
      </c>
      <c r="AT584" t="s">
        <v>1029</v>
      </c>
      <c r="AU584" t="s">
        <v>4912</v>
      </c>
      <c r="AV584" t="str">
        <f t="shared" si="9"/>
        <v>Pietrowice Małe w aglomeracji Prusice</v>
      </c>
      <c r="AW584" t="s">
        <v>4913</v>
      </c>
      <c r="AX584" t="s">
        <v>4914</v>
      </c>
      <c r="BF584" s="730" t="s">
        <v>4894</v>
      </c>
      <c r="BG584" s="730" t="s">
        <v>4426</v>
      </c>
      <c r="BH584" s="730" t="s">
        <v>9497</v>
      </c>
    </row>
    <row r="585" spans="1:60">
      <c r="A585">
        <v>581</v>
      </c>
      <c r="B585" t="s">
        <v>935</v>
      </c>
      <c r="D585" t="s">
        <v>4206</v>
      </c>
      <c r="E585" t="s">
        <v>4208</v>
      </c>
      <c r="F585" t="s">
        <v>973</v>
      </c>
      <c r="G585">
        <v>1</v>
      </c>
      <c r="H585">
        <v>0</v>
      </c>
      <c r="I585" t="s">
        <v>4404</v>
      </c>
      <c r="J585" t="s">
        <v>4915</v>
      </c>
      <c r="K585" t="s">
        <v>4208</v>
      </c>
      <c r="L585" t="s">
        <v>2646</v>
      </c>
      <c r="M585" t="s">
        <v>1516</v>
      </c>
      <c r="N585" t="s">
        <v>4208</v>
      </c>
      <c r="O585" t="s">
        <v>4208</v>
      </c>
      <c r="P585" t="s">
        <v>4916</v>
      </c>
      <c r="Q585">
        <v>29601</v>
      </c>
      <c r="R585">
        <v>25928</v>
      </c>
      <c r="S585">
        <v>25293</v>
      </c>
      <c r="T585">
        <v>572</v>
      </c>
      <c r="U585">
        <v>63</v>
      </c>
      <c r="V585">
        <v>635</v>
      </c>
      <c r="W585">
        <v>0.97550000000000003</v>
      </c>
      <c r="X585">
        <v>0</v>
      </c>
      <c r="Y585">
        <v>1</v>
      </c>
      <c r="Z585">
        <v>1</v>
      </c>
      <c r="AA585">
        <v>0</v>
      </c>
      <c r="AB585" t="s">
        <v>935</v>
      </c>
      <c r="AC585" t="s">
        <v>4917</v>
      </c>
      <c r="AP585" t="s">
        <v>980</v>
      </c>
      <c r="AQ585">
        <v>0</v>
      </c>
      <c r="AT585" t="s">
        <v>1047</v>
      </c>
      <c r="AU585" t="s">
        <v>4067</v>
      </c>
      <c r="AV585" t="str">
        <f t="shared" si="9"/>
        <v>Oczyszczalnia Ścieków w Prudniku  w aglomeracji Prudnik</v>
      </c>
      <c r="AW585" t="s">
        <v>4918</v>
      </c>
      <c r="AX585" t="s">
        <v>4068</v>
      </c>
      <c r="BF585" s="730" t="s">
        <v>4903</v>
      </c>
      <c r="BG585" s="730" t="s">
        <v>4464</v>
      </c>
      <c r="BH585" s="730" t="s">
        <v>9497</v>
      </c>
    </row>
    <row r="586" spans="1:60">
      <c r="A586">
        <v>582</v>
      </c>
      <c r="B586" t="s">
        <v>935</v>
      </c>
      <c r="D586" t="s">
        <v>3726</v>
      </c>
      <c r="E586" t="s">
        <v>3742</v>
      </c>
      <c r="F586" t="s">
        <v>973</v>
      </c>
      <c r="G586">
        <v>2</v>
      </c>
      <c r="H586">
        <v>0</v>
      </c>
      <c r="I586" t="s">
        <v>3599</v>
      </c>
      <c r="J586" t="s">
        <v>4396</v>
      </c>
      <c r="K586" t="s">
        <v>935</v>
      </c>
      <c r="L586" t="s">
        <v>2646</v>
      </c>
      <c r="M586" t="s">
        <v>1516</v>
      </c>
      <c r="N586" t="s">
        <v>3727</v>
      </c>
      <c r="O586" t="s">
        <v>3727</v>
      </c>
      <c r="P586" t="s">
        <v>4919</v>
      </c>
      <c r="Q586">
        <v>6532</v>
      </c>
      <c r="R586">
        <v>6463</v>
      </c>
      <c r="S586">
        <v>2770</v>
      </c>
      <c r="T586">
        <v>3569</v>
      </c>
      <c r="U586">
        <v>124</v>
      </c>
      <c r="V586">
        <v>3693</v>
      </c>
      <c r="W586">
        <v>0.42859999999999998</v>
      </c>
      <c r="X586">
        <v>0</v>
      </c>
      <c r="Y586">
        <v>0</v>
      </c>
      <c r="Z586">
        <v>1</v>
      </c>
      <c r="AA586">
        <v>0</v>
      </c>
      <c r="AB586" t="s">
        <v>935</v>
      </c>
      <c r="AC586" s="505" t="s">
        <v>4920</v>
      </c>
      <c r="AD586" s="504" t="s">
        <v>4921</v>
      </c>
      <c r="AP586" t="s">
        <v>980</v>
      </c>
      <c r="AQ586">
        <v>0</v>
      </c>
      <c r="AT586" t="s">
        <v>1019</v>
      </c>
      <c r="AU586" t="s">
        <v>4922</v>
      </c>
      <c r="AV586" t="str">
        <f t="shared" si="9"/>
        <v>Oczyszczalnia ścieków w Pruchniku w aglomeracji Pruchnik</v>
      </c>
      <c r="AW586" t="s">
        <v>4923</v>
      </c>
      <c r="AX586" t="s">
        <v>4924</v>
      </c>
      <c r="BF586" s="730" t="s">
        <v>4235</v>
      </c>
      <c r="BG586" s="730" t="s">
        <v>935</v>
      </c>
      <c r="BH586" s="730" t="s">
        <v>9497</v>
      </c>
    </row>
    <row r="587" spans="1:60">
      <c r="A587">
        <v>583</v>
      </c>
      <c r="B587" t="s">
        <v>935</v>
      </c>
      <c r="D587" t="s">
        <v>2849</v>
      </c>
      <c r="E587" t="s">
        <v>2850</v>
      </c>
      <c r="F587" t="s">
        <v>973</v>
      </c>
      <c r="G587">
        <v>1</v>
      </c>
      <c r="H587">
        <v>0</v>
      </c>
      <c r="I587" t="s">
        <v>3599</v>
      </c>
      <c r="J587" t="s">
        <v>4716</v>
      </c>
      <c r="K587" t="s">
        <v>4426</v>
      </c>
      <c r="L587" t="s">
        <v>2646</v>
      </c>
      <c r="M587" t="s">
        <v>1516</v>
      </c>
      <c r="N587" t="s">
        <v>4925</v>
      </c>
      <c r="O587" t="s">
        <v>4926</v>
      </c>
      <c r="P587" t="s">
        <v>4927</v>
      </c>
      <c r="Q587">
        <v>323314</v>
      </c>
      <c r="R587">
        <v>276847</v>
      </c>
      <c r="S587">
        <v>275059</v>
      </c>
      <c r="T587">
        <v>1490</v>
      </c>
      <c r="U587">
        <v>298</v>
      </c>
      <c r="V587">
        <v>1788</v>
      </c>
      <c r="W587">
        <v>0.99350000000000005</v>
      </c>
      <c r="X587">
        <v>1</v>
      </c>
      <c r="Y587">
        <v>1</v>
      </c>
      <c r="Z587">
        <v>1</v>
      </c>
      <c r="AA587">
        <v>1</v>
      </c>
      <c r="AB587" t="s">
        <v>935</v>
      </c>
      <c r="AC587" t="s">
        <v>4928</v>
      </c>
      <c r="AP587" t="s">
        <v>1232</v>
      </c>
      <c r="AQ587">
        <v>6</v>
      </c>
      <c r="AT587" t="s">
        <v>1047</v>
      </c>
      <c r="AU587" t="s">
        <v>3713</v>
      </c>
      <c r="AV587" t="str">
        <f t="shared" si="9"/>
        <v>Oczyszczalnia ścieków w Prószkowie w aglomeracji Prószków</v>
      </c>
      <c r="AW587" t="s">
        <v>4929</v>
      </c>
      <c r="AX587" t="s">
        <v>3714</v>
      </c>
      <c r="BF587" s="730" t="s">
        <v>4206</v>
      </c>
      <c r="BG587" s="730" t="s">
        <v>4208</v>
      </c>
      <c r="BH587" s="730" t="s">
        <v>9497</v>
      </c>
    </row>
    <row r="588" spans="1:60">
      <c r="A588">
        <v>584</v>
      </c>
      <c r="B588" t="s">
        <v>935</v>
      </c>
      <c r="D588" t="s">
        <v>2761</v>
      </c>
      <c r="E588" t="s">
        <v>2763</v>
      </c>
      <c r="F588" t="s">
        <v>973</v>
      </c>
      <c r="G588">
        <v>1</v>
      </c>
      <c r="H588">
        <v>0</v>
      </c>
      <c r="I588" t="s">
        <v>3599</v>
      </c>
      <c r="J588" t="s">
        <v>4396</v>
      </c>
      <c r="K588" t="s">
        <v>984</v>
      </c>
      <c r="L588" t="s">
        <v>2646</v>
      </c>
      <c r="M588" t="s">
        <v>1516</v>
      </c>
      <c r="N588" t="s">
        <v>2763</v>
      </c>
      <c r="O588" t="s">
        <v>2763</v>
      </c>
      <c r="P588" t="s">
        <v>4930</v>
      </c>
      <c r="Q588">
        <v>3283</v>
      </c>
      <c r="R588">
        <v>3340</v>
      </c>
      <c r="S588">
        <v>3236</v>
      </c>
      <c r="T588">
        <v>104</v>
      </c>
      <c r="U588">
        <v>0</v>
      </c>
      <c r="V588">
        <v>104</v>
      </c>
      <c r="W588">
        <v>0.96889999999999998</v>
      </c>
      <c r="X588">
        <v>0</v>
      </c>
      <c r="Y588">
        <v>0</v>
      </c>
      <c r="Z588">
        <v>1</v>
      </c>
      <c r="AA588">
        <v>0</v>
      </c>
      <c r="AB588" t="s">
        <v>935</v>
      </c>
      <c r="AC588" t="s">
        <v>4931</v>
      </c>
      <c r="AP588" t="s">
        <v>980</v>
      </c>
      <c r="AQ588">
        <v>0</v>
      </c>
      <c r="AT588" t="s">
        <v>935</v>
      </c>
      <c r="AU588" t="s">
        <v>4932</v>
      </c>
      <c r="AV588" t="str">
        <f t="shared" si="9"/>
        <v>Oczyszczalnia Ścieków w Proszowicach w aglomeracji Proszowice</v>
      </c>
      <c r="AW588" t="s">
        <v>4933</v>
      </c>
      <c r="AX588" t="s">
        <v>4934</v>
      </c>
      <c r="BF588" s="730" t="s">
        <v>3726</v>
      </c>
      <c r="BG588" s="730" t="s">
        <v>935</v>
      </c>
      <c r="BH588" s="730" t="s">
        <v>9497</v>
      </c>
    </row>
    <row r="589" spans="1:60">
      <c r="A589">
        <v>585</v>
      </c>
      <c r="B589" t="s">
        <v>935</v>
      </c>
      <c r="D589" t="s">
        <v>2355</v>
      </c>
      <c r="E589" t="s">
        <v>2357</v>
      </c>
      <c r="F589" t="s">
        <v>973</v>
      </c>
      <c r="G589">
        <v>1</v>
      </c>
      <c r="H589">
        <v>0</v>
      </c>
      <c r="I589" t="s">
        <v>3599</v>
      </c>
      <c r="J589" t="s">
        <v>4396</v>
      </c>
      <c r="K589" t="s">
        <v>984</v>
      </c>
      <c r="L589" t="s">
        <v>2646</v>
      </c>
      <c r="M589" t="s">
        <v>1516</v>
      </c>
      <c r="N589" t="s">
        <v>2357</v>
      </c>
      <c r="O589" t="s">
        <v>4935</v>
      </c>
      <c r="P589" t="s">
        <v>4936</v>
      </c>
      <c r="Q589">
        <v>56498</v>
      </c>
      <c r="R589">
        <v>48423</v>
      </c>
      <c r="S589">
        <v>46126</v>
      </c>
      <c r="T589">
        <v>2064</v>
      </c>
      <c r="U589">
        <v>233</v>
      </c>
      <c r="V589">
        <v>2297</v>
      </c>
      <c r="W589">
        <v>0.9526</v>
      </c>
      <c r="X589">
        <v>0</v>
      </c>
      <c r="Y589">
        <v>1</v>
      </c>
      <c r="Z589">
        <v>1</v>
      </c>
      <c r="AA589">
        <v>0</v>
      </c>
      <c r="AB589" t="s">
        <v>935</v>
      </c>
      <c r="AC589" t="s">
        <v>4937</v>
      </c>
      <c r="AP589" t="s">
        <v>980</v>
      </c>
      <c r="AQ589">
        <v>0</v>
      </c>
      <c r="AT589" t="s">
        <v>1459</v>
      </c>
      <c r="AU589" t="s">
        <v>1941</v>
      </c>
      <c r="AV589" t="str">
        <f t="shared" si="9"/>
        <v>PROSTKI w aglomeracji PROSTKI</v>
      </c>
      <c r="AW589" t="s">
        <v>1943</v>
      </c>
      <c r="AX589" t="s">
        <v>1943</v>
      </c>
      <c r="BF589" s="730" t="s">
        <v>2849</v>
      </c>
      <c r="BG589" s="730" t="s">
        <v>4426</v>
      </c>
      <c r="BH589" s="730" t="s">
        <v>9497</v>
      </c>
    </row>
    <row r="590" spans="1:60">
      <c r="A590">
        <v>586</v>
      </c>
      <c r="B590" t="s">
        <v>935</v>
      </c>
      <c r="D590" t="s">
        <v>4938</v>
      </c>
      <c r="E590" t="s">
        <v>4939</v>
      </c>
      <c r="F590" t="s">
        <v>1015</v>
      </c>
      <c r="G590">
        <v>0</v>
      </c>
      <c r="H590">
        <v>1</v>
      </c>
      <c r="I590" t="s">
        <v>3599</v>
      </c>
      <c r="J590" t="s">
        <v>4716</v>
      </c>
      <c r="K590" t="s">
        <v>4426</v>
      </c>
      <c r="L590" t="s">
        <v>2646</v>
      </c>
      <c r="M590" t="s">
        <v>1516</v>
      </c>
      <c r="N590" t="s">
        <v>4940</v>
      </c>
      <c r="O590" t="s">
        <v>4940</v>
      </c>
      <c r="P590" t="s">
        <v>4941</v>
      </c>
      <c r="Q590">
        <v>11282</v>
      </c>
      <c r="R590">
        <v>10624</v>
      </c>
      <c r="S590">
        <v>10439</v>
      </c>
      <c r="T590">
        <v>152</v>
      </c>
      <c r="U590">
        <v>30</v>
      </c>
      <c r="V590">
        <v>185</v>
      </c>
      <c r="W590">
        <v>0.98260000000000003</v>
      </c>
      <c r="X590">
        <v>1</v>
      </c>
      <c r="Y590">
        <v>0</v>
      </c>
      <c r="Z590">
        <v>1</v>
      </c>
      <c r="AA590">
        <v>0</v>
      </c>
      <c r="AB590" t="s">
        <v>935</v>
      </c>
      <c r="AC590" t="s">
        <v>746</v>
      </c>
      <c r="AJ590" t="s">
        <v>2849</v>
      </c>
      <c r="AP590" t="s">
        <v>980</v>
      </c>
      <c r="AQ590">
        <v>0</v>
      </c>
      <c r="AT590" t="s">
        <v>1029</v>
      </c>
      <c r="AU590" t="s">
        <v>4942</v>
      </c>
      <c r="AV590" t="str">
        <f t="shared" si="9"/>
        <v xml:space="preserve">komunalna oczyszczalnia ścieków w aglomeracji Prochowice </v>
      </c>
      <c r="AW590" t="s">
        <v>4943</v>
      </c>
      <c r="AX590" t="s">
        <v>4944</v>
      </c>
      <c r="BF590" s="730" t="s">
        <v>2761</v>
      </c>
      <c r="BG590" s="730" t="s">
        <v>984</v>
      </c>
      <c r="BH590" s="730" t="s">
        <v>9497</v>
      </c>
    </row>
    <row r="591" spans="1:60">
      <c r="A591">
        <v>587</v>
      </c>
      <c r="B591" t="s">
        <v>935</v>
      </c>
      <c r="D591" t="s">
        <v>4945</v>
      </c>
      <c r="E591" t="s">
        <v>4946</v>
      </c>
      <c r="F591" t="s">
        <v>1015</v>
      </c>
      <c r="G591">
        <v>0</v>
      </c>
      <c r="H591">
        <v>1</v>
      </c>
      <c r="I591" t="s">
        <v>3599</v>
      </c>
      <c r="J591" t="s">
        <v>4716</v>
      </c>
      <c r="K591" t="s">
        <v>4426</v>
      </c>
      <c r="L591" t="s">
        <v>2646</v>
      </c>
      <c r="M591" t="s">
        <v>1516</v>
      </c>
      <c r="N591" t="s">
        <v>4947</v>
      </c>
      <c r="O591" t="s">
        <v>4947</v>
      </c>
      <c r="P591" t="s">
        <v>4948</v>
      </c>
      <c r="Q591">
        <v>3219</v>
      </c>
      <c r="R591">
        <v>3400</v>
      </c>
      <c r="S591">
        <v>3319</v>
      </c>
      <c r="T591">
        <v>57</v>
      </c>
      <c r="U591">
        <v>24</v>
      </c>
      <c r="V591">
        <v>81</v>
      </c>
      <c r="W591">
        <v>0.97619999999999996</v>
      </c>
      <c r="X591">
        <v>0</v>
      </c>
      <c r="Y591">
        <v>0</v>
      </c>
      <c r="Z591">
        <v>1</v>
      </c>
      <c r="AA591">
        <v>0</v>
      </c>
      <c r="AB591" t="s">
        <v>935</v>
      </c>
      <c r="AC591" t="s">
        <v>746</v>
      </c>
      <c r="AJ591" t="s">
        <v>2849</v>
      </c>
      <c r="AP591" t="s">
        <v>980</v>
      </c>
      <c r="AQ591">
        <v>0</v>
      </c>
      <c r="AT591" t="s">
        <v>1038</v>
      </c>
      <c r="AU591" t="s">
        <v>4949</v>
      </c>
      <c r="AV591" t="str">
        <f t="shared" si="9"/>
        <v>Oczyszczalnia Ścieków Praszka w aglomeracji Praszka</v>
      </c>
      <c r="AW591" t="s">
        <v>4950</v>
      </c>
      <c r="AX591" t="s">
        <v>4951</v>
      </c>
      <c r="BF591" s="730" t="s">
        <v>2355</v>
      </c>
      <c r="BG591" s="730" t="s">
        <v>984</v>
      </c>
      <c r="BH591" s="730" t="s">
        <v>9497</v>
      </c>
    </row>
    <row r="592" spans="1:60">
      <c r="A592">
        <v>588</v>
      </c>
      <c r="B592" t="s">
        <v>935</v>
      </c>
      <c r="D592" t="s">
        <v>4952</v>
      </c>
      <c r="E592" t="s">
        <v>4953</v>
      </c>
      <c r="F592" t="s">
        <v>1015</v>
      </c>
      <c r="G592">
        <v>0</v>
      </c>
      <c r="H592">
        <v>1</v>
      </c>
      <c r="I592" t="s">
        <v>3599</v>
      </c>
      <c r="J592" t="s">
        <v>4716</v>
      </c>
      <c r="K592" t="s">
        <v>4426</v>
      </c>
      <c r="L592" t="s">
        <v>2646</v>
      </c>
      <c r="M592" t="s">
        <v>1516</v>
      </c>
      <c r="N592" t="s">
        <v>4953</v>
      </c>
      <c r="O592" t="s">
        <v>4953</v>
      </c>
      <c r="P592" t="s">
        <v>4954</v>
      </c>
      <c r="Q592">
        <v>16752</v>
      </c>
      <c r="R592">
        <v>17049</v>
      </c>
      <c r="S592">
        <v>16814</v>
      </c>
      <c r="T592">
        <v>235</v>
      </c>
      <c r="U592">
        <v>0</v>
      </c>
      <c r="V592">
        <v>235</v>
      </c>
      <c r="W592">
        <v>0.98619999999999997</v>
      </c>
      <c r="X592">
        <v>1</v>
      </c>
      <c r="Y592">
        <v>0</v>
      </c>
      <c r="Z592">
        <v>1</v>
      </c>
      <c r="AA592">
        <v>0</v>
      </c>
      <c r="AB592" t="s">
        <v>935</v>
      </c>
      <c r="AC592" t="s">
        <v>746</v>
      </c>
      <c r="AJ592" t="s">
        <v>2849</v>
      </c>
      <c r="AP592" t="s">
        <v>980</v>
      </c>
      <c r="AQ592">
        <v>0</v>
      </c>
      <c r="AT592" t="s">
        <v>1169</v>
      </c>
      <c r="AU592" t="s">
        <v>3421</v>
      </c>
      <c r="AV592" t="str">
        <f t="shared" si="9"/>
        <v>Prabuty w aglomeracji Prabuty</v>
      </c>
      <c r="AW592" t="s">
        <v>3422</v>
      </c>
      <c r="AX592" t="s">
        <v>3422</v>
      </c>
      <c r="BF592" s="730" t="s">
        <v>4938</v>
      </c>
      <c r="BG592" s="730" t="s">
        <v>4426</v>
      </c>
      <c r="BH592" s="730" t="s">
        <v>9497</v>
      </c>
    </row>
    <row r="593" spans="1:60">
      <c r="A593">
        <v>589</v>
      </c>
      <c r="B593" t="s">
        <v>935</v>
      </c>
      <c r="D593" t="s">
        <v>3162</v>
      </c>
      <c r="E593" t="s">
        <v>3163</v>
      </c>
      <c r="F593" t="s">
        <v>973</v>
      </c>
      <c r="G593">
        <v>1</v>
      </c>
      <c r="H593">
        <v>0</v>
      </c>
      <c r="I593" t="s">
        <v>3599</v>
      </c>
      <c r="J593" t="s">
        <v>4787</v>
      </c>
      <c r="K593" t="s">
        <v>935</v>
      </c>
      <c r="L593" t="s">
        <v>2646</v>
      </c>
      <c r="M593" t="s">
        <v>1516</v>
      </c>
      <c r="N593" t="s">
        <v>3163</v>
      </c>
      <c r="O593" t="s">
        <v>3163</v>
      </c>
      <c r="P593" t="s">
        <v>4955</v>
      </c>
      <c r="Q593">
        <v>2537</v>
      </c>
      <c r="R593">
        <v>2549</v>
      </c>
      <c r="S593">
        <v>2537</v>
      </c>
      <c r="T593">
        <v>12</v>
      </c>
      <c r="U593">
        <v>0</v>
      </c>
      <c r="V593">
        <v>12</v>
      </c>
      <c r="W593">
        <v>0.99529999999999996</v>
      </c>
      <c r="X593">
        <v>1</v>
      </c>
      <c r="Y593">
        <v>1</v>
      </c>
      <c r="Z593">
        <v>1</v>
      </c>
      <c r="AA593">
        <v>1</v>
      </c>
      <c r="AB593" t="s">
        <v>935</v>
      </c>
      <c r="AC593" t="s">
        <v>4956</v>
      </c>
      <c r="AP593" t="s">
        <v>980</v>
      </c>
      <c r="AQ593">
        <v>0</v>
      </c>
      <c r="AT593" t="s">
        <v>1038</v>
      </c>
      <c r="AU593" t="s">
        <v>4957</v>
      </c>
      <c r="AV593" t="str">
        <f t="shared" si="9"/>
        <v>Centralna Oczyszczalnia Ścieków w aglomeracji Poznań</v>
      </c>
      <c r="AW593" t="s">
        <v>4958</v>
      </c>
      <c r="AX593" t="s">
        <v>1038</v>
      </c>
      <c r="BF593" s="730" t="s">
        <v>4945</v>
      </c>
      <c r="BG593" s="730" t="s">
        <v>4426</v>
      </c>
      <c r="BH593" s="730" t="s">
        <v>9497</v>
      </c>
    </row>
    <row r="594" spans="1:60">
      <c r="A594">
        <v>590</v>
      </c>
      <c r="B594" t="s">
        <v>935</v>
      </c>
      <c r="D594" t="s">
        <v>4959</v>
      </c>
      <c r="E594" t="s">
        <v>4960</v>
      </c>
      <c r="F594" t="s">
        <v>973</v>
      </c>
      <c r="G594">
        <v>1</v>
      </c>
      <c r="H594">
        <v>0</v>
      </c>
      <c r="I594" t="s">
        <v>4404</v>
      </c>
      <c r="J594" t="s">
        <v>4915</v>
      </c>
      <c r="K594" t="s">
        <v>4208</v>
      </c>
      <c r="L594" t="s">
        <v>2646</v>
      </c>
      <c r="M594" t="s">
        <v>1516</v>
      </c>
      <c r="N594" t="s">
        <v>4960</v>
      </c>
      <c r="O594" t="s">
        <v>4960</v>
      </c>
      <c r="P594" t="s">
        <v>4961</v>
      </c>
      <c r="Q594">
        <v>2164</v>
      </c>
      <c r="R594">
        <v>2167</v>
      </c>
      <c r="S594">
        <v>2167</v>
      </c>
      <c r="T594">
        <v>0</v>
      </c>
      <c r="U594">
        <v>0</v>
      </c>
      <c r="V594">
        <v>0</v>
      </c>
      <c r="W594">
        <v>1</v>
      </c>
      <c r="X594">
        <v>1</v>
      </c>
      <c r="Y594">
        <v>1</v>
      </c>
      <c r="Z594">
        <v>1</v>
      </c>
      <c r="AA594">
        <v>1</v>
      </c>
      <c r="AB594" t="s">
        <v>935</v>
      </c>
      <c r="AC594" t="s">
        <v>4962</v>
      </c>
      <c r="AP594" t="s">
        <v>980</v>
      </c>
      <c r="AQ594">
        <v>0</v>
      </c>
      <c r="AT594" t="s">
        <v>1038</v>
      </c>
      <c r="AU594" t="s">
        <v>4957</v>
      </c>
      <c r="AV594" t="str">
        <f t="shared" si="9"/>
        <v>Lewobrzeżna Oczyszczalnia Ścieków w aglomeracji Poznań</v>
      </c>
      <c r="AW594" t="s">
        <v>4963</v>
      </c>
      <c r="AX594" t="s">
        <v>1038</v>
      </c>
      <c r="BF594" s="730" t="s">
        <v>4952</v>
      </c>
      <c r="BG594" s="730" t="s">
        <v>4426</v>
      </c>
      <c r="BH594" s="730" t="s">
        <v>9497</v>
      </c>
    </row>
    <row r="595" spans="1:60">
      <c r="A595">
        <v>591</v>
      </c>
      <c r="B595" t="s">
        <v>935</v>
      </c>
      <c r="D595" t="s">
        <v>3740</v>
      </c>
      <c r="E595" t="s">
        <v>3742</v>
      </c>
      <c r="F595" t="s">
        <v>973</v>
      </c>
      <c r="G595">
        <v>1</v>
      </c>
      <c r="H595">
        <v>0</v>
      </c>
      <c r="I595" t="s">
        <v>3599</v>
      </c>
      <c r="J595" t="s">
        <v>4439</v>
      </c>
      <c r="K595" t="s">
        <v>984</v>
      </c>
      <c r="L595" t="s">
        <v>2646</v>
      </c>
      <c r="M595" t="s">
        <v>1516</v>
      </c>
      <c r="N595" t="s">
        <v>3742</v>
      </c>
      <c r="O595" t="s">
        <v>3742</v>
      </c>
      <c r="P595" t="s">
        <v>4964</v>
      </c>
      <c r="Q595">
        <v>2531</v>
      </c>
      <c r="R595">
        <v>2639</v>
      </c>
      <c r="S595">
        <v>2619</v>
      </c>
      <c r="T595">
        <v>10</v>
      </c>
      <c r="U595">
        <v>10</v>
      </c>
      <c r="V595">
        <v>20</v>
      </c>
      <c r="W595">
        <v>0.99239999999999995</v>
      </c>
      <c r="X595">
        <v>1</v>
      </c>
      <c r="Y595">
        <v>1</v>
      </c>
      <c r="Z595">
        <v>1</v>
      </c>
      <c r="AA595">
        <v>1</v>
      </c>
      <c r="AB595" t="s">
        <v>935</v>
      </c>
      <c r="AC595" t="s">
        <v>4965</v>
      </c>
      <c r="AP595" t="s">
        <v>980</v>
      </c>
      <c r="AQ595">
        <v>0</v>
      </c>
      <c r="AT595" t="s">
        <v>1459</v>
      </c>
      <c r="AU595" t="s">
        <v>1975</v>
      </c>
      <c r="AV595" t="str">
        <f t="shared" si="9"/>
        <v>Pozezdrze  w aglomeracji Pozezdrze</v>
      </c>
      <c r="AW595" t="s">
        <v>4966</v>
      </c>
      <c r="AX595" t="s">
        <v>1976</v>
      </c>
      <c r="BF595" s="730" t="s">
        <v>3162</v>
      </c>
      <c r="BG595" s="730" t="s">
        <v>935</v>
      </c>
      <c r="BH595" s="730" t="s">
        <v>9497</v>
      </c>
    </row>
    <row r="596" spans="1:60">
      <c r="A596">
        <v>592</v>
      </c>
      <c r="B596" t="s">
        <v>935</v>
      </c>
      <c r="D596" t="s">
        <v>2785</v>
      </c>
      <c r="E596" t="s">
        <v>4967</v>
      </c>
      <c r="F596" t="s">
        <v>973</v>
      </c>
      <c r="G596">
        <v>1</v>
      </c>
      <c r="H596">
        <v>0</v>
      </c>
      <c r="I596" t="s">
        <v>3599</v>
      </c>
      <c r="J596" t="s">
        <v>4453</v>
      </c>
      <c r="K596" t="s">
        <v>935</v>
      </c>
      <c r="L596" t="s">
        <v>2646</v>
      </c>
      <c r="M596" t="s">
        <v>1516</v>
      </c>
      <c r="N596" t="s">
        <v>2787</v>
      </c>
      <c r="O596" t="s">
        <v>2787</v>
      </c>
      <c r="P596" t="s">
        <v>4968</v>
      </c>
      <c r="Q596">
        <v>2157</v>
      </c>
      <c r="R596">
        <v>2330</v>
      </c>
      <c r="S596">
        <v>2330</v>
      </c>
      <c r="T596">
        <v>0</v>
      </c>
      <c r="U596">
        <v>0</v>
      </c>
      <c r="V596">
        <v>0</v>
      </c>
      <c r="W596">
        <v>1</v>
      </c>
      <c r="X596">
        <v>1</v>
      </c>
      <c r="Y596">
        <v>1</v>
      </c>
      <c r="Z596">
        <v>1</v>
      </c>
      <c r="AA596">
        <v>1</v>
      </c>
      <c r="AB596" t="s">
        <v>935</v>
      </c>
      <c r="AC596" t="s">
        <v>4969</v>
      </c>
      <c r="AP596" t="s">
        <v>980</v>
      </c>
      <c r="AQ596">
        <v>0</v>
      </c>
      <c r="AT596" t="s">
        <v>1038</v>
      </c>
      <c r="AU596" t="s">
        <v>4970</v>
      </c>
      <c r="AV596" t="str">
        <f t="shared" si="9"/>
        <v>Oczyszczalnia ścieków w m. Ługi w aglomeracji Powidz</v>
      </c>
      <c r="AW596" t="s">
        <v>4971</v>
      </c>
      <c r="AX596" t="s">
        <v>4972</v>
      </c>
      <c r="BF596" s="730" t="s">
        <v>4959</v>
      </c>
      <c r="BG596" s="730" t="s">
        <v>4208</v>
      </c>
      <c r="BH596" s="730" t="s">
        <v>9497</v>
      </c>
    </row>
    <row r="597" spans="1:60">
      <c r="A597">
        <v>593</v>
      </c>
      <c r="B597" t="s">
        <v>935</v>
      </c>
      <c r="D597" t="s">
        <v>4973</v>
      </c>
      <c r="E597" t="s">
        <v>4974</v>
      </c>
      <c r="F597" t="s">
        <v>973</v>
      </c>
      <c r="G597">
        <v>1</v>
      </c>
      <c r="H597">
        <v>0</v>
      </c>
      <c r="I597" t="s">
        <v>3599</v>
      </c>
      <c r="J597" t="s">
        <v>4556</v>
      </c>
      <c r="K597" t="s">
        <v>935</v>
      </c>
      <c r="L597" t="s">
        <v>2646</v>
      </c>
      <c r="M597" t="s">
        <v>1516</v>
      </c>
      <c r="N597" t="s">
        <v>4974</v>
      </c>
      <c r="O597" t="s">
        <v>4974</v>
      </c>
      <c r="P597" t="s">
        <v>4975</v>
      </c>
      <c r="Q597">
        <v>2487</v>
      </c>
      <c r="R597">
        <v>2481</v>
      </c>
      <c r="S597">
        <v>2435</v>
      </c>
      <c r="T597">
        <v>35</v>
      </c>
      <c r="U597">
        <v>11</v>
      </c>
      <c r="V597">
        <v>46</v>
      </c>
      <c r="W597">
        <v>0.98150000000000004</v>
      </c>
      <c r="X597">
        <v>1</v>
      </c>
      <c r="Y597">
        <v>1</v>
      </c>
      <c r="Z597">
        <v>1</v>
      </c>
      <c r="AA597">
        <v>1</v>
      </c>
      <c r="AB597" t="s">
        <v>935</v>
      </c>
      <c r="AC597" t="s">
        <v>4976</v>
      </c>
      <c r="AP597" t="s">
        <v>980</v>
      </c>
      <c r="AQ597">
        <v>0</v>
      </c>
      <c r="AT597" t="s">
        <v>1038</v>
      </c>
      <c r="AU597" t="s">
        <v>4970</v>
      </c>
      <c r="AV597" t="str">
        <f t="shared" si="9"/>
        <v>Oczyszczalnia ścieków w m. Ługi w aglomeracji Powidz</v>
      </c>
      <c r="AW597" t="s">
        <v>4971</v>
      </c>
      <c r="AX597" t="s">
        <v>4972</v>
      </c>
      <c r="BF597" s="730" t="s">
        <v>3740</v>
      </c>
      <c r="BG597" s="730" t="s">
        <v>984</v>
      </c>
      <c r="BH597" s="730" t="s">
        <v>9497</v>
      </c>
    </row>
    <row r="598" spans="1:60">
      <c r="A598">
        <v>594</v>
      </c>
      <c r="B598" t="s">
        <v>935</v>
      </c>
      <c r="D598" t="s">
        <v>1508</v>
      </c>
      <c r="E598" t="s">
        <v>1510</v>
      </c>
      <c r="F598" t="s">
        <v>973</v>
      </c>
      <c r="G598">
        <v>2</v>
      </c>
      <c r="H598">
        <v>0</v>
      </c>
      <c r="I598" t="s">
        <v>3599</v>
      </c>
      <c r="J598" t="s">
        <v>4977</v>
      </c>
      <c r="K598" t="s">
        <v>4426</v>
      </c>
      <c r="L598" t="s">
        <v>2646</v>
      </c>
      <c r="M598" t="s">
        <v>1516</v>
      </c>
      <c r="N598" t="s">
        <v>1510</v>
      </c>
      <c r="O598" t="s">
        <v>4978</v>
      </c>
      <c r="P598" t="s">
        <v>4979</v>
      </c>
      <c r="Q598">
        <v>77930</v>
      </c>
      <c r="R598">
        <v>96609</v>
      </c>
      <c r="S598">
        <v>94706</v>
      </c>
      <c r="T598">
        <v>1827</v>
      </c>
      <c r="U598">
        <v>76</v>
      </c>
      <c r="V598">
        <v>1903</v>
      </c>
      <c r="W598">
        <v>0.98029999999999995</v>
      </c>
      <c r="X598">
        <v>1</v>
      </c>
      <c r="Y598">
        <v>0</v>
      </c>
      <c r="Z598">
        <v>0</v>
      </c>
      <c r="AA598">
        <v>0</v>
      </c>
      <c r="AB598" t="s">
        <v>935</v>
      </c>
      <c r="AC598" s="506" t="s">
        <v>4980</v>
      </c>
      <c r="AD598" s="506" t="s">
        <v>4981</v>
      </c>
      <c r="AP598" t="s">
        <v>980</v>
      </c>
      <c r="AQ598">
        <v>0</v>
      </c>
      <c r="AT598" t="s">
        <v>1072</v>
      </c>
      <c r="AU598" t="s">
        <v>2120</v>
      </c>
      <c r="AV598" t="str">
        <f t="shared" si="9"/>
        <v>Oczyszczalnia Potulice w aglomeracji Potulice</v>
      </c>
      <c r="AW598" t="s">
        <v>4982</v>
      </c>
      <c r="AX598" t="s">
        <v>2121</v>
      </c>
      <c r="BF598" s="730" t="s">
        <v>2785</v>
      </c>
      <c r="BG598" s="730" t="s">
        <v>935</v>
      </c>
      <c r="BH598" s="730" t="s">
        <v>9497</v>
      </c>
    </row>
    <row r="599" spans="1:60">
      <c r="A599">
        <v>595</v>
      </c>
      <c r="B599" t="s">
        <v>935</v>
      </c>
      <c r="D599" t="s">
        <v>4983</v>
      </c>
      <c r="E599" t="s">
        <v>4984</v>
      </c>
      <c r="F599" t="s">
        <v>973</v>
      </c>
      <c r="G599">
        <v>1</v>
      </c>
      <c r="H599">
        <v>0</v>
      </c>
      <c r="I599" t="s">
        <v>4404</v>
      </c>
      <c r="J599" t="s">
        <v>4904</v>
      </c>
      <c r="K599" t="s">
        <v>4464</v>
      </c>
      <c r="L599" t="s">
        <v>2646</v>
      </c>
      <c r="M599" t="s">
        <v>1516</v>
      </c>
      <c r="N599" t="s">
        <v>4984</v>
      </c>
      <c r="O599" t="s">
        <v>4984</v>
      </c>
      <c r="P599" t="s">
        <v>4985</v>
      </c>
      <c r="Q599">
        <v>3149</v>
      </c>
      <c r="R599">
        <v>3149</v>
      </c>
      <c r="S599">
        <v>3149</v>
      </c>
      <c r="T599">
        <v>0</v>
      </c>
      <c r="U599">
        <v>0</v>
      </c>
      <c r="V599">
        <v>0</v>
      </c>
      <c r="W599">
        <v>1</v>
      </c>
      <c r="X599">
        <v>1</v>
      </c>
      <c r="Y599">
        <v>1</v>
      </c>
      <c r="Z599">
        <v>1</v>
      </c>
      <c r="AA599">
        <v>1</v>
      </c>
      <c r="AB599" t="s">
        <v>935</v>
      </c>
      <c r="AC599" t="s">
        <v>4986</v>
      </c>
      <c r="AP599" t="s">
        <v>980</v>
      </c>
      <c r="AQ599">
        <v>0</v>
      </c>
      <c r="AT599" t="s">
        <v>1169</v>
      </c>
      <c r="AU599" t="s">
        <v>3054</v>
      </c>
      <c r="AV599" t="str">
        <f t="shared" si="9"/>
        <v xml:space="preserve">Potęgowo w aglomeracji Potęgowo </v>
      </c>
      <c r="AW599" t="s">
        <v>4987</v>
      </c>
      <c r="AX599" t="s">
        <v>3055</v>
      </c>
      <c r="BF599" s="730" t="s">
        <v>4973</v>
      </c>
      <c r="BG599" s="730" t="s">
        <v>935</v>
      </c>
      <c r="BH599" s="730" t="s">
        <v>9497</v>
      </c>
    </row>
    <row r="600" spans="1:60">
      <c r="A600">
        <v>596</v>
      </c>
      <c r="B600" t="s">
        <v>935</v>
      </c>
      <c r="D600" t="s">
        <v>4988</v>
      </c>
      <c r="E600" t="s">
        <v>4989</v>
      </c>
      <c r="F600" t="s">
        <v>973</v>
      </c>
      <c r="G600">
        <v>1</v>
      </c>
      <c r="H600">
        <v>0</v>
      </c>
      <c r="I600" t="s">
        <v>3599</v>
      </c>
      <c r="J600" t="s">
        <v>4585</v>
      </c>
      <c r="K600" t="s">
        <v>4426</v>
      </c>
      <c r="L600" t="s">
        <v>2646</v>
      </c>
      <c r="M600" t="s">
        <v>1516</v>
      </c>
      <c r="N600" t="s">
        <v>4990</v>
      </c>
      <c r="O600" t="s">
        <v>4989</v>
      </c>
      <c r="P600" t="s">
        <v>4991</v>
      </c>
      <c r="Q600">
        <v>3300</v>
      </c>
      <c r="R600">
        <v>3300</v>
      </c>
      <c r="S600">
        <v>3300</v>
      </c>
      <c r="T600">
        <v>0</v>
      </c>
      <c r="U600">
        <v>0</v>
      </c>
      <c r="V600">
        <v>0</v>
      </c>
      <c r="W600">
        <v>1</v>
      </c>
      <c r="X600">
        <v>1</v>
      </c>
      <c r="Y600">
        <v>1</v>
      </c>
      <c r="Z600">
        <v>1</v>
      </c>
      <c r="AA600">
        <v>1</v>
      </c>
      <c r="AB600" t="s">
        <v>935</v>
      </c>
      <c r="AC600" t="s">
        <v>4992</v>
      </c>
      <c r="AP600" t="s">
        <v>980</v>
      </c>
      <c r="AQ600">
        <v>0</v>
      </c>
      <c r="AT600" t="s">
        <v>1047</v>
      </c>
      <c r="AU600" t="s">
        <v>3705</v>
      </c>
      <c r="AV600" t="str">
        <f t="shared" si="9"/>
        <v>Poręba nowa w aglomeracji Poręba</v>
      </c>
      <c r="AW600" t="s">
        <v>4993</v>
      </c>
      <c r="AX600" t="s">
        <v>3706</v>
      </c>
      <c r="BF600" s="730" t="s">
        <v>1508</v>
      </c>
      <c r="BG600" s="730" t="s">
        <v>4426</v>
      </c>
      <c r="BH600" s="730" t="s">
        <v>9497</v>
      </c>
    </row>
    <row r="601" spans="1:60">
      <c r="A601">
        <v>597</v>
      </c>
      <c r="B601" t="s">
        <v>935</v>
      </c>
      <c r="D601" t="s">
        <v>3303</v>
      </c>
      <c r="E601" t="s">
        <v>3305</v>
      </c>
      <c r="F601" t="s">
        <v>973</v>
      </c>
      <c r="G601">
        <v>1</v>
      </c>
      <c r="H601">
        <v>0</v>
      </c>
      <c r="I601" t="s">
        <v>3599</v>
      </c>
      <c r="J601" t="s">
        <v>4492</v>
      </c>
      <c r="K601" t="s">
        <v>935</v>
      </c>
      <c r="L601" t="s">
        <v>2646</v>
      </c>
      <c r="M601" t="s">
        <v>1516</v>
      </c>
      <c r="N601" t="s">
        <v>3305</v>
      </c>
      <c r="O601" t="s">
        <v>3305</v>
      </c>
      <c r="P601" t="s">
        <v>4994</v>
      </c>
      <c r="Q601">
        <v>4217</v>
      </c>
      <c r="R601">
        <v>4217</v>
      </c>
      <c r="S601">
        <v>4207</v>
      </c>
      <c r="T601">
        <v>10</v>
      </c>
      <c r="U601">
        <v>0</v>
      </c>
      <c r="V601">
        <v>10</v>
      </c>
      <c r="W601">
        <v>0.99760000000000004</v>
      </c>
      <c r="X601">
        <v>1</v>
      </c>
      <c r="Y601">
        <v>1</v>
      </c>
      <c r="Z601">
        <v>1</v>
      </c>
      <c r="AA601">
        <v>1</v>
      </c>
      <c r="AB601" t="s">
        <v>935</v>
      </c>
      <c r="AC601" t="s">
        <v>4995</v>
      </c>
      <c r="AP601" t="s">
        <v>980</v>
      </c>
      <c r="AQ601">
        <v>0</v>
      </c>
      <c r="AT601" t="s">
        <v>1047</v>
      </c>
      <c r="AU601" t="s">
        <v>3705</v>
      </c>
      <c r="AV601" t="str">
        <f t="shared" si="9"/>
        <v>Poręba stara w aglomeracji Poręba</v>
      </c>
      <c r="AW601" t="s">
        <v>4996</v>
      </c>
      <c r="AX601" t="s">
        <v>3706</v>
      </c>
      <c r="BF601" s="730" t="s">
        <v>4983</v>
      </c>
      <c r="BG601" s="730" t="s">
        <v>4464</v>
      </c>
      <c r="BH601" s="730" t="s">
        <v>9497</v>
      </c>
    </row>
    <row r="602" spans="1:60">
      <c r="A602">
        <v>598</v>
      </c>
      <c r="B602" t="s">
        <v>935</v>
      </c>
      <c r="D602" t="s">
        <v>4997</v>
      </c>
      <c r="E602" t="s">
        <v>4998</v>
      </c>
      <c r="F602" t="s">
        <v>973</v>
      </c>
      <c r="G602">
        <v>1</v>
      </c>
      <c r="H602">
        <v>0</v>
      </c>
      <c r="I602" t="s">
        <v>3599</v>
      </c>
      <c r="J602" t="s">
        <v>4787</v>
      </c>
      <c r="K602" t="s">
        <v>4426</v>
      </c>
      <c r="L602" t="s">
        <v>2646</v>
      </c>
      <c r="M602" t="s">
        <v>1516</v>
      </c>
      <c r="N602" t="s">
        <v>4998</v>
      </c>
      <c r="O602" t="s">
        <v>4998</v>
      </c>
      <c r="P602" t="s">
        <v>4999</v>
      </c>
      <c r="Q602">
        <v>2094</v>
      </c>
      <c r="R602">
        <v>2444</v>
      </c>
      <c r="S602">
        <v>2404</v>
      </c>
      <c r="T602">
        <v>16</v>
      </c>
      <c r="U602">
        <v>24</v>
      </c>
      <c r="V602">
        <v>40</v>
      </c>
      <c r="W602">
        <v>0.98360000000000003</v>
      </c>
      <c r="X602">
        <v>1</v>
      </c>
      <c r="Y602">
        <v>1</v>
      </c>
      <c r="Z602">
        <v>1</v>
      </c>
      <c r="AA602">
        <v>1</v>
      </c>
      <c r="AB602" t="s">
        <v>935</v>
      </c>
      <c r="AC602" t="s">
        <v>5000</v>
      </c>
      <c r="AP602" t="s">
        <v>980</v>
      </c>
      <c r="AQ602">
        <v>0</v>
      </c>
      <c r="AT602" t="s">
        <v>1038</v>
      </c>
      <c r="AU602" t="s">
        <v>5001</v>
      </c>
      <c r="AV602" t="str">
        <f t="shared" si="9"/>
        <v>Oczyszczalnia Ścieków w Poraju w aglomeracji Poraj</v>
      </c>
      <c r="AW602" t="s">
        <v>5002</v>
      </c>
      <c r="AX602" t="s">
        <v>5003</v>
      </c>
      <c r="BF602" s="730" t="s">
        <v>4988</v>
      </c>
      <c r="BG602" s="730" t="s">
        <v>4426</v>
      </c>
      <c r="BH602" s="730" t="s">
        <v>9497</v>
      </c>
    </row>
    <row r="603" spans="1:60">
      <c r="A603">
        <v>599</v>
      </c>
      <c r="B603" t="s">
        <v>935</v>
      </c>
      <c r="D603" t="s">
        <v>5004</v>
      </c>
      <c r="E603" t="s">
        <v>4031</v>
      </c>
      <c r="F603" t="s">
        <v>973</v>
      </c>
      <c r="G603">
        <v>1</v>
      </c>
      <c r="H603">
        <v>0</v>
      </c>
      <c r="I603" t="s">
        <v>3599</v>
      </c>
      <c r="J603" t="s">
        <v>4710</v>
      </c>
      <c r="K603" t="s">
        <v>4208</v>
      </c>
      <c r="L603" t="s">
        <v>2646</v>
      </c>
      <c r="M603" t="s">
        <v>1516</v>
      </c>
      <c r="N603" t="s">
        <v>4031</v>
      </c>
      <c r="O603" t="s">
        <v>4031</v>
      </c>
      <c r="P603" t="s">
        <v>5005</v>
      </c>
      <c r="Q603">
        <v>2877</v>
      </c>
      <c r="R603">
        <v>2870</v>
      </c>
      <c r="S603">
        <v>2830</v>
      </c>
      <c r="T603">
        <v>40</v>
      </c>
      <c r="U603">
        <v>0</v>
      </c>
      <c r="V603">
        <v>40</v>
      </c>
      <c r="W603">
        <v>0.98609999999999998</v>
      </c>
      <c r="X603">
        <v>1</v>
      </c>
      <c r="Y603">
        <v>1</v>
      </c>
      <c r="Z603">
        <v>1</v>
      </c>
      <c r="AA603">
        <v>1</v>
      </c>
      <c r="AB603" t="s">
        <v>935</v>
      </c>
      <c r="AC603" t="s">
        <v>5006</v>
      </c>
      <c r="AP603" t="s">
        <v>980</v>
      </c>
      <c r="AQ603">
        <v>0</v>
      </c>
      <c r="AT603" t="s">
        <v>1038</v>
      </c>
      <c r="AU603" t="s">
        <v>5007</v>
      </c>
      <c r="AV603" t="str">
        <f t="shared" si="9"/>
        <v>Gminna oczyszczalnia ścieków komunalnych w Popowie w aglomeracji Popów</v>
      </c>
      <c r="AW603" t="s">
        <v>5008</v>
      </c>
      <c r="AX603" t="s">
        <v>5009</v>
      </c>
      <c r="BF603" s="730" t="s">
        <v>3303</v>
      </c>
      <c r="BG603" s="730" t="s">
        <v>935</v>
      </c>
      <c r="BH603" s="730" t="s">
        <v>9497</v>
      </c>
    </row>
    <row r="604" spans="1:60">
      <c r="A604">
        <v>600</v>
      </c>
      <c r="B604" t="s">
        <v>935</v>
      </c>
      <c r="D604" t="s">
        <v>5010</v>
      </c>
      <c r="E604" t="s">
        <v>5011</v>
      </c>
      <c r="F604" t="s">
        <v>973</v>
      </c>
      <c r="G604">
        <v>1</v>
      </c>
      <c r="H604">
        <v>0</v>
      </c>
      <c r="I604" t="s">
        <v>4404</v>
      </c>
      <c r="J604" t="s">
        <v>4463</v>
      </c>
      <c r="K604" t="s">
        <v>4464</v>
      </c>
      <c r="L604" t="s">
        <v>2646</v>
      </c>
      <c r="M604" t="s">
        <v>1516</v>
      </c>
      <c r="N604" t="s">
        <v>5011</v>
      </c>
      <c r="O604" t="s">
        <v>5012</v>
      </c>
      <c r="P604" t="s">
        <v>5013</v>
      </c>
      <c r="Q604">
        <v>7085</v>
      </c>
      <c r="R604">
        <v>6930</v>
      </c>
      <c r="S604">
        <v>6922</v>
      </c>
      <c r="T604">
        <v>8</v>
      </c>
      <c r="U604">
        <v>0</v>
      </c>
      <c r="V604">
        <v>8</v>
      </c>
      <c r="W604">
        <v>0.99880000000000002</v>
      </c>
      <c r="X604">
        <v>1</v>
      </c>
      <c r="Y604">
        <v>0</v>
      </c>
      <c r="Z604">
        <v>1</v>
      </c>
      <c r="AA604">
        <v>0</v>
      </c>
      <c r="AB604" t="s">
        <v>935</v>
      </c>
      <c r="AC604" t="s">
        <v>5014</v>
      </c>
      <c r="AP604" t="s">
        <v>980</v>
      </c>
      <c r="AQ604">
        <v>0</v>
      </c>
      <c r="AT604" t="s">
        <v>1047</v>
      </c>
      <c r="AU604" t="s">
        <v>4353</v>
      </c>
      <c r="AV604" t="str">
        <f t="shared" si="9"/>
        <v>Stare Siołkowice w aglomeracji Popielów-Karłowice</v>
      </c>
      <c r="AW604" t="s">
        <v>5015</v>
      </c>
      <c r="AX604" t="s">
        <v>4354</v>
      </c>
      <c r="BF604" s="730" t="s">
        <v>4997</v>
      </c>
      <c r="BG604" s="730" t="s">
        <v>4426</v>
      </c>
      <c r="BH604" s="730" t="s">
        <v>9497</v>
      </c>
    </row>
    <row r="605" spans="1:60">
      <c r="A605">
        <v>601</v>
      </c>
      <c r="B605" t="s">
        <v>935</v>
      </c>
      <c r="D605" t="s">
        <v>5016</v>
      </c>
      <c r="E605" t="s">
        <v>5017</v>
      </c>
      <c r="F605" t="s">
        <v>1552</v>
      </c>
      <c r="G605">
        <v>1</v>
      </c>
      <c r="H605">
        <v>1</v>
      </c>
      <c r="I605" t="s">
        <v>4404</v>
      </c>
      <c r="J605" t="s">
        <v>4463</v>
      </c>
      <c r="K605" t="s">
        <v>4464</v>
      </c>
      <c r="L605" t="s">
        <v>2646</v>
      </c>
      <c r="M605" t="s">
        <v>1516</v>
      </c>
      <c r="N605" t="s">
        <v>5011</v>
      </c>
      <c r="O605" t="s">
        <v>5018</v>
      </c>
      <c r="P605" t="s">
        <v>5019</v>
      </c>
      <c r="Q605">
        <v>2816</v>
      </c>
      <c r="R605">
        <v>2832</v>
      </c>
      <c r="S605">
        <v>2790</v>
      </c>
      <c r="T605">
        <v>27</v>
      </c>
      <c r="U605">
        <v>15</v>
      </c>
      <c r="V605">
        <v>42</v>
      </c>
      <c r="W605">
        <v>0.98519999999999996</v>
      </c>
      <c r="X605">
        <v>1</v>
      </c>
      <c r="Y605">
        <v>0</v>
      </c>
      <c r="Z605">
        <v>1</v>
      </c>
      <c r="AA605">
        <v>0</v>
      </c>
      <c r="AB605" t="s">
        <v>935</v>
      </c>
      <c r="AC605" t="s">
        <v>5020</v>
      </c>
      <c r="AJ605" t="s">
        <v>4013</v>
      </c>
      <c r="AP605" t="s">
        <v>980</v>
      </c>
      <c r="AQ605">
        <v>0</v>
      </c>
      <c r="AT605" t="s">
        <v>1047</v>
      </c>
      <c r="AU605" t="s">
        <v>4353</v>
      </c>
      <c r="AV605" t="str">
        <f t="shared" si="9"/>
        <v>Karłowice w aglomeracji Popielów-Karłowice</v>
      </c>
      <c r="AW605" t="s">
        <v>5021</v>
      </c>
      <c r="AX605" t="s">
        <v>4354</v>
      </c>
      <c r="BF605" s="730" t="s">
        <v>5004</v>
      </c>
      <c r="BG605" s="730" t="s">
        <v>4208</v>
      </c>
      <c r="BH605" s="730" t="s">
        <v>9497</v>
      </c>
    </row>
    <row r="606" spans="1:60">
      <c r="A606">
        <v>602</v>
      </c>
      <c r="B606" t="s">
        <v>935</v>
      </c>
      <c r="D606" t="s">
        <v>5022</v>
      </c>
      <c r="E606" t="s">
        <v>5023</v>
      </c>
      <c r="F606" t="s">
        <v>973</v>
      </c>
      <c r="G606">
        <v>1</v>
      </c>
      <c r="H606">
        <v>0</v>
      </c>
      <c r="I606" t="s">
        <v>3599</v>
      </c>
      <c r="J606" t="s">
        <v>4716</v>
      </c>
      <c r="K606" t="s">
        <v>4426</v>
      </c>
      <c r="L606" t="s">
        <v>2646</v>
      </c>
      <c r="M606" t="s">
        <v>1516</v>
      </c>
      <c r="N606" t="s">
        <v>5023</v>
      </c>
      <c r="O606" t="s">
        <v>5023</v>
      </c>
      <c r="P606" t="s">
        <v>5024</v>
      </c>
      <c r="Q606">
        <v>3420</v>
      </c>
      <c r="R606">
        <v>3440</v>
      </c>
      <c r="S606">
        <v>3410</v>
      </c>
      <c r="T606">
        <v>20</v>
      </c>
      <c r="U606">
        <v>10</v>
      </c>
      <c r="V606">
        <v>30</v>
      </c>
      <c r="W606">
        <v>0.99129999999999996</v>
      </c>
      <c r="X606">
        <v>1</v>
      </c>
      <c r="Y606">
        <v>1</v>
      </c>
      <c r="Z606">
        <v>1</v>
      </c>
      <c r="AA606">
        <v>1</v>
      </c>
      <c r="AB606" t="s">
        <v>935</v>
      </c>
      <c r="AC606" t="s">
        <v>5025</v>
      </c>
      <c r="AP606" t="s">
        <v>980</v>
      </c>
      <c r="AQ606">
        <v>0</v>
      </c>
      <c r="AT606" t="s">
        <v>1029</v>
      </c>
      <c r="AU606" t="s">
        <v>5026</v>
      </c>
      <c r="AV606" t="str">
        <f t="shared" si="9"/>
        <v>Poniec w aglomeracji Poniec</v>
      </c>
      <c r="AW606" t="s">
        <v>5027</v>
      </c>
      <c r="AX606" t="s">
        <v>5027</v>
      </c>
      <c r="BF606" s="730" t="s">
        <v>5010</v>
      </c>
      <c r="BG606" s="730" t="s">
        <v>4464</v>
      </c>
      <c r="BH606" s="730" t="s">
        <v>9497</v>
      </c>
    </row>
    <row r="607" spans="1:60">
      <c r="A607">
        <v>603</v>
      </c>
      <c r="B607" t="s">
        <v>935</v>
      </c>
      <c r="D607" t="s">
        <v>3915</v>
      </c>
      <c r="E607" t="s">
        <v>3916</v>
      </c>
      <c r="F607" t="s">
        <v>973</v>
      </c>
      <c r="G607">
        <v>1</v>
      </c>
      <c r="H607">
        <v>0</v>
      </c>
      <c r="I607" t="s">
        <v>3599</v>
      </c>
      <c r="J607" t="s">
        <v>4492</v>
      </c>
      <c r="K607" t="s">
        <v>935</v>
      </c>
      <c r="L607" t="s">
        <v>2646</v>
      </c>
      <c r="M607" t="s">
        <v>1516</v>
      </c>
      <c r="N607" t="s">
        <v>3916</v>
      </c>
      <c r="O607" t="s">
        <v>3916</v>
      </c>
      <c r="P607" t="s">
        <v>5028</v>
      </c>
      <c r="Q607">
        <v>4133</v>
      </c>
      <c r="R607">
        <v>4073</v>
      </c>
      <c r="S607">
        <v>4073</v>
      </c>
      <c r="T607">
        <v>0</v>
      </c>
      <c r="U607">
        <v>0</v>
      </c>
      <c r="V607">
        <v>0</v>
      </c>
      <c r="W607">
        <v>1</v>
      </c>
      <c r="X607">
        <v>1</v>
      </c>
      <c r="Y607">
        <v>1</v>
      </c>
      <c r="Z607">
        <v>1</v>
      </c>
      <c r="AA607">
        <v>1</v>
      </c>
      <c r="AB607" t="s">
        <v>935</v>
      </c>
      <c r="AC607" t="s">
        <v>5029</v>
      </c>
      <c r="AP607" t="s">
        <v>980</v>
      </c>
      <c r="AQ607">
        <v>0</v>
      </c>
      <c r="AT607" t="s">
        <v>1029</v>
      </c>
      <c r="AU607" t="s">
        <v>5026</v>
      </c>
      <c r="AV607" t="str">
        <f t="shared" si="9"/>
        <v>Rokosowo w aglomeracji Poniec</v>
      </c>
      <c r="AW607" t="s">
        <v>5030</v>
      </c>
      <c r="AX607" t="s">
        <v>5027</v>
      </c>
      <c r="BF607" s="730" t="s">
        <v>5016</v>
      </c>
      <c r="BG607" s="730" t="s">
        <v>4464</v>
      </c>
      <c r="BH607" s="730" t="s">
        <v>9497</v>
      </c>
    </row>
    <row r="608" spans="1:60">
      <c r="A608">
        <v>604</v>
      </c>
      <c r="B608" t="s">
        <v>935</v>
      </c>
      <c r="D608" t="s">
        <v>5031</v>
      </c>
      <c r="E608" t="s">
        <v>3404</v>
      </c>
      <c r="F608" t="s">
        <v>973</v>
      </c>
      <c r="G608">
        <v>1</v>
      </c>
      <c r="H608">
        <v>0</v>
      </c>
      <c r="I608" t="s">
        <v>3599</v>
      </c>
      <c r="J608" t="s">
        <v>3879</v>
      </c>
      <c r="K608" t="s">
        <v>984</v>
      </c>
      <c r="L608" t="s">
        <v>2646</v>
      </c>
      <c r="M608" t="s">
        <v>1516</v>
      </c>
      <c r="N608" t="s">
        <v>3404</v>
      </c>
      <c r="O608" t="s">
        <v>3404</v>
      </c>
      <c r="P608" t="s">
        <v>5032</v>
      </c>
      <c r="Q608">
        <v>3687</v>
      </c>
      <c r="R608">
        <v>3647</v>
      </c>
      <c r="S608">
        <v>3647</v>
      </c>
      <c r="T608">
        <v>0</v>
      </c>
      <c r="U608">
        <v>0</v>
      </c>
      <c r="V608">
        <v>0</v>
      </c>
      <c r="W608">
        <v>1</v>
      </c>
      <c r="X608">
        <v>1</v>
      </c>
      <c r="Y608">
        <v>1</v>
      </c>
      <c r="Z608">
        <v>1</v>
      </c>
      <c r="AA608">
        <v>1</v>
      </c>
      <c r="AB608" t="s">
        <v>935</v>
      </c>
      <c r="AC608" t="s">
        <v>5033</v>
      </c>
      <c r="AP608" t="s">
        <v>980</v>
      </c>
      <c r="AQ608">
        <v>0</v>
      </c>
      <c r="AT608" t="s">
        <v>990</v>
      </c>
      <c r="AU608" t="s">
        <v>5034</v>
      </c>
      <c r="AV608" t="str">
        <f t="shared" si="9"/>
        <v>MEWA w aglomeracji Pomiechówek</v>
      </c>
      <c r="AW608" t="s">
        <v>5035</v>
      </c>
      <c r="AX608" t="s">
        <v>5036</v>
      </c>
      <c r="BF608" s="730" t="s">
        <v>5022</v>
      </c>
      <c r="BG608" s="730" t="s">
        <v>4426</v>
      </c>
      <c r="BH608" s="730" t="s">
        <v>9497</v>
      </c>
    </row>
    <row r="609" spans="1:60">
      <c r="A609">
        <v>605</v>
      </c>
      <c r="B609" t="s">
        <v>935</v>
      </c>
      <c r="D609" t="s">
        <v>4932</v>
      </c>
      <c r="E609" t="s">
        <v>4934</v>
      </c>
      <c r="F609" t="s">
        <v>973</v>
      </c>
      <c r="G609">
        <v>1</v>
      </c>
      <c r="H609">
        <v>0</v>
      </c>
      <c r="I609" t="s">
        <v>3599</v>
      </c>
      <c r="J609" t="s">
        <v>4556</v>
      </c>
      <c r="K609" t="s">
        <v>935</v>
      </c>
      <c r="L609" t="s">
        <v>2646</v>
      </c>
      <c r="M609" t="s">
        <v>1516</v>
      </c>
      <c r="N609" t="s">
        <v>4934</v>
      </c>
      <c r="O609" t="s">
        <v>4934</v>
      </c>
      <c r="P609" t="s">
        <v>5037</v>
      </c>
      <c r="Q609">
        <v>6087</v>
      </c>
      <c r="R609">
        <v>6012</v>
      </c>
      <c r="S609">
        <v>5938</v>
      </c>
      <c r="T609">
        <v>65</v>
      </c>
      <c r="U609">
        <v>9</v>
      </c>
      <c r="V609">
        <v>74</v>
      </c>
      <c r="W609">
        <v>0.98770000000000002</v>
      </c>
      <c r="X609">
        <v>1</v>
      </c>
      <c r="Y609">
        <v>1</v>
      </c>
      <c r="Z609">
        <v>1</v>
      </c>
      <c r="AA609">
        <v>1</v>
      </c>
      <c r="AB609" t="s">
        <v>935</v>
      </c>
      <c r="AC609" t="s">
        <v>5038</v>
      </c>
      <c r="AP609" t="s">
        <v>980</v>
      </c>
      <c r="AQ609">
        <v>0</v>
      </c>
      <c r="AT609" t="s">
        <v>970</v>
      </c>
      <c r="AU609" t="s">
        <v>1346</v>
      </c>
      <c r="AV609" t="str">
        <f t="shared" si="9"/>
        <v>Połczyn-Zdrój  w aglomeracji Połczyn-Zdrój</v>
      </c>
      <c r="AW609" t="s">
        <v>5039</v>
      </c>
      <c r="AX609" t="s">
        <v>1347</v>
      </c>
      <c r="BF609" s="730" t="s">
        <v>3915</v>
      </c>
      <c r="BG609" s="730" t="s">
        <v>935</v>
      </c>
      <c r="BH609" s="730" t="s">
        <v>9497</v>
      </c>
    </row>
    <row r="610" spans="1:60">
      <c r="A610">
        <v>606</v>
      </c>
      <c r="B610" t="s">
        <v>935</v>
      </c>
      <c r="D610" t="s">
        <v>5040</v>
      </c>
      <c r="E610" t="s">
        <v>5041</v>
      </c>
      <c r="F610" t="s">
        <v>973</v>
      </c>
      <c r="G610">
        <v>1</v>
      </c>
      <c r="H610">
        <v>0</v>
      </c>
      <c r="I610" t="s">
        <v>3599</v>
      </c>
      <c r="J610" t="s">
        <v>4439</v>
      </c>
      <c r="K610" t="s">
        <v>4426</v>
      </c>
      <c r="L610" t="s">
        <v>2646</v>
      </c>
      <c r="M610" t="s">
        <v>1516</v>
      </c>
      <c r="N610" t="s">
        <v>5042</v>
      </c>
      <c r="O610" t="s">
        <v>5042</v>
      </c>
      <c r="P610" t="s">
        <v>5043</v>
      </c>
      <c r="Q610">
        <v>7139</v>
      </c>
      <c r="R610">
        <v>6864</v>
      </c>
      <c r="S610">
        <v>6838</v>
      </c>
      <c r="T610">
        <v>10</v>
      </c>
      <c r="U610">
        <v>16</v>
      </c>
      <c r="V610">
        <v>26</v>
      </c>
      <c r="W610">
        <v>0.99619999999999997</v>
      </c>
      <c r="X610">
        <v>1</v>
      </c>
      <c r="Y610">
        <v>1</v>
      </c>
      <c r="Z610">
        <v>1</v>
      </c>
      <c r="AA610">
        <v>1</v>
      </c>
      <c r="AB610" t="s">
        <v>935</v>
      </c>
      <c r="AC610" t="s">
        <v>5044</v>
      </c>
      <c r="AP610" t="s">
        <v>980</v>
      </c>
      <c r="AQ610">
        <v>0</v>
      </c>
      <c r="AT610" t="s">
        <v>935</v>
      </c>
      <c r="AU610" t="s">
        <v>4697</v>
      </c>
      <c r="AV610" t="str">
        <f t="shared" si="9"/>
        <v>OŚ w Łęgu k. Połańca w aglomeracji Połaniec</v>
      </c>
      <c r="AW610" t="s">
        <v>5045</v>
      </c>
      <c r="AX610" t="s">
        <v>4698</v>
      </c>
      <c r="BF610" s="730" t="s">
        <v>5031</v>
      </c>
      <c r="BG610" s="730" t="s">
        <v>984</v>
      </c>
      <c r="BH610" s="730" t="s">
        <v>9497</v>
      </c>
    </row>
    <row r="611" spans="1:60">
      <c r="A611">
        <v>607</v>
      </c>
      <c r="B611" t="s">
        <v>935</v>
      </c>
      <c r="D611" t="s">
        <v>2482</v>
      </c>
      <c r="E611" t="s">
        <v>2484</v>
      </c>
      <c r="F611" t="s">
        <v>973</v>
      </c>
      <c r="G611">
        <v>2</v>
      </c>
      <c r="H611">
        <v>0</v>
      </c>
      <c r="I611" t="s">
        <v>3599</v>
      </c>
      <c r="J611" t="s">
        <v>4585</v>
      </c>
      <c r="K611" t="s">
        <v>4426</v>
      </c>
      <c r="L611" t="s">
        <v>2646</v>
      </c>
      <c r="M611" t="s">
        <v>1516</v>
      </c>
      <c r="N611" t="s">
        <v>2484</v>
      </c>
      <c r="O611" t="s">
        <v>2484</v>
      </c>
      <c r="P611" t="s">
        <v>5046</v>
      </c>
      <c r="Q611">
        <v>41565</v>
      </c>
      <c r="R611">
        <v>54203</v>
      </c>
      <c r="S611">
        <v>54123</v>
      </c>
      <c r="T611">
        <v>48</v>
      </c>
      <c r="U611">
        <v>32</v>
      </c>
      <c r="V611">
        <v>80</v>
      </c>
      <c r="W611">
        <v>0.99850000000000005</v>
      </c>
      <c r="X611">
        <v>1</v>
      </c>
      <c r="Y611">
        <v>1</v>
      </c>
      <c r="Z611">
        <v>0</v>
      </c>
      <c r="AA611">
        <v>0</v>
      </c>
      <c r="AB611" t="s">
        <v>935</v>
      </c>
      <c r="AC611" s="505" t="s">
        <v>5047</v>
      </c>
      <c r="AD611" s="504" t="s">
        <v>5048</v>
      </c>
      <c r="AP611" t="s">
        <v>980</v>
      </c>
      <c r="AQ611">
        <v>0</v>
      </c>
      <c r="AT611" t="s">
        <v>1047</v>
      </c>
      <c r="AU611" t="s">
        <v>4347</v>
      </c>
      <c r="AV611" t="str">
        <f t="shared" si="9"/>
        <v>Polska Cerekiew typu ECOLO-CHIEF w aglomeracji Polska Cerekiew</v>
      </c>
      <c r="AW611" t="s">
        <v>5049</v>
      </c>
      <c r="AX611" t="s">
        <v>4348</v>
      </c>
      <c r="BF611" s="730" t="s">
        <v>4932</v>
      </c>
      <c r="BG611" s="730" t="s">
        <v>935</v>
      </c>
      <c r="BH611" s="730" t="s">
        <v>9497</v>
      </c>
    </row>
    <row r="612" spans="1:60">
      <c r="A612">
        <v>608</v>
      </c>
      <c r="B612" t="s">
        <v>935</v>
      </c>
      <c r="D612" t="s">
        <v>5050</v>
      </c>
      <c r="E612" t="s">
        <v>5051</v>
      </c>
      <c r="F612" t="s">
        <v>973</v>
      </c>
      <c r="G612">
        <v>1</v>
      </c>
      <c r="H612">
        <v>0</v>
      </c>
      <c r="I612" t="s">
        <v>3599</v>
      </c>
      <c r="J612" t="s">
        <v>4492</v>
      </c>
      <c r="K612" t="s">
        <v>935</v>
      </c>
      <c r="L612" t="s">
        <v>2646</v>
      </c>
      <c r="M612" t="s">
        <v>1516</v>
      </c>
      <c r="N612" t="s">
        <v>5052</v>
      </c>
      <c r="O612" t="s">
        <v>5052</v>
      </c>
      <c r="P612" t="s">
        <v>5053</v>
      </c>
      <c r="Q612">
        <v>5298</v>
      </c>
      <c r="R612">
        <v>5298</v>
      </c>
      <c r="S612">
        <v>4803</v>
      </c>
      <c r="T612">
        <v>452</v>
      </c>
      <c r="U612">
        <v>43</v>
      </c>
      <c r="V612">
        <v>495</v>
      </c>
      <c r="W612">
        <v>0.90659999999999996</v>
      </c>
      <c r="X612">
        <v>0</v>
      </c>
      <c r="Y612">
        <v>1</v>
      </c>
      <c r="Z612">
        <v>1</v>
      </c>
      <c r="AA612">
        <v>0</v>
      </c>
      <c r="AB612" t="s">
        <v>935</v>
      </c>
      <c r="AC612" t="s">
        <v>5054</v>
      </c>
      <c r="AP612" t="s">
        <v>980</v>
      </c>
      <c r="AQ612">
        <v>0</v>
      </c>
      <c r="AT612" t="s">
        <v>1029</v>
      </c>
      <c r="AU612" t="s">
        <v>5055</v>
      </c>
      <c r="AV612" t="str">
        <f t="shared" si="9"/>
        <v>Komunalna Oczyszczalnia Ścieków w Polkowicach w aglomeracji Polkowice</v>
      </c>
      <c r="AW612" t="s">
        <v>5056</v>
      </c>
      <c r="AX612" t="s">
        <v>5057</v>
      </c>
      <c r="BF612" s="730" t="s">
        <v>5040</v>
      </c>
      <c r="BG612" s="730" t="s">
        <v>4426</v>
      </c>
      <c r="BH612" s="730" t="s">
        <v>9497</v>
      </c>
    </row>
    <row r="613" spans="1:60">
      <c r="A613">
        <v>609</v>
      </c>
      <c r="B613" t="s">
        <v>935</v>
      </c>
      <c r="D613" t="s">
        <v>5058</v>
      </c>
      <c r="E613" t="s">
        <v>5059</v>
      </c>
      <c r="F613" t="s">
        <v>973</v>
      </c>
      <c r="G613">
        <v>1</v>
      </c>
      <c r="H613">
        <v>0</v>
      </c>
      <c r="I613" t="s">
        <v>3599</v>
      </c>
      <c r="J613" t="s">
        <v>4492</v>
      </c>
      <c r="K613" t="s">
        <v>935</v>
      </c>
      <c r="L613" t="s">
        <v>2646</v>
      </c>
      <c r="M613" t="s">
        <v>1516</v>
      </c>
      <c r="N613" t="s">
        <v>5052</v>
      </c>
      <c r="O613" t="s">
        <v>5052</v>
      </c>
      <c r="P613" t="s">
        <v>5060</v>
      </c>
      <c r="Q613">
        <v>4090</v>
      </c>
      <c r="R613">
        <v>4108</v>
      </c>
      <c r="S613">
        <v>4069</v>
      </c>
      <c r="T613">
        <v>0</v>
      </c>
      <c r="U613">
        <v>39</v>
      </c>
      <c r="V613">
        <v>39</v>
      </c>
      <c r="W613">
        <v>0.99050000000000005</v>
      </c>
      <c r="X613">
        <v>1</v>
      </c>
      <c r="Y613">
        <v>1</v>
      </c>
      <c r="Z613">
        <v>1</v>
      </c>
      <c r="AA613">
        <v>1</v>
      </c>
      <c r="AB613" t="s">
        <v>935</v>
      </c>
      <c r="AC613" t="s">
        <v>5061</v>
      </c>
      <c r="AP613" t="s">
        <v>980</v>
      </c>
      <c r="AQ613">
        <v>0</v>
      </c>
      <c r="AT613" t="s">
        <v>970</v>
      </c>
      <c r="AU613" t="s">
        <v>1411</v>
      </c>
      <c r="AV613" t="str">
        <f t="shared" si="9"/>
        <v>Zakładowa Oczyszczalnia ścieków w aglomeracji Police</v>
      </c>
      <c r="AW613" t="s">
        <v>5062</v>
      </c>
      <c r="AX613" t="s">
        <v>1412</v>
      </c>
      <c r="BF613" s="730" t="s">
        <v>2482</v>
      </c>
      <c r="BG613" s="730" t="s">
        <v>4426</v>
      </c>
      <c r="BH613" s="730" t="s">
        <v>9497</v>
      </c>
    </row>
    <row r="614" spans="1:60">
      <c r="A614">
        <v>610</v>
      </c>
      <c r="B614" t="s">
        <v>935</v>
      </c>
      <c r="D614" t="s">
        <v>1958</v>
      </c>
      <c r="E614" t="s">
        <v>1960</v>
      </c>
      <c r="F614" t="s">
        <v>973</v>
      </c>
      <c r="G614">
        <v>1</v>
      </c>
      <c r="H614">
        <v>0</v>
      </c>
      <c r="I614" t="s">
        <v>4404</v>
      </c>
      <c r="J614" t="s">
        <v>4418</v>
      </c>
      <c r="K614" t="s">
        <v>4464</v>
      </c>
      <c r="L614" t="s">
        <v>2646</v>
      </c>
      <c r="M614" t="s">
        <v>1516</v>
      </c>
      <c r="N614" t="s">
        <v>1960</v>
      </c>
      <c r="O614" t="s">
        <v>5063</v>
      </c>
      <c r="P614" t="s">
        <v>5064</v>
      </c>
      <c r="Q614">
        <v>2054</v>
      </c>
      <c r="R614">
        <v>1882</v>
      </c>
      <c r="S614">
        <v>1878</v>
      </c>
      <c r="T614">
        <v>0</v>
      </c>
      <c r="U614">
        <v>4</v>
      </c>
      <c r="V614">
        <v>4</v>
      </c>
      <c r="W614">
        <v>0.99790000000000001</v>
      </c>
      <c r="X614">
        <v>1</v>
      </c>
      <c r="Y614">
        <v>1</v>
      </c>
      <c r="Z614">
        <v>1</v>
      </c>
      <c r="AA614">
        <v>1</v>
      </c>
      <c r="AB614" t="s">
        <v>935</v>
      </c>
      <c r="AC614" t="s">
        <v>5065</v>
      </c>
      <c r="AP614" t="s">
        <v>980</v>
      </c>
      <c r="AQ614">
        <v>0</v>
      </c>
      <c r="AT614" t="s">
        <v>1019</v>
      </c>
      <c r="AU614" t="s">
        <v>5066</v>
      </c>
      <c r="AV614" t="str">
        <f t="shared" si="9"/>
        <v>Oczyszczalnia ścieków w Berezce w aglomeracji Polańczyk</v>
      </c>
      <c r="AW614" t="s">
        <v>5067</v>
      </c>
      <c r="AX614" t="s">
        <v>5068</v>
      </c>
      <c r="BF614" s="730" t="s">
        <v>5050</v>
      </c>
      <c r="BG614" s="730" t="s">
        <v>935</v>
      </c>
      <c r="BH614" s="730" t="s">
        <v>9497</v>
      </c>
    </row>
    <row r="615" spans="1:60">
      <c r="A615">
        <v>611</v>
      </c>
      <c r="B615" t="s">
        <v>935</v>
      </c>
      <c r="D615" t="s">
        <v>5069</v>
      </c>
      <c r="E615" t="s">
        <v>4426</v>
      </c>
      <c r="F615" t="s">
        <v>973</v>
      </c>
      <c r="G615">
        <v>1</v>
      </c>
      <c r="H615">
        <v>0</v>
      </c>
      <c r="I615" t="s">
        <v>3599</v>
      </c>
      <c r="J615" t="s">
        <v>5070</v>
      </c>
      <c r="K615" t="s">
        <v>4426</v>
      </c>
      <c r="L615" t="s">
        <v>2646</v>
      </c>
      <c r="M615" t="s">
        <v>1516</v>
      </c>
      <c r="N615" t="s">
        <v>4426</v>
      </c>
      <c r="O615" t="s">
        <v>5071</v>
      </c>
      <c r="P615" t="s">
        <v>5072</v>
      </c>
      <c r="Q615">
        <v>174544</v>
      </c>
      <c r="R615">
        <v>174544</v>
      </c>
      <c r="S615">
        <v>172299</v>
      </c>
      <c r="T615">
        <v>2044</v>
      </c>
      <c r="U615">
        <v>201</v>
      </c>
      <c r="V615">
        <v>2245</v>
      </c>
      <c r="W615">
        <v>0.98709999999999998</v>
      </c>
      <c r="X615">
        <v>0</v>
      </c>
      <c r="Y615">
        <v>1</v>
      </c>
      <c r="Z615">
        <v>1</v>
      </c>
      <c r="AA615">
        <v>0</v>
      </c>
      <c r="AB615" t="s">
        <v>935</v>
      </c>
      <c r="AC615" t="s">
        <v>5073</v>
      </c>
      <c r="AP615" t="s">
        <v>980</v>
      </c>
      <c r="AQ615">
        <v>0</v>
      </c>
      <c r="AT615" t="s">
        <v>970</v>
      </c>
      <c r="AU615" t="s">
        <v>1353</v>
      </c>
      <c r="AV615" t="str">
        <f t="shared" si="9"/>
        <v>Oczyszczalnia Polanów w aglomeracji Polanów</v>
      </c>
      <c r="AW615" t="s">
        <v>5074</v>
      </c>
      <c r="AX615" t="s">
        <v>1354</v>
      </c>
      <c r="BF615" s="730" t="s">
        <v>5058</v>
      </c>
      <c r="BG615" s="730" t="s">
        <v>935</v>
      </c>
      <c r="BH615" s="730" t="s">
        <v>9497</v>
      </c>
    </row>
    <row r="616" spans="1:60">
      <c r="A616">
        <v>612</v>
      </c>
      <c r="B616" t="s">
        <v>935</v>
      </c>
      <c r="D616" t="s">
        <v>5075</v>
      </c>
      <c r="E616" t="s">
        <v>5076</v>
      </c>
      <c r="F616" t="s">
        <v>973</v>
      </c>
      <c r="G616">
        <v>1</v>
      </c>
      <c r="H616">
        <v>0</v>
      </c>
      <c r="I616" t="s">
        <v>3599</v>
      </c>
      <c r="J616" t="s">
        <v>3776</v>
      </c>
      <c r="K616" t="s">
        <v>935</v>
      </c>
      <c r="L616" t="s">
        <v>2646</v>
      </c>
      <c r="M616" t="s">
        <v>1516</v>
      </c>
      <c r="N616" t="s">
        <v>5076</v>
      </c>
      <c r="O616" t="s">
        <v>5076</v>
      </c>
      <c r="P616" t="s">
        <v>5077</v>
      </c>
      <c r="Q616">
        <v>3133</v>
      </c>
      <c r="R616">
        <v>3169</v>
      </c>
      <c r="S616">
        <v>3110</v>
      </c>
      <c r="T616">
        <v>55</v>
      </c>
      <c r="U616">
        <v>4</v>
      </c>
      <c r="V616">
        <v>59</v>
      </c>
      <c r="W616">
        <v>0.98140000000000005</v>
      </c>
      <c r="X616">
        <v>1</v>
      </c>
      <c r="Y616">
        <v>1</v>
      </c>
      <c r="Z616">
        <v>1</v>
      </c>
      <c r="AA616">
        <v>1</v>
      </c>
      <c r="AB616" t="s">
        <v>935</v>
      </c>
      <c r="AC616" t="s">
        <v>5078</v>
      </c>
      <c r="AP616" t="s">
        <v>980</v>
      </c>
      <c r="AQ616">
        <v>0</v>
      </c>
      <c r="AT616" t="s">
        <v>1029</v>
      </c>
      <c r="AU616" t="s">
        <v>5079</v>
      </c>
      <c r="AV616" t="str">
        <f t="shared" si="9"/>
        <v>Oczyszczalnia Ścieków w Szalejowie Górnym w aglomeracji Polanica-Zdrój</v>
      </c>
      <c r="AW616" t="s">
        <v>5080</v>
      </c>
      <c r="AX616" t="s">
        <v>5081</v>
      </c>
      <c r="BF616" s="730" t="s">
        <v>1958</v>
      </c>
      <c r="BG616" s="730" t="s">
        <v>4464</v>
      </c>
      <c r="BH616" s="730" t="s">
        <v>9497</v>
      </c>
    </row>
    <row r="617" spans="1:60">
      <c r="A617">
        <v>613</v>
      </c>
      <c r="B617" t="s">
        <v>935</v>
      </c>
      <c r="D617" t="s">
        <v>4217</v>
      </c>
      <c r="E617" t="s">
        <v>4219</v>
      </c>
      <c r="F617" t="s">
        <v>973</v>
      </c>
      <c r="G617">
        <v>1</v>
      </c>
      <c r="H617">
        <v>0</v>
      </c>
      <c r="I617" t="s">
        <v>4404</v>
      </c>
      <c r="J617" t="s">
        <v>4915</v>
      </c>
      <c r="K617" t="s">
        <v>4208</v>
      </c>
      <c r="L617" t="s">
        <v>2646</v>
      </c>
      <c r="M617" t="s">
        <v>1516</v>
      </c>
      <c r="N617" t="s">
        <v>4219</v>
      </c>
      <c r="O617" t="s">
        <v>4219</v>
      </c>
      <c r="P617" t="s">
        <v>5082</v>
      </c>
      <c r="Q617">
        <v>2090</v>
      </c>
      <c r="R617">
        <v>1992</v>
      </c>
      <c r="S617">
        <v>1973</v>
      </c>
      <c r="T617">
        <v>13</v>
      </c>
      <c r="U617">
        <v>6</v>
      </c>
      <c r="V617">
        <v>19</v>
      </c>
      <c r="W617">
        <v>0.99050000000000005</v>
      </c>
      <c r="X617">
        <v>1</v>
      </c>
      <c r="Y617">
        <v>1</v>
      </c>
      <c r="Z617">
        <v>1</v>
      </c>
      <c r="AA617">
        <v>1</v>
      </c>
      <c r="AB617" t="s">
        <v>935</v>
      </c>
      <c r="AC617" t="s">
        <v>5083</v>
      </c>
      <c r="AP617" t="s">
        <v>980</v>
      </c>
      <c r="AQ617">
        <v>0</v>
      </c>
      <c r="AT617" t="s">
        <v>1047</v>
      </c>
      <c r="AU617" t="s">
        <v>4059</v>
      </c>
      <c r="AV617" t="str">
        <f t="shared" si="9"/>
        <v>Oczyszczalnia Pogwizdów w aglomeracji Pogwizdów</v>
      </c>
      <c r="AW617" t="s">
        <v>5084</v>
      </c>
      <c r="AX617" t="s">
        <v>4060</v>
      </c>
      <c r="BF617" s="730" t="s">
        <v>5069</v>
      </c>
      <c r="BG617" s="730" t="s">
        <v>4426</v>
      </c>
      <c r="BH617" s="730" t="s">
        <v>9497</v>
      </c>
    </row>
    <row r="618" spans="1:60">
      <c r="A618">
        <v>614</v>
      </c>
      <c r="B618" t="s">
        <v>935</v>
      </c>
      <c r="D618" t="s">
        <v>5085</v>
      </c>
      <c r="E618" t="s">
        <v>5086</v>
      </c>
      <c r="F618" t="s">
        <v>973</v>
      </c>
      <c r="G618">
        <v>1</v>
      </c>
      <c r="H618">
        <v>0</v>
      </c>
      <c r="I618" t="s">
        <v>4404</v>
      </c>
      <c r="J618" t="s">
        <v>4915</v>
      </c>
      <c r="K618" t="s">
        <v>4208</v>
      </c>
      <c r="L618" t="s">
        <v>2646</v>
      </c>
      <c r="M618" t="s">
        <v>1516</v>
      </c>
      <c r="N618" t="s">
        <v>5086</v>
      </c>
      <c r="O618" t="s">
        <v>5086</v>
      </c>
      <c r="P618" t="s">
        <v>5087</v>
      </c>
      <c r="Q618">
        <v>2307</v>
      </c>
      <c r="R618">
        <v>2171</v>
      </c>
      <c r="S618">
        <v>2128</v>
      </c>
      <c r="T618">
        <v>27</v>
      </c>
      <c r="U618">
        <v>16</v>
      </c>
      <c r="V618">
        <v>43</v>
      </c>
      <c r="W618">
        <v>0.98019999999999996</v>
      </c>
      <c r="X618">
        <v>1</v>
      </c>
      <c r="Y618">
        <v>1</v>
      </c>
      <c r="Z618">
        <v>1</v>
      </c>
      <c r="AA618">
        <v>1</v>
      </c>
      <c r="AB618" t="s">
        <v>935</v>
      </c>
      <c r="AC618" t="s">
        <v>5088</v>
      </c>
      <c r="AP618" t="s">
        <v>980</v>
      </c>
      <c r="AQ618">
        <v>0</v>
      </c>
      <c r="AT618" t="s">
        <v>1038</v>
      </c>
      <c r="AU618" t="s">
        <v>5089</v>
      </c>
      <c r="AV618" t="str">
        <f t="shared" si="9"/>
        <v>Pogorzela w aglomeracji Pogorzela</v>
      </c>
      <c r="AW618" t="s">
        <v>5090</v>
      </c>
      <c r="AX618" t="s">
        <v>5090</v>
      </c>
      <c r="BF618" s="730" t="s">
        <v>5075</v>
      </c>
      <c r="BG618" s="730" t="s">
        <v>935</v>
      </c>
      <c r="BH618" s="730" t="s">
        <v>9497</v>
      </c>
    </row>
    <row r="619" spans="1:60">
      <c r="A619">
        <v>615</v>
      </c>
      <c r="B619" t="s">
        <v>935</v>
      </c>
      <c r="D619" t="s">
        <v>3499</v>
      </c>
      <c r="E619" t="s">
        <v>3500</v>
      </c>
      <c r="F619" t="s">
        <v>973</v>
      </c>
      <c r="G619">
        <v>1</v>
      </c>
      <c r="H619">
        <v>0</v>
      </c>
      <c r="I619" t="s">
        <v>3599</v>
      </c>
      <c r="J619" t="s">
        <v>4396</v>
      </c>
      <c r="K619" t="s">
        <v>984</v>
      </c>
      <c r="L619" t="s">
        <v>2646</v>
      </c>
      <c r="M619" t="s">
        <v>1516</v>
      </c>
      <c r="N619" t="s">
        <v>3500</v>
      </c>
      <c r="O619" t="s">
        <v>3500</v>
      </c>
      <c r="P619" t="s">
        <v>5091</v>
      </c>
      <c r="Q619">
        <v>6252</v>
      </c>
      <c r="R619">
        <v>6198</v>
      </c>
      <c r="S619">
        <v>6142</v>
      </c>
      <c r="T619">
        <v>11</v>
      </c>
      <c r="U619">
        <v>45</v>
      </c>
      <c r="V619">
        <v>56</v>
      </c>
      <c r="W619">
        <v>0.99099999999999999</v>
      </c>
      <c r="X619">
        <v>1</v>
      </c>
      <c r="Y619">
        <v>1</v>
      </c>
      <c r="Z619">
        <v>1</v>
      </c>
      <c r="AA619">
        <v>1</v>
      </c>
      <c r="AB619" t="s">
        <v>935</v>
      </c>
      <c r="AC619" t="s">
        <v>5092</v>
      </c>
      <c r="AP619" t="s">
        <v>980</v>
      </c>
      <c r="AQ619">
        <v>0</v>
      </c>
      <c r="AT619" t="s">
        <v>1029</v>
      </c>
      <c r="AU619" t="s">
        <v>5093</v>
      </c>
      <c r="AV619" t="str">
        <f t="shared" si="9"/>
        <v>Oczyszczalnia ścieków w Marczycach  w aglomeracji Podgórzyn</v>
      </c>
      <c r="AW619" t="s">
        <v>5094</v>
      </c>
      <c r="AX619" t="s">
        <v>5095</v>
      </c>
      <c r="BF619" s="730" t="s">
        <v>4217</v>
      </c>
      <c r="BG619" s="730" t="s">
        <v>4208</v>
      </c>
      <c r="BH619" s="730" t="s">
        <v>9497</v>
      </c>
    </row>
    <row r="620" spans="1:60">
      <c r="A620">
        <v>616</v>
      </c>
      <c r="B620" t="s">
        <v>935</v>
      </c>
      <c r="D620" t="s">
        <v>5096</v>
      </c>
      <c r="E620" t="s">
        <v>5097</v>
      </c>
      <c r="F620" t="s">
        <v>973</v>
      </c>
      <c r="G620">
        <v>1</v>
      </c>
      <c r="H620">
        <v>0</v>
      </c>
      <c r="I620" t="s">
        <v>3599</v>
      </c>
      <c r="J620" t="s">
        <v>5098</v>
      </c>
      <c r="K620" t="s">
        <v>935</v>
      </c>
      <c r="L620" t="s">
        <v>2646</v>
      </c>
      <c r="M620" t="s">
        <v>1516</v>
      </c>
      <c r="N620" t="s">
        <v>5099</v>
      </c>
      <c r="O620" t="s">
        <v>5099</v>
      </c>
      <c r="P620" t="s">
        <v>5100</v>
      </c>
      <c r="Q620">
        <v>2364</v>
      </c>
      <c r="R620">
        <v>2384</v>
      </c>
      <c r="S620">
        <v>2324</v>
      </c>
      <c r="T620">
        <v>40</v>
      </c>
      <c r="U620">
        <v>20</v>
      </c>
      <c r="V620">
        <v>60</v>
      </c>
      <c r="W620">
        <v>0.9748</v>
      </c>
      <c r="X620">
        <v>0</v>
      </c>
      <c r="Y620">
        <v>1</v>
      </c>
      <c r="Z620">
        <v>1</v>
      </c>
      <c r="AA620">
        <v>0</v>
      </c>
      <c r="AB620" t="s">
        <v>935</v>
      </c>
      <c r="AC620" t="s">
        <v>5101</v>
      </c>
      <c r="AP620" t="s">
        <v>980</v>
      </c>
      <c r="AQ620">
        <v>0</v>
      </c>
      <c r="AT620" t="s">
        <v>1038</v>
      </c>
      <c r="AU620" t="s">
        <v>5102</v>
      </c>
      <c r="AV620" t="str">
        <f t="shared" si="9"/>
        <v>Poddębice w aglomeracji Poddębice</v>
      </c>
      <c r="AW620" t="s">
        <v>5103</v>
      </c>
      <c r="AX620" t="s">
        <v>5103</v>
      </c>
      <c r="BF620" s="730" t="s">
        <v>5085</v>
      </c>
      <c r="BG620" s="730" t="s">
        <v>4208</v>
      </c>
      <c r="BH620" s="730" t="s">
        <v>9497</v>
      </c>
    </row>
    <row r="621" spans="1:60">
      <c r="A621">
        <v>617</v>
      </c>
      <c r="B621" t="s">
        <v>935</v>
      </c>
      <c r="D621" t="s">
        <v>5104</v>
      </c>
      <c r="E621" t="s">
        <v>5105</v>
      </c>
      <c r="F621" t="s">
        <v>973</v>
      </c>
      <c r="G621">
        <v>1</v>
      </c>
      <c r="H621">
        <v>0</v>
      </c>
      <c r="I621" t="s">
        <v>3599</v>
      </c>
      <c r="J621" t="s">
        <v>4787</v>
      </c>
      <c r="K621" t="s">
        <v>935</v>
      </c>
      <c r="L621" t="s">
        <v>2646</v>
      </c>
      <c r="M621" t="s">
        <v>1516</v>
      </c>
      <c r="N621" t="s">
        <v>5105</v>
      </c>
      <c r="O621" t="s">
        <v>5105</v>
      </c>
      <c r="P621" t="s">
        <v>5106</v>
      </c>
      <c r="Q621">
        <v>88102</v>
      </c>
      <c r="R621">
        <v>95073</v>
      </c>
      <c r="S621">
        <v>94852</v>
      </c>
      <c r="T621">
        <v>135</v>
      </c>
      <c r="U621">
        <v>86</v>
      </c>
      <c r="V621">
        <v>221</v>
      </c>
      <c r="W621">
        <v>0.99770000000000003</v>
      </c>
      <c r="X621">
        <v>1</v>
      </c>
      <c r="Y621">
        <v>1</v>
      </c>
      <c r="Z621">
        <v>1</v>
      </c>
      <c r="AA621">
        <v>1</v>
      </c>
      <c r="AB621" t="s">
        <v>935</v>
      </c>
      <c r="AC621" t="s">
        <v>5107</v>
      </c>
      <c r="AP621" t="s">
        <v>980</v>
      </c>
      <c r="AQ621">
        <v>0</v>
      </c>
      <c r="AT621" t="s">
        <v>1038</v>
      </c>
      <c r="AU621" t="s">
        <v>5108</v>
      </c>
      <c r="AV621" t="str">
        <f t="shared" si="9"/>
        <v>oczyszczalnia ścieków w Kolonii Poczesna w aglomeracji Poczesna</v>
      </c>
      <c r="AW621" t="s">
        <v>5109</v>
      </c>
      <c r="AX621" t="s">
        <v>5110</v>
      </c>
      <c r="BF621" s="730" t="s">
        <v>3499</v>
      </c>
      <c r="BG621" s="730" t="s">
        <v>984</v>
      </c>
      <c r="BH621" s="730" t="s">
        <v>9497</v>
      </c>
    </row>
    <row r="622" spans="1:60">
      <c r="A622">
        <v>618</v>
      </c>
      <c r="B622" t="s">
        <v>935</v>
      </c>
      <c r="D622" t="s">
        <v>5111</v>
      </c>
      <c r="E622" t="s">
        <v>5112</v>
      </c>
      <c r="F622" t="s">
        <v>973</v>
      </c>
      <c r="G622">
        <v>1</v>
      </c>
      <c r="H622">
        <v>0</v>
      </c>
      <c r="I622" t="s">
        <v>3599</v>
      </c>
      <c r="J622" t="s">
        <v>4787</v>
      </c>
      <c r="K622" t="s">
        <v>935</v>
      </c>
      <c r="L622" t="s">
        <v>2646</v>
      </c>
      <c r="M622" t="s">
        <v>1516</v>
      </c>
      <c r="N622" t="s">
        <v>5105</v>
      </c>
      <c r="O622" t="s">
        <v>5105</v>
      </c>
      <c r="P622" t="s">
        <v>5113</v>
      </c>
      <c r="Q622">
        <v>4156</v>
      </c>
      <c r="R622">
        <v>3637</v>
      </c>
      <c r="S622">
        <v>3569</v>
      </c>
      <c r="T622">
        <v>47</v>
      </c>
      <c r="U622">
        <v>21</v>
      </c>
      <c r="V622">
        <v>68</v>
      </c>
      <c r="W622">
        <v>0.98129999999999995</v>
      </c>
      <c r="X622">
        <v>1</v>
      </c>
      <c r="Y622">
        <v>1</v>
      </c>
      <c r="Z622">
        <v>1</v>
      </c>
      <c r="AA622">
        <v>1</v>
      </c>
      <c r="AB622" t="s">
        <v>935</v>
      </c>
      <c r="AC622" t="s">
        <v>5114</v>
      </c>
      <c r="AP622" t="s">
        <v>980</v>
      </c>
      <c r="AQ622">
        <v>0</v>
      </c>
      <c r="AT622" t="s">
        <v>1038</v>
      </c>
      <c r="AU622" t="s">
        <v>5108</v>
      </c>
      <c r="AV622" t="str">
        <f t="shared" si="9"/>
        <v>oczyszczalnia ścieków w Hucie Starej B w aglomeracji Poczesna</v>
      </c>
      <c r="AW622" t="s">
        <v>5115</v>
      </c>
      <c r="AX622" t="s">
        <v>5110</v>
      </c>
      <c r="BF622" s="730" t="s">
        <v>5096</v>
      </c>
      <c r="BG622" s="730" t="s">
        <v>935</v>
      </c>
      <c r="BH622" s="730" t="s">
        <v>9497</v>
      </c>
    </row>
    <row r="623" spans="1:60">
      <c r="A623">
        <v>619</v>
      </c>
      <c r="B623" t="s">
        <v>935</v>
      </c>
      <c r="D623" t="s">
        <v>5116</v>
      </c>
      <c r="E623" t="s">
        <v>5117</v>
      </c>
      <c r="F623" t="s">
        <v>973</v>
      </c>
      <c r="G623">
        <v>1</v>
      </c>
      <c r="H623">
        <v>0</v>
      </c>
      <c r="I623" t="s">
        <v>3599</v>
      </c>
      <c r="J623" t="s">
        <v>3776</v>
      </c>
      <c r="K623" t="s">
        <v>935</v>
      </c>
      <c r="L623" t="s">
        <v>2646</v>
      </c>
      <c r="M623" t="s">
        <v>1516</v>
      </c>
      <c r="N623" t="s">
        <v>5117</v>
      </c>
      <c r="O623" t="s">
        <v>5118</v>
      </c>
      <c r="P623" t="s">
        <v>5119</v>
      </c>
      <c r="Q623">
        <v>64935</v>
      </c>
      <c r="R623">
        <v>62575</v>
      </c>
      <c r="S623">
        <v>58954</v>
      </c>
      <c r="T623">
        <v>3292</v>
      </c>
      <c r="U623">
        <v>329</v>
      </c>
      <c r="V623">
        <v>3621</v>
      </c>
      <c r="W623">
        <v>0.94210000000000005</v>
      </c>
      <c r="X623">
        <v>0</v>
      </c>
      <c r="Y623">
        <v>1</v>
      </c>
      <c r="Z623">
        <v>1</v>
      </c>
      <c r="AA623">
        <v>0</v>
      </c>
      <c r="AB623" t="s">
        <v>935</v>
      </c>
      <c r="AC623" t="s">
        <v>5120</v>
      </c>
      <c r="AP623" t="s">
        <v>980</v>
      </c>
      <c r="AQ623">
        <v>0</v>
      </c>
      <c r="AT623" t="s">
        <v>1038</v>
      </c>
      <c r="AU623" t="s">
        <v>5108</v>
      </c>
      <c r="AV623" t="str">
        <f t="shared" si="9"/>
        <v>oczyszczalnia we Wrzosowej  w aglomeracji Poczesna</v>
      </c>
      <c r="AW623" t="s">
        <v>5121</v>
      </c>
      <c r="AX623" t="s">
        <v>5110</v>
      </c>
      <c r="BF623" s="730" t="s">
        <v>5104</v>
      </c>
      <c r="BG623" s="730" t="s">
        <v>935</v>
      </c>
      <c r="BH623" s="730" t="s">
        <v>9497</v>
      </c>
    </row>
    <row r="624" spans="1:60">
      <c r="A624">
        <v>620</v>
      </c>
      <c r="B624" t="s">
        <v>935</v>
      </c>
      <c r="D624" t="s">
        <v>5122</v>
      </c>
      <c r="E624" t="s">
        <v>5123</v>
      </c>
      <c r="F624" t="s">
        <v>973</v>
      </c>
      <c r="G624">
        <v>2</v>
      </c>
      <c r="H624">
        <v>0</v>
      </c>
      <c r="I624" t="s">
        <v>3599</v>
      </c>
      <c r="J624" t="s">
        <v>4425</v>
      </c>
      <c r="K624" t="s">
        <v>4426</v>
      </c>
      <c r="L624" t="s">
        <v>2646</v>
      </c>
      <c r="M624" t="s">
        <v>1516</v>
      </c>
      <c r="N624" t="s">
        <v>5123</v>
      </c>
      <c r="O624" t="s">
        <v>5123</v>
      </c>
      <c r="P624" t="s">
        <v>5124</v>
      </c>
      <c r="Q624">
        <v>2651</v>
      </c>
      <c r="R624">
        <v>2711</v>
      </c>
      <c r="S624">
        <v>2711</v>
      </c>
      <c r="T624">
        <v>0</v>
      </c>
      <c r="U624">
        <v>0</v>
      </c>
      <c r="V624">
        <v>0</v>
      </c>
      <c r="W624">
        <v>1</v>
      </c>
      <c r="X624">
        <v>1</v>
      </c>
      <c r="Y624">
        <v>1</v>
      </c>
      <c r="Z624">
        <v>1</v>
      </c>
      <c r="AA624">
        <v>1</v>
      </c>
      <c r="AB624" t="s">
        <v>935</v>
      </c>
      <c r="AC624" s="507" t="s">
        <v>5125</v>
      </c>
      <c r="AD624" s="508" t="s">
        <v>5126</v>
      </c>
      <c r="AP624" t="s">
        <v>980</v>
      </c>
      <c r="AQ624">
        <v>0</v>
      </c>
      <c r="AT624" t="s">
        <v>1038</v>
      </c>
      <c r="AU624" t="s">
        <v>5127</v>
      </c>
      <c r="AV624" t="str">
        <f t="shared" si="9"/>
        <v>Pniewy w aglomeracji Pniewy</v>
      </c>
      <c r="AW624" t="s">
        <v>5128</v>
      </c>
      <c r="AX624" t="s">
        <v>5128</v>
      </c>
      <c r="BF624" s="730" t="s">
        <v>5111</v>
      </c>
      <c r="BG624" s="730" t="s">
        <v>935</v>
      </c>
      <c r="BH624" s="730" t="s">
        <v>9497</v>
      </c>
    </row>
    <row r="625" spans="1:60">
      <c r="A625">
        <v>621</v>
      </c>
      <c r="B625" t="s">
        <v>935</v>
      </c>
      <c r="D625" t="s">
        <v>4288</v>
      </c>
      <c r="E625" t="s">
        <v>4289</v>
      </c>
      <c r="F625" t="s">
        <v>973</v>
      </c>
      <c r="G625">
        <v>1</v>
      </c>
      <c r="H625">
        <v>0</v>
      </c>
      <c r="I625" t="s">
        <v>3599</v>
      </c>
      <c r="J625" t="s">
        <v>4425</v>
      </c>
      <c r="K625" t="s">
        <v>4426</v>
      </c>
      <c r="L625" t="s">
        <v>2646</v>
      </c>
      <c r="M625" t="s">
        <v>1516</v>
      </c>
      <c r="N625" t="s">
        <v>4289</v>
      </c>
      <c r="O625" t="s">
        <v>4289</v>
      </c>
      <c r="P625" t="s">
        <v>5129</v>
      </c>
      <c r="Q625">
        <v>3650</v>
      </c>
      <c r="R625">
        <v>3650</v>
      </c>
      <c r="S625">
        <v>3580</v>
      </c>
      <c r="T625">
        <v>60</v>
      </c>
      <c r="U625">
        <v>10</v>
      </c>
      <c r="V625">
        <v>70</v>
      </c>
      <c r="W625">
        <v>0.98080000000000001</v>
      </c>
      <c r="X625">
        <v>1</v>
      </c>
      <c r="Y625">
        <v>1</v>
      </c>
      <c r="Z625">
        <v>1</v>
      </c>
      <c r="AA625">
        <v>1</v>
      </c>
      <c r="AB625" t="s">
        <v>935</v>
      </c>
      <c r="AC625" t="s">
        <v>5130</v>
      </c>
      <c r="AP625" t="s">
        <v>980</v>
      </c>
      <c r="AQ625">
        <v>0</v>
      </c>
      <c r="AT625" t="s">
        <v>1212</v>
      </c>
      <c r="AU625" t="s">
        <v>5131</v>
      </c>
      <c r="AV625" t="str">
        <f t="shared" si="9"/>
        <v>Płudy - Gminna oczyszczalnia ścieków SUPERBOS 500 w aglomeracji Płudy</v>
      </c>
      <c r="AW625" t="s">
        <v>5132</v>
      </c>
      <c r="AX625" t="s">
        <v>5133</v>
      </c>
      <c r="BF625" s="730" t="s">
        <v>5116</v>
      </c>
      <c r="BG625" s="730" t="s">
        <v>935</v>
      </c>
      <c r="BH625" s="730" t="s">
        <v>9497</v>
      </c>
    </row>
    <row r="626" spans="1:60">
      <c r="A626">
        <v>622</v>
      </c>
      <c r="B626" t="s">
        <v>935</v>
      </c>
      <c r="D626" t="s">
        <v>5134</v>
      </c>
      <c r="E626" t="s">
        <v>5135</v>
      </c>
      <c r="F626" t="s">
        <v>973</v>
      </c>
      <c r="G626">
        <v>1</v>
      </c>
      <c r="H626">
        <v>0</v>
      </c>
      <c r="I626" t="s">
        <v>3599</v>
      </c>
      <c r="J626" t="s">
        <v>4710</v>
      </c>
      <c r="K626" t="s">
        <v>4208</v>
      </c>
      <c r="L626" t="s">
        <v>2646</v>
      </c>
      <c r="M626" t="s">
        <v>1516</v>
      </c>
      <c r="N626" t="s">
        <v>5135</v>
      </c>
      <c r="O626" t="s">
        <v>5135</v>
      </c>
      <c r="P626" t="s">
        <v>5136</v>
      </c>
      <c r="Q626">
        <v>19399</v>
      </c>
      <c r="R626">
        <v>19288</v>
      </c>
      <c r="S626">
        <v>19253</v>
      </c>
      <c r="T626">
        <v>15</v>
      </c>
      <c r="U626">
        <v>20</v>
      </c>
      <c r="V626">
        <v>35</v>
      </c>
      <c r="W626">
        <v>0.99819999999999998</v>
      </c>
      <c r="X626">
        <v>1</v>
      </c>
      <c r="Y626">
        <v>1</v>
      </c>
      <c r="Z626">
        <v>1</v>
      </c>
      <c r="AA626">
        <v>1</v>
      </c>
      <c r="AB626" t="s">
        <v>935</v>
      </c>
      <c r="AC626" t="s">
        <v>5137</v>
      </c>
      <c r="AP626" t="s">
        <v>980</v>
      </c>
      <c r="AQ626">
        <v>0</v>
      </c>
      <c r="AT626" t="s">
        <v>970</v>
      </c>
      <c r="AU626" t="s">
        <v>1471</v>
      </c>
      <c r="AV626" t="str">
        <f t="shared" si="9"/>
        <v>OCZYSZCZALNIA PŁOTY w aglomeracji PŁOTY</v>
      </c>
      <c r="AW626" t="s">
        <v>5138</v>
      </c>
      <c r="AX626" t="s">
        <v>1473</v>
      </c>
      <c r="BF626" s="730" t="s">
        <v>5122</v>
      </c>
      <c r="BG626" s="730" t="s">
        <v>4426</v>
      </c>
      <c r="BH626" s="730" t="s">
        <v>9497</v>
      </c>
    </row>
    <row r="627" spans="1:60">
      <c r="A627">
        <v>623</v>
      </c>
      <c r="B627" t="s">
        <v>935</v>
      </c>
      <c r="D627" t="s">
        <v>5139</v>
      </c>
      <c r="E627" t="s">
        <v>5140</v>
      </c>
      <c r="F627" t="s">
        <v>973</v>
      </c>
      <c r="G627">
        <v>1</v>
      </c>
      <c r="H627">
        <v>0</v>
      </c>
      <c r="I627" t="s">
        <v>3599</v>
      </c>
      <c r="J627" t="s">
        <v>4492</v>
      </c>
      <c r="K627" t="s">
        <v>935</v>
      </c>
      <c r="L627" t="s">
        <v>2646</v>
      </c>
      <c r="M627" t="s">
        <v>1516</v>
      </c>
      <c r="N627" t="s">
        <v>5141</v>
      </c>
      <c r="O627" t="s">
        <v>5141</v>
      </c>
      <c r="P627" t="s">
        <v>5142</v>
      </c>
      <c r="Q627">
        <v>24435</v>
      </c>
      <c r="R627">
        <v>23630</v>
      </c>
      <c r="S627">
        <v>23297</v>
      </c>
      <c r="T627">
        <v>333</v>
      </c>
      <c r="U627">
        <v>0</v>
      </c>
      <c r="V627">
        <v>333</v>
      </c>
      <c r="W627">
        <v>0.9859</v>
      </c>
      <c r="X627">
        <v>1</v>
      </c>
      <c r="Y627">
        <v>1</v>
      </c>
      <c r="Z627">
        <v>1</v>
      </c>
      <c r="AA627">
        <v>1</v>
      </c>
      <c r="AB627" t="s">
        <v>935</v>
      </c>
      <c r="AC627" t="s">
        <v>5143</v>
      </c>
      <c r="AN627" t="s">
        <v>5144</v>
      </c>
      <c r="AO627" t="s">
        <v>5144</v>
      </c>
      <c r="AP627" t="s">
        <v>980</v>
      </c>
      <c r="AQ627">
        <v>0</v>
      </c>
      <c r="AT627" t="s">
        <v>990</v>
      </c>
      <c r="AU627" t="s">
        <v>5145</v>
      </c>
      <c r="AV627" t="str">
        <f t="shared" si="9"/>
        <v>Miejska Oczyszczalnia Ścieków           w Płońsku w aglomeracji Płońsk</v>
      </c>
      <c r="AW627" t="s">
        <v>5146</v>
      </c>
      <c r="AX627" t="s">
        <v>5147</v>
      </c>
      <c r="BF627" s="730" t="s">
        <v>4288</v>
      </c>
      <c r="BG627" s="730" t="s">
        <v>4426</v>
      </c>
      <c r="BH627" s="730" t="s">
        <v>9497</v>
      </c>
    </row>
    <row r="628" spans="1:60" ht="30">
      <c r="A628">
        <v>624</v>
      </c>
      <c r="B628" t="s">
        <v>935</v>
      </c>
      <c r="D628" t="s">
        <v>5148</v>
      </c>
      <c r="E628" t="s">
        <v>5149</v>
      </c>
      <c r="F628" t="s">
        <v>973</v>
      </c>
      <c r="G628">
        <v>3</v>
      </c>
      <c r="H628">
        <v>0</v>
      </c>
      <c r="I628" t="s">
        <v>3599</v>
      </c>
      <c r="J628" t="s">
        <v>4492</v>
      </c>
      <c r="K628" t="s">
        <v>935</v>
      </c>
      <c r="L628" t="s">
        <v>2646</v>
      </c>
      <c r="M628" t="s">
        <v>1516</v>
      </c>
      <c r="N628" t="s">
        <v>5141</v>
      </c>
      <c r="O628" t="s">
        <v>5141</v>
      </c>
      <c r="P628" t="s">
        <v>5150</v>
      </c>
      <c r="Q628">
        <v>3903</v>
      </c>
      <c r="R628">
        <v>3879</v>
      </c>
      <c r="S628">
        <v>3804</v>
      </c>
      <c r="T628">
        <v>75</v>
      </c>
      <c r="U628">
        <v>0</v>
      </c>
      <c r="V628">
        <v>75</v>
      </c>
      <c r="W628">
        <v>0.98070000000000002</v>
      </c>
      <c r="X628">
        <v>1</v>
      </c>
      <c r="Y628">
        <v>1</v>
      </c>
      <c r="Z628">
        <v>1</v>
      </c>
      <c r="AA628">
        <v>1</v>
      </c>
      <c r="AB628" t="s">
        <v>935</v>
      </c>
      <c r="AC628" s="509" t="s">
        <v>5151</v>
      </c>
      <c r="AD628" s="509" t="s">
        <v>5152</v>
      </c>
      <c r="AE628" s="509" t="s">
        <v>5153</v>
      </c>
      <c r="AP628" t="s">
        <v>980</v>
      </c>
      <c r="AQ628">
        <v>0</v>
      </c>
      <c r="AT628" t="s">
        <v>990</v>
      </c>
      <c r="AU628" t="s">
        <v>5154</v>
      </c>
      <c r="AV628" t="str">
        <f t="shared" si="9"/>
        <v>Kalinowiec w aglomeracji Płoniawy-Bramura</v>
      </c>
      <c r="AW628" t="s">
        <v>5155</v>
      </c>
      <c r="AX628" t="s">
        <v>5156</v>
      </c>
      <c r="BF628" s="730" t="s">
        <v>5134</v>
      </c>
      <c r="BG628" s="730" t="s">
        <v>4208</v>
      </c>
      <c r="BH628" s="730" t="s">
        <v>9497</v>
      </c>
    </row>
    <row r="629" spans="1:60">
      <c r="A629">
        <v>625</v>
      </c>
      <c r="B629" t="s">
        <v>935</v>
      </c>
      <c r="D629" t="s">
        <v>3856</v>
      </c>
      <c r="E629" t="s">
        <v>3858</v>
      </c>
      <c r="F629" t="s">
        <v>973</v>
      </c>
      <c r="G629">
        <v>1</v>
      </c>
      <c r="H629">
        <v>0</v>
      </c>
      <c r="I629" t="s">
        <v>4404</v>
      </c>
      <c r="J629" t="s">
        <v>5157</v>
      </c>
      <c r="K629" t="s">
        <v>4464</v>
      </c>
      <c r="L629" t="s">
        <v>2646</v>
      </c>
      <c r="M629" t="s">
        <v>1516</v>
      </c>
      <c r="N629" t="s">
        <v>3858</v>
      </c>
      <c r="O629" t="s">
        <v>3858</v>
      </c>
      <c r="P629" t="s">
        <v>5158</v>
      </c>
      <c r="Q629">
        <v>5619</v>
      </c>
      <c r="R629">
        <v>5415</v>
      </c>
      <c r="S629">
        <v>4736</v>
      </c>
      <c r="T629">
        <v>679</v>
      </c>
      <c r="U629">
        <v>0</v>
      </c>
      <c r="V629">
        <v>679</v>
      </c>
      <c r="W629">
        <v>0.87460000000000004</v>
      </c>
      <c r="X629">
        <v>0</v>
      </c>
      <c r="Y629">
        <v>1</v>
      </c>
      <c r="Z629">
        <v>1</v>
      </c>
      <c r="AA629">
        <v>0</v>
      </c>
      <c r="AB629" t="s">
        <v>935</v>
      </c>
      <c r="AC629" t="s">
        <v>5159</v>
      </c>
      <c r="AP629" t="s">
        <v>980</v>
      </c>
      <c r="AQ629">
        <v>0</v>
      </c>
      <c r="AT629" t="s">
        <v>990</v>
      </c>
      <c r="AU629" t="s">
        <v>5160</v>
      </c>
      <c r="AV629" t="str">
        <f t="shared" si="9"/>
        <v>Maszewo w aglomeracji Płock</v>
      </c>
      <c r="AW629" t="s">
        <v>1262</v>
      </c>
      <c r="AX629" t="s">
        <v>5161</v>
      </c>
      <c r="BF629" s="730" t="s">
        <v>5139</v>
      </c>
      <c r="BG629" s="730" t="s">
        <v>935</v>
      </c>
      <c r="BH629" s="730" t="s">
        <v>9497</v>
      </c>
    </row>
    <row r="630" spans="1:60">
      <c r="A630">
        <v>626</v>
      </c>
      <c r="B630" t="s">
        <v>935</v>
      </c>
      <c r="D630" t="s">
        <v>5162</v>
      </c>
      <c r="E630" t="s">
        <v>5163</v>
      </c>
      <c r="F630" t="s">
        <v>973</v>
      </c>
      <c r="G630">
        <v>2</v>
      </c>
      <c r="H630">
        <v>0</v>
      </c>
      <c r="I630" t="s">
        <v>3599</v>
      </c>
      <c r="J630" t="s">
        <v>4425</v>
      </c>
      <c r="K630" t="s">
        <v>4426</v>
      </c>
      <c r="L630" t="s">
        <v>2646</v>
      </c>
      <c r="M630" t="s">
        <v>1516</v>
      </c>
      <c r="N630" t="s">
        <v>5163</v>
      </c>
      <c r="O630" t="s">
        <v>5163</v>
      </c>
      <c r="P630" t="s">
        <v>5164</v>
      </c>
      <c r="Q630">
        <v>9135</v>
      </c>
      <c r="R630">
        <v>8125</v>
      </c>
      <c r="S630">
        <v>7970</v>
      </c>
      <c r="T630">
        <v>155</v>
      </c>
      <c r="U630">
        <v>0</v>
      </c>
      <c r="V630">
        <v>155</v>
      </c>
      <c r="W630">
        <v>0.98089999999999999</v>
      </c>
      <c r="X630">
        <v>1</v>
      </c>
      <c r="Y630">
        <v>1</v>
      </c>
      <c r="Z630">
        <v>1</v>
      </c>
      <c r="AA630">
        <v>1</v>
      </c>
      <c r="AB630" t="s">
        <v>935</v>
      </c>
      <c r="AC630" s="507" t="s">
        <v>5165</v>
      </c>
      <c r="AD630" s="508" t="s">
        <v>5166</v>
      </c>
      <c r="AP630" t="s">
        <v>980</v>
      </c>
      <c r="AQ630">
        <v>0</v>
      </c>
      <c r="AT630" t="s">
        <v>935</v>
      </c>
      <c r="AU630" t="s">
        <v>5167</v>
      </c>
      <c r="AV630" t="str">
        <f t="shared" si="9"/>
        <v>Oczyszczalnia Ścieków w Rzuchowej w aglomeracji Pleśna</v>
      </c>
      <c r="AW630" t="s">
        <v>5168</v>
      </c>
      <c r="AX630" t="s">
        <v>5169</v>
      </c>
      <c r="BF630" s="730" t="s">
        <v>5148</v>
      </c>
      <c r="BG630" s="730" t="s">
        <v>935</v>
      </c>
      <c r="BH630" s="730" t="s">
        <v>9497</v>
      </c>
    </row>
    <row r="631" spans="1:60">
      <c r="A631">
        <v>627</v>
      </c>
      <c r="B631" t="s">
        <v>935</v>
      </c>
      <c r="D631" t="s">
        <v>5170</v>
      </c>
      <c r="E631" t="s">
        <v>5171</v>
      </c>
      <c r="F631" t="s">
        <v>973</v>
      </c>
      <c r="G631">
        <v>2</v>
      </c>
      <c r="H631">
        <v>0</v>
      </c>
      <c r="I631" t="s">
        <v>3599</v>
      </c>
      <c r="J631" t="s">
        <v>4812</v>
      </c>
      <c r="K631" t="s">
        <v>935</v>
      </c>
      <c r="L631" t="s">
        <v>2646</v>
      </c>
      <c r="M631" t="s">
        <v>1516</v>
      </c>
      <c r="N631" t="s">
        <v>5171</v>
      </c>
      <c r="O631" t="s">
        <v>5171</v>
      </c>
      <c r="P631" t="s">
        <v>5172</v>
      </c>
      <c r="Q631">
        <v>4571</v>
      </c>
      <c r="R631">
        <v>4571</v>
      </c>
      <c r="S631">
        <v>4526</v>
      </c>
      <c r="T631">
        <v>45</v>
      </c>
      <c r="U631">
        <v>0</v>
      </c>
      <c r="V631">
        <v>45</v>
      </c>
      <c r="W631">
        <v>0.99019999999999997</v>
      </c>
      <c r="X631">
        <v>1</v>
      </c>
      <c r="Y631">
        <v>1</v>
      </c>
      <c r="Z631">
        <v>1</v>
      </c>
      <c r="AA631">
        <v>1</v>
      </c>
      <c r="AB631" t="s">
        <v>935</v>
      </c>
      <c r="AC631" s="507" t="s">
        <v>5173</v>
      </c>
      <c r="AD631" s="508" t="s">
        <v>5174</v>
      </c>
      <c r="AP631" t="s">
        <v>980</v>
      </c>
      <c r="AQ631">
        <v>0</v>
      </c>
      <c r="AT631" t="s">
        <v>1038</v>
      </c>
      <c r="AU631" t="s">
        <v>5175</v>
      </c>
      <c r="AV631" t="str">
        <f t="shared" si="9"/>
        <v>Oczyszczalnia ścieków Zielona Łąka w aglomeracji Pleszew</v>
      </c>
      <c r="AW631" t="s">
        <v>5176</v>
      </c>
      <c r="AX631" t="s">
        <v>5177</v>
      </c>
      <c r="BF631" s="730" t="s">
        <v>3856</v>
      </c>
      <c r="BG631" s="730" t="s">
        <v>4464</v>
      </c>
      <c r="BH631" s="730" t="s">
        <v>9497</v>
      </c>
    </row>
    <row r="632" spans="1:60">
      <c r="A632">
        <v>628</v>
      </c>
      <c r="B632" t="s">
        <v>935</v>
      </c>
      <c r="D632" t="s">
        <v>4713</v>
      </c>
      <c r="E632" t="s">
        <v>4715</v>
      </c>
      <c r="F632" t="s">
        <v>973</v>
      </c>
      <c r="G632">
        <v>1</v>
      </c>
      <c r="H632">
        <v>0</v>
      </c>
      <c r="I632" t="s">
        <v>3599</v>
      </c>
      <c r="J632" t="s">
        <v>5178</v>
      </c>
      <c r="K632" t="s">
        <v>935</v>
      </c>
      <c r="L632" t="s">
        <v>2646</v>
      </c>
      <c r="M632" t="s">
        <v>1516</v>
      </c>
      <c r="N632" t="s">
        <v>4715</v>
      </c>
      <c r="O632" t="s">
        <v>5179</v>
      </c>
      <c r="P632" t="s">
        <v>5180</v>
      </c>
      <c r="Q632">
        <v>13770</v>
      </c>
      <c r="R632">
        <v>13770</v>
      </c>
      <c r="S632">
        <v>13612</v>
      </c>
      <c r="T632">
        <v>112</v>
      </c>
      <c r="U632">
        <v>46</v>
      </c>
      <c r="V632">
        <v>158</v>
      </c>
      <c r="W632">
        <v>0.98850000000000005</v>
      </c>
      <c r="X632">
        <v>1</v>
      </c>
      <c r="Y632">
        <v>1</v>
      </c>
      <c r="Z632">
        <v>1</v>
      </c>
      <c r="AA632">
        <v>1</v>
      </c>
      <c r="AB632" t="s">
        <v>935</v>
      </c>
      <c r="AC632" t="s">
        <v>5181</v>
      </c>
      <c r="AP632" t="s">
        <v>980</v>
      </c>
      <c r="AQ632">
        <v>0</v>
      </c>
      <c r="AT632" t="s">
        <v>935</v>
      </c>
      <c r="AU632" t="s">
        <v>5162</v>
      </c>
      <c r="AV632" t="str">
        <f t="shared" si="9"/>
        <v xml:space="preserve">Piwniczna-Zdrój w aglomeracji Piwniczna-Zdrój </v>
      </c>
      <c r="AW632" t="s">
        <v>5182</v>
      </c>
      <c r="AX632" t="s">
        <v>5163</v>
      </c>
      <c r="BF632" s="730" t="s">
        <v>5162</v>
      </c>
      <c r="BG632" s="730" t="s">
        <v>4426</v>
      </c>
      <c r="BH632" s="730" t="s">
        <v>9497</v>
      </c>
    </row>
    <row r="633" spans="1:60">
      <c r="A633">
        <v>629</v>
      </c>
      <c r="B633" t="s">
        <v>935</v>
      </c>
      <c r="D633" t="s">
        <v>4089</v>
      </c>
      <c r="E633" t="s">
        <v>4091</v>
      </c>
      <c r="F633" t="s">
        <v>973</v>
      </c>
      <c r="G633">
        <v>2</v>
      </c>
      <c r="H633">
        <v>0</v>
      </c>
      <c r="I633" t="s">
        <v>3599</v>
      </c>
      <c r="J633" t="s">
        <v>4492</v>
      </c>
      <c r="K633" t="s">
        <v>935</v>
      </c>
      <c r="L633" t="s">
        <v>2646</v>
      </c>
      <c r="M633" t="s">
        <v>1516</v>
      </c>
      <c r="N633" t="s">
        <v>4091</v>
      </c>
      <c r="O633" t="s">
        <v>4091</v>
      </c>
      <c r="P633" t="s">
        <v>5183</v>
      </c>
      <c r="Q633">
        <v>9500</v>
      </c>
      <c r="R633">
        <v>15057</v>
      </c>
      <c r="S633">
        <v>14846</v>
      </c>
      <c r="T633">
        <v>171</v>
      </c>
      <c r="U633">
        <v>40</v>
      </c>
      <c r="V633">
        <v>211</v>
      </c>
      <c r="W633">
        <v>0.98599999999999999</v>
      </c>
      <c r="X633">
        <v>1</v>
      </c>
      <c r="Y633">
        <v>0</v>
      </c>
      <c r="Z633">
        <v>0</v>
      </c>
      <c r="AA633">
        <v>0</v>
      </c>
      <c r="AB633" t="s">
        <v>935</v>
      </c>
      <c r="AC633" s="510" t="s">
        <v>5184</v>
      </c>
      <c r="AD633" s="510" t="s">
        <v>5185</v>
      </c>
      <c r="AP633" t="s">
        <v>980</v>
      </c>
      <c r="AQ633">
        <v>0</v>
      </c>
      <c r="AT633" t="s">
        <v>935</v>
      </c>
      <c r="AU633" t="s">
        <v>5162</v>
      </c>
      <c r="AV633" t="str">
        <f t="shared" si="9"/>
        <v xml:space="preserve">Wierchomla w aglomeracji Piwniczna-Zdrój </v>
      </c>
      <c r="AW633" t="s">
        <v>5186</v>
      </c>
      <c r="AX633" t="s">
        <v>5163</v>
      </c>
      <c r="BF633" s="730" t="s">
        <v>5170</v>
      </c>
      <c r="BG633" s="730" t="s">
        <v>935</v>
      </c>
      <c r="BH633" s="730" t="s">
        <v>9497</v>
      </c>
    </row>
    <row r="634" spans="1:60">
      <c r="A634">
        <v>630</v>
      </c>
      <c r="B634" t="s">
        <v>935</v>
      </c>
      <c r="D634" t="s">
        <v>5187</v>
      </c>
      <c r="E634" t="s">
        <v>5188</v>
      </c>
      <c r="F634" t="s">
        <v>973</v>
      </c>
      <c r="G634">
        <v>1</v>
      </c>
      <c r="H634">
        <v>0</v>
      </c>
      <c r="I634" t="s">
        <v>4404</v>
      </c>
      <c r="J634" t="s">
        <v>5189</v>
      </c>
      <c r="K634" t="s">
        <v>4464</v>
      </c>
      <c r="L634" t="s">
        <v>2646</v>
      </c>
      <c r="M634" t="s">
        <v>1516</v>
      </c>
      <c r="N634" t="s">
        <v>5190</v>
      </c>
      <c r="O634" t="s">
        <v>5191</v>
      </c>
      <c r="P634" t="s">
        <v>5192</v>
      </c>
      <c r="Q634">
        <v>12088</v>
      </c>
      <c r="R634">
        <v>12129</v>
      </c>
      <c r="S634">
        <v>11755</v>
      </c>
      <c r="T634">
        <v>374</v>
      </c>
      <c r="U634">
        <v>0</v>
      </c>
      <c r="V634">
        <v>374</v>
      </c>
      <c r="W634">
        <v>0.96919999999999995</v>
      </c>
      <c r="X634">
        <v>0</v>
      </c>
      <c r="Y634">
        <v>1</v>
      </c>
      <c r="Z634">
        <v>1</v>
      </c>
      <c r="AA634">
        <v>0</v>
      </c>
      <c r="AB634" t="s">
        <v>935</v>
      </c>
      <c r="AC634" t="s">
        <v>5193</v>
      </c>
      <c r="AP634" t="s">
        <v>980</v>
      </c>
      <c r="AQ634">
        <v>0</v>
      </c>
      <c r="AT634" t="s">
        <v>1212</v>
      </c>
      <c r="AU634" t="s">
        <v>5194</v>
      </c>
      <c r="AV634" t="str">
        <f t="shared" si="9"/>
        <v>Piszczac w aglomeracji Piszczac</v>
      </c>
      <c r="AW634" t="s">
        <v>5195</v>
      </c>
      <c r="AX634" t="s">
        <v>5195</v>
      </c>
      <c r="BF634" s="730" t="s">
        <v>4713</v>
      </c>
      <c r="BG634" s="730" t="s">
        <v>935</v>
      </c>
      <c r="BH634" s="730" t="s">
        <v>9497</v>
      </c>
    </row>
    <row r="635" spans="1:60">
      <c r="A635">
        <v>631</v>
      </c>
      <c r="B635" t="s">
        <v>935</v>
      </c>
      <c r="D635" t="s">
        <v>2686</v>
      </c>
      <c r="E635" t="s">
        <v>2688</v>
      </c>
      <c r="F635" t="s">
        <v>973</v>
      </c>
      <c r="G635">
        <v>1</v>
      </c>
      <c r="H635">
        <v>0</v>
      </c>
      <c r="I635" t="s">
        <v>3599</v>
      </c>
      <c r="J635" t="s">
        <v>4812</v>
      </c>
      <c r="K635" t="s">
        <v>935</v>
      </c>
      <c r="L635" t="s">
        <v>2646</v>
      </c>
      <c r="M635" t="s">
        <v>1516</v>
      </c>
      <c r="N635" t="s">
        <v>2688</v>
      </c>
      <c r="O635" t="s">
        <v>2688</v>
      </c>
      <c r="P635" t="s">
        <v>5196</v>
      </c>
      <c r="Q635">
        <v>2524</v>
      </c>
      <c r="R635">
        <v>2502</v>
      </c>
      <c r="S635">
        <v>2502</v>
      </c>
      <c r="T635">
        <v>0</v>
      </c>
      <c r="U635">
        <v>0</v>
      </c>
      <c r="V635">
        <v>0</v>
      </c>
      <c r="W635">
        <v>1</v>
      </c>
      <c r="X635">
        <v>1</v>
      </c>
      <c r="Y635">
        <v>1</v>
      </c>
      <c r="Z635">
        <v>1</v>
      </c>
      <c r="AA635">
        <v>1</v>
      </c>
      <c r="AB635" t="s">
        <v>935</v>
      </c>
      <c r="AC635" t="s">
        <v>5197</v>
      </c>
      <c r="AP635" t="s">
        <v>980</v>
      </c>
      <c r="AQ635">
        <v>0</v>
      </c>
      <c r="AT635" t="s">
        <v>1459</v>
      </c>
      <c r="AU635" t="s">
        <v>1827</v>
      </c>
      <c r="AV635" t="str">
        <f t="shared" si="9"/>
        <v>Jagodne w aglomeracji Pisz</v>
      </c>
      <c r="AW635" t="s">
        <v>5198</v>
      </c>
      <c r="AX635" t="s">
        <v>1828</v>
      </c>
      <c r="BF635" s="730" t="s">
        <v>4089</v>
      </c>
      <c r="BG635" s="730" t="s">
        <v>935</v>
      </c>
      <c r="BH635" s="730" t="s">
        <v>9497</v>
      </c>
    </row>
    <row r="636" spans="1:60">
      <c r="A636">
        <v>632</v>
      </c>
      <c r="B636" t="s">
        <v>935</v>
      </c>
      <c r="D636" t="s">
        <v>5199</v>
      </c>
      <c r="E636" t="s">
        <v>5157</v>
      </c>
      <c r="F636" t="s">
        <v>973</v>
      </c>
      <c r="G636">
        <v>1</v>
      </c>
      <c r="H636">
        <v>0</v>
      </c>
      <c r="I636" t="s">
        <v>4404</v>
      </c>
      <c r="J636" t="s">
        <v>4629</v>
      </c>
      <c r="K636" t="s">
        <v>4464</v>
      </c>
      <c r="L636" t="s">
        <v>2646</v>
      </c>
      <c r="M636" t="s">
        <v>1516</v>
      </c>
      <c r="N636" t="s">
        <v>5157</v>
      </c>
      <c r="O636" t="s">
        <v>5157</v>
      </c>
      <c r="P636" t="s">
        <v>5200</v>
      </c>
      <c r="Q636">
        <v>26745</v>
      </c>
      <c r="R636">
        <v>26379</v>
      </c>
      <c r="S636">
        <v>26161</v>
      </c>
      <c r="T636">
        <v>218</v>
      </c>
      <c r="U636">
        <v>0</v>
      </c>
      <c r="V636">
        <v>218</v>
      </c>
      <c r="W636">
        <v>0.99170000000000003</v>
      </c>
      <c r="X636">
        <v>1</v>
      </c>
      <c r="Y636">
        <v>1</v>
      </c>
      <c r="Z636">
        <v>1</v>
      </c>
      <c r="AA636">
        <v>1</v>
      </c>
      <c r="AB636" t="s">
        <v>935</v>
      </c>
      <c r="AC636" t="s">
        <v>5201</v>
      </c>
      <c r="AP636" t="s">
        <v>980</v>
      </c>
      <c r="AQ636">
        <v>0</v>
      </c>
      <c r="AT636" t="s">
        <v>935</v>
      </c>
      <c r="AU636" t="s">
        <v>4689</v>
      </c>
      <c r="AV636" t="str">
        <f t="shared" si="9"/>
        <v>Pisarzowice w aglomeracji Pisarzowice</v>
      </c>
      <c r="AW636" t="s">
        <v>4690</v>
      </c>
      <c r="AX636" t="s">
        <v>4690</v>
      </c>
      <c r="BF636" s="730" t="s">
        <v>5187</v>
      </c>
      <c r="BG636" s="730" t="s">
        <v>4464</v>
      </c>
      <c r="BH636" s="730" t="s">
        <v>9497</v>
      </c>
    </row>
    <row r="637" spans="1:60">
      <c r="A637">
        <v>633</v>
      </c>
      <c r="B637" t="s">
        <v>935</v>
      </c>
      <c r="D637" t="s">
        <v>3173</v>
      </c>
      <c r="E637" t="s">
        <v>3175</v>
      </c>
      <c r="F637" t="s">
        <v>973</v>
      </c>
      <c r="G637">
        <v>1</v>
      </c>
      <c r="H637">
        <v>0</v>
      </c>
      <c r="I637" t="s">
        <v>3599</v>
      </c>
      <c r="J637" t="s">
        <v>4710</v>
      </c>
      <c r="K637" t="s">
        <v>4208</v>
      </c>
      <c r="L637" t="s">
        <v>2646</v>
      </c>
      <c r="M637" t="s">
        <v>1516</v>
      </c>
      <c r="N637" t="s">
        <v>3175</v>
      </c>
      <c r="O637" t="s">
        <v>3175</v>
      </c>
      <c r="P637" t="s">
        <v>5202</v>
      </c>
      <c r="Q637">
        <v>4429</v>
      </c>
      <c r="R637">
        <v>4323</v>
      </c>
      <c r="S637">
        <v>4323</v>
      </c>
      <c r="T637">
        <v>0</v>
      </c>
      <c r="U637">
        <v>0</v>
      </c>
      <c r="V637">
        <v>0</v>
      </c>
      <c r="W637">
        <v>1</v>
      </c>
      <c r="X637">
        <v>1</v>
      </c>
      <c r="Y637">
        <v>1</v>
      </c>
      <c r="Z637">
        <v>1</v>
      </c>
      <c r="AA637">
        <v>1</v>
      </c>
      <c r="AB637" t="s">
        <v>935</v>
      </c>
      <c r="AC637" t="s">
        <v>5203</v>
      </c>
      <c r="AP637" t="s">
        <v>980</v>
      </c>
      <c r="AQ637">
        <v>0</v>
      </c>
      <c r="AT637" t="s">
        <v>990</v>
      </c>
      <c r="AU637" t="s">
        <v>5204</v>
      </c>
      <c r="AV637" t="str">
        <f t="shared" si="9"/>
        <v>Miejska Oczyszczalnia Ścieków w aglomeracji Piotrków Trybunalski</v>
      </c>
      <c r="AW637" t="s">
        <v>1387</v>
      </c>
      <c r="AX637" t="s">
        <v>5205</v>
      </c>
      <c r="BF637" s="730" t="s">
        <v>2686</v>
      </c>
      <c r="BG637" s="730" t="s">
        <v>935</v>
      </c>
      <c r="BH637" s="730" t="s">
        <v>9497</v>
      </c>
    </row>
    <row r="638" spans="1:60">
      <c r="A638">
        <v>634</v>
      </c>
      <c r="B638" t="s">
        <v>935</v>
      </c>
      <c r="D638" t="s">
        <v>1121</v>
      </c>
      <c r="E638" t="s">
        <v>5206</v>
      </c>
      <c r="F638" t="s">
        <v>1552</v>
      </c>
      <c r="G638">
        <v>1</v>
      </c>
      <c r="H638">
        <v>0</v>
      </c>
      <c r="I638" t="s">
        <v>3599</v>
      </c>
      <c r="J638" t="s">
        <v>4812</v>
      </c>
      <c r="K638" t="s">
        <v>935</v>
      </c>
      <c r="L638" t="s">
        <v>2646</v>
      </c>
      <c r="M638" t="s">
        <v>1516</v>
      </c>
      <c r="N638" t="s">
        <v>5206</v>
      </c>
      <c r="O638" t="s">
        <v>5206</v>
      </c>
      <c r="P638" t="s">
        <v>5207</v>
      </c>
      <c r="Q638">
        <v>4913</v>
      </c>
      <c r="R638">
        <v>4913</v>
      </c>
      <c r="S638">
        <v>4913</v>
      </c>
      <c r="T638">
        <v>0</v>
      </c>
      <c r="U638">
        <v>0</v>
      </c>
      <c r="V638">
        <v>0</v>
      </c>
      <c r="W638">
        <v>1</v>
      </c>
      <c r="X638">
        <v>1</v>
      </c>
      <c r="Y638">
        <v>1</v>
      </c>
      <c r="Z638">
        <v>1</v>
      </c>
      <c r="AA638">
        <v>1</v>
      </c>
      <c r="AB638" t="s">
        <v>935</v>
      </c>
      <c r="AC638" t="s">
        <v>5208</v>
      </c>
      <c r="AP638" t="s">
        <v>980</v>
      </c>
      <c r="AQ638">
        <v>0</v>
      </c>
      <c r="AT638" t="s">
        <v>1072</v>
      </c>
      <c r="AU638" t="s">
        <v>2127</v>
      </c>
      <c r="AV638" t="str">
        <f t="shared" si="9"/>
        <v>Piotrków Kujawski w aglomeracji Piotrków Kujawski</v>
      </c>
      <c r="AW638" t="s">
        <v>2128</v>
      </c>
      <c r="AX638" t="s">
        <v>2128</v>
      </c>
      <c r="BF638" s="730" t="s">
        <v>5199</v>
      </c>
      <c r="BG638" s="730" t="s">
        <v>4464</v>
      </c>
      <c r="BH638" s="730" t="s">
        <v>9497</v>
      </c>
    </row>
    <row r="639" spans="1:60">
      <c r="A639">
        <v>635</v>
      </c>
      <c r="B639" t="s">
        <v>935</v>
      </c>
      <c r="D639" t="s">
        <v>5209</v>
      </c>
      <c r="E639" t="s">
        <v>5210</v>
      </c>
      <c r="F639" t="s">
        <v>973</v>
      </c>
      <c r="G639">
        <v>1</v>
      </c>
      <c r="H639">
        <v>0</v>
      </c>
      <c r="I639" t="s">
        <v>3599</v>
      </c>
      <c r="J639" t="s">
        <v>4585</v>
      </c>
      <c r="K639" t="s">
        <v>4426</v>
      </c>
      <c r="L639" t="s">
        <v>2646</v>
      </c>
      <c r="M639" t="s">
        <v>1516</v>
      </c>
      <c r="N639" t="s">
        <v>4859</v>
      </c>
      <c r="O639" t="s">
        <v>4859</v>
      </c>
      <c r="P639" t="s">
        <v>5211</v>
      </c>
      <c r="Q639">
        <v>2050</v>
      </c>
      <c r="R639">
        <v>2046</v>
      </c>
      <c r="S639">
        <v>2026</v>
      </c>
      <c r="T639">
        <v>12</v>
      </c>
      <c r="U639">
        <v>8</v>
      </c>
      <c r="V639">
        <v>20</v>
      </c>
      <c r="W639">
        <v>0.99019999999999997</v>
      </c>
      <c r="X639">
        <v>1</v>
      </c>
      <c r="Y639">
        <v>1</v>
      </c>
      <c r="Z639">
        <v>1</v>
      </c>
      <c r="AA639">
        <v>1</v>
      </c>
      <c r="AB639" t="s">
        <v>935</v>
      </c>
      <c r="AC639" t="s">
        <v>5212</v>
      </c>
      <c r="AP639" t="s">
        <v>980</v>
      </c>
      <c r="AQ639">
        <v>0</v>
      </c>
      <c r="AT639" t="s">
        <v>990</v>
      </c>
      <c r="AU639" t="s">
        <v>5213</v>
      </c>
      <c r="AV639" t="str">
        <f t="shared" si="9"/>
        <v>Oczyszczalnia Ścieków Januszno w aglomeracji Pionki</v>
      </c>
      <c r="AW639" t="s">
        <v>5214</v>
      </c>
      <c r="AX639" t="s">
        <v>5215</v>
      </c>
      <c r="BF639" s="730" t="s">
        <v>3173</v>
      </c>
      <c r="BG639" s="730" t="s">
        <v>4208</v>
      </c>
      <c r="BH639" s="730" t="s">
        <v>9497</v>
      </c>
    </row>
    <row r="640" spans="1:60">
      <c r="A640">
        <v>636</v>
      </c>
      <c r="B640" t="s">
        <v>935</v>
      </c>
      <c r="D640" t="s">
        <v>5216</v>
      </c>
      <c r="E640" t="s">
        <v>5217</v>
      </c>
      <c r="F640" t="s">
        <v>973</v>
      </c>
      <c r="G640">
        <v>1</v>
      </c>
      <c r="H640">
        <v>0</v>
      </c>
      <c r="I640" t="s">
        <v>3599</v>
      </c>
      <c r="J640" t="s">
        <v>4585</v>
      </c>
      <c r="K640" t="s">
        <v>4426</v>
      </c>
      <c r="L640" t="s">
        <v>2646</v>
      </c>
      <c r="M640" t="s">
        <v>1516</v>
      </c>
      <c r="N640" t="s">
        <v>4859</v>
      </c>
      <c r="O640" t="s">
        <v>4859</v>
      </c>
      <c r="P640" t="s">
        <v>5218</v>
      </c>
      <c r="Q640">
        <v>2083</v>
      </c>
      <c r="R640">
        <v>2082</v>
      </c>
      <c r="S640">
        <v>2057</v>
      </c>
      <c r="T640">
        <v>15</v>
      </c>
      <c r="U640">
        <v>10</v>
      </c>
      <c r="V640">
        <v>25</v>
      </c>
      <c r="W640">
        <v>0.98799999999999999</v>
      </c>
      <c r="X640">
        <v>1</v>
      </c>
      <c r="Y640">
        <v>1</v>
      </c>
      <c r="Z640">
        <v>1</v>
      </c>
      <c r="AA640">
        <v>1</v>
      </c>
      <c r="AB640" t="s">
        <v>935</v>
      </c>
      <c r="AC640" t="s">
        <v>5219</v>
      </c>
      <c r="AP640" t="s">
        <v>980</v>
      </c>
      <c r="AQ640">
        <v>0</v>
      </c>
      <c r="AT640" t="s">
        <v>935</v>
      </c>
      <c r="AU640" t="s">
        <v>4903</v>
      </c>
      <c r="AV640" t="str">
        <f t="shared" si="9"/>
        <v>Pińczów w aglomeracji Pińczów</v>
      </c>
      <c r="AW640" t="s">
        <v>4904</v>
      </c>
      <c r="AX640" t="s">
        <v>4904</v>
      </c>
      <c r="BF640" s="730" t="s">
        <v>1121</v>
      </c>
      <c r="BG640" s="730" t="s">
        <v>935</v>
      </c>
      <c r="BH640" s="730" t="s">
        <v>9497</v>
      </c>
    </row>
    <row r="641" spans="1:60">
      <c r="A641">
        <v>637</v>
      </c>
      <c r="B641" t="s">
        <v>935</v>
      </c>
      <c r="D641" t="s">
        <v>5220</v>
      </c>
      <c r="E641" t="s">
        <v>5221</v>
      </c>
      <c r="F641" t="s">
        <v>973</v>
      </c>
      <c r="G641">
        <v>1</v>
      </c>
      <c r="H641">
        <v>0</v>
      </c>
      <c r="I641" t="s">
        <v>4404</v>
      </c>
      <c r="J641" t="s">
        <v>4463</v>
      </c>
      <c r="K641" t="s">
        <v>4464</v>
      </c>
      <c r="L641" t="s">
        <v>2646</v>
      </c>
      <c r="M641" t="s">
        <v>1516</v>
      </c>
      <c r="N641" t="s">
        <v>5221</v>
      </c>
      <c r="O641" t="s">
        <v>5221</v>
      </c>
      <c r="P641" t="s">
        <v>5222</v>
      </c>
      <c r="Q641">
        <v>10848</v>
      </c>
      <c r="R641">
        <v>12477</v>
      </c>
      <c r="S641">
        <v>11282</v>
      </c>
      <c r="T641">
        <v>830</v>
      </c>
      <c r="U641">
        <v>70</v>
      </c>
      <c r="V641">
        <v>1195</v>
      </c>
      <c r="W641">
        <v>0.9042</v>
      </c>
      <c r="X641">
        <v>0</v>
      </c>
      <c r="Y641">
        <v>1</v>
      </c>
      <c r="Z641">
        <v>0</v>
      </c>
      <c r="AA641">
        <v>0</v>
      </c>
      <c r="AB641" t="s">
        <v>935</v>
      </c>
      <c r="AC641" t="s">
        <v>5223</v>
      </c>
      <c r="AP641" t="s">
        <v>980</v>
      </c>
      <c r="AQ641">
        <v>0</v>
      </c>
      <c r="AT641" t="s">
        <v>1072</v>
      </c>
      <c r="AU641" t="s">
        <v>2214</v>
      </c>
      <c r="AV641" t="str">
        <f t="shared" si="9"/>
        <v>Gwda w aglomeracji Piła</v>
      </c>
      <c r="AW641" t="s">
        <v>5224</v>
      </c>
      <c r="AX641" t="s">
        <v>2154</v>
      </c>
      <c r="BF641" s="730" t="s">
        <v>5209</v>
      </c>
      <c r="BG641" s="730" t="s">
        <v>4426</v>
      </c>
      <c r="BH641" s="730" t="s">
        <v>9497</v>
      </c>
    </row>
    <row r="642" spans="1:60">
      <c r="A642">
        <v>638</v>
      </c>
      <c r="B642" t="s">
        <v>935</v>
      </c>
      <c r="D642" t="s">
        <v>2101</v>
      </c>
      <c r="E642" t="s">
        <v>2103</v>
      </c>
      <c r="F642" t="s">
        <v>973</v>
      </c>
      <c r="G642">
        <v>1</v>
      </c>
      <c r="H642">
        <v>0</v>
      </c>
      <c r="I642" t="s">
        <v>3599</v>
      </c>
      <c r="J642" t="s">
        <v>4492</v>
      </c>
      <c r="K642" t="s">
        <v>935</v>
      </c>
      <c r="L642" t="s">
        <v>2646</v>
      </c>
      <c r="M642" t="s">
        <v>1516</v>
      </c>
      <c r="N642" t="s">
        <v>2103</v>
      </c>
      <c r="O642" t="s">
        <v>2103</v>
      </c>
      <c r="P642" t="s">
        <v>5225</v>
      </c>
      <c r="Q642">
        <v>7506</v>
      </c>
      <c r="R642">
        <v>8052</v>
      </c>
      <c r="S642">
        <v>7768</v>
      </c>
      <c r="T642">
        <v>284</v>
      </c>
      <c r="U642">
        <v>0</v>
      </c>
      <c r="V642">
        <v>284</v>
      </c>
      <c r="W642">
        <v>0.9647</v>
      </c>
      <c r="X642">
        <v>0</v>
      </c>
      <c r="Y642">
        <v>1</v>
      </c>
      <c r="Z642">
        <v>1</v>
      </c>
      <c r="AA642">
        <v>0</v>
      </c>
      <c r="AB642" t="s">
        <v>935</v>
      </c>
      <c r="AC642" t="s">
        <v>5226</v>
      </c>
      <c r="AP642" t="s">
        <v>980</v>
      </c>
      <c r="AQ642">
        <v>0</v>
      </c>
      <c r="AT642" t="s">
        <v>1019</v>
      </c>
      <c r="AU642" t="s">
        <v>5227</v>
      </c>
      <c r="AV642" t="str">
        <f t="shared" si="9"/>
        <v>PILZNO w aglomeracji PILZNO</v>
      </c>
      <c r="AW642" t="s">
        <v>5228</v>
      </c>
      <c r="AX642" t="s">
        <v>5228</v>
      </c>
      <c r="BF642" s="730" t="s">
        <v>5216</v>
      </c>
      <c r="BG642" s="730" t="s">
        <v>4426</v>
      </c>
      <c r="BH642" s="730" t="s">
        <v>9497</v>
      </c>
    </row>
    <row r="643" spans="1:60">
      <c r="A643">
        <v>639</v>
      </c>
      <c r="B643" t="s">
        <v>935</v>
      </c>
      <c r="D643" t="s">
        <v>5229</v>
      </c>
      <c r="E643" t="s">
        <v>5230</v>
      </c>
      <c r="F643" t="s">
        <v>973</v>
      </c>
      <c r="G643">
        <v>1</v>
      </c>
      <c r="H643">
        <v>0</v>
      </c>
      <c r="I643" t="s">
        <v>3599</v>
      </c>
      <c r="J643" t="s">
        <v>4425</v>
      </c>
      <c r="K643" t="s">
        <v>4426</v>
      </c>
      <c r="L643" t="s">
        <v>2646</v>
      </c>
      <c r="M643" t="s">
        <v>1516</v>
      </c>
      <c r="N643" t="s">
        <v>5230</v>
      </c>
      <c r="O643" t="s">
        <v>5230</v>
      </c>
      <c r="P643" t="s">
        <v>5231</v>
      </c>
      <c r="Q643">
        <v>2085</v>
      </c>
      <c r="R643">
        <v>2184</v>
      </c>
      <c r="S643">
        <v>2163</v>
      </c>
      <c r="T643">
        <v>0</v>
      </c>
      <c r="U643">
        <v>21</v>
      </c>
      <c r="V643">
        <v>21</v>
      </c>
      <c r="W643">
        <v>0.99039999999999995</v>
      </c>
      <c r="X643">
        <v>1</v>
      </c>
      <c r="Y643">
        <v>1</v>
      </c>
      <c r="Z643">
        <v>1</v>
      </c>
      <c r="AA643">
        <v>1</v>
      </c>
      <c r="AB643" t="s">
        <v>935</v>
      </c>
      <c r="AC643" t="s">
        <v>5232</v>
      </c>
      <c r="AP643" t="s">
        <v>980</v>
      </c>
      <c r="AQ643">
        <v>0</v>
      </c>
      <c r="AT643" t="s">
        <v>990</v>
      </c>
      <c r="AU643" t="s">
        <v>5233</v>
      </c>
      <c r="AV643" t="str">
        <f t="shared" si="9"/>
        <v>oczyszczalnia ścieków Pilica w aglomeracji Pilica</v>
      </c>
      <c r="AW643" t="s">
        <v>5234</v>
      </c>
      <c r="AX643" t="s">
        <v>5235</v>
      </c>
      <c r="BF643" s="730" t="s">
        <v>5220</v>
      </c>
      <c r="BG643" s="730" t="s">
        <v>4464</v>
      </c>
      <c r="BH643" s="730" t="s">
        <v>9497</v>
      </c>
    </row>
    <row r="644" spans="1:60">
      <c r="A644">
        <v>640</v>
      </c>
      <c r="B644" t="s">
        <v>935</v>
      </c>
      <c r="D644" t="s">
        <v>5236</v>
      </c>
      <c r="E644" t="s">
        <v>5237</v>
      </c>
      <c r="F644" t="s">
        <v>973</v>
      </c>
      <c r="G644">
        <v>2</v>
      </c>
      <c r="H644">
        <v>0</v>
      </c>
      <c r="I644" t="s">
        <v>3599</v>
      </c>
      <c r="J644" t="s">
        <v>4492</v>
      </c>
      <c r="K644" t="s">
        <v>935</v>
      </c>
      <c r="L644" t="s">
        <v>2646</v>
      </c>
      <c r="M644" t="s">
        <v>1516</v>
      </c>
      <c r="N644" t="s">
        <v>5237</v>
      </c>
      <c r="O644" t="s">
        <v>5237</v>
      </c>
      <c r="P644" t="s">
        <v>5238</v>
      </c>
      <c r="Q644">
        <v>8323</v>
      </c>
      <c r="R644">
        <v>8990</v>
      </c>
      <c r="S644">
        <v>6165</v>
      </c>
      <c r="T644">
        <v>2585</v>
      </c>
      <c r="U644">
        <v>240</v>
      </c>
      <c r="V644">
        <v>2825</v>
      </c>
      <c r="W644">
        <v>0.68579999999999997</v>
      </c>
      <c r="X644">
        <v>0</v>
      </c>
      <c r="Y644">
        <v>1</v>
      </c>
      <c r="Z644">
        <v>0</v>
      </c>
      <c r="AA644">
        <v>0</v>
      </c>
      <c r="AB644" t="s">
        <v>935</v>
      </c>
      <c r="AC644" s="507" t="s">
        <v>5239</v>
      </c>
      <c r="AD644" s="508" t="s">
        <v>5240</v>
      </c>
      <c r="AP644" t="s">
        <v>980</v>
      </c>
      <c r="AQ644">
        <v>0</v>
      </c>
      <c r="AT644" t="s">
        <v>1047</v>
      </c>
      <c r="AU644" t="s">
        <v>4341</v>
      </c>
      <c r="AV644" t="str">
        <f t="shared" si="9"/>
        <v>Oczyszczalnia ścieków Pilchowice "Piaski" w aglomeracji Pilchowice</v>
      </c>
      <c r="AW644" t="s">
        <v>5241</v>
      </c>
      <c r="AX644" t="s">
        <v>4342</v>
      </c>
      <c r="BF644" s="730" t="s">
        <v>2101</v>
      </c>
      <c r="BG644" s="730" t="s">
        <v>935</v>
      </c>
      <c r="BH644" s="730" t="s">
        <v>9497</v>
      </c>
    </row>
    <row r="645" spans="1:60">
      <c r="A645">
        <v>641</v>
      </c>
      <c r="B645" t="s">
        <v>935</v>
      </c>
      <c r="D645" t="s">
        <v>3400</v>
      </c>
      <c r="E645" t="s">
        <v>3402</v>
      </c>
      <c r="F645" t="s">
        <v>973</v>
      </c>
      <c r="G645">
        <v>1</v>
      </c>
      <c r="H645">
        <v>0</v>
      </c>
      <c r="I645" t="s">
        <v>3599</v>
      </c>
      <c r="J645" t="s">
        <v>4515</v>
      </c>
      <c r="K645" t="s">
        <v>984</v>
      </c>
      <c r="L645" t="s">
        <v>3592</v>
      </c>
      <c r="M645" t="s">
        <v>1516</v>
      </c>
      <c r="N645" t="s">
        <v>3402</v>
      </c>
      <c r="O645" t="s">
        <v>5242</v>
      </c>
      <c r="P645" t="s">
        <v>5243</v>
      </c>
      <c r="Q645">
        <v>14907</v>
      </c>
      <c r="R645">
        <v>15369</v>
      </c>
      <c r="S645">
        <v>15145</v>
      </c>
      <c r="T645">
        <v>167</v>
      </c>
      <c r="U645">
        <v>57</v>
      </c>
      <c r="V645">
        <v>224</v>
      </c>
      <c r="W645">
        <v>0.98540000000000005</v>
      </c>
      <c r="X645">
        <v>1</v>
      </c>
      <c r="Y645">
        <v>1</v>
      </c>
      <c r="Z645">
        <v>1</v>
      </c>
      <c r="AA645">
        <v>1</v>
      </c>
      <c r="AB645" t="s">
        <v>935</v>
      </c>
      <c r="AC645" t="s">
        <v>5244</v>
      </c>
      <c r="AP645" t="s">
        <v>1232</v>
      </c>
      <c r="AQ645">
        <v>1</v>
      </c>
      <c r="AT645" t="s">
        <v>990</v>
      </c>
      <c r="AU645" t="s">
        <v>5245</v>
      </c>
      <c r="AV645" t="str">
        <f t="shared" si="9"/>
        <v>Pilawa w aglomeracji Pilawa</v>
      </c>
      <c r="AW645" t="s">
        <v>5246</v>
      </c>
      <c r="AX645" t="s">
        <v>5246</v>
      </c>
      <c r="BF645" s="730" t="s">
        <v>5229</v>
      </c>
      <c r="BG645" s="730" t="s">
        <v>4426</v>
      </c>
      <c r="BH645" s="730" t="s">
        <v>9497</v>
      </c>
    </row>
    <row r="646" spans="1:60">
      <c r="A646">
        <v>642</v>
      </c>
      <c r="B646" t="s">
        <v>935</v>
      </c>
      <c r="D646" t="s">
        <v>981</v>
      </c>
      <c r="E646" t="s">
        <v>984</v>
      </c>
      <c r="F646" t="s">
        <v>973</v>
      </c>
      <c r="G646">
        <v>1</v>
      </c>
      <c r="H646">
        <v>0</v>
      </c>
      <c r="I646" t="s">
        <v>3590</v>
      </c>
      <c r="J646" t="s">
        <v>4742</v>
      </c>
      <c r="K646" t="s">
        <v>984</v>
      </c>
      <c r="L646" t="s">
        <v>2646</v>
      </c>
      <c r="M646" t="s">
        <v>1516</v>
      </c>
      <c r="N646" t="s">
        <v>984</v>
      </c>
      <c r="O646" t="s">
        <v>5247</v>
      </c>
      <c r="P646" t="s">
        <v>5248</v>
      </c>
      <c r="Q646">
        <v>193988</v>
      </c>
      <c r="R646">
        <v>175072</v>
      </c>
      <c r="S646">
        <v>172846</v>
      </c>
      <c r="T646">
        <v>1949</v>
      </c>
      <c r="U646">
        <v>277</v>
      </c>
      <c r="V646">
        <v>2226</v>
      </c>
      <c r="W646">
        <v>0.98729999999999996</v>
      </c>
      <c r="X646">
        <v>0</v>
      </c>
      <c r="Y646">
        <v>1</v>
      </c>
      <c r="Z646">
        <v>1</v>
      </c>
      <c r="AA646">
        <v>0</v>
      </c>
      <c r="AB646" t="s">
        <v>935</v>
      </c>
      <c r="AC646" t="s">
        <v>5249</v>
      </c>
      <c r="AP646" t="s">
        <v>980</v>
      </c>
      <c r="AQ646">
        <v>0</v>
      </c>
      <c r="AT646" t="s">
        <v>990</v>
      </c>
      <c r="AU646" t="s">
        <v>5245</v>
      </c>
      <c r="AV646" t="str">
        <f t="shared" ref="AV646:AV709" si="10">CONCATENATE("",AW646," w aglomeracji ",AX646)</f>
        <v>Gocław w aglomeracji Pilawa</v>
      </c>
      <c r="AW646" t="s">
        <v>5250</v>
      </c>
      <c r="AX646" t="s">
        <v>5246</v>
      </c>
      <c r="BF646" s="730" t="s">
        <v>5236</v>
      </c>
      <c r="BG646" s="730" t="s">
        <v>935</v>
      </c>
      <c r="BH646" s="730" t="s">
        <v>9497</v>
      </c>
    </row>
    <row r="647" spans="1:60">
      <c r="A647">
        <v>643</v>
      </c>
      <c r="B647" t="s">
        <v>935</v>
      </c>
      <c r="D647" t="s">
        <v>2348</v>
      </c>
      <c r="E647" t="s">
        <v>2350</v>
      </c>
      <c r="F647" t="s">
        <v>973</v>
      </c>
      <c r="G647">
        <v>1</v>
      </c>
      <c r="H647">
        <v>0</v>
      </c>
      <c r="I647" t="s">
        <v>5251</v>
      </c>
      <c r="J647" t="s">
        <v>5252</v>
      </c>
      <c r="K647" t="s">
        <v>4208</v>
      </c>
      <c r="L647" t="s">
        <v>2646</v>
      </c>
      <c r="M647" t="s">
        <v>1516</v>
      </c>
      <c r="N647" t="s">
        <v>2350</v>
      </c>
      <c r="O647" t="s">
        <v>2350</v>
      </c>
      <c r="P647" t="s">
        <v>5253</v>
      </c>
      <c r="Q647">
        <v>2347</v>
      </c>
      <c r="R647">
        <v>2376</v>
      </c>
      <c r="S647">
        <v>2195</v>
      </c>
      <c r="T647">
        <v>138</v>
      </c>
      <c r="U647">
        <v>43</v>
      </c>
      <c r="V647">
        <v>181</v>
      </c>
      <c r="W647">
        <v>0.92379999999999995</v>
      </c>
      <c r="X647">
        <v>0</v>
      </c>
      <c r="Y647">
        <v>1</v>
      </c>
      <c r="Z647">
        <v>1</v>
      </c>
      <c r="AA647">
        <v>0</v>
      </c>
      <c r="AB647" t="s">
        <v>935</v>
      </c>
      <c r="AC647" t="s">
        <v>5254</v>
      </c>
      <c r="AP647" t="s">
        <v>980</v>
      </c>
      <c r="AQ647">
        <v>0</v>
      </c>
      <c r="AT647" t="s">
        <v>1169</v>
      </c>
      <c r="AU647" t="s">
        <v>3047</v>
      </c>
      <c r="AV647" t="str">
        <f t="shared" si="10"/>
        <v>Oczyszczalnia ścieków w Pieniężnie. Nazwa: Oczyszczalnia "Biogradex" w aglomeracji Pieniężno</v>
      </c>
      <c r="AW647" t="s">
        <v>5255</v>
      </c>
      <c r="AX647" t="s">
        <v>3048</v>
      </c>
      <c r="BF647" s="730" t="s">
        <v>3400</v>
      </c>
      <c r="BG647" s="730" t="s">
        <v>984</v>
      </c>
      <c r="BH647" s="730" t="s">
        <v>9497</v>
      </c>
    </row>
    <row r="648" spans="1:60">
      <c r="A648">
        <v>644</v>
      </c>
      <c r="B648" t="s">
        <v>935</v>
      </c>
      <c r="D648" t="s">
        <v>5256</v>
      </c>
      <c r="E648" t="s">
        <v>5257</v>
      </c>
      <c r="F648" t="s">
        <v>1015</v>
      </c>
      <c r="G648">
        <v>0</v>
      </c>
      <c r="H648">
        <v>1</v>
      </c>
      <c r="I648" t="s">
        <v>4404</v>
      </c>
      <c r="J648" t="s">
        <v>4411</v>
      </c>
      <c r="K648" t="s">
        <v>4208</v>
      </c>
      <c r="L648" t="s">
        <v>2646</v>
      </c>
      <c r="M648" t="s">
        <v>1516</v>
      </c>
      <c r="N648" t="s">
        <v>5257</v>
      </c>
      <c r="O648" t="s">
        <v>5257</v>
      </c>
      <c r="P648" t="s">
        <v>5258</v>
      </c>
      <c r="Q648">
        <v>3310</v>
      </c>
      <c r="R648">
        <v>3249</v>
      </c>
      <c r="S648">
        <v>2646</v>
      </c>
      <c r="T648">
        <v>315</v>
      </c>
      <c r="U648">
        <v>288</v>
      </c>
      <c r="V648">
        <v>603</v>
      </c>
      <c r="W648">
        <v>0.81440000000000001</v>
      </c>
      <c r="X648">
        <v>0</v>
      </c>
      <c r="Y648">
        <v>0</v>
      </c>
      <c r="Z648">
        <v>1</v>
      </c>
      <c r="AA648">
        <v>0</v>
      </c>
      <c r="AB648" t="s">
        <v>935</v>
      </c>
      <c r="AC648" t="s">
        <v>746</v>
      </c>
      <c r="AJ648" t="s">
        <v>3595</v>
      </c>
      <c r="AP648" t="s">
        <v>980</v>
      </c>
      <c r="AQ648">
        <v>0</v>
      </c>
      <c r="AT648" t="s">
        <v>935</v>
      </c>
      <c r="AU648" t="s">
        <v>5220</v>
      </c>
      <c r="AV648" t="str">
        <f t="shared" si="10"/>
        <v>Piekoszów w aglomeracji Piekoszów</v>
      </c>
      <c r="AW648" t="s">
        <v>5221</v>
      </c>
      <c r="AX648" t="s">
        <v>5221</v>
      </c>
      <c r="BF648" s="730" t="s">
        <v>981</v>
      </c>
      <c r="BG648" s="730" t="s">
        <v>984</v>
      </c>
      <c r="BH648" s="730" t="s">
        <v>9497</v>
      </c>
    </row>
    <row r="649" spans="1:60">
      <c r="A649">
        <v>645</v>
      </c>
      <c r="B649" t="s">
        <v>935</v>
      </c>
      <c r="D649" t="s">
        <v>5259</v>
      </c>
      <c r="E649" t="s">
        <v>5260</v>
      </c>
      <c r="F649" t="s">
        <v>973</v>
      </c>
      <c r="G649">
        <v>1</v>
      </c>
      <c r="H649">
        <v>0</v>
      </c>
      <c r="I649" t="s">
        <v>4404</v>
      </c>
      <c r="J649" t="s">
        <v>4463</v>
      </c>
      <c r="K649" t="s">
        <v>4464</v>
      </c>
      <c r="L649" t="s">
        <v>2646</v>
      </c>
      <c r="M649" t="s">
        <v>1516</v>
      </c>
      <c r="N649" t="s">
        <v>5260</v>
      </c>
      <c r="O649" t="s">
        <v>5260</v>
      </c>
      <c r="P649" t="s">
        <v>5261</v>
      </c>
      <c r="Q649">
        <v>6828</v>
      </c>
      <c r="R649">
        <v>6910</v>
      </c>
      <c r="S649">
        <v>6841</v>
      </c>
      <c r="T649">
        <v>59</v>
      </c>
      <c r="U649">
        <v>10</v>
      </c>
      <c r="V649">
        <v>69</v>
      </c>
      <c r="W649">
        <v>0.99</v>
      </c>
      <c r="X649">
        <v>1</v>
      </c>
      <c r="Y649">
        <v>1</v>
      </c>
      <c r="Z649">
        <v>1</v>
      </c>
      <c r="AA649">
        <v>1</v>
      </c>
      <c r="AB649" t="s">
        <v>935</v>
      </c>
      <c r="AC649" t="s">
        <v>5262</v>
      </c>
      <c r="AP649" t="s">
        <v>980</v>
      </c>
      <c r="AQ649">
        <v>0</v>
      </c>
      <c r="AT649" t="s">
        <v>1047</v>
      </c>
      <c r="AU649" t="s">
        <v>3699</v>
      </c>
      <c r="AV649" t="str">
        <f t="shared" si="10"/>
        <v>OŚK PÓŁNOC w aglomeracji Piekary Śląskie Północ</v>
      </c>
      <c r="AW649" t="s">
        <v>5263</v>
      </c>
      <c r="AX649" t="s">
        <v>3700</v>
      </c>
      <c r="BF649" s="730" t="s">
        <v>2348</v>
      </c>
      <c r="BG649" s="730" t="s">
        <v>4208</v>
      </c>
      <c r="BH649" s="730" t="s">
        <v>9497</v>
      </c>
    </row>
    <row r="650" spans="1:60">
      <c r="A650">
        <v>646</v>
      </c>
      <c r="B650" t="s">
        <v>935</v>
      </c>
      <c r="D650" t="s">
        <v>5264</v>
      </c>
      <c r="E650" t="s">
        <v>5265</v>
      </c>
      <c r="F650" t="s">
        <v>973</v>
      </c>
      <c r="G650">
        <v>1</v>
      </c>
      <c r="H650">
        <v>0</v>
      </c>
      <c r="I650" t="s">
        <v>3599</v>
      </c>
      <c r="J650" t="s">
        <v>4439</v>
      </c>
      <c r="K650" t="s">
        <v>4426</v>
      </c>
      <c r="L650" t="s">
        <v>2646</v>
      </c>
      <c r="M650" t="s">
        <v>1516</v>
      </c>
      <c r="N650" t="s">
        <v>5265</v>
      </c>
      <c r="O650" t="s">
        <v>5265</v>
      </c>
      <c r="P650" t="s">
        <v>5266</v>
      </c>
      <c r="Q650">
        <v>8680</v>
      </c>
      <c r="R650">
        <v>8710</v>
      </c>
      <c r="S650">
        <v>8690</v>
      </c>
      <c r="T650">
        <v>18</v>
      </c>
      <c r="U650">
        <v>2</v>
      </c>
      <c r="V650">
        <v>20</v>
      </c>
      <c r="W650">
        <v>0.99770000000000003</v>
      </c>
      <c r="X650">
        <v>1</v>
      </c>
      <c r="Y650">
        <v>1</v>
      </c>
      <c r="Z650">
        <v>1</v>
      </c>
      <c r="AA650">
        <v>1</v>
      </c>
      <c r="AB650" t="s">
        <v>935</v>
      </c>
      <c r="AC650" t="s">
        <v>5267</v>
      </c>
      <c r="AP650" t="s">
        <v>980</v>
      </c>
      <c r="AQ650">
        <v>0</v>
      </c>
      <c r="AT650" t="s">
        <v>1047</v>
      </c>
      <c r="AU650" t="s">
        <v>3692</v>
      </c>
      <c r="AV650" t="str">
        <f t="shared" si="10"/>
        <v>OŚK Południe w aglomeracji Piekary Śląskie Południe</v>
      </c>
      <c r="AW650" t="s">
        <v>5268</v>
      </c>
      <c r="AX650" t="s">
        <v>3693</v>
      </c>
      <c r="BF650" s="730" t="s">
        <v>5256</v>
      </c>
      <c r="BG650" s="730" t="s">
        <v>4208</v>
      </c>
      <c r="BH650" s="730" t="s">
        <v>9497</v>
      </c>
    </row>
    <row r="651" spans="1:60">
      <c r="A651">
        <v>647</v>
      </c>
      <c r="B651" t="s">
        <v>935</v>
      </c>
      <c r="D651" t="s">
        <v>5269</v>
      </c>
      <c r="E651" t="s">
        <v>5270</v>
      </c>
      <c r="F651" t="s">
        <v>973</v>
      </c>
      <c r="G651">
        <v>1</v>
      </c>
      <c r="H651">
        <v>0</v>
      </c>
      <c r="I651" t="s">
        <v>4404</v>
      </c>
      <c r="J651" t="s">
        <v>4463</v>
      </c>
      <c r="K651" t="s">
        <v>4464</v>
      </c>
      <c r="L651" t="s">
        <v>2646</v>
      </c>
      <c r="M651" t="s">
        <v>1516</v>
      </c>
      <c r="N651" t="s">
        <v>5270</v>
      </c>
      <c r="O651" t="s">
        <v>5270</v>
      </c>
      <c r="P651" t="s">
        <v>5271</v>
      </c>
      <c r="Q651">
        <v>7591</v>
      </c>
      <c r="R651">
        <v>6867</v>
      </c>
      <c r="S651">
        <v>4721</v>
      </c>
      <c r="T651">
        <v>1809</v>
      </c>
      <c r="U651">
        <v>337</v>
      </c>
      <c r="V651">
        <v>2146</v>
      </c>
      <c r="W651">
        <v>0.6875</v>
      </c>
      <c r="X651">
        <v>0</v>
      </c>
      <c r="Y651">
        <v>1</v>
      </c>
      <c r="Z651">
        <v>1</v>
      </c>
      <c r="AA651">
        <v>0</v>
      </c>
      <c r="AB651" t="s">
        <v>935</v>
      </c>
      <c r="AC651" t="s">
        <v>5272</v>
      </c>
      <c r="AP651" t="s">
        <v>980</v>
      </c>
      <c r="AQ651">
        <v>0</v>
      </c>
      <c r="AT651" t="s">
        <v>1459</v>
      </c>
      <c r="AU651" t="s">
        <v>1919</v>
      </c>
      <c r="AV651" t="str">
        <f t="shared" si="10"/>
        <v>PIECKI w aglomeracji Piecki</v>
      </c>
      <c r="AW651" t="s">
        <v>5273</v>
      </c>
      <c r="AX651" t="s">
        <v>1920</v>
      </c>
      <c r="BF651" s="730" t="s">
        <v>5259</v>
      </c>
      <c r="BG651" s="730" t="s">
        <v>4464</v>
      </c>
      <c r="BH651" s="730" t="s">
        <v>9497</v>
      </c>
    </row>
    <row r="652" spans="1:60">
      <c r="A652">
        <v>648</v>
      </c>
      <c r="B652" t="s">
        <v>935</v>
      </c>
      <c r="D652" t="s">
        <v>1605</v>
      </c>
      <c r="E652" t="s">
        <v>1607</v>
      </c>
      <c r="F652" t="s">
        <v>973</v>
      </c>
      <c r="G652">
        <v>1</v>
      </c>
      <c r="H652">
        <v>0</v>
      </c>
      <c r="I652" t="s">
        <v>3599</v>
      </c>
      <c r="J652" t="s">
        <v>4492</v>
      </c>
      <c r="K652" t="s">
        <v>935</v>
      </c>
      <c r="L652" t="s">
        <v>2646</v>
      </c>
      <c r="M652" t="s">
        <v>1516</v>
      </c>
      <c r="N652" t="s">
        <v>5274</v>
      </c>
      <c r="O652" t="s">
        <v>5274</v>
      </c>
      <c r="P652" t="s">
        <v>5275</v>
      </c>
      <c r="Q652">
        <v>3830</v>
      </c>
      <c r="R652">
        <v>3826</v>
      </c>
      <c r="S652">
        <v>3763</v>
      </c>
      <c r="T652">
        <v>63</v>
      </c>
      <c r="U652">
        <v>0</v>
      </c>
      <c r="V652">
        <v>63</v>
      </c>
      <c r="W652">
        <v>0.98350000000000004</v>
      </c>
      <c r="X652">
        <v>1</v>
      </c>
      <c r="Y652">
        <v>1</v>
      </c>
      <c r="Z652">
        <v>1</v>
      </c>
      <c r="AA652">
        <v>1</v>
      </c>
      <c r="AB652" t="s">
        <v>935</v>
      </c>
      <c r="AC652" t="s">
        <v>5276</v>
      </c>
      <c r="AP652" t="s">
        <v>980</v>
      </c>
      <c r="AQ652">
        <v>0</v>
      </c>
      <c r="AT652" t="s">
        <v>1029</v>
      </c>
      <c r="AU652" t="s">
        <v>5277</v>
      </c>
      <c r="AV652" t="str">
        <f t="shared" si="10"/>
        <v>Oczyszczalnia ścieków  w Piechowicach  w aglomeracji Piechowice</v>
      </c>
      <c r="AW652" t="s">
        <v>5278</v>
      </c>
      <c r="AX652" t="s">
        <v>5279</v>
      </c>
      <c r="BF652" s="730" t="s">
        <v>5264</v>
      </c>
      <c r="BG652" s="730" t="s">
        <v>4426</v>
      </c>
      <c r="BH652" s="730" t="s">
        <v>9497</v>
      </c>
    </row>
    <row r="653" spans="1:60">
      <c r="A653">
        <v>649</v>
      </c>
      <c r="B653" t="s">
        <v>935</v>
      </c>
      <c r="D653" t="s">
        <v>1590</v>
      </c>
      <c r="E653" t="s">
        <v>1592</v>
      </c>
      <c r="F653" t="s">
        <v>973</v>
      </c>
      <c r="G653">
        <v>2</v>
      </c>
      <c r="H653">
        <v>0</v>
      </c>
      <c r="I653" t="s">
        <v>3599</v>
      </c>
      <c r="J653" t="s">
        <v>4492</v>
      </c>
      <c r="K653" t="s">
        <v>935</v>
      </c>
      <c r="L653" t="s">
        <v>2646</v>
      </c>
      <c r="M653" t="s">
        <v>1516</v>
      </c>
      <c r="N653" t="s">
        <v>5274</v>
      </c>
      <c r="O653" t="s">
        <v>5274</v>
      </c>
      <c r="P653" t="s">
        <v>5280</v>
      </c>
      <c r="Q653">
        <v>5248</v>
      </c>
      <c r="R653">
        <v>5222</v>
      </c>
      <c r="S653">
        <v>5124</v>
      </c>
      <c r="T653">
        <v>98</v>
      </c>
      <c r="U653">
        <v>0</v>
      </c>
      <c r="V653">
        <v>98</v>
      </c>
      <c r="W653">
        <v>0.98119999999999996</v>
      </c>
      <c r="X653">
        <v>1</v>
      </c>
      <c r="Y653">
        <v>1</v>
      </c>
      <c r="Z653">
        <v>1</v>
      </c>
      <c r="AA653">
        <v>1</v>
      </c>
      <c r="AB653" t="s">
        <v>935</v>
      </c>
      <c r="AC653" s="505" t="s">
        <v>5281</v>
      </c>
      <c r="AD653" s="504" t="s">
        <v>5282</v>
      </c>
      <c r="AP653" t="s">
        <v>980</v>
      </c>
      <c r="AQ653">
        <v>0</v>
      </c>
      <c r="AT653" t="s">
        <v>1212</v>
      </c>
      <c r="AU653" t="s">
        <v>5283</v>
      </c>
      <c r="AV653" t="str">
        <f t="shared" si="10"/>
        <v>Oczyszczalnia ścieków w Piaskach w aglomeracji Piaski</v>
      </c>
      <c r="AW653" t="s">
        <v>5284</v>
      </c>
      <c r="AX653" t="s">
        <v>5285</v>
      </c>
      <c r="BF653" s="730" t="s">
        <v>5269</v>
      </c>
      <c r="BG653" s="730" t="s">
        <v>4464</v>
      </c>
      <c r="BH653" s="730" t="s">
        <v>9497</v>
      </c>
    </row>
    <row r="654" spans="1:60">
      <c r="A654">
        <v>650</v>
      </c>
      <c r="B654" t="s">
        <v>935</v>
      </c>
      <c r="D654" t="s">
        <v>4180</v>
      </c>
      <c r="E654" t="s">
        <v>4182</v>
      </c>
      <c r="F654" t="s">
        <v>973</v>
      </c>
      <c r="G654">
        <v>1</v>
      </c>
      <c r="H654">
        <v>0</v>
      </c>
      <c r="I654" t="s">
        <v>4404</v>
      </c>
      <c r="J654" t="s">
        <v>4629</v>
      </c>
      <c r="K654" t="s">
        <v>4464</v>
      </c>
      <c r="L654" t="s">
        <v>2646</v>
      </c>
      <c r="M654" t="s">
        <v>1516</v>
      </c>
      <c r="N654" t="s">
        <v>4182</v>
      </c>
      <c r="O654" t="s">
        <v>5286</v>
      </c>
      <c r="P654" t="s">
        <v>5287</v>
      </c>
      <c r="Q654">
        <v>7678</v>
      </c>
      <c r="R654">
        <v>7341</v>
      </c>
      <c r="S654">
        <v>6775</v>
      </c>
      <c r="T654">
        <v>566</v>
      </c>
      <c r="U654">
        <v>0</v>
      </c>
      <c r="V654">
        <v>566</v>
      </c>
      <c r="W654">
        <v>0.92290000000000005</v>
      </c>
      <c r="X654">
        <v>0</v>
      </c>
      <c r="Y654">
        <v>1</v>
      </c>
      <c r="Z654">
        <v>1</v>
      </c>
      <c r="AA654">
        <v>0</v>
      </c>
      <c r="AB654" t="s">
        <v>935</v>
      </c>
      <c r="AC654" t="s">
        <v>5288</v>
      </c>
      <c r="AP654" t="s">
        <v>980</v>
      </c>
      <c r="AQ654">
        <v>0</v>
      </c>
      <c r="AT654" t="s">
        <v>990</v>
      </c>
      <c r="AU654" t="s">
        <v>5144</v>
      </c>
      <c r="AV654" t="str">
        <f t="shared" si="10"/>
        <v>Piaseczno w aglomeracji Piaseczno</v>
      </c>
      <c r="AW654" t="s">
        <v>5289</v>
      </c>
      <c r="AX654" t="s">
        <v>5289</v>
      </c>
      <c r="BF654" s="730" t="s">
        <v>1605</v>
      </c>
      <c r="BG654" s="730" t="s">
        <v>935</v>
      </c>
      <c r="BH654" s="730" t="s">
        <v>9497</v>
      </c>
    </row>
    <row r="655" spans="1:60">
      <c r="A655">
        <v>651</v>
      </c>
      <c r="B655" t="s">
        <v>935</v>
      </c>
      <c r="D655" t="s">
        <v>5290</v>
      </c>
      <c r="E655" t="s">
        <v>1181</v>
      </c>
      <c r="F655" t="s">
        <v>973</v>
      </c>
      <c r="G655">
        <v>2</v>
      </c>
      <c r="H655">
        <v>0</v>
      </c>
      <c r="I655" t="s">
        <v>3599</v>
      </c>
      <c r="J655" t="s">
        <v>4585</v>
      </c>
      <c r="K655" t="s">
        <v>4426</v>
      </c>
      <c r="L655" t="s">
        <v>2646</v>
      </c>
      <c r="M655" t="s">
        <v>1516</v>
      </c>
      <c r="N655" t="s">
        <v>1181</v>
      </c>
      <c r="O655" t="s">
        <v>1181</v>
      </c>
      <c r="P655" t="s">
        <v>5291</v>
      </c>
      <c r="Q655">
        <v>7650</v>
      </c>
      <c r="R655">
        <v>7840</v>
      </c>
      <c r="S655">
        <v>5403</v>
      </c>
      <c r="T655">
        <v>2437</v>
      </c>
      <c r="U655">
        <v>0</v>
      </c>
      <c r="V655">
        <v>2437</v>
      </c>
      <c r="W655">
        <v>0.68920000000000003</v>
      </c>
      <c r="X655">
        <v>0</v>
      </c>
      <c r="Y655">
        <v>1</v>
      </c>
      <c r="Z655">
        <v>1</v>
      </c>
      <c r="AA655">
        <v>0</v>
      </c>
      <c r="AB655" t="s">
        <v>935</v>
      </c>
      <c r="AC655" s="505" t="s">
        <v>5292</v>
      </c>
      <c r="AD655" s="504" t="s">
        <v>5293</v>
      </c>
      <c r="AP655" t="s">
        <v>980</v>
      </c>
      <c r="AQ655">
        <v>0</v>
      </c>
      <c r="AT655" t="s">
        <v>990</v>
      </c>
      <c r="AU655" t="s">
        <v>5144</v>
      </c>
      <c r="AV655" t="str">
        <f t="shared" si="10"/>
        <v>Wólka Kozodawska w aglomeracji Piaseczno</v>
      </c>
      <c r="AW655" t="s">
        <v>5294</v>
      </c>
      <c r="AX655" t="s">
        <v>5289</v>
      </c>
      <c r="BF655" s="730" t="s">
        <v>1590</v>
      </c>
      <c r="BG655" s="730" t="s">
        <v>935</v>
      </c>
      <c r="BH655" s="730" t="s">
        <v>9497</v>
      </c>
    </row>
    <row r="656" spans="1:60">
      <c r="A656">
        <v>652</v>
      </c>
      <c r="B656" t="s">
        <v>935</v>
      </c>
      <c r="D656" t="s">
        <v>5295</v>
      </c>
      <c r="E656" t="s">
        <v>5296</v>
      </c>
      <c r="F656" t="s">
        <v>973</v>
      </c>
      <c r="G656">
        <v>2</v>
      </c>
      <c r="H656">
        <v>0</v>
      </c>
      <c r="I656" t="s">
        <v>3599</v>
      </c>
      <c r="J656" t="s">
        <v>4716</v>
      </c>
      <c r="K656" t="s">
        <v>4426</v>
      </c>
      <c r="L656" t="s">
        <v>2646</v>
      </c>
      <c r="M656" t="s">
        <v>1516</v>
      </c>
      <c r="N656" t="s">
        <v>5296</v>
      </c>
      <c r="O656" t="s">
        <v>5296</v>
      </c>
      <c r="P656" t="s">
        <v>5297</v>
      </c>
      <c r="Q656">
        <v>4100</v>
      </c>
      <c r="R656">
        <v>4100</v>
      </c>
      <c r="S656">
        <v>4021</v>
      </c>
      <c r="T656">
        <v>79</v>
      </c>
      <c r="U656">
        <v>0</v>
      </c>
      <c r="V656">
        <v>79</v>
      </c>
      <c r="W656">
        <v>0.98070000000000002</v>
      </c>
      <c r="X656">
        <v>1</v>
      </c>
      <c r="Y656">
        <v>1</v>
      </c>
      <c r="Z656">
        <v>1</v>
      </c>
      <c r="AA656">
        <v>1</v>
      </c>
      <c r="AB656" t="s">
        <v>935</v>
      </c>
      <c r="AC656" s="505" t="s">
        <v>5298</v>
      </c>
      <c r="AD656" s="504" t="s">
        <v>5299</v>
      </c>
      <c r="AP656" t="s">
        <v>980</v>
      </c>
      <c r="AQ656">
        <v>0</v>
      </c>
      <c r="AT656" t="s">
        <v>1029</v>
      </c>
      <c r="AU656" t="s">
        <v>5300</v>
      </c>
      <c r="AV656" t="str">
        <f t="shared" si="10"/>
        <v>Pępowo w aglomeracji Pępowo</v>
      </c>
      <c r="AW656" t="s">
        <v>5301</v>
      </c>
      <c r="AX656" t="s">
        <v>5301</v>
      </c>
      <c r="BF656" s="730" t="s">
        <v>4180</v>
      </c>
      <c r="BG656" s="730" t="s">
        <v>4464</v>
      </c>
      <c r="BH656" s="730" t="s">
        <v>9497</v>
      </c>
    </row>
    <row r="657" spans="1:60">
      <c r="A657">
        <v>653</v>
      </c>
      <c r="B657" t="s">
        <v>935</v>
      </c>
      <c r="D657" t="s">
        <v>5302</v>
      </c>
      <c r="E657" t="s">
        <v>5303</v>
      </c>
      <c r="F657" t="s">
        <v>973</v>
      </c>
      <c r="G657">
        <v>2</v>
      </c>
      <c r="H657">
        <v>0</v>
      </c>
      <c r="I657" t="s">
        <v>3599</v>
      </c>
      <c r="J657" t="s">
        <v>4425</v>
      </c>
      <c r="K657" t="s">
        <v>4426</v>
      </c>
      <c r="L657" t="s">
        <v>2646</v>
      </c>
      <c r="M657" t="s">
        <v>1516</v>
      </c>
      <c r="N657" t="s">
        <v>5303</v>
      </c>
      <c r="O657" t="s">
        <v>5303</v>
      </c>
      <c r="P657" t="s">
        <v>5304</v>
      </c>
      <c r="Q657">
        <v>29150</v>
      </c>
      <c r="R657">
        <v>29600</v>
      </c>
      <c r="S657">
        <v>29170</v>
      </c>
      <c r="T657">
        <v>365</v>
      </c>
      <c r="U657">
        <v>65</v>
      </c>
      <c r="V657">
        <v>430</v>
      </c>
      <c r="W657">
        <v>0.98550000000000004</v>
      </c>
      <c r="X657">
        <v>1</v>
      </c>
      <c r="Y657">
        <v>1</v>
      </c>
      <c r="Z657">
        <v>1</v>
      </c>
      <c r="AA657">
        <v>1</v>
      </c>
      <c r="AB657" t="s">
        <v>935</v>
      </c>
      <c r="AC657" s="505" t="s">
        <v>5305</v>
      </c>
      <c r="AD657" s="504" t="s">
        <v>5306</v>
      </c>
      <c r="AP657" t="s">
        <v>980</v>
      </c>
      <c r="AQ657">
        <v>0</v>
      </c>
      <c r="AT657" t="s">
        <v>1029</v>
      </c>
      <c r="AU657" t="s">
        <v>5307</v>
      </c>
      <c r="AV657" t="str">
        <f t="shared" si="10"/>
        <v>Perzów w aglomeracji Perzów</v>
      </c>
      <c r="AW657" t="s">
        <v>5308</v>
      </c>
      <c r="AX657" t="s">
        <v>5308</v>
      </c>
      <c r="BF657" s="730" t="s">
        <v>5290</v>
      </c>
      <c r="BG657" s="730" t="s">
        <v>4426</v>
      </c>
      <c r="BH657" s="730" t="s">
        <v>9497</v>
      </c>
    </row>
    <row r="658" spans="1:60">
      <c r="A658">
        <v>654</v>
      </c>
      <c r="B658" t="s">
        <v>935</v>
      </c>
      <c r="D658" t="s">
        <v>5309</v>
      </c>
      <c r="E658" t="s">
        <v>5310</v>
      </c>
      <c r="F658" t="s">
        <v>973</v>
      </c>
      <c r="G658">
        <v>1</v>
      </c>
      <c r="H658">
        <v>0</v>
      </c>
      <c r="I658" t="s">
        <v>3599</v>
      </c>
      <c r="J658" t="s">
        <v>4812</v>
      </c>
      <c r="K658" t="s">
        <v>935</v>
      </c>
      <c r="L658" t="s">
        <v>2646</v>
      </c>
      <c r="M658" t="s">
        <v>1516</v>
      </c>
      <c r="N658" t="s">
        <v>5311</v>
      </c>
      <c r="O658" t="s">
        <v>5311</v>
      </c>
      <c r="P658" t="s">
        <v>5312</v>
      </c>
      <c r="Q658">
        <v>2684</v>
      </c>
      <c r="R658">
        <v>2889</v>
      </c>
      <c r="S658">
        <v>2853</v>
      </c>
      <c r="T658">
        <v>12</v>
      </c>
      <c r="U658">
        <v>24</v>
      </c>
      <c r="V658">
        <v>36</v>
      </c>
      <c r="W658">
        <v>0.98750000000000004</v>
      </c>
      <c r="X658">
        <v>1</v>
      </c>
      <c r="Y658">
        <v>0</v>
      </c>
      <c r="Z658">
        <v>1</v>
      </c>
      <c r="AA658">
        <v>0</v>
      </c>
      <c r="AB658" t="s">
        <v>935</v>
      </c>
      <c r="AC658" t="s">
        <v>5313</v>
      </c>
      <c r="AP658" t="s">
        <v>980</v>
      </c>
      <c r="AQ658">
        <v>0</v>
      </c>
      <c r="AT658" t="s">
        <v>970</v>
      </c>
      <c r="AU658" t="s">
        <v>1115</v>
      </c>
      <c r="AV658" t="str">
        <f t="shared" si="10"/>
        <v>Pełczyce w aglomeracji Pełczyce</v>
      </c>
      <c r="AW658" t="s">
        <v>1116</v>
      </c>
      <c r="AX658" t="s">
        <v>1116</v>
      </c>
      <c r="BF658" s="730" t="s">
        <v>5295</v>
      </c>
      <c r="BG658" s="730" t="s">
        <v>4426</v>
      </c>
      <c r="BH658" s="730" t="s">
        <v>9497</v>
      </c>
    </row>
    <row r="659" spans="1:60">
      <c r="A659">
        <v>655</v>
      </c>
      <c r="B659" t="s">
        <v>935</v>
      </c>
      <c r="D659" t="s">
        <v>5314</v>
      </c>
      <c r="E659" t="s">
        <v>5315</v>
      </c>
      <c r="F659" t="s">
        <v>973</v>
      </c>
      <c r="G659">
        <v>2</v>
      </c>
      <c r="H659">
        <v>0</v>
      </c>
      <c r="I659" t="s">
        <v>3599</v>
      </c>
      <c r="J659" t="s">
        <v>4812</v>
      </c>
      <c r="K659" t="s">
        <v>935</v>
      </c>
      <c r="L659" t="s">
        <v>2646</v>
      </c>
      <c r="M659" t="s">
        <v>1516</v>
      </c>
      <c r="N659" t="s">
        <v>5311</v>
      </c>
      <c r="O659" t="s">
        <v>5311</v>
      </c>
      <c r="P659" t="s">
        <v>5316</v>
      </c>
      <c r="Q659">
        <v>6214</v>
      </c>
      <c r="R659">
        <v>6426</v>
      </c>
      <c r="S659">
        <v>6374</v>
      </c>
      <c r="T659">
        <v>18</v>
      </c>
      <c r="U659">
        <v>34</v>
      </c>
      <c r="V659">
        <v>52</v>
      </c>
      <c r="W659">
        <v>0.9919</v>
      </c>
      <c r="X659">
        <v>1</v>
      </c>
      <c r="Y659">
        <v>0</v>
      </c>
      <c r="Z659">
        <v>1</v>
      </c>
      <c r="AA659">
        <v>0</v>
      </c>
      <c r="AB659" t="s">
        <v>935</v>
      </c>
      <c r="AC659" s="505" t="s">
        <v>5317</v>
      </c>
      <c r="AD659" s="505" t="s">
        <v>5318</v>
      </c>
      <c r="AP659" t="s">
        <v>980</v>
      </c>
      <c r="AQ659">
        <v>0</v>
      </c>
      <c r="AT659" t="s">
        <v>970</v>
      </c>
      <c r="AU659" t="s">
        <v>1115</v>
      </c>
      <c r="AV659" t="str">
        <f t="shared" si="10"/>
        <v>Jarosławsko w aglomeracji Pełczyce</v>
      </c>
      <c r="AW659" t="s">
        <v>5319</v>
      </c>
      <c r="AX659" t="s">
        <v>1116</v>
      </c>
      <c r="BF659" s="730" t="s">
        <v>5302</v>
      </c>
      <c r="BG659" s="730" t="s">
        <v>4426</v>
      </c>
      <c r="BH659" s="730" t="s">
        <v>9497</v>
      </c>
    </row>
    <row r="660" spans="1:60">
      <c r="A660">
        <v>656</v>
      </c>
      <c r="B660" t="s">
        <v>935</v>
      </c>
      <c r="D660" t="s">
        <v>5320</v>
      </c>
      <c r="E660" t="s">
        <v>5321</v>
      </c>
      <c r="F660" t="s">
        <v>973</v>
      </c>
      <c r="G660">
        <v>1</v>
      </c>
      <c r="H660">
        <v>0</v>
      </c>
      <c r="I660" t="s">
        <v>4404</v>
      </c>
      <c r="J660" t="s">
        <v>4463</v>
      </c>
      <c r="K660" t="s">
        <v>4464</v>
      </c>
      <c r="L660" t="s">
        <v>2646</v>
      </c>
      <c r="M660" t="s">
        <v>1516</v>
      </c>
      <c r="N660" t="s">
        <v>1562</v>
      </c>
      <c r="O660" t="s">
        <v>1562</v>
      </c>
      <c r="P660" t="s">
        <v>5322</v>
      </c>
      <c r="Q660">
        <v>2792</v>
      </c>
      <c r="R660">
        <v>2597</v>
      </c>
      <c r="S660">
        <v>2525</v>
      </c>
      <c r="T660">
        <v>56</v>
      </c>
      <c r="U660">
        <v>16</v>
      </c>
      <c r="V660">
        <v>72</v>
      </c>
      <c r="W660">
        <v>0.97230000000000005</v>
      </c>
      <c r="X660">
        <v>0</v>
      </c>
      <c r="Y660">
        <v>1</v>
      </c>
      <c r="Z660">
        <v>1</v>
      </c>
      <c r="AA660">
        <v>0</v>
      </c>
      <c r="AB660" t="s">
        <v>935</v>
      </c>
      <c r="AC660" t="s">
        <v>5323</v>
      </c>
      <c r="AP660" t="s">
        <v>980</v>
      </c>
      <c r="AQ660">
        <v>0</v>
      </c>
      <c r="AT660" t="s">
        <v>1169</v>
      </c>
      <c r="AU660" t="s">
        <v>3415</v>
      </c>
      <c r="AV660" t="str">
        <f t="shared" si="10"/>
        <v>Oczyszczalnia Pelplin w aglomeracji Pelplin</v>
      </c>
      <c r="AW660" t="s">
        <v>5324</v>
      </c>
      <c r="AX660" t="s">
        <v>3416</v>
      </c>
      <c r="BF660" s="730" t="s">
        <v>5309</v>
      </c>
      <c r="BG660" s="730" t="s">
        <v>935</v>
      </c>
      <c r="BH660" s="730" t="s">
        <v>9497</v>
      </c>
    </row>
    <row r="661" spans="1:60">
      <c r="A661">
        <v>657</v>
      </c>
      <c r="B661" t="s">
        <v>935</v>
      </c>
      <c r="D661" t="s">
        <v>1560</v>
      </c>
      <c r="E661" t="s">
        <v>1562</v>
      </c>
      <c r="F661" t="s">
        <v>973</v>
      </c>
      <c r="G661">
        <v>1</v>
      </c>
      <c r="H661">
        <v>0</v>
      </c>
      <c r="I661" t="s">
        <v>4404</v>
      </c>
      <c r="J661" t="s">
        <v>4463</v>
      </c>
      <c r="K661" t="s">
        <v>4464</v>
      </c>
      <c r="L661" t="s">
        <v>2646</v>
      </c>
      <c r="M661" t="s">
        <v>1516</v>
      </c>
      <c r="N661" t="s">
        <v>1562</v>
      </c>
      <c r="O661" t="s">
        <v>1562</v>
      </c>
      <c r="P661" t="s">
        <v>5325</v>
      </c>
      <c r="Q661">
        <v>9438</v>
      </c>
      <c r="R661">
        <v>9170</v>
      </c>
      <c r="S661">
        <v>8914</v>
      </c>
      <c r="T661">
        <v>241</v>
      </c>
      <c r="U661">
        <v>15</v>
      </c>
      <c r="V661">
        <v>256</v>
      </c>
      <c r="W661">
        <v>0.97209999999999996</v>
      </c>
      <c r="X661">
        <v>0</v>
      </c>
      <c r="Y661">
        <v>1</v>
      </c>
      <c r="Z661">
        <v>1</v>
      </c>
      <c r="AA661">
        <v>0</v>
      </c>
      <c r="AB661" t="s">
        <v>935</v>
      </c>
      <c r="AC661" t="s">
        <v>5326</v>
      </c>
      <c r="AP661" t="s">
        <v>980</v>
      </c>
      <c r="AQ661">
        <v>0</v>
      </c>
      <c r="AT661" t="s">
        <v>990</v>
      </c>
      <c r="AU661" t="s">
        <v>5327</v>
      </c>
      <c r="AV661" t="str">
        <f t="shared" si="10"/>
        <v>Godów w aglomeracji Pawłów</v>
      </c>
      <c r="AW661" t="s">
        <v>5328</v>
      </c>
      <c r="AX661" t="s">
        <v>5329</v>
      </c>
      <c r="BF661" s="730" t="s">
        <v>5314</v>
      </c>
      <c r="BG661" s="730" t="s">
        <v>935</v>
      </c>
      <c r="BH661" s="730" t="s">
        <v>9497</v>
      </c>
    </row>
    <row r="662" spans="1:60">
      <c r="A662">
        <v>658</v>
      </c>
      <c r="B662" t="s">
        <v>935</v>
      </c>
      <c r="D662" t="s">
        <v>4065</v>
      </c>
      <c r="E662" t="s">
        <v>4066</v>
      </c>
      <c r="F662" t="s">
        <v>973</v>
      </c>
      <c r="G662">
        <v>1</v>
      </c>
      <c r="H662">
        <v>0</v>
      </c>
      <c r="I662" t="s">
        <v>3599</v>
      </c>
      <c r="J662" t="s">
        <v>4492</v>
      </c>
      <c r="K662" t="s">
        <v>935</v>
      </c>
      <c r="L662" t="s">
        <v>2646</v>
      </c>
      <c r="M662" t="s">
        <v>1516</v>
      </c>
      <c r="N662" t="s">
        <v>4066</v>
      </c>
      <c r="O662" t="s">
        <v>4066</v>
      </c>
      <c r="P662" t="s">
        <v>5330</v>
      </c>
      <c r="Q662">
        <v>73803</v>
      </c>
      <c r="R662">
        <v>71790</v>
      </c>
      <c r="S662">
        <v>69142</v>
      </c>
      <c r="T662">
        <v>2179</v>
      </c>
      <c r="U662">
        <v>469</v>
      </c>
      <c r="V662">
        <v>2648</v>
      </c>
      <c r="W662">
        <v>0.96309999999999996</v>
      </c>
      <c r="X662">
        <v>0</v>
      </c>
      <c r="Y662">
        <v>1</v>
      </c>
      <c r="Z662">
        <v>1</v>
      </c>
      <c r="AA662">
        <v>0</v>
      </c>
      <c r="AB662" t="s">
        <v>935</v>
      </c>
      <c r="AC662" t="s">
        <v>5331</v>
      </c>
      <c r="AP662" t="s">
        <v>980</v>
      </c>
      <c r="AQ662">
        <v>0</v>
      </c>
      <c r="AT662" t="s">
        <v>990</v>
      </c>
      <c r="AU662" t="s">
        <v>5327</v>
      </c>
      <c r="AV662" t="str">
        <f t="shared" si="10"/>
        <v>Tarczek w aglomeracji Pawłów</v>
      </c>
      <c r="AW662" t="s">
        <v>5332</v>
      </c>
      <c r="AX662" t="s">
        <v>5329</v>
      </c>
      <c r="BF662" s="730" t="s">
        <v>5320</v>
      </c>
      <c r="BG662" s="730" t="s">
        <v>4464</v>
      </c>
      <c r="BH662" s="730" t="s">
        <v>9497</v>
      </c>
    </row>
    <row r="663" spans="1:60">
      <c r="A663">
        <v>659</v>
      </c>
      <c r="B663" t="s">
        <v>935</v>
      </c>
      <c r="D663" t="s">
        <v>5333</v>
      </c>
      <c r="E663" t="s">
        <v>5334</v>
      </c>
      <c r="F663" t="s">
        <v>973</v>
      </c>
      <c r="G663">
        <v>1</v>
      </c>
      <c r="H663">
        <v>0</v>
      </c>
      <c r="I663" t="s">
        <v>3590</v>
      </c>
      <c r="J663" t="s">
        <v>4742</v>
      </c>
      <c r="K663" t="s">
        <v>984</v>
      </c>
      <c r="L663" t="s">
        <v>2646</v>
      </c>
      <c r="M663" t="s">
        <v>1516</v>
      </c>
      <c r="N663" t="s">
        <v>5237</v>
      </c>
      <c r="O663" t="s">
        <v>5237</v>
      </c>
      <c r="P663" t="s">
        <v>5335</v>
      </c>
      <c r="Q663">
        <v>3641</v>
      </c>
      <c r="R663">
        <v>3633</v>
      </c>
      <c r="S663">
        <v>3575</v>
      </c>
      <c r="T663">
        <v>46</v>
      </c>
      <c r="U663">
        <v>12</v>
      </c>
      <c r="V663">
        <v>58</v>
      </c>
      <c r="W663">
        <v>0.98399999999999999</v>
      </c>
      <c r="X663">
        <v>1</v>
      </c>
      <c r="Y663">
        <v>1</v>
      </c>
      <c r="Z663">
        <v>1</v>
      </c>
      <c r="AA663">
        <v>1</v>
      </c>
      <c r="AB663" t="s">
        <v>935</v>
      </c>
      <c r="AC663" t="s">
        <v>5336</v>
      </c>
      <c r="AP663" t="s">
        <v>980</v>
      </c>
      <c r="AQ663">
        <v>0</v>
      </c>
      <c r="AT663" t="s">
        <v>990</v>
      </c>
      <c r="AU663" t="s">
        <v>5327</v>
      </c>
      <c r="AV663" t="str">
        <f t="shared" si="10"/>
        <v>Pawłów w aglomeracji Pawłów</v>
      </c>
      <c r="AW663" t="s">
        <v>5329</v>
      </c>
      <c r="AX663" t="s">
        <v>5329</v>
      </c>
      <c r="BF663" s="730" t="s">
        <v>1560</v>
      </c>
      <c r="BG663" s="730" t="s">
        <v>4464</v>
      </c>
      <c r="BH663" s="730" t="s">
        <v>9497</v>
      </c>
    </row>
    <row r="664" spans="1:60">
      <c r="A664">
        <v>660</v>
      </c>
      <c r="B664" t="s">
        <v>935</v>
      </c>
      <c r="D664" t="s">
        <v>5337</v>
      </c>
      <c r="E664" t="s">
        <v>5338</v>
      </c>
      <c r="F664" t="s">
        <v>973</v>
      </c>
      <c r="G664">
        <v>1</v>
      </c>
      <c r="H664">
        <v>0</v>
      </c>
      <c r="I664" t="s">
        <v>4404</v>
      </c>
      <c r="J664" t="s">
        <v>4463</v>
      </c>
      <c r="K664" t="s">
        <v>4464</v>
      </c>
      <c r="L664" t="s">
        <v>2646</v>
      </c>
      <c r="M664" t="s">
        <v>1516</v>
      </c>
      <c r="N664" t="s">
        <v>3534</v>
      </c>
      <c r="O664" t="s">
        <v>3534</v>
      </c>
      <c r="P664" t="s">
        <v>5339</v>
      </c>
      <c r="Q664">
        <v>3483</v>
      </c>
      <c r="R664">
        <v>3483</v>
      </c>
      <c r="S664">
        <v>3212</v>
      </c>
      <c r="T664">
        <v>271</v>
      </c>
      <c r="U664">
        <v>0</v>
      </c>
      <c r="V664">
        <v>271</v>
      </c>
      <c r="W664">
        <v>0.92220000000000002</v>
      </c>
      <c r="X664">
        <v>0</v>
      </c>
      <c r="Y664">
        <v>1</v>
      </c>
      <c r="Z664">
        <v>1</v>
      </c>
      <c r="AA664">
        <v>0</v>
      </c>
      <c r="AB664" t="s">
        <v>935</v>
      </c>
      <c r="AC664" t="s">
        <v>5340</v>
      </c>
      <c r="AP664" t="s">
        <v>980</v>
      </c>
      <c r="AQ664">
        <v>0</v>
      </c>
      <c r="AT664" t="s">
        <v>1047</v>
      </c>
      <c r="AU664" t="s">
        <v>3687</v>
      </c>
      <c r="AV664" t="str">
        <f t="shared" si="10"/>
        <v>Pawłowiczki w aglomeracji Pawłowiczki</v>
      </c>
      <c r="AW664" t="s">
        <v>3688</v>
      </c>
      <c r="AX664" t="s">
        <v>3688</v>
      </c>
      <c r="BF664" s="730" t="s">
        <v>4065</v>
      </c>
      <c r="BG664" s="730" t="s">
        <v>935</v>
      </c>
      <c r="BH664" s="730" t="s">
        <v>9497</v>
      </c>
    </row>
    <row r="665" spans="1:60">
      <c r="A665">
        <v>661</v>
      </c>
      <c r="B665" t="s">
        <v>935</v>
      </c>
      <c r="D665" t="s">
        <v>3533</v>
      </c>
      <c r="E665" t="s">
        <v>3535</v>
      </c>
      <c r="F665" t="s">
        <v>973</v>
      </c>
      <c r="G665">
        <v>1</v>
      </c>
      <c r="H665">
        <v>0</v>
      </c>
      <c r="I665" t="s">
        <v>4404</v>
      </c>
      <c r="J665" t="s">
        <v>4463</v>
      </c>
      <c r="K665" t="s">
        <v>4464</v>
      </c>
      <c r="L665" t="s">
        <v>2646</v>
      </c>
      <c r="M665" t="s">
        <v>1516</v>
      </c>
      <c r="N665" t="s">
        <v>3534</v>
      </c>
      <c r="O665" t="s">
        <v>3534</v>
      </c>
      <c r="P665" t="s">
        <v>5341</v>
      </c>
      <c r="Q665">
        <v>5886</v>
      </c>
      <c r="R665">
        <v>5886</v>
      </c>
      <c r="S665">
        <v>5821</v>
      </c>
      <c r="T665">
        <v>65</v>
      </c>
      <c r="U665">
        <v>0</v>
      </c>
      <c r="V665">
        <v>65</v>
      </c>
      <c r="W665">
        <v>0.98899999999999999</v>
      </c>
      <c r="X665">
        <v>1</v>
      </c>
      <c r="Y665">
        <v>1</v>
      </c>
      <c r="Z665">
        <v>1</v>
      </c>
      <c r="AA665">
        <v>1</v>
      </c>
      <c r="AB665" t="s">
        <v>935</v>
      </c>
      <c r="AC665" t="s">
        <v>5340</v>
      </c>
      <c r="AP665" t="s">
        <v>980</v>
      </c>
      <c r="AQ665">
        <v>0</v>
      </c>
      <c r="AT665" t="s">
        <v>1047</v>
      </c>
      <c r="AU665" t="s">
        <v>4050</v>
      </c>
      <c r="AV665" t="str">
        <f t="shared" si="10"/>
        <v>Mechaniczno-biologiczna w aglomeracji Pawłowice</v>
      </c>
      <c r="AW665" t="s">
        <v>5342</v>
      </c>
      <c r="AX665" t="s">
        <v>4051</v>
      </c>
      <c r="BF665" s="730" t="s">
        <v>5333</v>
      </c>
      <c r="BG665" s="730" t="s">
        <v>984</v>
      </c>
      <c r="BH665" s="730" t="s">
        <v>9497</v>
      </c>
    </row>
    <row r="666" spans="1:60">
      <c r="A666">
        <v>662</v>
      </c>
      <c r="B666" t="s">
        <v>935</v>
      </c>
      <c r="D666" t="s">
        <v>2903</v>
      </c>
      <c r="E666" t="s">
        <v>2905</v>
      </c>
      <c r="F666" t="s">
        <v>973</v>
      </c>
      <c r="G666">
        <v>1</v>
      </c>
      <c r="H666">
        <v>0</v>
      </c>
      <c r="I666" t="s">
        <v>5251</v>
      </c>
      <c r="J666" t="s">
        <v>5343</v>
      </c>
      <c r="K666" t="s">
        <v>4208</v>
      </c>
      <c r="L666" t="s">
        <v>2646</v>
      </c>
      <c r="M666" t="s">
        <v>1516</v>
      </c>
      <c r="N666" t="s">
        <v>2905</v>
      </c>
      <c r="O666" t="s">
        <v>2905</v>
      </c>
      <c r="P666" t="s">
        <v>5344</v>
      </c>
      <c r="Q666">
        <v>48182</v>
      </c>
      <c r="R666">
        <v>46312</v>
      </c>
      <c r="S666">
        <v>45939</v>
      </c>
      <c r="T666">
        <v>304</v>
      </c>
      <c r="U666">
        <v>69</v>
      </c>
      <c r="V666">
        <v>373</v>
      </c>
      <c r="W666">
        <v>0.9919</v>
      </c>
      <c r="X666">
        <v>1</v>
      </c>
      <c r="Y666">
        <v>1</v>
      </c>
      <c r="Z666">
        <v>1</v>
      </c>
      <c r="AA666">
        <v>1</v>
      </c>
      <c r="AB666" t="s">
        <v>935</v>
      </c>
      <c r="AC666" t="s">
        <v>5345</v>
      </c>
      <c r="AP666" t="s">
        <v>980</v>
      </c>
      <c r="AQ666">
        <v>0</v>
      </c>
      <c r="AT666" t="s">
        <v>1459</v>
      </c>
      <c r="AU666" t="s">
        <v>1926</v>
      </c>
      <c r="AV666" t="str">
        <f t="shared" si="10"/>
        <v>Pasym w aglomeracji Pasym</v>
      </c>
      <c r="AW666" t="s">
        <v>1927</v>
      </c>
      <c r="AX666" t="s">
        <v>1927</v>
      </c>
      <c r="BF666" s="730" t="s">
        <v>5337</v>
      </c>
      <c r="BG666" s="730" t="s">
        <v>4464</v>
      </c>
      <c r="BH666" s="730" t="s">
        <v>9497</v>
      </c>
    </row>
    <row r="667" spans="1:60">
      <c r="A667">
        <v>663</v>
      </c>
      <c r="B667" t="s">
        <v>935</v>
      </c>
      <c r="D667" t="s">
        <v>5346</v>
      </c>
      <c r="E667" t="s">
        <v>5347</v>
      </c>
      <c r="F667" t="s">
        <v>973</v>
      </c>
      <c r="G667">
        <v>2</v>
      </c>
      <c r="H667">
        <v>0</v>
      </c>
      <c r="I667" t="s">
        <v>3599</v>
      </c>
      <c r="J667" t="s">
        <v>4425</v>
      </c>
      <c r="K667" t="s">
        <v>4426</v>
      </c>
      <c r="L667" t="s">
        <v>2646</v>
      </c>
      <c r="M667" t="s">
        <v>1516</v>
      </c>
      <c r="N667" t="s">
        <v>5347</v>
      </c>
      <c r="O667" t="s">
        <v>5347</v>
      </c>
      <c r="P667" t="s">
        <v>5348</v>
      </c>
      <c r="Q667">
        <v>3618</v>
      </c>
      <c r="R667">
        <v>3541</v>
      </c>
      <c r="S667">
        <v>3312</v>
      </c>
      <c r="T667">
        <v>185</v>
      </c>
      <c r="U667">
        <v>44</v>
      </c>
      <c r="V667">
        <v>229</v>
      </c>
      <c r="W667">
        <v>0.93530000000000002</v>
      </c>
      <c r="X667">
        <v>0</v>
      </c>
      <c r="Y667">
        <v>1</v>
      </c>
      <c r="Z667">
        <v>1</v>
      </c>
      <c r="AA667">
        <v>0</v>
      </c>
      <c r="AB667" t="s">
        <v>935</v>
      </c>
      <c r="AC667" s="505" t="s">
        <v>5349</v>
      </c>
      <c r="AD667" s="505" t="s">
        <v>5350</v>
      </c>
      <c r="AP667" t="s">
        <v>980</v>
      </c>
      <c r="AQ667">
        <v>0</v>
      </c>
      <c r="AT667" t="s">
        <v>1169</v>
      </c>
      <c r="AU667" t="s">
        <v>3410</v>
      </c>
      <c r="AV667" t="str">
        <f t="shared" si="10"/>
        <v>Pasłęk w aglomeracji Pasłęk</v>
      </c>
      <c r="AW667" t="s">
        <v>3411</v>
      </c>
      <c r="AX667" t="s">
        <v>3411</v>
      </c>
      <c r="BF667" s="730" t="s">
        <v>3533</v>
      </c>
      <c r="BG667" s="730" t="s">
        <v>4464</v>
      </c>
      <c r="BH667" s="730" t="s">
        <v>9497</v>
      </c>
    </row>
    <row r="668" spans="1:60">
      <c r="A668">
        <v>664</v>
      </c>
      <c r="B668" t="s">
        <v>935</v>
      </c>
      <c r="D668" t="s">
        <v>5351</v>
      </c>
      <c r="E668" t="s">
        <v>5352</v>
      </c>
      <c r="F668" t="s">
        <v>973</v>
      </c>
      <c r="G668">
        <v>1</v>
      </c>
      <c r="H668">
        <v>0</v>
      </c>
      <c r="I668" t="s">
        <v>4404</v>
      </c>
      <c r="J668" t="s">
        <v>4405</v>
      </c>
      <c r="K668" t="s">
        <v>4208</v>
      </c>
      <c r="L668" t="s">
        <v>2646</v>
      </c>
      <c r="M668" t="s">
        <v>1516</v>
      </c>
      <c r="N668" t="s">
        <v>5352</v>
      </c>
      <c r="O668" t="s">
        <v>5352</v>
      </c>
      <c r="P668" t="s">
        <v>5353</v>
      </c>
      <c r="Q668">
        <v>4701</v>
      </c>
      <c r="R668">
        <v>4681</v>
      </c>
      <c r="S668">
        <v>4603</v>
      </c>
      <c r="T668">
        <v>78</v>
      </c>
      <c r="U668">
        <v>0</v>
      </c>
      <c r="V668">
        <v>78</v>
      </c>
      <c r="W668">
        <v>0.98329999999999995</v>
      </c>
      <c r="X668">
        <v>1</v>
      </c>
      <c r="Y668">
        <v>1</v>
      </c>
      <c r="Z668">
        <v>1</v>
      </c>
      <c r="AA668">
        <v>1</v>
      </c>
      <c r="AB668" t="s">
        <v>935</v>
      </c>
      <c r="AC668" t="s">
        <v>5354</v>
      </c>
      <c r="AP668" t="s">
        <v>980</v>
      </c>
      <c r="AQ668">
        <v>0</v>
      </c>
      <c r="AT668" t="s">
        <v>1212</v>
      </c>
      <c r="AU668" t="s">
        <v>5355</v>
      </c>
      <c r="AV668" t="str">
        <f t="shared" si="10"/>
        <v>Oczyszczalnia Ścieków w Parczewie w aglomeracji Parczew</v>
      </c>
      <c r="AW668" t="s">
        <v>5356</v>
      </c>
      <c r="AX668" t="s">
        <v>5357</v>
      </c>
      <c r="BF668" s="730" t="s">
        <v>2903</v>
      </c>
      <c r="BG668" s="730" t="s">
        <v>4208</v>
      </c>
      <c r="BH668" s="730" t="s">
        <v>9497</v>
      </c>
    </row>
    <row r="669" spans="1:60">
      <c r="A669">
        <v>665</v>
      </c>
      <c r="B669" t="s">
        <v>935</v>
      </c>
      <c r="D669" t="s">
        <v>5358</v>
      </c>
      <c r="E669" t="s">
        <v>5359</v>
      </c>
      <c r="F669" t="s">
        <v>973</v>
      </c>
      <c r="G669">
        <v>1</v>
      </c>
      <c r="H669">
        <v>0</v>
      </c>
      <c r="I669" t="s">
        <v>3590</v>
      </c>
      <c r="J669" t="s">
        <v>4742</v>
      </c>
      <c r="K669" t="s">
        <v>984</v>
      </c>
      <c r="L669" t="s">
        <v>2646</v>
      </c>
      <c r="M669" t="s">
        <v>1516</v>
      </c>
      <c r="N669" t="s">
        <v>5359</v>
      </c>
      <c r="O669" t="s">
        <v>5359</v>
      </c>
      <c r="P669" t="s">
        <v>5360</v>
      </c>
      <c r="Q669">
        <v>4335</v>
      </c>
      <c r="R669">
        <v>4606</v>
      </c>
      <c r="S669">
        <v>4255</v>
      </c>
      <c r="T669">
        <v>331</v>
      </c>
      <c r="U669">
        <v>20</v>
      </c>
      <c r="V669">
        <v>351</v>
      </c>
      <c r="W669">
        <v>0.92379999999999995</v>
      </c>
      <c r="X669">
        <v>0</v>
      </c>
      <c r="Y669">
        <v>1</v>
      </c>
      <c r="Z669">
        <v>1</v>
      </c>
      <c r="AA669">
        <v>0</v>
      </c>
      <c r="AB669" t="s">
        <v>935</v>
      </c>
      <c r="AC669" t="s">
        <v>5361</v>
      </c>
      <c r="AP669" t="s">
        <v>980</v>
      </c>
      <c r="AQ669">
        <v>0</v>
      </c>
      <c r="AT669" t="s">
        <v>990</v>
      </c>
      <c r="AU669" t="s">
        <v>5362</v>
      </c>
      <c r="AV669" t="str">
        <f t="shared" si="10"/>
        <v>Oczyszczalnia Ścieków w Paradyżu w aglomeracji Paradyż</v>
      </c>
      <c r="AW669" t="s">
        <v>5363</v>
      </c>
      <c r="AX669" t="s">
        <v>5364</v>
      </c>
      <c r="BF669" s="730" t="s">
        <v>5346</v>
      </c>
      <c r="BG669" s="730" t="s">
        <v>4426</v>
      </c>
      <c r="BH669" s="730" t="s">
        <v>9497</v>
      </c>
    </row>
    <row r="670" spans="1:60">
      <c r="A670">
        <v>666</v>
      </c>
      <c r="B670" t="s">
        <v>935</v>
      </c>
      <c r="D670" t="s">
        <v>5365</v>
      </c>
      <c r="E670" t="s">
        <v>5366</v>
      </c>
      <c r="F670" t="s">
        <v>973</v>
      </c>
      <c r="G670">
        <v>1</v>
      </c>
      <c r="H670">
        <v>0</v>
      </c>
      <c r="I670" t="s">
        <v>3599</v>
      </c>
      <c r="J670" t="s">
        <v>4812</v>
      </c>
      <c r="K670" t="s">
        <v>935</v>
      </c>
      <c r="L670" t="s">
        <v>2646</v>
      </c>
      <c r="M670" t="s">
        <v>1516</v>
      </c>
      <c r="N670" t="s">
        <v>5366</v>
      </c>
      <c r="O670" t="s">
        <v>5366</v>
      </c>
      <c r="P670" t="s">
        <v>5367</v>
      </c>
      <c r="Q670">
        <v>1801</v>
      </c>
      <c r="R670">
        <v>1805</v>
      </c>
      <c r="S670">
        <v>1717</v>
      </c>
      <c r="T670">
        <v>61</v>
      </c>
      <c r="U670">
        <v>27</v>
      </c>
      <c r="V670">
        <v>88</v>
      </c>
      <c r="W670">
        <v>0.95120000000000005</v>
      </c>
      <c r="X670">
        <v>0</v>
      </c>
      <c r="Y670">
        <v>1</v>
      </c>
      <c r="Z670">
        <v>1</v>
      </c>
      <c r="AA670">
        <v>0</v>
      </c>
      <c r="AB670" t="s">
        <v>935</v>
      </c>
      <c r="AC670" t="s">
        <v>5368</v>
      </c>
      <c r="AP670" t="s">
        <v>980</v>
      </c>
      <c r="AQ670">
        <v>0</v>
      </c>
      <c r="AT670" t="s">
        <v>1212</v>
      </c>
      <c r="AU670" t="s">
        <v>5369</v>
      </c>
      <c r="AV670" t="str">
        <f t="shared" si="10"/>
        <v>Hołubla  w aglomeracji Paprotnia</v>
      </c>
      <c r="AW670" t="s">
        <v>5370</v>
      </c>
      <c r="AX670" t="s">
        <v>5371</v>
      </c>
      <c r="BF670" s="730" t="s">
        <v>5351</v>
      </c>
      <c r="BG670" s="730" t="s">
        <v>4208</v>
      </c>
      <c r="BH670" s="730" t="s">
        <v>9497</v>
      </c>
    </row>
    <row r="671" spans="1:60">
      <c r="A671">
        <v>667</v>
      </c>
      <c r="B671" t="s">
        <v>935</v>
      </c>
      <c r="D671" t="s">
        <v>5372</v>
      </c>
      <c r="E671" t="s">
        <v>5373</v>
      </c>
      <c r="F671" t="s">
        <v>973</v>
      </c>
      <c r="G671">
        <v>1</v>
      </c>
      <c r="H671">
        <v>0</v>
      </c>
      <c r="I671" t="s">
        <v>4404</v>
      </c>
      <c r="J671" t="s">
        <v>4411</v>
      </c>
      <c r="K671" t="s">
        <v>4208</v>
      </c>
      <c r="L671" t="s">
        <v>2646</v>
      </c>
      <c r="M671" t="s">
        <v>1516</v>
      </c>
      <c r="N671" t="s">
        <v>5373</v>
      </c>
      <c r="O671" t="s">
        <v>5373</v>
      </c>
      <c r="P671" t="s">
        <v>5374</v>
      </c>
      <c r="Q671">
        <v>2120</v>
      </c>
      <c r="R671">
        <v>2016</v>
      </c>
      <c r="S671">
        <v>1944</v>
      </c>
      <c r="T671">
        <v>37</v>
      </c>
      <c r="U671">
        <v>35</v>
      </c>
      <c r="V671">
        <v>72</v>
      </c>
      <c r="W671">
        <v>0.96430000000000005</v>
      </c>
      <c r="X671">
        <v>0</v>
      </c>
      <c r="Y671">
        <v>1</v>
      </c>
      <c r="Z671">
        <v>1</v>
      </c>
      <c r="AA671">
        <v>0</v>
      </c>
      <c r="AB671" t="s">
        <v>935</v>
      </c>
      <c r="AC671" t="s">
        <v>5375</v>
      </c>
      <c r="AP671" t="s">
        <v>980</v>
      </c>
      <c r="AQ671">
        <v>0</v>
      </c>
      <c r="AT671" t="s">
        <v>1169</v>
      </c>
      <c r="AU671" t="s">
        <v>3039</v>
      </c>
      <c r="AV671" t="str">
        <f t="shared" si="10"/>
        <v>Zegartowice w aglomeracji Papowo Biskupie</v>
      </c>
      <c r="AW671" t="s">
        <v>5376</v>
      </c>
      <c r="AX671" t="s">
        <v>3040</v>
      </c>
      <c r="BF671" s="730" t="s">
        <v>5358</v>
      </c>
      <c r="BG671" s="730" t="s">
        <v>984</v>
      </c>
      <c r="BH671" s="730" t="s">
        <v>9497</v>
      </c>
    </row>
    <row r="672" spans="1:60">
      <c r="A672">
        <v>668</v>
      </c>
      <c r="B672" t="s">
        <v>935</v>
      </c>
      <c r="D672" t="s">
        <v>5377</v>
      </c>
      <c r="E672" t="s">
        <v>5378</v>
      </c>
      <c r="F672" t="s">
        <v>973</v>
      </c>
      <c r="G672">
        <v>1</v>
      </c>
      <c r="H672">
        <v>0</v>
      </c>
      <c r="I672" t="s">
        <v>3599</v>
      </c>
      <c r="J672" t="s">
        <v>4439</v>
      </c>
      <c r="K672" t="s">
        <v>4426</v>
      </c>
      <c r="L672" t="s">
        <v>4601</v>
      </c>
      <c r="M672" t="s">
        <v>4602</v>
      </c>
      <c r="N672" t="s">
        <v>5379</v>
      </c>
      <c r="O672" t="s">
        <v>5379</v>
      </c>
      <c r="P672" t="s">
        <v>5380</v>
      </c>
      <c r="Q672">
        <v>6864</v>
      </c>
      <c r="R672">
        <v>7064</v>
      </c>
      <c r="S672">
        <v>7064</v>
      </c>
      <c r="T672">
        <v>0</v>
      </c>
      <c r="U672">
        <v>0</v>
      </c>
      <c r="V672">
        <v>0</v>
      </c>
      <c r="W672">
        <v>1</v>
      </c>
      <c r="X672">
        <v>1</v>
      </c>
      <c r="Y672">
        <v>1</v>
      </c>
      <c r="Z672">
        <v>1</v>
      </c>
      <c r="AA672">
        <v>1</v>
      </c>
      <c r="AB672" t="s">
        <v>935</v>
      </c>
      <c r="AC672" t="s">
        <v>5381</v>
      </c>
      <c r="AP672" t="s">
        <v>980</v>
      </c>
      <c r="AQ672">
        <v>0</v>
      </c>
      <c r="AT672" t="s">
        <v>1038</v>
      </c>
      <c r="AU672" t="s">
        <v>5382</v>
      </c>
      <c r="AV672" t="str">
        <f t="shared" si="10"/>
        <v>OŚ Panki w aglomeracji Panki</v>
      </c>
      <c r="AW672" t="s">
        <v>5383</v>
      </c>
      <c r="AX672" t="s">
        <v>5384</v>
      </c>
      <c r="BF672" s="730" t="s">
        <v>5365</v>
      </c>
      <c r="BG672" s="730" t="s">
        <v>935</v>
      </c>
      <c r="BH672" s="730" t="s">
        <v>9497</v>
      </c>
    </row>
    <row r="673" spans="1:60">
      <c r="A673">
        <v>669</v>
      </c>
      <c r="B673" t="s">
        <v>935</v>
      </c>
      <c r="D673" t="s">
        <v>5385</v>
      </c>
      <c r="E673" t="s">
        <v>5386</v>
      </c>
      <c r="F673" t="s">
        <v>973</v>
      </c>
      <c r="G673">
        <v>1</v>
      </c>
      <c r="H673">
        <v>0</v>
      </c>
      <c r="I673" t="s">
        <v>3599</v>
      </c>
      <c r="J673" t="s">
        <v>4439</v>
      </c>
      <c r="K673" t="s">
        <v>4426</v>
      </c>
      <c r="L673" t="s">
        <v>4601</v>
      </c>
      <c r="M673" t="s">
        <v>4602</v>
      </c>
      <c r="N673" t="s">
        <v>5379</v>
      </c>
      <c r="O673" t="s">
        <v>5379</v>
      </c>
      <c r="P673" t="s">
        <v>5387</v>
      </c>
      <c r="Q673">
        <v>3561</v>
      </c>
      <c r="R673">
        <v>3652</v>
      </c>
      <c r="S673">
        <v>3652</v>
      </c>
      <c r="T673">
        <v>0</v>
      </c>
      <c r="U673">
        <v>0</v>
      </c>
      <c r="V673">
        <v>0</v>
      </c>
      <c r="W673">
        <v>1</v>
      </c>
      <c r="X673">
        <v>1</v>
      </c>
      <c r="Y673">
        <v>0</v>
      </c>
      <c r="Z673">
        <v>1</v>
      </c>
      <c r="AA673">
        <v>0</v>
      </c>
      <c r="AB673" t="s">
        <v>935</v>
      </c>
      <c r="AC673" t="s">
        <v>5388</v>
      </c>
      <c r="AP673" t="s">
        <v>980</v>
      </c>
      <c r="AQ673">
        <v>0</v>
      </c>
      <c r="AT673" t="s">
        <v>1029</v>
      </c>
      <c r="AU673" t="s">
        <v>5389</v>
      </c>
      <c r="AV673" t="str">
        <f t="shared" si="10"/>
        <v>Pakosław w aglomeracji Pakosław</v>
      </c>
      <c r="AW673" t="s">
        <v>5390</v>
      </c>
      <c r="AX673" t="s">
        <v>5390</v>
      </c>
      <c r="BF673" s="730" t="s">
        <v>5372</v>
      </c>
      <c r="BG673" s="730" t="s">
        <v>4208</v>
      </c>
      <c r="BH673" s="730" t="s">
        <v>9497</v>
      </c>
    </row>
    <row r="674" spans="1:60">
      <c r="A674">
        <v>670</v>
      </c>
      <c r="B674" t="s">
        <v>935</v>
      </c>
      <c r="D674" t="s">
        <v>5391</v>
      </c>
      <c r="E674" t="s">
        <v>5392</v>
      </c>
      <c r="F674" t="s">
        <v>973</v>
      </c>
      <c r="G674">
        <v>1</v>
      </c>
      <c r="H674">
        <v>0</v>
      </c>
      <c r="I674" t="s">
        <v>3599</v>
      </c>
      <c r="J674" t="s">
        <v>4439</v>
      </c>
      <c r="K674" t="s">
        <v>4426</v>
      </c>
      <c r="L674" t="s">
        <v>4601</v>
      </c>
      <c r="M674" t="s">
        <v>4602</v>
      </c>
      <c r="N674" t="s">
        <v>5379</v>
      </c>
      <c r="O674" t="s">
        <v>5379</v>
      </c>
      <c r="P674" t="s">
        <v>5393</v>
      </c>
      <c r="Q674">
        <v>2452</v>
      </c>
      <c r="R674">
        <v>2476</v>
      </c>
      <c r="S674">
        <v>2476</v>
      </c>
      <c r="T674">
        <v>0</v>
      </c>
      <c r="U674">
        <v>0</v>
      </c>
      <c r="V674">
        <v>0</v>
      </c>
      <c r="W674">
        <v>1</v>
      </c>
      <c r="X674">
        <v>1</v>
      </c>
      <c r="Y674">
        <v>1</v>
      </c>
      <c r="Z674">
        <v>1</v>
      </c>
      <c r="AA674">
        <v>1</v>
      </c>
      <c r="AB674" t="s">
        <v>935</v>
      </c>
      <c r="AC674" t="s">
        <v>5394</v>
      </c>
      <c r="AP674" t="s">
        <v>980</v>
      </c>
      <c r="AQ674">
        <v>0</v>
      </c>
      <c r="AT674" t="s">
        <v>1029</v>
      </c>
      <c r="AU674" t="s">
        <v>5389</v>
      </c>
      <c r="AV674" t="str">
        <f t="shared" si="10"/>
        <v>Chojno w aglomeracji Pakosław</v>
      </c>
      <c r="AW674" t="s">
        <v>5395</v>
      </c>
      <c r="AX674" t="s">
        <v>5390</v>
      </c>
      <c r="BF674" s="730" t="s">
        <v>5377</v>
      </c>
      <c r="BG674" s="730" t="s">
        <v>4426</v>
      </c>
      <c r="BH674" s="730" t="s">
        <v>9498</v>
      </c>
    </row>
    <row r="675" spans="1:60">
      <c r="A675">
        <v>671</v>
      </c>
      <c r="B675" t="s">
        <v>935</v>
      </c>
      <c r="D675" t="s">
        <v>5396</v>
      </c>
      <c r="E675" t="s">
        <v>5397</v>
      </c>
      <c r="F675" t="s">
        <v>973</v>
      </c>
      <c r="G675">
        <v>1</v>
      </c>
      <c r="H675">
        <v>0</v>
      </c>
      <c r="I675" t="s">
        <v>3599</v>
      </c>
      <c r="J675" t="s">
        <v>4439</v>
      </c>
      <c r="K675" t="s">
        <v>4426</v>
      </c>
      <c r="L675" t="s">
        <v>4601</v>
      </c>
      <c r="M675" t="s">
        <v>4602</v>
      </c>
      <c r="N675" t="s">
        <v>5379</v>
      </c>
      <c r="O675" t="s">
        <v>5379</v>
      </c>
      <c r="P675" t="s">
        <v>5398</v>
      </c>
      <c r="Q675">
        <v>5262</v>
      </c>
      <c r="R675">
        <v>5374</v>
      </c>
      <c r="S675">
        <v>5374</v>
      </c>
      <c r="T675">
        <v>0</v>
      </c>
      <c r="U675">
        <v>0</v>
      </c>
      <c r="V675">
        <v>0</v>
      </c>
      <c r="W675">
        <v>1</v>
      </c>
      <c r="X675">
        <v>1</v>
      </c>
      <c r="Y675">
        <v>1</v>
      </c>
      <c r="Z675">
        <v>1</v>
      </c>
      <c r="AA675">
        <v>1</v>
      </c>
      <c r="AB675" t="s">
        <v>935</v>
      </c>
      <c r="AC675" t="s">
        <v>5399</v>
      </c>
      <c r="AP675" t="s">
        <v>980</v>
      </c>
      <c r="AQ675">
        <v>0</v>
      </c>
      <c r="AT675" t="s">
        <v>1038</v>
      </c>
      <c r="AU675" t="s">
        <v>5400</v>
      </c>
      <c r="AV675" t="str">
        <f t="shared" si="10"/>
        <v>Miejska oczyszczalnia ścieków w aglomeracji Pajęczno</v>
      </c>
      <c r="AW675" t="s">
        <v>3806</v>
      </c>
      <c r="AX675" t="s">
        <v>5401</v>
      </c>
      <c r="BF675" s="730" t="s">
        <v>5385</v>
      </c>
      <c r="BG675" s="730" t="s">
        <v>4426</v>
      </c>
      <c r="BH675" s="730" t="s">
        <v>9498</v>
      </c>
    </row>
    <row r="676" spans="1:60">
      <c r="A676">
        <v>672</v>
      </c>
      <c r="B676" t="s">
        <v>935</v>
      </c>
      <c r="D676" t="s">
        <v>5402</v>
      </c>
      <c r="E676" t="s">
        <v>5403</v>
      </c>
      <c r="F676" t="s">
        <v>973</v>
      </c>
      <c r="G676">
        <v>1</v>
      </c>
      <c r="H676">
        <v>0</v>
      </c>
      <c r="I676" t="s">
        <v>3599</v>
      </c>
      <c r="J676" t="s">
        <v>4439</v>
      </c>
      <c r="K676" t="s">
        <v>4426</v>
      </c>
      <c r="L676" t="s">
        <v>2646</v>
      </c>
      <c r="M676" t="s">
        <v>1516</v>
      </c>
      <c r="N676" t="s">
        <v>4895</v>
      </c>
      <c r="O676" t="s">
        <v>4895</v>
      </c>
      <c r="P676" t="s">
        <v>5404</v>
      </c>
      <c r="Q676">
        <v>2662</v>
      </c>
      <c r="R676">
        <v>2736</v>
      </c>
      <c r="S676">
        <v>2696</v>
      </c>
      <c r="T676">
        <v>33</v>
      </c>
      <c r="U676">
        <v>7</v>
      </c>
      <c r="V676">
        <v>40</v>
      </c>
      <c r="W676">
        <v>0.98540000000000005</v>
      </c>
      <c r="X676">
        <v>1</v>
      </c>
      <c r="Y676">
        <v>1</v>
      </c>
      <c r="Z676">
        <v>1</v>
      </c>
      <c r="AA676">
        <v>1</v>
      </c>
      <c r="AB676" t="s">
        <v>935</v>
      </c>
      <c r="AC676" t="s">
        <v>5405</v>
      </c>
      <c r="AP676" t="s">
        <v>980</v>
      </c>
      <c r="AQ676">
        <v>0</v>
      </c>
      <c r="AT676" t="s">
        <v>1019</v>
      </c>
      <c r="AU676" t="s">
        <v>5406</v>
      </c>
      <c r="AV676" t="str">
        <f t="shared" si="10"/>
        <v>Padew Narodowa w aglomeracji Padew Narodowa</v>
      </c>
      <c r="AW676" t="s">
        <v>5407</v>
      </c>
      <c r="AX676" t="s">
        <v>5407</v>
      </c>
      <c r="BF676" s="730" t="s">
        <v>5391</v>
      </c>
      <c r="BG676" s="730" t="s">
        <v>4426</v>
      </c>
      <c r="BH676" s="730" t="s">
        <v>9498</v>
      </c>
    </row>
    <row r="677" spans="1:60">
      <c r="A677">
        <v>673</v>
      </c>
      <c r="B677" t="s">
        <v>935</v>
      </c>
      <c r="D677" t="s">
        <v>5408</v>
      </c>
      <c r="E677" t="s">
        <v>5409</v>
      </c>
      <c r="F677" t="s">
        <v>973</v>
      </c>
      <c r="G677">
        <v>1</v>
      </c>
      <c r="H677">
        <v>0</v>
      </c>
      <c r="I677" t="s">
        <v>3599</v>
      </c>
      <c r="J677" t="s">
        <v>4439</v>
      </c>
      <c r="K677" t="s">
        <v>4426</v>
      </c>
      <c r="L677" t="s">
        <v>2646</v>
      </c>
      <c r="M677" t="s">
        <v>1516</v>
      </c>
      <c r="N677" t="s">
        <v>4895</v>
      </c>
      <c r="O677" t="s">
        <v>5410</v>
      </c>
      <c r="P677" t="s">
        <v>5411</v>
      </c>
      <c r="Q677">
        <v>7796</v>
      </c>
      <c r="R677">
        <v>7663</v>
      </c>
      <c r="S677">
        <v>7616</v>
      </c>
      <c r="T677">
        <v>39</v>
      </c>
      <c r="U677">
        <v>8</v>
      </c>
      <c r="V677">
        <v>47</v>
      </c>
      <c r="W677">
        <v>0.99390000000000001</v>
      </c>
      <c r="X677">
        <v>1</v>
      </c>
      <c r="Y677">
        <v>1</v>
      </c>
      <c r="Z677">
        <v>1</v>
      </c>
      <c r="AA677">
        <v>1</v>
      </c>
      <c r="AB677" t="s">
        <v>935</v>
      </c>
      <c r="AC677" t="s">
        <v>5412</v>
      </c>
      <c r="AP677" t="s">
        <v>980</v>
      </c>
      <c r="AQ677">
        <v>0</v>
      </c>
      <c r="AT677" t="s">
        <v>1029</v>
      </c>
      <c r="AU677" t="s">
        <v>5413</v>
      </c>
      <c r="AV677" t="str">
        <f t="shared" si="10"/>
        <v xml:space="preserve">Oczyszczalnia ścieków w Paczkowie w aglomeracji Paczków </v>
      </c>
      <c r="AW677" t="s">
        <v>5414</v>
      </c>
      <c r="AX677" t="s">
        <v>5415</v>
      </c>
      <c r="BF677" s="730" t="s">
        <v>5396</v>
      </c>
      <c r="BG677" s="730" t="s">
        <v>4426</v>
      </c>
      <c r="BH677" s="730" t="s">
        <v>9498</v>
      </c>
    </row>
    <row r="678" spans="1:60">
      <c r="A678">
        <v>674</v>
      </c>
      <c r="B678" t="s">
        <v>935</v>
      </c>
      <c r="D678" t="s">
        <v>5416</v>
      </c>
      <c r="E678" t="s">
        <v>5417</v>
      </c>
      <c r="F678" t="s">
        <v>973</v>
      </c>
      <c r="G678">
        <v>1</v>
      </c>
      <c r="H678">
        <v>0</v>
      </c>
      <c r="I678" t="s">
        <v>3599</v>
      </c>
      <c r="J678" t="s">
        <v>4439</v>
      </c>
      <c r="K678" t="s">
        <v>4426</v>
      </c>
      <c r="L678" t="s">
        <v>2646</v>
      </c>
      <c r="M678" t="s">
        <v>1516</v>
      </c>
      <c r="N678" t="s">
        <v>4895</v>
      </c>
      <c r="O678" t="s">
        <v>4895</v>
      </c>
      <c r="P678" t="s">
        <v>5418</v>
      </c>
      <c r="Q678">
        <v>3688</v>
      </c>
      <c r="R678">
        <v>3690</v>
      </c>
      <c r="S678">
        <v>3644</v>
      </c>
      <c r="T678">
        <v>30</v>
      </c>
      <c r="U678">
        <v>16</v>
      </c>
      <c r="V678">
        <v>46</v>
      </c>
      <c r="W678">
        <v>0.98750000000000004</v>
      </c>
      <c r="X678">
        <v>1</v>
      </c>
      <c r="Y678">
        <v>1</v>
      </c>
      <c r="Z678">
        <v>1</v>
      </c>
      <c r="AA678">
        <v>1</v>
      </c>
      <c r="AB678" t="s">
        <v>935</v>
      </c>
      <c r="AC678" t="s">
        <v>5419</v>
      </c>
      <c r="AP678" t="s">
        <v>980</v>
      </c>
      <c r="AQ678">
        <v>0</v>
      </c>
      <c r="AT678" t="s">
        <v>935</v>
      </c>
      <c r="AU678" t="s">
        <v>5351</v>
      </c>
      <c r="AV678" t="str">
        <f t="shared" si="10"/>
        <v>Oczyszczalnia ścieków Ożarów, 27-530 Ożarów, ul. Partyzantów 13 w aglomeracji Ożarów</v>
      </c>
      <c r="AW678" t="s">
        <v>5420</v>
      </c>
      <c r="AX678" t="s">
        <v>5352</v>
      </c>
      <c r="BF678" s="730" t="s">
        <v>5402</v>
      </c>
      <c r="BG678" s="730" t="s">
        <v>4426</v>
      </c>
      <c r="BH678" s="730" t="s">
        <v>9497</v>
      </c>
    </row>
    <row r="679" spans="1:60">
      <c r="A679">
        <v>675</v>
      </c>
      <c r="B679" t="s">
        <v>935</v>
      </c>
      <c r="D679" t="s">
        <v>2588</v>
      </c>
      <c r="E679" t="s">
        <v>2590</v>
      </c>
      <c r="F679" t="s">
        <v>973</v>
      </c>
      <c r="G679">
        <v>1</v>
      </c>
      <c r="H679">
        <v>0</v>
      </c>
      <c r="I679" t="s">
        <v>3599</v>
      </c>
      <c r="J679" t="s">
        <v>4716</v>
      </c>
      <c r="K679" t="s">
        <v>4426</v>
      </c>
      <c r="L679" t="s">
        <v>2646</v>
      </c>
      <c r="M679" t="s">
        <v>1516</v>
      </c>
      <c r="N679" t="s">
        <v>2589</v>
      </c>
      <c r="O679" t="s">
        <v>5421</v>
      </c>
      <c r="P679" t="s">
        <v>5422</v>
      </c>
      <c r="Q679">
        <v>15083</v>
      </c>
      <c r="R679">
        <v>15070</v>
      </c>
      <c r="S679">
        <v>14825</v>
      </c>
      <c r="T679">
        <v>151</v>
      </c>
      <c r="U679">
        <v>94</v>
      </c>
      <c r="V679">
        <v>245</v>
      </c>
      <c r="W679">
        <v>0.98370000000000002</v>
      </c>
      <c r="X679">
        <v>1</v>
      </c>
      <c r="Y679">
        <v>1</v>
      </c>
      <c r="Z679">
        <v>1</v>
      </c>
      <c r="AA679">
        <v>1</v>
      </c>
      <c r="AB679" t="s">
        <v>935</v>
      </c>
      <c r="AC679" t="s">
        <v>5423</v>
      </c>
      <c r="AP679" t="s">
        <v>1232</v>
      </c>
      <c r="AQ679">
        <v>1</v>
      </c>
      <c r="AT679" t="s">
        <v>1047</v>
      </c>
      <c r="AU679" t="s">
        <v>4335</v>
      </c>
      <c r="AV679" t="str">
        <f t="shared" si="10"/>
        <v>Oczyszczalnia Ścieków Ożarowice w aglomeracji Ożarowice</v>
      </c>
      <c r="AW679" t="s">
        <v>5424</v>
      </c>
      <c r="AX679" t="s">
        <v>4336</v>
      </c>
      <c r="BF679" s="730" t="s">
        <v>5408</v>
      </c>
      <c r="BG679" s="730" t="s">
        <v>4426</v>
      </c>
      <c r="BH679" s="730" t="s">
        <v>9497</v>
      </c>
    </row>
    <row r="680" spans="1:60">
      <c r="A680">
        <v>676</v>
      </c>
      <c r="B680" t="s">
        <v>935</v>
      </c>
      <c r="D680" t="s">
        <v>5425</v>
      </c>
      <c r="E680" t="s">
        <v>5426</v>
      </c>
      <c r="F680" t="s">
        <v>973</v>
      </c>
      <c r="G680">
        <v>1</v>
      </c>
      <c r="H680">
        <v>0</v>
      </c>
      <c r="I680" t="s">
        <v>3599</v>
      </c>
      <c r="J680" t="s">
        <v>4439</v>
      </c>
      <c r="K680" t="s">
        <v>4426</v>
      </c>
      <c r="L680" t="s">
        <v>2646</v>
      </c>
      <c r="M680" t="s">
        <v>1516</v>
      </c>
      <c r="N680" t="s">
        <v>5426</v>
      </c>
      <c r="O680" t="s">
        <v>5426</v>
      </c>
      <c r="P680" t="s">
        <v>5427</v>
      </c>
      <c r="Q680">
        <v>7048</v>
      </c>
      <c r="R680">
        <v>7048</v>
      </c>
      <c r="S680">
        <v>6963</v>
      </c>
      <c r="T680">
        <v>65</v>
      </c>
      <c r="U680">
        <v>20</v>
      </c>
      <c r="V680">
        <v>85</v>
      </c>
      <c r="W680">
        <v>0.9879</v>
      </c>
      <c r="X680">
        <v>1</v>
      </c>
      <c r="Y680">
        <v>1</v>
      </c>
      <c r="Z680">
        <v>1</v>
      </c>
      <c r="AA680">
        <v>1</v>
      </c>
      <c r="AB680" t="s">
        <v>935</v>
      </c>
      <c r="AC680" t="s">
        <v>5428</v>
      </c>
      <c r="AP680" t="s">
        <v>980</v>
      </c>
      <c r="AQ680">
        <v>0</v>
      </c>
      <c r="AT680" t="s">
        <v>990</v>
      </c>
      <c r="AU680" t="s">
        <v>5429</v>
      </c>
      <c r="AV680" t="str">
        <f t="shared" si="10"/>
        <v>Oczyszczalnia Ścieków w Cedrowicach w aglomeracji Ozorków</v>
      </c>
      <c r="AW680" t="s">
        <v>5430</v>
      </c>
      <c r="AX680" t="s">
        <v>5431</v>
      </c>
      <c r="BF680" s="730" t="s">
        <v>5416</v>
      </c>
      <c r="BG680" s="730" t="s">
        <v>4426</v>
      </c>
      <c r="BH680" s="730" t="s">
        <v>9497</v>
      </c>
    </row>
    <row r="681" spans="1:60">
      <c r="A681">
        <v>677</v>
      </c>
      <c r="B681" t="s">
        <v>935</v>
      </c>
      <c r="D681" t="s">
        <v>5432</v>
      </c>
      <c r="E681" t="s">
        <v>5433</v>
      </c>
      <c r="F681" t="s">
        <v>5434</v>
      </c>
      <c r="G681">
        <v>1</v>
      </c>
      <c r="H681">
        <v>0</v>
      </c>
      <c r="I681" t="s">
        <v>3599</v>
      </c>
      <c r="J681" t="s">
        <v>4585</v>
      </c>
      <c r="K681" t="s">
        <v>5435</v>
      </c>
      <c r="L681" t="s">
        <v>2646</v>
      </c>
      <c r="M681" t="s">
        <v>1516</v>
      </c>
      <c r="N681" t="s">
        <v>5436</v>
      </c>
      <c r="O681" t="s">
        <v>5437</v>
      </c>
      <c r="P681" t="s">
        <v>5438</v>
      </c>
      <c r="Q681">
        <v>5700</v>
      </c>
      <c r="R681">
        <v>5812</v>
      </c>
      <c r="S681">
        <v>5740</v>
      </c>
      <c r="T681">
        <v>64</v>
      </c>
      <c r="U681">
        <v>8</v>
      </c>
      <c r="V681">
        <v>72</v>
      </c>
      <c r="W681">
        <v>0.98760000000000003</v>
      </c>
      <c r="X681">
        <v>1</v>
      </c>
      <c r="Y681">
        <v>1</v>
      </c>
      <c r="Z681">
        <v>1</v>
      </c>
      <c r="AA681">
        <v>1</v>
      </c>
      <c r="AB681" t="s">
        <v>935</v>
      </c>
      <c r="AC681" t="s">
        <v>5439</v>
      </c>
      <c r="AP681" t="s">
        <v>980</v>
      </c>
      <c r="AQ681">
        <v>0</v>
      </c>
      <c r="AT681" t="s">
        <v>1047</v>
      </c>
      <c r="AU681" t="s">
        <v>4328</v>
      </c>
      <c r="AV681" t="str">
        <f t="shared" si="10"/>
        <v>Mechaniczno-biologiczna oczyszczalnia ścieków w Antoniowie w aglomeracji Ozimek</v>
      </c>
      <c r="AW681" t="s">
        <v>5440</v>
      </c>
      <c r="AX681" t="s">
        <v>4329</v>
      </c>
      <c r="BF681" s="730" t="s">
        <v>2588</v>
      </c>
      <c r="BG681" s="730" t="s">
        <v>4426</v>
      </c>
      <c r="BH681" s="730" t="s">
        <v>9497</v>
      </c>
    </row>
    <row r="682" spans="1:60">
      <c r="A682">
        <v>678</v>
      </c>
      <c r="B682" t="s">
        <v>935</v>
      </c>
      <c r="D682" t="s">
        <v>3309</v>
      </c>
      <c r="E682" t="s">
        <v>3311</v>
      </c>
      <c r="F682" t="s">
        <v>973</v>
      </c>
      <c r="G682">
        <v>1</v>
      </c>
      <c r="H682">
        <v>0</v>
      </c>
      <c r="I682" t="s">
        <v>3599</v>
      </c>
      <c r="J682" t="s">
        <v>4453</v>
      </c>
      <c r="K682" t="s">
        <v>935</v>
      </c>
      <c r="L682" t="s">
        <v>2646</v>
      </c>
      <c r="M682" t="s">
        <v>1516</v>
      </c>
      <c r="N682" t="s">
        <v>3311</v>
      </c>
      <c r="O682" t="s">
        <v>3311</v>
      </c>
      <c r="P682" t="s">
        <v>5441</v>
      </c>
      <c r="Q682">
        <v>12632</v>
      </c>
      <c r="R682">
        <v>12127</v>
      </c>
      <c r="S682">
        <v>11950</v>
      </c>
      <c r="T682">
        <v>167</v>
      </c>
      <c r="U682">
        <v>10</v>
      </c>
      <c r="V682">
        <v>177</v>
      </c>
      <c r="W682">
        <v>0.98540000000000005</v>
      </c>
      <c r="X682">
        <v>1</v>
      </c>
      <c r="Y682">
        <v>1</v>
      </c>
      <c r="Z682">
        <v>1</v>
      </c>
      <c r="AA682">
        <v>1</v>
      </c>
      <c r="AB682" t="s">
        <v>935</v>
      </c>
      <c r="AC682" t="s">
        <v>5442</v>
      </c>
      <c r="AP682" t="s">
        <v>980</v>
      </c>
      <c r="AQ682">
        <v>0</v>
      </c>
      <c r="AT682" t="s">
        <v>990</v>
      </c>
      <c r="AU682" t="s">
        <v>5443</v>
      </c>
      <c r="AV682" t="str">
        <f t="shared" si="10"/>
        <v>Oczyszczalnia ścieków w Otwocku w aglomeracji Otwock</v>
      </c>
      <c r="AW682" t="s">
        <v>5444</v>
      </c>
      <c r="AX682" t="s">
        <v>5445</v>
      </c>
      <c r="BF682" s="730" t="s">
        <v>5425</v>
      </c>
      <c r="BG682" s="730" t="s">
        <v>4426</v>
      </c>
      <c r="BH682" s="730" t="s">
        <v>9497</v>
      </c>
    </row>
    <row r="683" spans="1:60">
      <c r="A683">
        <v>679</v>
      </c>
      <c r="B683" t="s">
        <v>935</v>
      </c>
      <c r="D683" t="s">
        <v>5167</v>
      </c>
      <c r="E683" t="s">
        <v>5169</v>
      </c>
      <c r="F683" t="s">
        <v>973</v>
      </c>
      <c r="G683">
        <v>1</v>
      </c>
      <c r="H683">
        <v>0</v>
      </c>
      <c r="I683" t="s">
        <v>3599</v>
      </c>
      <c r="J683" t="s">
        <v>4716</v>
      </c>
      <c r="K683" t="s">
        <v>4426</v>
      </c>
      <c r="L683" t="s">
        <v>2646</v>
      </c>
      <c r="M683" t="s">
        <v>1516</v>
      </c>
      <c r="N683" t="s">
        <v>5169</v>
      </c>
      <c r="O683" t="s">
        <v>5169</v>
      </c>
      <c r="P683" t="s">
        <v>5446</v>
      </c>
      <c r="Q683">
        <v>4621</v>
      </c>
      <c r="R683">
        <v>3212</v>
      </c>
      <c r="S683">
        <v>3204</v>
      </c>
      <c r="T683">
        <v>0</v>
      </c>
      <c r="U683">
        <v>8</v>
      </c>
      <c r="V683">
        <v>8</v>
      </c>
      <c r="W683">
        <v>0.99750000000000005</v>
      </c>
      <c r="X683">
        <v>1</v>
      </c>
      <c r="Y683">
        <v>1</v>
      </c>
      <c r="Z683">
        <v>1</v>
      </c>
      <c r="AA683">
        <v>1</v>
      </c>
      <c r="AB683" t="s">
        <v>935</v>
      </c>
      <c r="AC683" t="s">
        <v>5447</v>
      </c>
      <c r="AP683" t="s">
        <v>980</v>
      </c>
      <c r="AQ683">
        <v>0</v>
      </c>
      <c r="AT683" t="s">
        <v>1038</v>
      </c>
      <c r="AU683" t="s">
        <v>5448</v>
      </c>
      <c r="AV683" t="str">
        <f t="shared" si="10"/>
        <v>Otorowo w aglomeracji Otorowo</v>
      </c>
      <c r="AW683" t="s">
        <v>5449</v>
      </c>
      <c r="AX683" t="s">
        <v>5449</v>
      </c>
      <c r="BF683" s="730" t="s">
        <v>5432</v>
      </c>
      <c r="BG683" s="730" t="s">
        <v>935</v>
      </c>
      <c r="BH683" s="730" t="s">
        <v>9497</v>
      </c>
    </row>
    <row r="684" spans="1:60">
      <c r="A684">
        <v>680</v>
      </c>
      <c r="B684" t="s">
        <v>935</v>
      </c>
      <c r="D684" t="s">
        <v>5450</v>
      </c>
      <c r="E684" t="s">
        <v>5451</v>
      </c>
      <c r="F684" t="s">
        <v>1015</v>
      </c>
      <c r="G684">
        <v>0</v>
      </c>
      <c r="H684">
        <v>1</v>
      </c>
      <c r="I684" t="s">
        <v>3599</v>
      </c>
      <c r="J684" t="s">
        <v>4492</v>
      </c>
      <c r="K684" t="s">
        <v>935</v>
      </c>
      <c r="L684" t="s">
        <v>2646</v>
      </c>
      <c r="M684" t="s">
        <v>1516</v>
      </c>
      <c r="N684" t="s">
        <v>5452</v>
      </c>
      <c r="O684" t="s">
        <v>5452</v>
      </c>
      <c r="P684" t="s">
        <v>5453</v>
      </c>
      <c r="Q684">
        <v>2062</v>
      </c>
      <c r="R684">
        <v>1513</v>
      </c>
      <c r="S684">
        <v>400</v>
      </c>
      <c r="T684">
        <v>1053</v>
      </c>
      <c r="U684">
        <v>60</v>
      </c>
      <c r="V684">
        <v>1113</v>
      </c>
      <c r="W684">
        <v>0.26440000000000002</v>
      </c>
      <c r="X684">
        <v>0</v>
      </c>
      <c r="Y684">
        <v>0</v>
      </c>
      <c r="Z684">
        <v>1</v>
      </c>
      <c r="AA684">
        <v>0</v>
      </c>
      <c r="AB684" t="s">
        <v>935</v>
      </c>
      <c r="AC684" t="s">
        <v>746</v>
      </c>
      <c r="AJ684" t="s">
        <v>4559</v>
      </c>
      <c r="AP684" t="s">
        <v>980</v>
      </c>
      <c r="AQ684">
        <v>0</v>
      </c>
      <c r="AT684" t="s">
        <v>935</v>
      </c>
      <c r="AU684" t="s">
        <v>4683</v>
      </c>
      <c r="AV684" t="str">
        <f t="shared" si="10"/>
        <v>Miejsko-Przemysłowa Oczyszczalnia Ścieków Sp.z o. o.  w aglomeracji Oświęcim</v>
      </c>
      <c r="AW684" t="s">
        <v>5454</v>
      </c>
      <c r="AX684" t="s">
        <v>4684</v>
      </c>
      <c r="BF684" s="730" t="s">
        <v>3309</v>
      </c>
      <c r="BG684" s="730" t="s">
        <v>935</v>
      </c>
      <c r="BH684" s="730" t="s">
        <v>9497</v>
      </c>
    </row>
    <row r="685" spans="1:60">
      <c r="A685">
        <v>681</v>
      </c>
      <c r="B685" t="s">
        <v>935</v>
      </c>
      <c r="D685" t="s">
        <v>5455</v>
      </c>
      <c r="E685" t="s">
        <v>5456</v>
      </c>
      <c r="F685" t="s">
        <v>973</v>
      </c>
      <c r="G685">
        <v>1</v>
      </c>
      <c r="H685">
        <v>0</v>
      </c>
      <c r="I685" t="s">
        <v>4404</v>
      </c>
      <c r="J685" t="s">
        <v>4905</v>
      </c>
      <c r="K685" t="s">
        <v>4464</v>
      </c>
      <c r="L685" t="s">
        <v>2646</v>
      </c>
      <c r="M685" t="s">
        <v>1516</v>
      </c>
      <c r="N685" t="s">
        <v>5456</v>
      </c>
      <c r="O685" t="s">
        <v>5456</v>
      </c>
      <c r="P685" t="s">
        <v>5457</v>
      </c>
      <c r="Q685">
        <v>2687</v>
      </c>
      <c r="R685">
        <v>2020</v>
      </c>
      <c r="S685">
        <v>1990</v>
      </c>
      <c r="T685">
        <v>30</v>
      </c>
      <c r="U685">
        <v>0</v>
      </c>
      <c r="V685">
        <v>30</v>
      </c>
      <c r="W685">
        <v>0.98509999999999998</v>
      </c>
      <c r="X685">
        <v>1</v>
      </c>
      <c r="Y685">
        <v>1</v>
      </c>
      <c r="Z685">
        <v>1</v>
      </c>
      <c r="AA685">
        <v>1</v>
      </c>
      <c r="AB685" t="s">
        <v>935</v>
      </c>
      <c r="AC685" t="s">
        <v>5458</v>
      </c>
      <c r="AP685" t="s">
        <v>980</v>
      </c>
      <c r="AQ685">
        <v>0</v>
      </c>
      <c r="AT685" t="s">
        <v>1038</v>
      </c>
      <c r="AU685" t="s">
        <v>5459</v>
      </c>
      <c r="AV685" t="str">
        <f t="shared" si="10"/>
        <v>Ośno Lubuskie w aglomeracji Ośno Lubuskie</v>
      </c>
      <c r="AW685" t="s">
        <v>5460</v>
      </c>
      <c r="AX685" t="s">
        <v>5460</v>
      </c>
      <c r="BF685" s="730" t="s">
        <v>5167</v>
      </c>
      <c r="BG685" s="730" t="s">
        <v>4426</v>
      </c>
      <c r="BH685" s="730" t="s">
        <v>9497</v>
      </c>
    </row>
    <row r="686" spans="1:60">
      <c r="A686">
        <v>682</v>
      </c>
      <c r="B686" t="s">
        <v>935</v>
      </c>
      <c r="D686" t="s">
        <v>5461</v>
      </c>
      <c r="E686" t="s">
        <v>5462</v>
      </c>
      <c r="F686" t="s">
        <v>973</v>
      </c>
      <c r="G686">
        <v>1</v>
      </c>
      <c r="H686">
        <v>0</v>
      </c>
      <c r="I686" t="s">
        <v>3599</v>
      </c>
      <c r="J686" t="s">
        <v>5098</v>
      </c>
      <c r="K686" t="s">
        <v>935</v>
      </c>
      <c r="L686" t="s">
        <v>2646</v>
      </c>
      <c r="M686" t="s">
        <v>1516</v>
      </c>
      <c r="N686" t="s">
        <v>5462</v>
      </c>
      <c r="O686" t="s">
        <v>5463</v>
      </c>
      <c r="P686" t="s">
        <v>5464</v>
      </c>
      <c r="Q686">
        <v>11449</v>
      </c>
      <c r="R686">
        <v>11529</v>
      </c>
      <c r="S686">
        <v>11155</v>
      </c>
      <c r="T686">
        <v>361</v>
      </c>
      <c r="U686">
        <v>13</v>
      </c>
      <c r="V686">
        <v>374</v>
      </c>
      <c r="W686">
        <v>0.96760000000000002</v>
      </c>
      <c r="X686">
        <v>0</v>
      </c>
      <c r="Y686">
        <v>1</v>
      </c>
      <c r="Z686">
        <v>0</v>
      </c>
      <c r="AA686">
        <v>0</v>
      </c>
      <c r="AB686" t="s">
        <v>935</v>
      </c>
      <c r="AC686" t="s">
        <v>5465</v>
      </c>
      <c r="AP686" t="s">
        <v>980</v>
      </c>
      <c r="AQ686">
        <v>0</v>
      </c>
      <c r="AT686" t="s">
        <v>1029</v>
      </c>
      <c r="AU686" t="s">
        <v>5466</v>
      </c>
      <c r="AV686" t="str">
        <f t="shared" si="10"/>
        <v>"STRZEGOWA" w aglomeracji Ostrzeszów</v>
      </c>
      <c r="AW686" t="s">
        <v>5467</v>
      </c>
      <c r="AX686" t="s">
        <v>5468</v>
      </c>
      <c r="BF686" s="730" t="s">
        <v>5450</v>
      </c>
      <c r="BG686" s="730" t="s">
        <v>935</v>
      </c>
      <c r="BH686" s="730" t="s">
        <v>9497</v>
      </c>
    </row>
    <row r="687" spans="1:60">
      <c r="A687">
        <v>683</v>
      </c>
      <c r="B687" t="s">
        <v>935</v>
      </c>
      <c r="D687" t="s">
        <v>3595</v>
      </c>
      <c r="E687" t="s">
        <v>3596</v>
      </c>
      <c r="F687" t="s">
        <v>973</v>
      </c>
      <c r="G687">
        <v>2</v>
      </c>
      <c r="H687">
        <v>0</v>
      </c>
      <c r="I687" t="s">
        <v>4404</v>
      </c>
      <c r="J687" t="s">
        <v>4411</v>
      </c>
      <c r="K687" t="s">
        <v>4208</v>
      </c>
      <c r="L687" t="s">
        <v>2646</v>
      </c>
      <c r="M687" t="s">
        <v>1516</v>
      </c>
      <c r="N687" t="s">
        <v>3596</v>
      </c>
      <c r="O687" t="s">
        <v>3596</v>
      </c>
      <c r="P687" t="s">
        <v>5469</v>
      </c>
      <c r="Q687">
        <v>24357</v>
      </c>
      <c r="R687">
        <v>23425</v>
      </c>
      <c r="S687">
        <v>22774</v>
      </c>
      <c r="T687">
        <v>260</v>
      </c>
      <c r="U687">
        <v>391</v>
      </c>
      <c r="V687">
        <v>651</v>
      </c>
      <c r="W687">
        <v>0.97219999999999995</v>
      </c>
      <c r="X687">
        <v>0</v>
      </c>
      <c r="Y687">
        <v>1</v>
      </c>
      <c r="Z687">
        <v>1</v>
      </c>
      <c r="AA687">
        <v>0</v>
      </c>
      <c r="AB687" t="s">
        <v>935</v>
      </c>
      <c r="AC687" s="505" t="s">
        <v>5470</v>
      </c>
      <c r="AD687" s="504" t="s">
        <v>5471</v>
      </c>
      <c r="AP687" t="s">
        <v>1232</v>
      </c>
      <c r="AQ687">
        <v>1</v>
      </c>
      <c r="AT687" t="s">
        <v>1038</v>
      </c>
      <c r="AU687" t="s">
        <v>5472</v>
      </c>
      <c r="AV687" t="str">
        <f t="shared" si="10"/>
        <v xml:space="preserve"> Rąbczyn w aglomeracji Ostrów Wielkopolski</v>
      </c>
      <c r="AW687" t="s">
        <v>5473</v>
      </c>
      <c r="AX687" t="s">
        <v>5474</v>
      </c>
      <c r="BF687" s="730" t="s">
        <v>5455</v>
      </c>
      <c r="BG687" s="730" t="s">
        <v>4464</v>
      </c>
      <c r="BH687" s="730" t="s">
        <v>9497</v>
      </c>
    </row>
    <row r="688" spans="1:60">
      <c r="A688">
        <v>684</v>
      </c>
      <c r="B688" t="s">
        <v>935</v>
      </c>
      <c r="D688" t="s">
        <v>5475</v>
      </c>
      <c r="E688" t="s">
        <v>5476</v>
      </c>
      <c r="F688" t="s">
        <v>973</v>
      </c>
      <c r="G688">
        <v>2</v>
      </c>
      <c r="H688">
        <v>0</v>
      </c>
      <c r="I688" t="s">
        <v>5477</v>
      </c>
      <c r="J688" t="s">
        <v>4463</v>
      </c>
      <c r="K688" t="s">
        <v>4464</v>
      </c>
      <c r="L688" t="s">
        <v>1515</v>
      </c>
      <c r="M688" t="s">
        <v>1516</v>
      </c>
      <c r="N688" t="s">
        <v>5478</v>
      </c>
      <c r="O688" t="s">
        <v>5478</v>
      </c>
      <c r="P688" t="s">
        <v>5479</v>
      </c>
      <c r="Q688">
        <v>2054</v>
      </c>
      <c r="R688">
        <v>2054</v>
      </c>
      <c r="S688">
        <v>0</v>
      </c>
      <c r="T688">
        <v>1892</v>
      </c>
      <c r="U688">
        <v>162</v>
      </c>
      <c r="V688">
        <v>2054</v>
      </c>
      <c r="W688">
        <v>0</v>
      </c>
      <c r="X688">
        <v>0</v>
      </c>
      <c r="Y688">
        <v>0</v>
      </c>
      <c r="Z688">
        <v>1</v>
      </c>
      <c r="AA688">
        <v>0</v>
      </c>
      <c r="AB688" t="s">
        <v>935</v>
      </c>
      <c r="AC688" s="505" t="s">
        <v>5480</v>
      </c>
      <c r="AD688" s="504" t="s">
        <v>5481</v>
      </c>
      <c r="AP688" t="s">
        <v>980</v>
      </c>
      <c r="AQ688">
        <v>0</v>
      </c>
      <c r="AT688" t="s">
        <v>1212</v>
      </c>
      <c r="AU688" t="s">
        <v>5482</v>
      </c>
      <c r="AV688" t="str">
        <f t="shared" si="10"/>
        <v>Miesjka Oczyszczalnia Ścieków w aglomeracji Ostrów Mazowiecka</v>
      </c>
      <c r="AW688" t="s">
        <v>5483</v>
      </c>
      <c r="AX688" t="s">
        <v>5484</v>
      </c>
      <c r="BF688" s="730" t="s">
        <v>5461</v>
      </c>
      <c r="BG688" s="730" t="s">
        <v>935</v>
      </c>
      <c r="BH688" s="730" t="s">
        <v>9497</v>
      </c>
    </row>
    <row r="689" spans="1:60">
      <c r="A689">
        <v>685</v>
      </c>
      <c r="B689" t="s">
        <v>935</v>
      </c>
      <c r="D689" t="s">
        <v>5485</v>
      </c>
      <c r="E689" t="s">
        <v>5478</v>
      </c>
      <c r="F689" t="s">
        <v>973</v>
      </c>
      <c r="G689">
        <v>1</v>
      </c>
      <c r="H689">
        <v>0</v>
      </c>
      <c r="I689" t="s">
        <v>4404</v>
      </c>
      <c r="J689" t="s">
        <v>4463</v>
      </c>
      <c r="K689" t="s">
        <v>5486</v>
      </c>
      <c r="L689" t="s">
        <v>1515</v>
      </c>
      <c r="M689" t="s">
        <v>1516</v>
      </c>
      <c r="N689" t="s">
        <v>5478</v>
      </c>
      <c r="O689" t="s">
        <v>5478</v>
      </c>
      <c r="P689" t="s">
        <v>5487</v>
      </c>
      <c r="Q689">
        <v>2411</v>
      </c>
      <c r="R689">
        <v>2097</v>
      </c>
      <c r="S689">
        <v>1745</v>
      </c>
      <c r="T689">
        <v>339</v>
      </c>
      <c r="U689">
        <v>13</v>
      </c>
      <c r="V689">
        <v>352</v>
      </c>
      <c r="W689">
        <v>0.83209999999999995</v>
      </c>
      <c r="X689">
        <v>0</v>
      </c>
      <c r="Y689">
        <v>1</v>
      </c>
      <c r="Z689">
        <v>1</v>
      </c>
      <c r="AA689">
        <v>0</v>
      </c>
      <c r="AB689" t="s">
        <v>935</v>
      </c>
      <c r="AC689" t="s">
        <v>5488</v>
      </c>
      <c r="AP689" t="s">
        <v>980</v>
      </c>
      <c r="AQ689">
        <v>0</v>
      </c>
      <c r="AT689" t="s">
        <v>1212</v>
      </c>
      <c r="AU689" t="s">
        <v>5489</v>
      </c>
      <c r="AV689" t="str">
        <f t="shared" si="10"/>
        <v xml:space="preserve">Otrów Lubelski  w aglomeracji Ostrów Lubelski </v>
      </c>
      <c r="AW689" t="s">
        <v>5490</v>
      </c>
      <c r="AX689" t="s">
        <v>5491</v>
      </c>
      <c r="BF689" s="730" t="s">
        <v>3595</v>
      </c>
      <c r="BG689" s="730" t="s">
        <v>4208</v>
      </c>
      <c r="BH689" s="730" t="s">
        <v>9497</v>
      </c>
    </row>
    <row r="690" spans="1:60" ht="30">
      <c r="A690">
        <v>686</v>
      </c>
      <c r="B690" t="s">
        <v>935</v>
      </c>
      <c r="D690" t="s">
        <v>5492</v>
      </c>
      <c r="E690" t="s">
        <v>5493</v>
      </c>
      <c r="F690" t="s">
        <v>1552</v>
      </c>
      <c r="G690">
        <v>3</v>
      </c>
      <c r="H690">
        <v>1</v>
      </c>
      <c r="I690" t="s">
        <v>3599</v>
      </c>
      <c r="J690" t="s">
        <v>4515</v>
      </c>
      <c r="K690" t="s">
        <v>984</v>
      </c>
      <c r="L690" t="s">
        <v>2646</v>
      </c>
      <c r="M690" t="s">
        <v>1516</v>
      </c>
      <c r="N690" t="s">
        <v>5494</v>
      </c>
      <c r="O690" t="s">
        <v>5495</v>
      </c>
      <c r="P690" t="s">
        <v>5496</v>
      </c>
      <c r="Q690">
        <v>21099</v>
      </c>
      <c r="R690">
        <v>22141</v>
      </c>
      <c r="S690">
        <v>18216</v>
      </c>
      <c r="T690">
        <v>3603</v>
      </c>
      <c r="U690">
        <v>322</v>
      </c>
      <c r="V690">
        <v>3925</v>
      </c>
      <c r="W690">
        <v>0.82269999999999999</v>
      </c>
      <c r="X690">
        <v>0</v>
      </c>
      <c r="Y690">
        <v>1</v>
      </c>
      <c r="Z690">
        <v>0</v>
      </c>
      <c r="AA690">
        <v>0</v>
      </c>
      <c r="AB690" t="s">
        <v>935</v>
      </c>
      <c r="AC690" s="505" t="s">
        <v>5497</v>
      </c>
      <c r="AD690" s="505" t="s">
        <v>5498</v>
      </c>
      <c r="AE690" s="511" t="s">
        <v>5499</v>
      </c>
      <c r="AJ690" t="s">
        <v>3400</v>
      </c>
      <c r="AP690" t="s">
        <v>980</v>
      </c>
      <c r="AQ690">
        <v>0</v>
      </c>
      <c r="AT690" t="s">
        <v>1019</v>
      </c>
      <c r="AU690" t="s">
        <v>5500</v>
      </c>
      <c r="AV690" t="str">
        <f t="shared" si="10"/>
        <v>Gminna Oczyszczalnia ścieków w Skrzyszowie w aglomeracji Ostrów</v>
      </c>
      <c r="AW690" t="s">
        <v>5501</v>
      </c>
      <c r="AX690" t="s">
        <v>5502</v>
      </c>
      <c r="BF690" s="730" t="s">
        <v>5475</v>
      </c>
      <c r="BG690" s="730" t="s">
        <v>4464</v>
      </c>
      <c r="BH690" s="730" t="s">
        <v>9497</v>
      </c>
    </row>
    <row r="691" spans="1:60">
      <c r="A691">
        <v>687</v>
      </c>
      <c r="B691" t="s">
        <v>935</v>
      </c>
      <c r="D691" t="s">
        <v>5503</v>
      </c>
      <c r="E691" t="s">
        <v>5504</v>
      </c>
      <c r="F691" t="s">
        <v>973</v>
      </c>
      <c r="G691">
        <v>1</v>
      </c>
      <c r="H691">
        <v>0</v>
      </c>
      <c r="I691" t="s">
        <v>3599</v>
      </c>
      <c r="J691" t="s">
        <v>4812</v>
      </c>
      <c r="K691" t="s">
        <v>935</v>
      </c>
      <c r="L691" t="s">
        <v>2646</v>
      </c>
      <c r="M691" t="s">
        <v>1516</v>
      </c>
      <c r="N691" t="s">
        <v>5504</v>
      </c>
      <c r="O691" t="s">
        <v>5505</v>
      </c>
      <c r="P691" t="s">
        <v>5506</v>
      </c>
      <c r="Q691">
        <v>41187</v>
      </c>
      <c r="R691">
        <v>41739</v>
      </c>
      <c r="S691">
        <v>41332</v>
      </c>
      <c r="T691">
        <v>287</v>
      </c>
      <c r="U691">
        <v>120</v>
      </c>
      <c r="V691">
        <v>407</v>
      </c>
      <c r="W691">
        <v>0.99019999999999997</v>
      </c>
      <c r="X691">
        <v>1</v>
      </c>
      <c r="Y691">
        <v>0</v>
      </c>
      <c r="Z691">
        <v>1</v>
      </c>
      <c r="AA691">
        <v>0</v>
      </c>
      <c r="AB691" t="s">
        <v>935</v>
      </c>
      <c r="AC691" t="s">
        <v>5507</v>
      </c>
      <c r="AP691" t="s">
        <v>980</v>
      </c>
      <c r="AQ691">
        <v>0</v>
      </c>
      <c r="AT691" t="s">
        <v>1169</v>
      </c>
      <c r="AU691" t="s">
        <v>3032</v>
      </c>
      <c r="AV691" t="str">
        <f t="shared" si="10"/>
        <v>Tyrowo w aglomeracji Ostróda</v>
      </c>
      <c r="AW691" t="s">
        <v>5508</v>
      </c>
      <c r="AX691" t="s">
        <v>3033</v>
      </c>
      <c r="BF691" s="730" t="s">
        <v>5485</v>
      </c>
      <c r="BG691" s="730" t="s">
        <v>5486</v>
      </c>
      <c r="BH691" s="730" t="s">
        <v>9497</v>
      </c>
    </row>
    <row r="692" spans="1:60">
      <c r="A692">
        <v>688</v>
      </c>
      <c r="B692" t="s">
        <v>935</v>
      </c>
      <c r="D692" t="s">
        <v>5509</v>
      </c>
      <c r="E692" t="s">
        <v>5510</v>
      </c>
      <c r="F692" t="s">
        <v>973</v>
      </c>
      <c r="G692">
        <v>2</v>
      </c>
      <c r="H692">
        <v>0</v>
      </c>
      <c r="I692" t="s">
        <v>3599</v>
      </c>
      <c r="J692" t="s">
        <v>4542</v>
      </c>
      <c r="K692" t="s">
        <v>935</v>
      </c>
      <c r="L692" t="s">
        <v>2646</v>
      </c>
      <c r="M692" t="s">
        <v>1516</v>
      </c>
      <c r="N692" t="s">
        <v>5510</v>
      </c>
      <c r="O692" t="s">
        <v>5510</v>
      </c>
      <c r="P692" t="s">
        <v>5511</v>
      </c>
      <c r="Q692">
        <v>8742</v>
      </c>
      <c r="R692">
        <v>8565</v>
      </c>
      <c r="S692">
        <v>6130</v>
      </c>
      <c r="T692">
        <v>2207</v>
      </c>
      <c r="U692">
        <v>228</v>
      </c>
      <c r="V692">
        <v>2435</v>
      </c>
      <c r="W692">
        <v>0.7157</v>
      </c>
      <c r="X692">
        <v>0</v>
      </c>
      <c r="Y692">
        <v>1</v>
      </c>
      <c r="Z692">
        <v>1</v>
      </c>
      <c r="AA692">
        <v>0</v>
      </c>
      <c r="AB692" t="s">
        <v>935</v>
      </c>
      <c r="AC692" s="505" t="s">
        <v>5512</v>
      </c>
      <c r="AD692" s="504" t="s">
        <v>5513</v>
      </c>
      <c r="AP692" t="s">
        <v>980</v>
      </c>
      <c r="AQ692">
        <v>0</v>
      </c>
      <c r="AT692" t="s">
        <v>1038</v>
      </c>
      <c r="AU692" t="s">
        <v>5514</v>
      </c>
      <c r="AV692" t="str">
        <f t="shared" si="10"/>
        <v>Gostuń w aglomeracji Ostrowite</v>
      </c>
      <c r="AW692" t="s">
        <v>5515</v>
      </c>
      <c r="AX692" t="s">
        <v>5516</v>
      </c>
      <c r="BF692" s="730" t="s">
        <v>5492</v>
      </c>
      <c r="BG692" s="730" t="s">
        <v>984</v>
      </c>
      <c r="BH692" s="730" t="s">
        <v>9497</v>
      </c>
    </row>
    <row r="693" spans="1:60">
      <c r="A693">
        <v>689</v>
      </c>
      <c r="B693" t="s">
        <v>935</v>
      </c>
      <c r="D693" t="s">
        <v>5517</v>
      </c>
      <c r="E693" t="s">
        <v>5518</v>
      </c>
      <c r="F693" t="s">
        <v>973</v>
      </c>
      <c r="G693">
        <v>1</v>
      </c>
      <c r="H693">
        <v>0</v>
      </c>
      <c r="I693" t="s">
        <v>4404</v>
      </c>
      <c r="J693" t="s">
        <v>4405</v>
      </c>
      <c r="K693" t="s">
        <v>935</v>
      </c>
      <c r="L693" t="s">
        <v>2646</v>
      </c>
      <c r="M693" t="s">
        <v>1516</v>
      </c>
      <c r="N693" t="s">
        <v>5518</v>
      </c>
      <c r="O693" t="s">
        <v>5519</v>
      </c>
      <c r="P693" t="s">
        <v>5520</v>
      </c>
      <c r="Q693">
        <v>2611</v>
      </c>
      <c r="R693">
        <v>2611</v>
      </c>
      <c r="S693">
        <v>2611</v>
      </c>
      <c r="T693">
        <v>0</v>
      </c>
      <c r="U693">
        <v>0</v>
      </c>
      <c r="V693">
        <v>0</v>
      </c>
      <c r="W693">
        <v>1</v>
      </c>
      <c r="X693">
        <v>1</v>
      </c>
      <c r="Y693">
        <v>1</v>
      </c>
      <c r="Z693">
        <v>1</v>
      </c>
      <c r="AA693">
        <v>1</v>
      </c>
      <c r="AB693" t="s">
        <v>935</v>
      </c>
      <c r="AC693" t="s">
        <v>5521</v>
      </c>
      <c r="AP693" t="s">
        <v>980</v>
      </c>
      <c r="AQ693">
        <v>0</v>
      </c>
      <c r="AT693" t="s">
        <v>990</v>
      </c>
      <c r="AU693" t="s">
        <v>5522</v>
      </c>
      <c r="AV693" t="str">
        <f t="shared" si="10"/>
        <v>Miejska Oczyszczalnia Ścieków w aglomeracji Ostrowiec Świętokrzyski</v>
      </c>
      <c r="AW693" t="s">
        <v>1387</v>
      </c>
      <c r="AX693" t="s">
        <v>5523</v>
      </c>
      <c r="BF693" s="730" t="s">
        <v>5503</v>
      </c>
      <c r="BG693" s="730" t="s">
        <v>935</v>
      </c>
      <c r="BH693" s="730" t="s">
        <v>9497</v>
      </c>
    </row>
    <row r="694" spans="1:60">
      <c r="A694">
        <v>690</v>
      </c>
      <c r="B694" t="s">
        <v>935</v>
      </c>
      <c r="D694" t="s">
        <v>5524</v>
      </c>
      <c r="E694" t="s">
        <v>5525</v>
      </c>
      <c r="F694" t="s">
        <v>973</v>
      </c>
      <c r="G694">
        <v>2</v>
      </c>
      <c r="H694">
        <v>0</v>
      </c>
      <c r="I694" t="s">
        <v>3599</v>
      </c>
      <c r="J694" t="s">
        <v>4977</v>
      </c>
      <c r="K694" t="s">
        <v>4426</v>
      </c>
      <c r="L694" t="s">
        <v>2646</v>
      </c>
      <c r="M694" t="s">
        <v>1516</v>
      </c>
      <c r="N694" t="s">
        <v>5525</v>
      </c>
      <c r="O694" t="s">
        <v>5525</v>
      </c>
      <c r="P694" t="s">
        <v>5526</v>
      </c>
      <c r="Q694">
        <v>20348</v>
      </c>
      <c r="R694">
        <v>20162</v>
      </c>
      <c r="S694">
        <v>12063</v>
      </c>
      <c r="T694">
        <v>4983</v>
      </c>
      <c r="U694">
        <v>3116</v>
      </c>
      <c r="V694">
        <v>8099</v>
      </c>
      <c r="W694">
        <v>0.59830000000000005</v>
      </c>
      <c r="X694">
        <v>0</v>
      </c>
      <c r="Y694">
        <v>0</v>
      </c>
      <c r="Z694">
        <v>1</v>
      </c>
      <c r="AA694">
        <v>0</v>
      </c>
      <c r="AB694" t="s">
        <v>935</v>
      </c>
      <c r="AC694" s="505" t="s">
        <v>5527</v>
      </c>
      <c r="AD694" s="504" t="s">
        <v>5528</v>
      </c>
      <c r="AP694" t="s">
        <v>980</v>
      </c>
      <c r="AQ694">
        <v>0</v>
      </c>
      <c r="AT694" t="s">
        <v>1038</v>
      </c>
      <c r="AU694" t="s">
        <v>5529</v>
      </c>
      <c r="AV694" t="str">
        <f t="shared" si="10"/>
        <v>Oczyszczalnia mechaniczno-biologiczna Ostroróg w aglomeracji Ostroróg</v>
      </c>
      <c r="AW694" t="s">
        <v>5530</v>
      </c>
      <c r="AX694" t="s">
        <v>5531</v>
      </c>
      <c r="BF694" s="730" t="s">
        <v>5509</v>
      </c>
      <c r="BG694" s="730" t="s">
        <v>935</v>
      </c>
      <c r="BH694" s="730" t="s">
        <v>9497</v>
      </c>
    </row>
    <row r="695" spans="1:60">
      <c r="A695">
        <v>691</v>
      </c>
      <c r="B695" t="s">
        <v>1212</v>
      </c>
      <c r="D695" t="s">
        <v>5532</v>
      </c>
      <c r="E695" t="s">
        <v>1212</v>
      </c>
      <c r="F695" t="s">
        <v>973</v>
      </c>
      <c r="G695">
        <v>1</v>
      </c>
      <c r="H695">
        <v>0</v>
      </c>
      <c r="I695" t="s">
        <v>5533</v>
      </c>
      <c r="J695" t="s">
        <v>5534</v>
      </c>
      <c r="K695" t="s">
        <v>1446</v>
      </c>
      <c r="L695" t="s">
        <v>1515</v>
      </c>
      <c r="M695" t="s">
        <v>1516</v>
      </c>
      <c r="N695" t="s">
        <v>1212</v>
      </c>
      <c r="O695" t="s">
        <v>5535</v>
      </c>
      <c r="P695" t="s">
        <v>5536</v>
      </c>
      <c r="Q695">
        <v>567112</v>
      </c>
      <c r="R695">
        <v>526715</v>
      </c>
      <c r="S695">
        <v>504427</v>
      </c>
      <c r="T695">
        <v>19853</v>
      </c>
      <c r="U695">
        <v>2435</v>
      </c>
      <c r="V695">
        <v>22288</v>
      </c>
      <c r="W695">
        <v>0.9577</v>
      </c>
      <c r="X695">
        <v>0</v>
      </c>
      <c r="Y695">
        <v>1</v>
      </c>
      <c r="Z695">
        <v>1</v>
      </c>
      <c r="AA695">
        <v>0</v>
      </c>
      <c r="AB695" t="s">
        <v>1212</v>
      </c>
      <c r="AC695" t="s">
        <v>5537</v>
      </c>
      <c r="AP695" t="s">
        <v>980</v>
      </c>
      <c r="AQ695">
        <v>0</v>
      </c>
      <c r="AT695" t="s">
        <v>1459</v>
      </c>
      <c r="AU695" t="s">
        <v>1511</v>
      </c>
      <c r="AV695" t="str">
        <f t="shared" si="10"/>
        <v>Ostrołęka w aglomeracji Ostrołęka</v>
      </c>
      <c r="AW695" t="s">
        <v>1512</v>
      </c>
      <c r="AX695" t="s">
        <v>1512</v>
      </c>
      <c r="BF695" s="730" t="s">
        <v>5517</v>
      </c>
      <c r="BG695" s="730" t="s">
        <v>935</v>
      </c>
      <c r="BH695" s="730" t="s">
        <v>9497</v>
      </c>
    </row>
    <row r="696" spans="1:60">
      <c r="A696">
        <v>692</v>
      </c>
      <c r="B696" t="s">
        <v>1212</v>
      </c>
      <c r="D696" t="s">
        <v>1444</v>
      </c>
      <c r="E696" t="s">
        <v>1446</v>
      </c>
      <c r="F696" t="s">
        <v>973</v>
      </c>
      <c r="G696">
        <v>1</v>
      </c>
      <c r="H696">
        <v>0</v>
      </c>
      <c r="I696" t="s">
        <v>5533</v>
      </c>
      <c r="J696" t="s">
        <v>5538</v>
      </c>
      <c r="K696" t="s">
        <v>1446</v>
      </c>
      <c r="L696" t="s">
        <v>1515</v>
      </c>
      <c r="M696" t="s">
        <v>1516</v>
      </c>
      <c r="N696" t="s">
        <v>5539</v>
      </c>
      <c r="O696" t="s">
        <v>5540</v>
      </c>
      <c r="P696" t="s">
        <v>5541</v>
      </c>
      <c r="Q696">
        <v>86730</v>
      </c>
      <c r="R696">
        <v>88830</v>
      </c>
      <c r="S696">
        <v>86122</v>
      </c>
      <c r="T696">
        <v>2702</v>
      </c>
      <c r="U696">
        <v>0</v>
      </c>
      <c r="V696">
        <v>2708</v>
      </c>
      <c r="W696">
        <v>0.96950000000000003</v>
      </c>
      <c r="X696">
        <v>0</v>
      </c>
      <c r="Y696">
        <v>1</v>
      </c>
      <c r="Z696">
        <v>1</v>
      </c>
      <c r="AA696">
        <v>0</v>
      </c>
      <c r="AB696" t="s">
        <v>1212</v>
      </c>
      <c r="AC696" t="s">
        <v>5542</v>
      </c>
      <c r="AP696" t="s">
        <v>980</v>
      </c>
      <c r="AQ696">
        <v>0</v>
      </c>
      <c r="AT696" t="s">
        <v>990</v>
      </c>
      <c r="AU696" t="s">
        <v>5543</v>
      </c>
      <c r="AV696" t="str">
        <f t="shared" si="10"/>
        <v>Oczyszczalnia Ścieków Komunalnych w Osięcinach w aglomeracji Osięciny</v>
      </c>
      <c r="AW696" t="s">
        <v>5544</v>
      </c>
      <c r="AX696" t="s">
        <v>5545</v>
      </c>
      <c r="BF696" s="730" t="s">
        <v>5524</v>
      </c>
      <c r="BG696" s="730" t="s">
        <v>4426</v>
      </c>
      <c r="BH696" s="730" t="s">
        <v>9497</v>
      </c>
    </row>
    <row r="697" spans="1:60">
      <c r="A697">
        <v>693</v>
      </c>
      <c r="B697" t="s">
        <v>1212</v>
      </c>
      <c r="D697" t="s">
        <v>5546</v>
      </c>
      <c r="E697" t="s">
        <v>5547</v>
      </c>
      <c r="F697" t="s">
        <v>973</v>
      </c>
      <c r="G697">
        <v>1</v>
      </c>
      <c r="H697">
        <v>0</v>
      </c>
      <c r="I697" t="s">
        <v>5533</v>
      </c>
      <c r="J697" t="s">
        <v>5548</v>
      </c>
      <c r="K697" t="s">
        <v>5549</v>
      </c>
      <c r="L697" t="s">
        <v>1515</v>
      </c>
      <c r="M697" t="s">
        <v>1516</v>
      </c>
      <c r="N697" t="s">
        <v>5550</v>
      </c>
      <c r="O697" t="s">
        <v>5551</v>
      </c>
      <c r="P697" t="s">
        <v>5552</v>
      </c>
      <c r="Q697">
        <v>100926</v>
      </c>
      <c r="R697">
        <v>100332</v>
      </c>
      <c r="S697">
        <v>99096</v>
      </c>
      <c r="T697">
        <v>1117</v>
      </c>
      <c r="U697">
        <v>119</v>
      </c>
      <c r="V697">
        <v>1236</v>
      </c>
      <c r="W697">
        <v>0.98770000000000002</v>
      </c>
      <c r="X697">
        <v>1</v>
      </c>
      <c r="Y697">
        <v>1</v>
      </c>
      <c r="Z697">
        <v>1</v>
      </c>
      <c r="AA697">
        <v>1</v>
      </c>
      <c r="AB697" t="s">
        <v>1212</v>
      </c>
      <c r="AC697" t="s">
        <v>5553</v>
      </c>
      <c r="AP697" t="s">
        <v>980</v>
      </c>
      <c r="AQ697">
        <v>0</v>
      </c>
      <c r="AT697" t="s">
        <v>1038</v>
      </c>
      <c r="AU697" t="s">
        <v>5554</v>
      </c>
      <c r="AV697" t="str">
        <f t="shared" si="10"/>
        <v>Oczyszczalnia mechaniczno-biologiczna SBR w aglomeracji Osiek Mały</v>
      </c>
      <c r="AW697" t="s">
        <v>5555</v>
      </c>
      <c r="AX697" t="s">
        <v>5556</v>
      </c>
      <c r="BF697" s="730" t="s">
        <v>5532</v>
      </c>
      <c r="BG697" s="730" t="s">
        <v>1446</v>
      </c>
      <c r="BH697" s="730" t="s">
        <v>9499</v>
      </c>
    </row>
    <row r="698" spans="1:60">
      <c r="A698">
        <v>694</v>
      </c>
      <c r="B698" t="s">
        <v>1212</v>
      </c>
      <c r="D698" t="s">
        <v>5557</v>
      </c>
      <c r="E698" t="s">
        <v>5558</v>
      </c>
      <c r="F698" t="s">
        <v>973</v>
      </c>
      <c r="G698">
        <v>1</v>
      </c>
      <c r="H698">
        <v>0</v>
      </c>
      <c r="I698" t="s">
        <v>5533</v>
      </c>
      <c r="J698" t="s">
        <v>5559</v>
      </c>
      <c r="K698" t="s">
        <v>5549</v>
      </c>
      <c r="L698" t="s">
        <v>1515</v>
      </c>
      <c r="M698" t="s">
        <v>1516</v>
      </c>
      <c r="N698" t="s">
        <v>5558</v>
      </c>
      <c r="O698" t="s">
        <v>5549</v>
      </c>
      <c r="P698" t="s">
        <v>5560</v>
      </c>
      <c r="Q698">
        <v>96488</v>
      </c>
      <c r="R698">
        <v>100011</v>
      </c>
      <c r="S698">
        <v>98241</v>
      </c>
      <c r="T698">
        <v>1723</v>
      </c>
      <c r="U698">
        <v>47</v>
      </c>
      <c r="V698">
        <v>1770</v>
      </c>
      <c r="W698">
        <v>0.98229999999999995</v>
      </c>
      <c r="X698">
        <v>1</v>
      </c>
      <c r="Y698">
        <v>1</v>
      </c>
      <c r="Z698">
        <v>1</v>
      </c>
      <c r="AA698">
        <v>1</v>
      </c>
      <c r="AB698" t="s">
        <v>1212</v>
      </c>
      <c r="AC698" t="s">
        <v>5561</v>
      </c>
      <c r="AP698" t="s">
        <v>980</v>
      </c>
      <c r="AQ698">
        <v>0</v>
      </c>
      <c r="AT698" t="s">
        <v>1169</v>
      </c>
      <c r="AU698" t="s">
        <v>3403</v>
      </c>
      <c r="AV698" t="str">
        <f t="shared" si="10"/>
        <v>OSIEK w aglomeracji Osiek</v>
      </c>
      <c r="AW698" t="s">
        <v>5562</v>
      </c>
      <c r="AX698" t="s">
        <v>3404</v>
      </c>
      <c r="BF698" s="730" t="s">
        <v>1444</v>
      </c>
      <c r="BG698" s="730" t="s">
        <v>1446</v>
      </c>
      <c r="BH698" s="730" t="s">
        <v>9499</v>
      </c>
    </row>
    <row r="699" spans="1:60">
      <c r="A699">
        <v>695</v>
      </c>
      <c r="B699" t="s">
        <v>1212</v>
      </c>
      <c r="D699" t="s">
        <v>4315</v>
      </c>
      <c r="E699" t="s">
        <v>4317</v>
      </c>
      <c r="F699" t="s">
        <v>973</v>
      </c>
      <c r="G699">
        <v>1</v>
      </c>
      <c r="H699">
        <v>0</v>
      </c>
      <c r="I699" t="s">
        <v>5533</v>
      </c>
      <c r="J699" t="s">
        <v>5563</v>
      </c>
      <c r="K699" t="s">
        <v>1446</v>
      </c>
      <c r="L699" t="s">
        <v>1515</v>
      </c>
      <c r="M699" t="s">
        <v>1516</v>
      </c>
      <c r="N699" t="s">
        <v>5564</v>
      </c>
      <c r="O699" t="s">
        <v>5565</v>
      </c>
      <c r="P699" t="s">
        <v>5566</v>
      </c>
      <c r="Q699">
        <v>10831</v>
      </c>
      <c r="R699">
        <v>7180</v>
      </c>
      <c r="S699">
        <v>7095</v>
      </c>
      <c r="T699">
        <v>85</v>
      </c>
      <c r="U699">
        <v>0</v>
      </c>
      <c r="V699">
        <v>85</v>
      </c>
      <c r="W699">
        <v>0.98819999999999997</v>
      </c>
      <c r="X699">
        <v>1</v>
      </c>
      <c r="Y699">
        <v>1</v>
      </c>
      <c r="Z699">
        <v>1</v>
      </c>
      <c r="AA699">
        <v>1</v>
      </c>
      <c r="AB699" t="s">
        <v>1212</v>
      </c>
      <c r="AC699" t="s">
        <v>5567</v>
      </c>
      <c r="AP699" t="s">
        <v>980</v>
      </c>
      <c r="AQ699">
        <v>0</v>
      </c>
      <c r="AT699" t="s">
        <v>935</v>
      </c>
      <c r="AU699" t="s">
        <v>5031</v>
      </c>
      <c r="AV699" t="str">
        <f t="shared" si="10"/>
        <v>Osiek w aglomeracji Osiek</v>
      </c>
      <c r="AW699" t="s">
        <v>3404</v>
      </c>
      <c r="AX699" t="s">
        <v>3404</v>
      </c>
      <c r="BF699" s="730" t="s">
        <v>5546</v>
      </c>
      <c r="BG699" s="730" t="s">
        <v>5549</v>
      </c>
      <c r="BH699" s="730" t="s">
        <v>9499</v>
      </c>
    </row>
    <row r="700" spans="1:60">
      <c r="A700">
        <v>696</v>
      </c>
      <c r="B700" t="s">
        <v>1212</v>
      </c>
      <c r="D700" t="s">
        <v>5568</v>
      </c>
      <c r="E700" t="s">
        <v>5569</v>
      </c>
      <c r="F700" t="s">
        <v>973</v>
      </c>
      <c r="G700">
        <v>1</v>
      </c>
      <c r="H700">
        <v>0</v>
      </c>
      <c r="I700" t="s">
        <v>5533</v>
      </c>
      <c r="J700" t="s">
        <v>5570</v>
      </c>
      <c r="K700" t="s">
        <v>5549</v>
      </c>
      <c r="L700" t="s">
        <v>1515</v>
      </c>
      <c r="M700" t="s">
        <v>1516</v>
      </c>
      <c r="N700" t="s">
        <v>5571</v>
      </c>
      <c r="O700" t="s">
        <v>5571</v>
      </c>
      <c r="P700" t="s">
        <v>5572</v>
      </c>
      <c r="Q700">
        <v>95590</v>
      </c>
      <c r="R700">
        <v>98792</v>
      </c>
      <c r="S700">
        <v>97249</v>
      </c>
      <c r="T700">
        <v>1208</v>
      </c>
      <c r="U700">
        <v>335</v>
      </c>
      <c r="V700">
        <v>1543</v>
      </c>
      <c r="W700">
        <v>0.98440000000000005</v>
      </c>
      <c r="X700">
        <v>1</v>
      </c>
      <c r="Y700">
        <v>1</v>
      </c>
      <c r="Z700">
        <v>1</v>
      </c>
      <c r="AA700">
        <v>1</v>
      </c>
      <c r="AB700" t="s">
        <v>1212</v>
      </c>
      <c r="AC700" t="s">
        <v>5573</v>
      </c>
      <c r="AP700" t="s">
        <v>980</v>
      </c>
      <c r="AQ700">
        <v>0</v>
      </c>
      <c r="AT700" t="s">
        <v>1169</v>
      </c>
      <c r="AU700" t="s">
        <v>3396</v>
      </c>
      <c r="AV700" t="str">
        <f t="shared" si="10"/>
        <v>Osieczna w aglomeracji Osieczna</v>
      </c>
      <c r="AW700" t="s">
        <v>3397</v>
      </c>
      <c r="AX700" t="s">
        <v>3397</v>
      </c>
      <c r="BF700" s="730" t="s">
        <v>5557</v>
      </c>
      <c r="BG700" s="730" t="s">
        <v>5549</v>
      </c>
      <c r="BH700" s="730" t="s">
        <v>9499</v>
      </c>
    </row>
    <row r="701" spans="1:60">
      <c r="A701">
        <v>697</v>
      </c>
      <c r="B701" t="s">
        <v>1212</v>
      </c>
      <c r="D701" t="s">
        <v>5574</v>
      </c>
      <c r="E701" t="s">
        <v>5575</v>
      </c>
      <c r="F701" t="s">
        <v>973</v>
      </c>
      <c r="G701">
        <v>1</v>
      </c>
      <c r="H701">
        <v>0</v>
      </c>
      <c r="I701" t="s">
        <v>5533</v>
      </c>
      <c r="J701" t="s">
        <v>5576</v>
      </c>
      <c r="K701" t="s">
        <v>1446</v>
      </c>
      <c r="L701" t="s">
        <v>1515</v>
      </c>
      <c r="M701" t="s">
        <v>1516</v>
      </c>
      <c r="N701" t="s">
        <v>5577</v>
      </c>
      <c r="O701" t="s">
        <v>5577</v>
      </c>
      <c r="P701" t="s">
        <v>5578</v>
      </c>
      <c r="Q701">
        <v>21858</v>
      </c>
      <c r="R701">
        <v>20490</v>
      </c>
      <c r="S701">
        <v>20147</v>
      </c>
      <c r="T701">
        <v>271</v>
      </c>
      <c r="U701">
        <v>72</v>
      </c>
      <c r="V701">
        <v>343</v>
      </c>
      <c r="W701">
        <v>0.98329999999999995</v>
      </c>
      <c r="X701">
        <v>1</v>
      </c>
      <c r="Y701">
        <v>1</v>
      </c>
      <c r="Z701">
        <v>1</v>
      </c>
      <c r="AA701">
        <v>1</v>
      </c>
      <c r="AB701" t="s">
        <v>1212</v>
      </c>
      <c r="AC701" t="s">
        <v>5579</v>
      </c>
      <c r="AP701" t="s">
        <v>980</v>
      </c>
      <c r="AQ701">
        <v>0</v>
      </c>
      <c r="AT701" t="s">
        <v>990</v>
      </c>
      <c r="AU701" t="s">
        <v>5580</v>
      </c>
      <c r="AV701" t="str">
        <f t="shared" si="10"/>
        <v>OŚ POGORZEL w aglomeracji Osieck</v>
      </c>
      <c r="AW701" t="s">
        <v>5581</v>
      </c>
      <c r="AX701" t="s">
        <v>5582</v>
      </c>
      <c r="BF701" s="730" t="s">
        <v>4315</v>
      </c>
      <c r="BG701" s="730" t="s">
        <v>1446</v>
      </c>
      <c r="BH701" s="730" t="s">
        <v>9499</v>
      </c>
    </row>
    <row r="702" spans="1:60">
      <c r="A702">
        <v>698</v>
      </c>
      <c r="B702" t="s">
        <v>1212</v>
      </c>
      <c r="D702" t="s">
        <v>5583</v>
      </c>
      <c r="E702" t="s">
        <v>5584</v>
      </c>
      <c r="F702" t="s">
        <v>973</v>
      </c>
      <c r="G702">
        <v>1</v>
      </c>
      <c r="H702">
        <v>0</v>
      </c>
      <c r="I702" t="s">
        <v>5533</v>
      </c>
      <c r="J702" t="s">
        <v>5585</v>
      </c>
      <c r="K702" t="s">
        <v>5549</v>
      </c>
      <c r="L702" t="s">
        <v>1515</v>
      </c>
      <c r="M702" t="s">
        <v>1516</v>
      </c>
      <c r="N702" t="s">
        <v>5584</v>
      </c>
      <c r="O702" t="s">
        <v>5586</v>
      </c>
      <c r="P702" t="s">
        <v>5587</v>
      </c>
      <c r="Q702">
        <v>18587</v>
      </c>
      <c r="R702">
        <v>18577</v>
      </c>
      <c r="S702">
        <v>18299</v>
      </c>
      <c r="T702">
        <v>218</v>
      </c>
      <c r="U702">
        <v>60</v>
      </c>
      <c r="V702">
        <v>278</v>
      </c>
      <c r="W702">
        <v>0.98499999999999999</v>
      </c>
      <c r="X702">
        <v>1</v>
      </c>
      <c r="Y702">
        <v>1</v>
      </c>
      <c r="Z702">
        <v>1</v>
      </c>
      <c r="AA702">
        <v>1</v>
      </c>
      <c r="AB702" t="s">
        <v>1212</v>
      </c>
      <c r="AC702" t="s">
        <v>5588</v>
      </c>
      <c r="AP702" t="s">
        <v>980</v>
      </c>
      <c r="AQ702">
        <v>0</v>
      </c>
      <c r="AT702" t="s">
        <v>1169</v>
      </c>
      <c r="AU702" t="s">
        <v>3389</v>
      </c>
      <c r="AV702" t="str">
        <f t="shared" si="10"/>
        <v>Gminna Oczyszczalnia Ścieków w Osiu w aglomeracji Osie</v>
      </c>
      <c r="AW702" t="s">
        <v>5589</v>
      </c>
      <c r="AX702" t="s">
        <v>3390</v>
      </c>
      <c r="BF702" s="730" t="s">
        <v>5568</v>
      </c>
      <c r="BG702" s="730" t="s">
        <v>5549</v>
      </c>
      <c r="BH702" s="730" t="s">
        <v>9499</v>
      </c>
    </row>
    <row r="703" spans="1:60">
      <c r="A703">
        <v>699</v>
      </c>
      <c r="B703" t="s">
        <v>1212</v>
      </c>
      <c r="D703" t="s">
        <v>5590</v>
      </c>
      <c r="E703" t="s">
        <v>5591</v>
      </c>
      <c r="F703" t="s">
        <v>973</v>
      </c>
      <c r="G703">
        <v>1</v>
      </c>
      <c r="H703">
        <v>0</v>
      </c>
      <c r="I703" t="s">
        <v>5533</v>
      </c>
      <c r="J703" t="s">
        <v>5592</v>
      </c>
      <c r="K703" t="s">
        <v>1446</v>
      </c>
      <c r="L703" t="s">
        <v>1515</v>
      </c>
      <c r="M703" t="s">
        <v>1516</v>
      </c>
      <c r="N703" t="s">
        <v>5591</v>
      </c>
      <c r="O703" t="s">
        <v>5591</v>
      </c>
      <c r="P703" t="s">
        <v>5593</v>
      </c>
      <c r="Q703">
        <v>17823</v>
      </c>
      <c r="R703">
        <v>16453</v>
      </c>
      <c r="S703">
        <v>16444</v>
      </c>
      <c r="T703">
        <v>0</v>
      </c>
      <c r="U703">
        <v>9</v>
      </c>
      <c r="V703">
        <v>9</v>
      </c>
      <c r="W703">
        <v>0.99950000000000006</v>
      </c>
      <c r="X703">
        <v>1</v>
      </c>
      <c r="Y703">
        <v>1</v>
      </c>
      <c r="Z703">
        <v>1</v>
      </c>
      <c r="AA703">
        <v>1</v>
      </c>
      <c r="AB703" t="s">
        <v>1212</v>
      </c>
      <c r="AC703" t="s">
        <v>5594</v>
      </c>
      <c r="AP703" t="s">
        <v>980</v>
      </c>
      <c r="AQ703">
        <v>0</v>
      </c>
      <c r="AT703" t="s">
        <v>1459</v>
      </c>
      <c r="AU703" t="s">
        <v>1835</v>
      </c>
      <c r="AV703" t="str">
        <f t="shared" si="10"/>
        <v>Orzysz w aglomeracji Orzysz</v>
      </c>
      <c r="AW703" t="s">
        <v>1836</v>
      </c>
      <c r="AX703" t="s">
        <v>1836</v>
      </c>
      <c r="BF703" s="730" t="s">
        <v>5574</v>
      </c>
      <c r="BG703" s="730" t="s">
        <v>1446</v>
      </c>
      <c r="BH703" s="730" t="s">
        <v>9499</v>
      </c>
    </row>
    <row r="704" spans="1:60">
      <c r="A704">
        <v>700</v>
      </c>
      <c r="B704" t="s">
        <v>1212</v>
      </c>
      <c r="D704" t="s">
        <v>2775</v>
      </c>
      <c r="E704" t="s">
        <v>2777</v>
      </c>
      <c r="F704" t="s">
        <v>973</v>
      </c>
      <c r="G704">
        <v>1</v>
      </c>
      <c r="H704">
        <v>0</v>
      </c>
      <c r="I704" t="s">
        <v>5533</v>
      </c>
      <c r="J704" t="s">
        <v>5595</v>
      </c>
      <c r="K704" t="s">
        <v>5549</v>
      </c>
      <c r="L704" t="s">
        <v>1515</v>
      </c>
      <c r="M704" t="s">
        <v>1516</v>
      </c>
      <c r="N704" t="s">
        <v>5596</v>
      </c>
      <c r="O704" t="s">
        <v>5596</v>
      </c>
      <c r="P704" t="s">
        <v>5597</v>
      </c>
      <c r="Q704">
        <v>54667</v>
      </c>
      <c r="R704">
        <v>54097</v>
      </c>
      <c r="S704">
        <v>53461</v>
      </c>
      <c r="T704">
        <v>615</v>
      </c>
      <c r="U704">
        <v>21</v>
      </c>
      <c r="V704">
        <v>636</v>
      </c>
      <c r="W704">
        <v>0.98819999999999997</v>
      </c>
      <c r="X704">
        <v>1</v>
      </c>
      <c r="Y704">
        <v>1</v>
      </c>
      <c r="Z704">
        <v>1</v>
      </c>
      <c r="AA704">
        <v>1</v>
      </c>
      <c r="AB704" t="s">
        <v>1212</v>
      </c>
      <c r="AC704" t="s">
        <v>5598</v>
      </c>
      <c r="AP704" t="s">
        <v>980</v>
      </c>
      <c r="AQ704">
        <v>0</v>
      </c>
      <c r="AT704" t="s">
        <v>1047</v>
      </c>
      <c r="AU704" t="s">
        <v>4322</v>
      </c>
      <c r="AV704" t="str">
        <f t="shared" si="10"/>
        <v>Orzesze Gardawice w aglomeracji Orzesze</v>
      </c>
      <c r="AW704" t="s">
        <v>5599</v>
      </c>
      <c r="AX704" t="s">
        <v>4323</v>
      </c>
      <c r="BF704" s="730" t="s">
        <v>5583</v>
      </c>
      <c r="BG704" s="730" t="s">
        <v>5549</v>
      </c>
      <c r="BH704" s="730" t="s">
        <v>9499</v>
      </c>
    </row>
    <row r="705" spans="1:60">
      <c r="A705">
        <v>701</v>
      </c>
      <c r="B705" t="s">
        <v>1212</v>
      </c>
      <c r="D705" t="s">
        <v>5600</v>
      </c>
      <c r="E705" t="s">
        <v>5601</v>
      </c>
      <c r="F705" t="s">
        <v>973</v>
      </c>
      <c r="G705">
        <v>1</v>
      </c>
      <c r="H705">
        <v>0</v>
      </c>
      <c r="I705" t="s">
        <v>5533</v>
      </c>
      <c r="J705" t="s">
        <v>5602</v>
      </c>
      <c r="K705" t="s">
        <v>1446</v>
      </c>
      <c r="L705" t="s">
        <v>1515</v>
      </c>
      <c r="M705" t="s">
        <v>1516</v>
      </c>
      <c r="N705" t="s">
        <v>5603</v>
      </c>
      <c r="O705" t="s">
        <v>5601</v>
      </c>
      <c r="P705" t="s">
        <v>5604</v>
      </c>
      <c r="Q705">
        <v>22514</v>
      </c>
      <c r="R705">
        <v>18123</v>
      </c>
      <c r="S705">
        <v>17101</v>
      </c>
      <c r="T705">
        <v>803</v>
      </c>
      <c r="U705">
        <v>219</v>
      </c>
      <c r="V705">
        <v>1022</v>
      </c>
      <c r="W705">
        <v>0.94359999999999999</v>
      </c>
      <c r="X705">
        <v>0</v>
      </c>
      <c r="Y705">
        <v>1</v>
      </c>
      <c r="Z705">
        <v>1</v>
      </c>
      <c r="AA705">
        <v>0</v>
      </c>
      <c r="AB705" t="s">
        <v>1212</v>
      </c>
      <c r="AC705" t="s">
        <v>5605</v>
      </c>
      <c r="AP705" t="s">
        <v>980</v>
      </c>
      <c r="AQ705">
        <v>0</v>
      </c>
      <c r="AT705" t="s">
        <v>1038</v>
      </c>
      <c r="AU705" t="s">
        <v>5606</v>
      </c>
      <c r="AV705" t="str">
        <f t="shared" si="10"/>
        <v>Orzechowo w aglomeracji Orzechowo</v>
      </c>
      <c r="AW705" t="s">
        <v>5607</v>
      </c>
      <c r="AX705" t="s">
        <v>5607</v>
      </c>
      <c r="BF705" s="730" t="s">
        <v>5590</v>
      </c>
      <c r="BG705" s="730" t="s">
        <v>1446</v>
      </c>
      <c r="BH705" s="730" t="s">
        <v>9499</v>
      </c>
    </row>
    <row r="706" spans="1:60">
      <c r="A706">
        <v>702</v>
      </c>
      <c r="B706" t="s">
        <v>1212</v>
      </c>
      <c r="D706" t="s">
        <v>5608</v>
      </c>
      <c r="E706" t="s">
        <v>5609</v>
      </c>
      <c r="F706" t="s">
        <v>973</v>
      </c>
      <c r="G706">
        <v>1</v>
      </c>
      <c r="H706">
        <v>0</v>
      </c>
      <c r="I706" t="s">
        <v>5533</v>
      </c>
      <c r="J706" t="s">
        <v>5610</v>
      </c>
      <c r="K706" t="s">
        <v>5549</v>
      </c>
      <c r="L706" t="s">
        <v>1515</v>
      </c>
      <c r="M706" t="s">
        <v>1516</v>
      </c>
      <c r="N706" t="s">
        <v>5611</v>
      </c>
      <c r="O706" t="s">
        <v>5612</v>
      </c>
      <c r="P706" t="s">
        <v>5613</v>
      </c>
      <c r="Q706">
        <v>19060</v>
      </c>
      <c r="R706">
        <v>17074</v>
      </c>
      <c r="S706">
        <v>16531</v>
      </c>
      <c r="T706">
        <v>363</v>
      </c>
      <c r="U706">
        <v>180</v>
      </c>
      <c r="V706">
        <v>543</v>
      </c>
      <c r="W706">
        <v>0.96819999999999995</v>
      </c>
      <c r="X706">
        <v>0</v>
      </c>
      <c r="Y706">
        <v>1</v>
      </c>
      <c r="Z706">
        <v>1</v>
      </c>
      <c r="AA706">
        <v>0</v>
      </c>
      <c r="AB706" t="s">
        <v>1212</v>
      </c>
      <c r="AC706" t="s">
        <v>5614</v>
      </c>
      <c r="AP706" t="s">
        <v>980</v>
      </c>
      <c r="AQ706">
        <v>0</v>
      </c>
      <c r="AT706" t="s">
        <v>1019</v>
      </c>
      <c r="AU706" t="s">
        <v>5615</v>
      </c>
      <c r="AV706" t="str">
        <f t="shared" si="10"/>
        <v>Oczyszczalnia Ścieków w miejscowości Orzechowce w aglomeracji Orzechowce</v>
      </c>
      <c r="AW706" t="s">
        <v>5616</v>
      </c>
      <c r="AX706" t="s">
        <v>5617</v>
      </c>
      <c r="BF706" s="730" t="s">
        <v>2775</v>
      </c>
      <c r="BG706" s="730" t="s">
        <v>5549</v>
      </c>
      <c r="BH706" s="730" t="s">
        <v>9499</v>
      </c>
    </row>
    <row r="707" spans="1:60">
      <c r="A707">
        <v>703</v>
      </c>
      <c r="B707" t="s">
        <v>1212</v>
      </c>
      <c r="D707" t="s">
        <v>1910</v>
      </c>
      <c r="E707" t="s">
        <v>1911</v>
      </c>
      <c r="F707" t="s">
        <v>973</v>
      </c>
      <c r="G707">
        <v>1</v>
      </c>
      <c r="H707">
        <v>0</v>
      </c>
      <c r="I707" t="s">
        <v>5533</v>
      </c>
      <c r="J707" t="s">
        <v>5618</v>
      </c>
      <c r="K707" t="s">
        <v>5549</v>
      </c>
      <c r="L707" t="s">
        <v>1515</v>
      </c>
      <c r="M707" t="s">
        <v>1516</v>
      </c>
      <c r="N707" t="s">
        <v>5619</v>
      </c>
      <c r="O707" t="s">
        <v>5619</v>
      </c>
      <c r="P707" t="s">
        <v>5620</v>
      </c>
      <c r="Q707">
        <v>13432</v>
      </c>
      <c r="R707">
        <v>12674</v>
      </c>
      <c r="S707">
        <v>12550</v>
      </c>
      <c r="T707">
        <v>122</v>
      </c>
      <c r="U707">
        <v>2</v>
      </c>
      <c r="V707">
        <v>124</v>
      </c>
      <c r="W707">
        <v>0.99019999999999997</v>
      </c>
      <c r="X707">
        <v>1</v>
      </c>
      <c r="Y707">
        <v>1</v>
      </c>
      <c r="Z707">
        <v>1</v>
      </c>
      <c r="AA707">
        <v>1</v>
      </c>
      <c r="AB707" t="s">
        <v>1212</v>
      </c>
      <c r="AC707" t="s">
        <v>5621</v>
      </c>
      <c r="AP707" t="s">
        <v>1232</v>
      </c>
      <c r="AQ707">
        <v>1</v>
      </c>
      <c r="AT707" t="s">
        <v>1047</v>
      </c>
      <c r="AU707" t="s">
        <v>4045</v>
      </c>
      <c r="AV707" t="str">
        <f t="shared" si="10"/>
        <v>Bio – Blok 1000 w aglomeracji Ornontowice</v>
      </c>
      <c r="AW707" t="s">
        <v>5622</v>
      </c>
      <c r="AX707" t="s">
        <v>4046</v>
      </c>
      <c r="BF707" s="730" t="s">
        <v>5600</v>
      </c>
      <c r="BG707" s="730" t="s">
        <v>1446</v>
      </c>
      <c r="BH707" s="730" t="s">
        <v>9499</v>
      </c>
    </row>
    <row r="708" spans="1:60">
      <c r="A708">
        <v>704</v>
      </c>
      <c r="B708" t="s">
        <v>1212</v>
      </c>
      <c r="D708" t="s">
        <v>4625</v>
      </c>
      <c r="E708" t="s">
        <v>4626</v>
      </c>
      <c r="F708" t="s">
        <v>973</v>
      </c>
      <c r="G708">
        <v>1</v>
      </c>
      <c r="H708">
        <v>0</v>
      </c>
      <c r="I708" t="s">
        <v>5533</v>
      </c>
      <c r="J708" t="s">
        <v>5623</v>
      </c>
      <c r="K708" t="s">
        <v>1446</v>
      </c>
      <c r="L708" t="s">
        <v>1515</v>
      </c>
      <c r="M708" t="s">
        <v>1516</v>
      </c>
      <c r="N708" t="s">
        <v>4626</v>
      </c>
      <c r="O708" t="s">
        <v>4626</v>
      </c>
      <c r="P708" t="s">
        <v>5624</v>
      </c>
      <c r="Q708">
        <v>20439</v>
      </c>
      <c r="R708">
        <v>19715</v>
      </c>
      <c r="S708">
        <v>19356</v>
      </c>
      <c r="T708">
        <v>321</v>
      </c>
      <c r="U708">
        <v>38</v>
      </c>
      <c r="V708">
        <v>359</v>
      </c>
      <c r="W708">
        <v>0.98180000000000001</v>
      </c>
      <c r="X708">
        <v>1</v>
      </c>
      <c r="Y708">
        <v>1</v>
      </c>
      <c r="Z708">
        <v>1</v>
      </c>
      <c r="AA708">
        <v>1</v>
      </c>
      <c r="AB708" t="s">
        <v>1212</v>
      </c>
      <c r="AC708" t="s">
        <v>5625</v>
      </c>
      <c r="AP708" t="s">
        <v>980</v>
      </c>
      <c r="AQ708">
        <v>0</v>
      </c>
      <c r="AT708" t="s">
        <v>1169</v>
      </c>
      <c r="AU708" t="s">
        <v>3384</v>
      </c>
      <c r="AV708" t="str">
        <f t="shared" si="10"/>
        <v>Orneta w aglomeracji Orneta</v>
      </c>
      <c r="AW708" t="s">
        <v>3385</v>
      </c>
      <c r="AX708" t="s">
        <v>3385</v>
      </c>
      <c r="BF708" s="730" t="s">
        <v>5608</v>
      </c>
      <c r="BG708" s="730" t="s">
        <v>5549</v>
      </c>
      <c r="BH708" s="730" t="s">
        <v>9499</v>
      </c>
    </row>
    <row r="709" spans="1:60">
      <c r="A709">
        <v>705</v>
      </c>
      <c r="B709" t="s">
        <v>1212</v>
      </c>
      <c r="D709" t="s">
        <v>5355</v>
      </c>
      <c r="E709" t="s">
        <v>5357</v>
      </c>
      <c r="F709" t="s">
        <v>973</v>
      </c>
      <c r="G709">
        <v>1</v>
      </c>
      <c r="H709">
        <v>0</v>
      </c>
      <c r="I709" t="s">
        <v>5533</v>
      </c>
      <c r="J709" t="s">
        <v>5357</v>
      </c>
      <c r="K709" t="s">
        <v>1446</v>
      </c>
      <c r="L709" t="s">
        <v>1515</v>
      </c>
      <c r="M709" t="s">
        <v>1516</v>
      </c>
      <c r="N709" t="s">
        <v>5357</v>
      </c>
      <c r="O709" t="s">
        <v>5626</v>
      </c>
      <c r="P709" t="s">
        <v>5627</v>
      </c>
      <c r="Q709">
        <v>16636</v>
      </c>
      <c r="R709">
        <v>15385</v>
      </c>
      <c r="S709">
        <v>15114</v>
      </c>
      <c r="T709">
        <v>239</v>
      </c>
      <c r="U709">
        <v>32</v>
      </c>
      <c r="V709">
        <v>271</v>
      </c>
      <c r="W709">
        <v>0.98240000000000005</v>
      </c>
      <c r="X709">
        <v>1</v>
      </c>
      <c r="Y709">
        <v>1</v>
      </c>
      <c r="Z709">
        <v>1</v>
      </c>
      <c r="AA709">
        <v>1</v>
      </c>
      <c r="AB709" t="s">
        <v>1212</v>
      </c>
      <c r="AC709" t="s">
        <v>5628</v>
      </c>
      <c r="AP709" t="s">
        <v>980</v>
      </c>
      <c r="AQ709">
        <v>0</v>
      </c>
      <c r="AT709" t="s">
        <v>1072</v>
      </c>
      <c r="AU709" t="s">
        <v>2358</v>
      </c>
      <c r="AV709" t="str">
        <f t="shared" si="10"/>
        <v>Osówiec w aglomeracji Orchowo</v>
      </c>
      <c r="AW709" t="s">
        <v>5629</v>
      </c>
      <c r="AX709" t="s">
        <v>2359</v>
      </c>
      <c r="BF709" s="730" t="s">
        <v>1910</v>
      </c>
      <c r="BG709" s="730" t="s">
        <v>5549</v>
      </c>
      <c r="BH709" s="730" t="s">
        <v>9499</v>
      </c>
    </row>
    <row r="710" spans="1:60">
      <c r="A710">
        <v>706</v>
      </c>
      <c r="B710" t="s">
        <v>1212</v>
      </c>
      <c r="D710" t="s">
        <v>5630</v>
      </c>
      <c r="E710" t="s">
        <v>5631</v>
      </c>
      <c r="F710" t="s">
        <v>973</v>
      </c>
      <c r="G710">
        <v>1</v>
      </c>
      <c r="H710">
        <v>0</v>
      </c>
      <c r="I710" t="s">
        <v>5533</v>
      </c>
      <c r="J710" t="s">
        <v>5632</v>
      </c>
      <c r="K710" t="s">
        <v>1446</v>
      </c>
      <c r="L710" t="s">
        <v>1515</v>
      </c>
      <c r="M710" t="s">
        <v>1516</v>
      </c>
      <c r="N710" t="s">
        <v>5631</v>
      </c>
      <c r="O710" t="s">
        <v>5631</v>
      </c>
      <c r="P710" t="s">
        <v>5633</v>
      </c>
      <c r="Q710">
        <v>5804</v>
      </c>
      <c r="R710">
        <v>5507</v>
      </c>
      <c r="S710">
        <v>5399</v>
      </c>
      <c r="T710">
        <v>108</v>
      </c>
      <c r="U710">
        <v>0</v>
      </c>
      <c r="V710">
        <v>108</v>
      </c>
      <c r="W710">
        <v>0.98040000000000005</v>
      </c>
      <c r="X710">
        <v>1</v>
      </c>
      <c r="Y710">
        <v>1</v>
      </c>
      <c r="Z710">
        <v>1</v>
      </c>
      <c r="AA710">
        <v>1</v>
      </c>
      <c r="AB710" t="s">
        <v>1212</v>
      </c>
      <c r="AC710" t="s">
        <v>5634</v>
      </c>
      <c r="AP710" t="s">
        <v>980</v>
      </c>
      <c r="AQ710">
        <v>0</v>
      </c>
      <c r="AT710" t="s">
        <v>990</v>
      </c>
      <c r="AU710" t="s">
        <v>5635</v>
      </c>
      <c r="AV710" t="str">
        <f t="shared" ref="AV710:AV773" si="11">CONCATENATE("",AW710," w aglomeracji ",AX710)</f>
        <v>Miejska oczyszczalnia ścieków Opole Lubelskie  w aglomeracji Opole Lubelskie</v>
      </c>
      <c r="AW710" t="s">
        <v>5636</v>
      </c>
      <c r="AX710" t="s">
        <v>5637</v>
      </c>
      <c r="BF710" s="730" t="s">
        <v>4625</v>
      </c>
      <c r="BG710" s="730" t="s">
        <v>1446</v>
      </c>
      <c r="BH710" s="730" t="s">
        <v>9499</v>
      </c>
    </row>
    <row r="711" spans="1:60">
      <c r="A711">
        <v>707</v>
      </c>
      <c r="B711" t="s">
        <v>1212</v>
      </c>
      <c r="D711" t="s">
        <v>5638</v>
      </c>
      <c r="E711" t="s">
        <v>5639</v>
      </c>
      <c r="F711" t="s">
        <v>973</v>
      </c>
      <c r="G711">
        <v>1</v>
      </c>
      <c r="H711">
        <v>0</v>
      </c>
      <c r="I711" t="s">
        <v>5533</v>
      </c>
      <c r="J711" t="s">
        <v>5632</v>
      </c>
      <c r="K711" t="s">
        <v>1446</v>
      </c>
      <c r="L711" t="s">
        <v>1515</v>
      </c>
      <c r="M711" t="s">
        <v>1516</v>
      </c>
      <c r="N711" t="s">
        <v>5639</v>
      </c>
      <c r="O711" t="s">
        <v>5639</v>
      </c>
      <c r="P711" t="s">
        <v>5640</v>
      </c>
      <c r="Q711">
        <v>4560</v>
      </c>
      <c r="R711">
        <v>4990</v>
      </c>
      <c r="S711">
        <v>4923</v>
      </c>
      <c r="T711">
        <v>10</v>
      </c>
      <c r="U711">
        <v>57</v>
      </c>
      <c r="V711">
        <v>67</v>
      </c>
      <c r="W711">
        <v>0.98660000000000003</v>
      </c>
      <c r="X711">
        <v>1</v>
      </c>
      <c r="Y711">
        <v>1</v>
      </c>
      <c r="Z711">
        <v>1</v>
      </c>
      <c r="AA711">
        <v>1</v>
      </c>
      <c r="AB711" t="s">
        <v>1212</v>
      </c>
      <c r="AC711" t="s">
        <v>5641</v>
      </c>
      <c r="AP711" t="s">
        <v>980</v>
      </c>
      <c r="AQ711">
        <v>0</v>
      </c>
      <c r="AT711" t="s">
        <v>1047</v>
      </c>
      <c r="AU711" t="s">
        <v>4318</v>
      </c>
      <c r="AV711" t="str">
        <f t="shared" si="11"/>
        <v>Opole w aglomeracji Opole</v>
      </c>
      <c r="AW711" t="s">
        <v>3624</v>
      </c>
      <c r="AX711" t="s">
        <v>3624</v>
      </c>
      <c r="BF711" s="730" t="s">
        <v>5355</v>
      </c>
      <c r="BG711" s="730" t="s">
        <v>1446</v>
      </c>
      <c r="BH711" s="730" t="s">
        <v>9499</v>
      </c>
    </row>
    <row r="712" spans="1:60">
      <c r="A712">
        <v>708</v>
      </c>
      <c r="B712" t="s">
        <v>1212</v>
      </c>
      <c r="D712" t="s">
        <v>2808</v>
      </c>
      <c r="E712" t="s">
        <v>2810</v>
      </c>
      <c r="F712" t="s">
        <v>973</v>
      </c>
      <c r="G712">
        <v>1</v>
      </c>
      <c r="H712">
        <v>0</v>
      </c>
      <c r="I712" t="s">
        <v>5533</v>
      </c>
      <c r="J712" t="s">
        <v>5585</v>
      </c>
      <c r="K712" t="s">
        <v>5549</v>
      </c>
      <c r="L712" t="s">
        <v>1515</v>
      </c>
      <c r="M712" t="s">
        <v>1516</v>
      </c>
      <c r="N712" t="s">
        <v>2810</v>
      </c>
      <c r="O712" t="s">
        <v>2810</v>
      </c>
      <c r="P712" t="s">
        <v>5642</v>
      </c>
      <c r="Q712">
        <v>5770</v>
      </c>
      <c r="R712">
        <v>5297</v>
      </c>
      <c r="S712">
        <v>5000</v>
      </c>
      <c r="T712">
        <v>295</v>
      </c>
      <c r="U712">
        <v>2</v>
      </c>
      <c r="V712">
        <v>297</v>
      </c>
      <c r="W712">
        <v>0.94389999999999996</v>
      </c>
      <c r="X712">
        <v>0</v>
      </c>
      <c r="Y712">
        <v>1</v>
      </c>
      <c r="Z712">
        <v>1</v>
      </c>
      <c r="AA712">
        <v>0</v>
      </c>
      <c r="AB712" t="s">
        <v>1212</v>
      </c>
      <c r="AC712" t="s">
        <v>5643</v>
      </c>
      <c r="AP712" t="s">
        <v>980</v>
      </c>
      <c r="AQ712">
        <v>0</v>
      </c>
      <c r="AT712" t="s">
        <v>990</v>
      </c>
      <c r="AU712" t="s">
        <v>5644</v>
      </c>
      <c r="AV712" t="str">
        <f t="shared" si="11"/>
        <v>Opoczno w aglomeracji Opoczno</v>
      </c>
      <c r="AW712" t="s">
        <v>5645</v>
      </c>
      <c r="AX712" t="s">
        <v>5645</v>
      </c>
      <c r="BF712" s="730" t="s">
        <v>5630</v>
      </c>
      <c r="BG712" s="730" t="s">
        <v>1446</v>
      </c>
      <c r="BH712" s="730" t="s">
        <v>9499</v>
      </c>
    </row>
    <row r="713" spans="1:60">
      <c r="A713">
        <v>709</v>
      </c>
      <c r="B713" t="s">
        <v>1212</v>
      </c>
      <c r="D713" t="s">
        <v>2802</v>
      </c>
      <c r="E713" t="s">
        <v>2803</v>
      </c>
      <c r="F713" t="s">
        <v>973</v>
      </c>
      <c r="G713">
        <v>1</v>
      </c>
      <c r="H713">
        <v>0</v>
      </c>
      <c r="I713" t="s">
        <v>5533</v>
      </c>
      <c r="J713" t="s">
        <v>5585</v>
      </c>
      <c r="K713" t="s">
        <v>5549</v>
      </c>
      <c r="L713" t="s">
        <v>1515</v>
      </c>
      <c r="M713" t="s">
        <v>1516</v>
      </c>
      <c r="N713" t="s">
        <v>5646</v>
      </c>
      <c r="O713" t="s">
        <v>5647</v>
      </c>
      <c r="P713" t="s">
        <v>5648</v>
      </c>
      <c r="Q713">
        <v>4547</v>
      </c>
      <c r="R713">
        <v>4338</v>
      </c>
      <c r="S713">
        <v>4290</v>
      </c>
      <c r="T713">
        <v>2</v>
      </c>
      <c r="U713">
        <v>46</v>
      </c>
      <c r="V713">
        <v>48</v>
      </c>
      <c r="W713">
        <v>0.9889</v>
      </c>
      <c r="X713">
        <v>1</v>
      </c>
      <c r="Y713">
        <v>1</v>
      </c>
      <c r="Z713">
        <v>1</v>
      </c>
      <c r="AA713">
        <v>1</v>
      </c>
      <c r="AB713" t="s">
        <v>1212</v>
      </c>
      <c r="AC713" t="s">
        <v>5649</v>
      </c>
      <c r="AP713" t="s">
        <v>980</v>
      </c>
      <c r="AQ713">
        <v>0</v>
      </c>
      <c r="AT713" t="s">
        <v>1038</v>
      </c>
      <c r="AU713" t="s">
        <v>5650</v>
      </c>
      <c r="AV713" t="str">
        <f t="shared" si="11"/>
        <v>Gminna Oczyszczalnia Ścieków w Opatówku w aglomeracji Opatówek</v>
      </c>
      <c r="AW713" t="s">
        <v>5651</v>
      </c>
      <c r="AX713" t="s">
        <v>5652</v>
      </c>
      <c r="BF713" s="730" t="s">
        <v>5638</v>
      </c>
      <c r="BG713" s="730" t="s">
        <v>1446</v>
      </c>
      <c r="BH713" s="730" t="s">
        <v>9499</v>
      </c>
    </row>
    <row r="714" spans="1:60">
      <c r="A714">
        <v>710</v>
      </c>
      <c r="B714" t="s">
        <v>1212</v>
      </c>
      <c r="D714" t="s">
        <v>5653</v>
      </c>
      <c r="E714" t="s">
        <v>5654</v>
      </c>
      <c r="F714" t="s">
        <v>973</v>
      </c>
      <c r="G714">
        <v>1</v>
      </c>
      <c r="H714">
        <v>0</v>
      </c>
      <c r="I714" t="s">
        <v>5533</v>
      </c>
      <c r="J714" t="s">
        <v>5632</v>
      </c>
      <c r="K714" t="s">
        <v>1446</v>
      </c>
      <c r="L714" t="s">
        <v>1515</v>
      </c>
      <c r="M714" t="s">
        <v>1516</v>
      </c>
      <c r="N714" t="s">
        <v>5654</v>
      </c>
      <c r="O714" t="s">
        <v>5655</v>
      </c>
      <c r="P714" t="s">
        <v>5656</v>
      </c>
      <c r="Q714">
        <v>8001</v>
      </c>
      <c r="R714">
        <v>7367</v>
      </c>
      <c r="S714">
        <v>6782</v>
      </c>
      <c r="T714">
        <v>492</v>
      </c>
      <c r="U714">
        <v>93</v>
      </c>
      <c r="V714">
        <v>585</v>
      </c>
      <c r="W714">
        <v>0.92059999999999997</v>
      </c>
      <c r="X714">
        <v>0</v>
      </c>
      <c r="Y714">
        <v>1</v>
      </c>
      <c r="Z714">
        <v>1</v>
      </c>
      <c r="AA714">
        <v>0</v>
      </c>
      <c r="AB714" t="s">
        <v>1212</v>
      </c>
      <c r="AC714" t="s">
        <v>5657</v>
      </c>
      <c r="AP714" t="s">
        <v>980</v>
      </c>
      <c r="AQ714">
        <v>0</v>
      </c>
      <c r="AT714" t="s">
        <v>935</v>
      </c>
      <c r="AU714" t="s">
        <v>4676</v>
      </c>
      <c r="AV714" t="str">
        <f t="shared" si="11"/>
        <v>OPATÓW w aglomeracji Opatów</v>
      </c>
      <c r="AW714" t="s">
        <v>5658</v>
      </c>
      <c r="AX714" t="s">
        <v>4677</v>
      </c>
      <c r="BF714" s="730" t="s">
        <v>2808</v>
      </c>
      <c r="BG714" s="730" t="s">
        <v>5549</v>
      </c>
      <c r="BH714" s="730" t="s">
        <v>9499</v>
      </c>
    </row>
    <row r="715" spans="1:60">
      <c r="A715">
        <v>711</v>
      </c>
      <c r="B715" t="s">
        <v>1212</v>
      </c>
      <c r="D715" t="s">
        <v>1213</v>
      </c>
      <c r="E715" t="s">
        <v>1215</v>
      </c>
      <c r="F715" t="s">
        <v>973</v>
      </c>
      <c r="G715">
        <v>1</v>
      </c>
      <c r="H715">
        <v>0</v>
      </c>
      <c r="I715" t="s">
        <v>5533</v>
      </c>
      <c r="J715" t="s">
        <v>5538</v>
      </c>
      <c r="K715" t="s">
        <v>1446</v>
      </c>
      <c r="L715" t="s">
        <v>1515</v>
      </c>
      <c r="M715" t="s">
        <v>1516</v>
      </c>
      <c r="N715" t="s">
        <v>1215</v>
      </c>
      <c r="O715" t="s">
        <v>5659</v>
      </c>
      <c r="P715" t="s">
        <v>5660</v>
      </c>
      <c r="Q715">
        <v>6622</v>
      </c>
      <c r="R715">
        <v>5538</v>
      </c>
      <c r="S715">
        <v>5152</v>
      </c>
      <c r="T715">
        <v>356</v>
      </c>
      <c r="U715">
        <v>30</v>
      </c>
      <c r="V715">
        <v>386</v>
      </c>
      <c r="W715">
        <v>0.93030000000000002</v>
      </c>
      <c r="X715">
        <v>0</v>
      </c>
      <c r="Y715">
        <v>1</v>
      </c>
      <c r="Z715">
        <v>1</v>
      </c>
      <c r="AA715">
        <v>0</v>
      </c>
      <c r="AB715" t="s">
        <v>1212</v>
      </c>
      <c r="AC715" t="s">
        <v>5661</v>
      </c>
      <c r="AP715" t="s">
        <v>980</v>
      </c>
      <c r="AQ715">
        <v>0</v>
      </c>
      <c r="AT715" t="s">
        <v>1038</v>
      </c>
      <c r="AU715" t="s">
        <v>5662</v>
      </c>
      <c r="AV715" t="str">
        <f t="shared" si="11"/>
        <v>Coma-TEC 20/250-2/P w aglomeracji Opatów</v>
      </c>
      <c r="AW715" t="s">
        <v>5663</v>
      </c>
      <c r="AX715" t="s">
        <v>4677</v>
      </c>
      <c r="BF715" s="730" t="s">
        <v>2802</v>
      </c>
      <c r="BG715" s="730" t="s">
        <v>5549</v>
      </c>
      <c r="BH715" s="730" t="s">
        <v>9499</v>
      </c>
    </row>
    <row r="716" spans="1:60">
      <c r="A716">
        <v>712</v>
      </c>
      <c r="B716" t="s">
        <v>1212</v>
      </c>
      <c r="D716" t="s">
        <v>5664</v>
      </c>
      <c r="E716" t="s">
        <v>5665</v>
      </c>
      <c r="F716" t="s">
        <v>973</v>
      </c>
      <c r="G716">
        <v>1</v>
      </c>
      <c r="H716">
        <v>0</v>
      </c>
      <c r="I716" t="s">
        <v>5533</v>
      </c>
      <c r="J716" t="s">
        <v>5592</v>
      </c>
      <c r="K716" t="s">
        <v>1446</v>
      </c>
      <c r="L716" t="s">
        <v>1515</v>
      </c>
      <c r="M716" t="s">
        <v>1516</v>
      </c>
      <c r="N716" t="s">
        <v>5665</v>
      </c>
      <c r="O716" t="s">
        <v>5665</v>
      </c>
      <c r="P716" t="s">
        <v>5666</v>
      </c>
      <c r="Q716">
        <v>28575</v>
      </c>
      <c r="R716">
        <v>28549</v>
      </c>
      <c r="S716">
        <v>28484</v>
      </c>
      <c r="T716">
        <v>10</v>
      </c>
      <c r="U716">
        <v>55</v>
      </c>
      <c r="V716">
        <v>65</v>
      </c>
      <c r="W716">
        <v>0.99770000000000003</v>
      </c>
      <c r="X716">
        <v>1</v>
      </c>
      <c r="Y716">
        <v>1</v>
      </c>
      <c r="Z716">
        <v>1</v>
      </c>
      <c r="AA716">
        <v>1</v>
      </c>
      <c r="AB716" t="s">
        <v>1212</v>
      </c>
      <c r="AC716" t="s">
        <v>5667</v>
      </c>
      <c r="AP716" t="s">
        <v>980</v>
      </c>
      <c r="AQ716">
        <v>0</v>
      </c>
      <c r="AT716" t="s">
        <v>1038</v>
      </c>
      <c r="AU716" t="s">
        <v>5662</v>
      </c>
      <c r="AV716" t="str">
        <f t="shared" si="11"/>
        <v>Oczyszczalnia Ścieków w Złochowicach w aglomeracji Opatów</v>
      </c>
      <c r="AW716" t="s">
        <v>5668</v>
      </c>
      <c r="AX716" t="s">
        <v>4677</v>
      </c>
      <c r="BF716" s="730" t="s">
        <v>5653</v>
      </c>
      <c r="BG716" s="730" t="s">
        <v>1446</v>
      </c>
      <c r="BH716" s="730" t="s">
        <v>9499</v>
      </c>
    </row>
    <row r="717" spans="1:60">
      <c r="A717">
        <v>713</v>
      </c>
      <c r="B717" t="s">
        <v>1212</v>
      </c>
      <c r="D717" t="s">
        <v>3222</v>
      </c>
      <c r="E717" t="s">
        <v>3223</v>
      </c>
      <c r="F717" t="s">
        <v>973</v>
      </c>
      <c r="G717">
        <v>1</v>
      </c>
      <c r="H717">
        <v>0</v>
      </c>
      <c r="I717" t="s">
        <v>5533</v>
      </c>
      <c r="J717" t="s">
        <v>5538</v>
      </c>
      <c r="K717" t="s">
        <v>1446</v>
      </c>
      <c r="L717" t="s">
        <v>1515</v>
      </c>
      <c r="M717" t="s">
        <v>1516</v>
      </c>
      <c r="N717" t="s">
        <v>3223</v>
      </c>
      <c r="O717" t="s">
        <v>3223</v>
      </c>
      <c r="P717" t="s">
        <v>5669</v>
      </c>
      <c r="Q717">
        <v>5665</v>
      </c>
      <c r="R717">
        <v>5921</v>
      </c>
      <c r="S717">
        <v>3557</v>
      </c>
      <c r="T717">
        <v>2259</v>
      </c>
      <c r="U717">
        <v>105</v>
      </c>
      <c r="V717">
        <v>2364</v>
      </c>
      <c r="W717">
        <v>0.60070000000000001</v>
      </c>
      <c r="X717">
        <v>0</v>
      </c>
      <c r="Y717">
        <v>1</v>
      </c>
      <c r="Z717">
        <v>1</v>
      </c>
      <c r="AA717">
        <v>0</v>
      </c>
      <c r="AB717" t="s">
        <v>1212</v>
      </c>
      <c r="AC717" t="s">
        <v>5670</v>
      </c>
      <c r="AP717" t="s">
        <v>980</v>
      </c>
      <c r="AQ717">
        <v>0</v>
      </c>
      <c r="AT717" t="s">
        <v>1038</v>
      </c>
      <c r="AU717" t="s">
        <v>5671</v>
      </c>
      <c r="AV717" t="str">
        <f t="shared" si="11"/>
        <v>Troszczyn w aglomeracji Opalenica</v>
      </c>
      <c r="AW717" t="s">
        <v>5672</v>
      </c>
      <c r="AX717" t="s">
        <v>5673</v>
      </c>
      <c r="BF717" s="730" t="s">
        <v>1213</v>
      </c>
      <c r="BG717" s="730" t="s">
        <v>1446</v>
      </c>
      <c r="BH717" s="730" t="s">
        <v>9499</v>
      </c>
    </row>
    <row r="718" spans="1:60">
      <c r="A718">
        <v>714</v>
      </c>
      <c r="B718" t="s">
        <v>1212</v>
      </c>
      <c r="D718" t="s">
        <v>4545</v>
      </c>
      <c r="E718" t="s">
        <v>4547</v>
      </c>
      <c r="F718" t="s">
        <v>973</v>
      </c>
      <c r="G718">
        <v>1</v>
      </c>
      <c r="H718">
        <v>0</v>
      </c>
      <c r="I718" t="s">
        <v>5533</v>
      </c>
      <c r="J718" t="s">
        <v>5548</v>
      </c>
      <c r="K718" t="s">
        <v>1446</v>
      </c>
      <c r="L718" t="s">
        <v>1515</v>
      </c>
      <c r="M718" t="s">
        <v>1516</v>
      </c>
      <c r="N718" t="s">
        <v>5674</v>
      </c>
      <c r="O718" t="s">
        <v>5674</v>
      </c>
      <c r="P718" t="s">
        <v>5675</v>
      </c>
      <c r="Q718">
        <v>3909</v>
      </c>
      <c r="R718">
        <v>3472</v>
      </c>
      <c r="S718">
        <v>3115</v>
      </c>
      <c r="T718">
        <v>310</v>
      </c>
      <c r="U718">
        <v>47</v>
      </c>
      <c r="V718">
        <v>357</v>
      </c>
      <c r="W718">
        <v>0.8972</v>
      </c>
      <c r="X718">
        <v>0</v>
      </c>
      <c r="Y718">
        <v>1</v>
      </c>
      <c r="Z718">
        <v>1</v>
      </c>
      <c r="AA718">
        <v>0</v>
      </c>
      <c r="AB718" t="s">
        <v>1212</v>
      </c>
      <c r="AC718" t="s">
        <v>5676</v>
      </c>
      <c r="AP718" t="s">
        <v>980</v>
      </c>
      <c r="AQ718">
        <v>0</v>
      </c>
      <c r="AT718" t="s">
        <v>1029</v>
      </c>
      <c r="AU718" t="s">
        <v>5677</v>
      </c>
      <c r="AV718" t="str">
        <f t="shared" si="11"/>
        <v>Oczyszczalnia ścieków w Ołdrzychowicach Kłodzkich w aglomeracji Ołdrzychowice Kłodzkie</v>
      </c>
      <c r="AW718" t="s">
        <v>5678</v>
      </c>
      <c r="AX718" t="s">
        <v>5679</v>
      </c>
      <c r="BF718" s="730" t="s">
        <v>5664</v>
      </c>
      <c r="BG718" s="730" t="s">
        <v>1446</v>
      </c>
      <c r="BH718" s="730" t="s">
        <v>9499</v>
      </c>
    </row>
    <row r="719" spans="1:60">
      <c r="A719">
        <v>715</v>
      </c>
      <c r="B719" t="s">
        <v>1212</v>
      </c>
      <c r="D719" t="s">
        <v>5680</v>
      </c>
      <c r="E719" t="s">
        <v>5681</v>
      </c>
      <c r="F719" t="s">
        <v>973</v>
      </c>
      <c r="G719">
        <v>1</v>
      </c>
      <c r="H719">
        <v>0</v>
      </c>
      <c r="I719" t="s">
        <v>5533</v>
      </c>
      <c r="J719" t="s">
        <v>5632</v>
      </c>
      <c r="K719" t="s">
        <v>1446</v>
      </c>
      <c r="L719" t="s">
        <v>1515</v>
      </c>
      <c r="M719" t="s">
        <v>1516</v>
      </c>
      <c r="N719" t="s">
        <v>5682</v>
      </c>
      <c r="O719" t="s">
        <v>5682</v>
      </c>
      <c r="P719" t="s">
        <v>5683</v>
      </c>
      <c r="Q719">
        <v>4704</v>
      </c>
      <c r="R719">
        <v>4305</v>
      </c>
      <c r="S719">
        <v>4225</v>
      </c>
      <c r="T719">
        <v>40</v>
      </c>
      <c r="U719">
        <v>40</v>
      </c>
      <c r="V719">
        <v>80</v>
      </c>
      <c r="W719">
        <v>0.98140000000000005</v>
      </c>
      <c r="X719">
        <v>1</v>
      </c>
      <c r="Y719">
        <v>1</v>
      </c>
      <c r="Z719">
        <v>1</v>
      </c>
      <c r="AA719">
        <v>1</v>
      </c>
      <c r="AB719" t="s">
        <v>1212</v>
      </c>
      <c r="AC719" t="s">
        <v>5684</v>
      </c>
      <c r="AP719" t="s">
        <v>980</v>
      </c>
      <c r="AQ719">
        <v>0</v>
      </c>
      <c r="AT719" t="s">
        <v>1029</v>
      </c>
      <c r="AU719" t="s">
        <v>5685</v>
      </c>
      <c r="AV719" t="str">
        <f t="shared" si="11"/>
        <v>Oczyszczalnia ścieków w Oławie w aglomeracji Oława</v>
      </c>
      <c r="AW719" t="s">
        <v>5686</v>
      </c>
      <c r="AX719" t="s">
        <v>5687</v>
      </c>
      <c r="BF719" s="730" t="s">
        <v>3222</v>
      </c>
      <c r="BG719" s="730" t="s">
        <v>1446</v>
      </c>
      <c r="BH719" s="730" t="s">
        <v>9499</v>
      </c>
    </row>
    <row r="720" spans="1:60">
      <c r="A720">
        <v>716</v>
      </c>
      <c r="B720" t="s">
        <v>1212</v>
      </c>
      <c r="D720" t="s">
        <v>2206</v>
      </c>
      <c r="E720" t="s">
        <v>2207</v>
      </c>
      <c r="F720" t="s">
        <v>973</v>
      </c>
      <c r="G720">
        <v>1</v>
      </c>
      <c r="H720">
        <v>0</v>
      </c>
      <c r="I720" t="s">
        <v>5533</v>
      </c>
      <c r="J720" t="s">
        <v>5610</v>
      </c>
      <c r="K720" t="s">
        <v>5549</v>
      </c>
      <c r="L720" t="s">
        <v>1515</v>
      </c>
      <c r="M720" t="s">
        <v>1516</v>
      </c>
      <c r="N720" t="s">
        <v>2207</v>
      </c>
      <c r="O720" t="s">
        <v>2207</v>
      </c>
      <c r="P720" t="s">
        <v>5688</v>
      </c>
      <c r="Q720">
        <v>2619</v>
      </c>
      <c r="R720">
        <v>2423</v>
      </c>
      <c r="S720">
        <v>2389</v>
      </c>
      <c r="T720">
        <v>23</v>
      </c>
      <c r="U720">
        <v>11</v>
      </c>
      <c r="V720">
        <v>34</v>
      </c>
      <c r="W720">
        <v>0.98599999999999999</v>
      </c>
      <c r="X720">
        <v>1</v>
      </c>
      <c r="Y720">
        <v>1</v>
      </c>
      <c r="Z720">
        <v>1</v>
      </c>
      <c r="AA720">
        <v>1</v>
      </c>
      <c r="AB720" t="s">
        <v>1212</v>
      </c>
      <c r="AC720" t="s">
        <v>5689</v>
      </c>
      <c r="AP720" t="s">
        <v>980</v>
      </c>
      <c r="AQ720">
        <v>0</v>
      </c>
      <c r="AT720" t="s">
        <v>1029</v>
      </c>
      <c r="AU720" t="s">
        <v>5690</v>
      </c>
      <c r="AV720" t="str">
        <f t="shared" si="11"/>
        <v>Olszyna w aglomeracji Olszyna</v>
      </c>
      <c r="AW720" t="s">
        <v>5691</v>
      </c>
      <c r="AX720" t="s">
        <v>5691</v>
      </c>
      <c r="BF720" s="730" t="s">
        <v>4545</v>
      </c>
      <c r="BG720" s="730" t="s">
        <v>1446</v>
      </c>
      <c r="BH720" s="730" t="s">
        <v>9499</v>
      </c>
    </row>
    <row r="721" spans="1:60">
      <c r="A721">
        <v>717</v>
      </c>
      <c r="B721" t="s">
        <v>1212</v>
      </c>
      <c r="D721" t="s">
        <v>3439</v>
      </c>
      <c r="E721" t="s">
        <v>3440</v>
      </c>
      <c r="F721" t="s">
        <v>973</v>
      </c>
      <c r="G721">
        <v>1</v>
      </c>
      <c r="H721">
        <v>0</v>
      </c>
      <c r="I721" t="s">
        <v>5533</v>
      </c>
      <c r="J721" t="s">
        <v>5610</v>
      </c>
      <c r="K721" t="s">
        <v>5549</v>
      </c>
      <c r="L721" t="s">
        <v>1515</v>
      </c>
      <c r="M721" t="s">
        <v>1516</v>
      </c>
      <c r="N721" t="s">
        <v>5692</v>
      </c>
      <c r="O721" t="s">
        <v>5692</v>
      </c>
      <c r="P721" t="s">
        <v>5693</v>
      </c>
      <c r="Q721">
        <v>2290</v>
      </c>
      <c r="R721">
        <v>2091</v>
      </c>
      <c r="S721">
        <v>2091</v>
      </c>
      <c r="T721">
        <v>0</v>
      </c>
      <c r="U721">
        <v>0</v>
      </c>
      <c r="V721">
        <v>0</v>
      </c>
      <c r="W721">
        <v>1</v>
      </c>
      <c r="X721">
        <v>1</v>
      </c>
      <c r="Y721">
        <v>1</v>
      </c>
      <c r="Z721">
        <v>1</v>
      </c>
      <c r="AA721">
        <v>1</v>
      </c>
      <c r="AB721" t="s">
        <v>1212</v>
      </c>
      <c r="AC721" t="s">
        <v>5694</v>
      </c>
      <c r="AP721" t="s">
        <v>980</v>
      </c>
      <c r="AQ721">
        <v>0</v>
      </c>
      <c r="AT721" t="s">
        <v>1169</v>
      </c>
      <c r="AU721" t="s">
        <v>3027</v>
      </c>
      <c r="AV721" t="str">
        <f t="shared" si="11"/>
        <v>Oczyszczalnia ścieków w Wilkowie w aglomeracji Olsztynek</v>
      </c>
      <c r="AW721" t="s">
        <v>5695</v>
      </c>
      <c r="AX721" t="s">
        <v>3028</v>
      </c>
      <c r="BF721" s="730" t="s">
        <v>5680</v>
      </c>
      <c r="BG721" s="730" t="s">
        <v>1446</v>
      </c>
      <c r="BH721" s="730" t="s">
        <v>9499</v>
      </c>
    </row>
    <row r="722" spans="1:60">
      <c r="A722">
        <v>718</v>
      </c>
      <c r="B722" t="s">
        <v>1212</v>
      </c>
      <c r="D722" t="s">
        <v>5696</v>
      </c>
      <c r="E722" t="s">
        <v>5697</v>
      </c>
      <c r="F722" t="s">
        <v>973</v>
      </c>
      <c r="G722">
        <v>1</v>
      </c>
      <c r="H722">
        <v>0</v>
      </c>
      <c r="I722" t="s">
        <v>5533</v>
      </c>
      <c r="J722" t="s">
        <v>5632</v>
      </c>
      <c r="K722" t="s">
        <v>1446</v>
      </c>
      <c r="L722" t="s">
        <v>1515</v>
      </c>
      <c r="M722" t="s">
        <v>1516</v>
      </c>
      <c r="N722" t="s">
        <v>5698</v>
      </c>
      <c r="O722" t="s">
        <v>5698</v>
      </c>
      <c r="P722" t="s">
        <v>5699</v>
      </c>
      <c r="Q722">
        <v>2078</v>
      </c>
      <c r="R722">
        <v>2106</v>
      </c>
      <c r="S722">
        <v>1547</v>
      </c>
      <c r="T722">
        <v>535</v>
      </c>
      <c r="U722">
        <v>24</v>
      </c>
      <c r="V722">
        <v>559</v>
      </c>
      <c r="W722">
        <v>0.73460000000000003</v>
      </c>
      <c r="X722">
        <v>0</v>
      </c>
      <c r="Y722">
        <v>1</v>
      </c>
      <c r="Z722">
        <v>1</v>
      </c>
      <c r="AA722">
        <v>0</v>
      </c>
      <c r="AB722" t="s">
        <v>1212</v>
      </c>
      <c r="AC722" t="s">
        <v>5700</v>
      </c>
      <c r="AP722" t="s">
        <v>980</v>
      </c>
      <c r="AQ722">
        <v>0</v>
      </c>
      <c r="AT722" t="s">
        <v>1459</v>
      </c>
      <c r="AU722" t="s">
        <v>1744</v>
      </c>
      <c r="AV722" t="str">
        <f t="shared" si="11"/>
        <v>Łyna w aglomeracji Olsztyn</v>
      </c>
      <c r="AW722" t="s">
        <v>5701</v>
      </c>
      <c r="AX722" t="s">
        <v>1745</v>
      </c>
      <c r="BF722" s="730" t="s">
        <v>2206</v>
      </c>
      <c r="BG722" s="730" t="s">
        <v>5549</v>
      </c>
      <c r="BH722" s="730" t="s">
        <v>9499</v>
      </c>
    </row>
    <row r="723" spans="1:60">
      <c r="A723">
        <v>719</v>
      </c>
      <c r="B723" t="s">
        <v>1212</v>
      </c>
      <c r="D723" t="s">
        <v>1965</v>
      </c>
      <c r="E723" t="s">
        <v>1966</v>
      </c>
      <c r="F723" t="s">
        <v>973</v>
      </c>
      <c r="G723">
        <v>1</v>
      </c>
      <c r="H723">
        <v>0</v>
      </c>
      <c r="I723" t="s">
        <v>5533</v>
      </c>
      <c r="J723" t="s">
        <v>5585</v>
      </c>
      <c r="K723" t="s">
        <v>5549</v>
      </c>
      <c r="L723" t="s">
        <v>1515</v>
      </c>
      <c r="M723" t="s">
        <v>1516</v>
      </c>
      <c r="N723" t="s">
        <v>1966</v>
      </c>
      <c r="O723" t="s">
        <v>1966</v>
      </c>
      <c r="P723" t="s">
        <v>5702</v>
      </c>
      <c r="Q723">
        <v>3160</v>
      </c>
      <c r="R723">
        <v>3160</v>
      </c>
      <c r="S723">
        <v>3129</v>
      </c>
      <c r="T723">
        <v>10</v>
      </c>
      <c r="U723">
        <v>21</v>
      </c>
      <c r="V723">
        <v>31</v>
      </c>
      <c r="W723">
        <v>0.99019999999999997</v>
      </c>
      <c r="X723">
        <v>1</v>
      </c>
      <c r="Y723">
        <v>1</v>
      </c>
      <c r="Z723">
        <v>1</v>
      </c>
      <c r="AA723">
        <v>1</v>
      </c>
      <c r="AB723" t="s">
        <v>1212</v>
      </c>
      <c r="AC723" t="s">
        <v>5703</v>
      </c>
      <c r="AP723" t="s">
        <v>980</v>
      </c>
      <c r="AQ723">
        <v>0</v>
      </c>
      <c r="AT723" t="s">
        <v>1038</v>
      </c>
      <c r="AU723" t="s">
        <v>5704</v>
      </c>
      <c r="AV723" t="str">
        <f t="shared" si="11"/>
        <v>Oczyszczalnia ścieków w Olsztynie w aglomeracji Olsztyn</v>
      </c>
      <c r="AW723" t="s">
        <v>5705</v>
      </c>
      <c r="AX723" t="s">
        <v>1745</v>
      </c>
      <c r="BF723" s="730" t="s">
        <v>3439</v>
      </c>
      <c r="BG723" s="730" t="s">
        <v>5549</v>
      </c>
      <c r="BH723" s="730" t="s">
        <v>9499</v>
      </c>
    </row>
    <row r="724" spans="1:60">
      <c r="A724">
        <v>720</v>
      </c>
      <c r="B724" t="s">
        <v>1212</v>
      </c>
      <c r="D724" t="s">
        <v>5706</v>
      </c>
      <c r="E724" t="s">
        <v>5707</v>
      </c>
      <c r="F724" t="s">
        <v>973</v>
      </c>
      <c r="G724">
        <v>1</v>
      </c>
      <c r="H724">
        <v>0</v>
      </c>
      <c r="I724" t="s">
        <v>5533</v>
      </c>
      <c r="J724" t="s">
        <v>5576</v>
      </c>
      <c r="K724" t="s">
        <v>1446</v>
      </c>
      <c r="L724" t="s">
        <v>1515</v>
      </c>
      <c r="M724" t="s">
        <v>1516</v>
      </c>
      <c r="N724" t="s">
        <v>5707</v>
      </c>
      <c r="O724" t="s">
        <v>5707</v>
      </c>
      <c r="P724" t="s">
        <v>5708</v>
      </c>
      <c r="Q724">
        <v>3582</v>
      </c>
      <c r="R724">
        <v>3582</v>
      </c>
      <c r="S724">
        <v>3556</v>
      </c>
      <c r="T724">
        <v>26</v>
      </c>
      <c r="U724">
        <v>0</v>
      </c>
      <c r="V724">
        <v>26</v>
      </c>
      <c r="W724">
        <v>0.99270000000000003</v>
      </c>
      <c r="X724">
        <v>1</v>
      </c>
      <c r="Y724">
        <v>1</v>
      </c>
      <c r="Z724">
        <v>1</v>
      </c>
      <c r="AA724">
        <v>1</v>
      </c>
      <c r="AB724" t="s">
        <v>1212</v>
      </c>
      <c r="AC724" t="s">
        <v>5709</v>
      </c>
      <c r="AP724" t="s">
        <v>980</v>
      </c>
      <c r="AQ724">
        <v>0</v>
      </c>
      <c r="AT724" t="s">
        <v>1047</v>
      </c>
      <c r="AU724" t="s">
        <v>4037</v>
      </c>
      <c r="AV724" t="str">
        <f t="shared" si="11"/>
        <v>Oczyszczalnia Ścieków w Olkuszu w aglomeracji Olkusz</v>
      </c>
      <c r="AW724" t="s">
        <v>5710</v>
      </c>
      <c r="AX724" t="s">
        <v>4038</v>
      </c>
      <c r="BF724" s="730" t="s">
        <v>5696</v>
      </c>
      <c r="BG724" s="730" t="s">
        <v>1446</v>
      </c>
      <c r="BH724" s="730" t="s">
        <v>9499</v>
      </c>
    </row>
    <row r="725" spans="1:60">
      <c r="A725">
        <v>721</v>
      </c>
      <c r="B725" t="s">
        <v>1212</v>
      </c>
      <c r="D725" t="s">
        <v>5711</v>
      </c>
      <c r="E725" t="s">
        <v>5712</v>
      </c>
      <c r="F725" t="s">
        <v>973</v>
      </c>
      <c r="G725">
        <v>1</v>
      </c>
      <c r="H725">
        <v>0</v>
      </c>
      <c r="I725" t="s">
        <v>5533</v>
      </c>
      <c r="J725" t="s">
        <v>5595</v>
      </c>
      <c r="K725" t="s">
        <v>5549</v>
      </c>
      <c r="L725" t="s">
        <v>1515</v>
      </c>
      <c r="M725" t="s">
        <v>1516</v>
      </c>
      <c r="N725" t="s">
        <v>5712</v>
      </c>
      <c r="O725" t="s">
        <v>5712</v>
      </c>
      <c r="P725" t="s">
        <v>5713</v>
      </c>
      <c r="Q725">
        <v>2580</v>
      </c>
      <c r="R725">
        <v>2454</v>
      </c>
      <c r="S725">
        <v>2420</v>
      </c>
      <c r="T725">
        <v>26</v>
      </c>
      <c r="U725">
        <v>8</v>
      </c>
      <c r="V725">
        <v>34</v>
      </c>
      <c r="W725">
        <v>0.98609999999999998</v>
      </c>
      <c r="X725">
        <v>1</v>
      </c>
      <c r="Y725">
        <v>1</v>
      </c>
      <c r="Z725">
        <v>1</v>
      </c>
      <c r="AA725">
        <v>1</v>
      </c>
      <c r="AB725" t="s">
        <v>1212</v>
      </c>
      <c r="AC725" t="s">
        <v>5714</v>
      </c>
      <c r="AP725" t="s">
        <v>980</v>
      </c>
      <c r="AQ725">
        <v>0</v>
      </c>
      <c r="AT725" t="s">
        <v>935</v>
      </c>
      <c r="AU725" t="s">
        <v>5372</v>
      </c>
      <c r="AV725" t="str">
        <f t="shared" si="11"/>
        <v>Oleśnica w aglomeracji Oleśnica</v>
      </c>
      <c r="AW725" t="s">
        <v>5373</v>
      </c>
      <c r="AX725" t="s">
        <v>5373</v>
      </c>
      <c r="BF725" s="730" t="s">
        <v>1965</v>
      </c>
      <c r="BG725" s="730" t="s">
        <v>5549</v>
      </c>
      <c r="BH725" s="730" t="s">
        <v>9499</v>
      </c>
    </row>
    <row r="726" spans="1:60">
      <c r="A726">
        <v>722</v>
      </c>
      <c r="B726" t="s">
        <v>1212</v>
      </c>
      <c r="D726" t="s">
        <v>5489</v>
      </c>
      <c r="E726" t="s">
        <v>5491</v>
      </c>
      <c r="F726" t="s">
        <v>973</v>
      </c>
      <c r="G726">
        <v>1</v>
      </c>
      <c r="H726">
        <v>0</v>
      </c>
      <c r="I726" t="s">
        <v>5533</v>
      </c>
      <c r="J726" t="s">
        <v>5576</v>
      </c>
      <c r="K726" t="s">
        <v>1446</v>
      </c>
      <c r="L726" t="s">
        <v>1515</v>
      </c>
      <c r="M726" t="s">
        <v>1516</v>
      </c>
      <c r="N726" t="s">
        <v>5491</v>
      </c>
      <c r="O726" t="s">
        <v>5491</v>
      </c>
      <c r="P726" t="s">
        <v>5715</v>
      </c>
      <c r="Q726">
        <v>2441</v>
      </c>
      <c r="R726">
        <v>2382</v>
      </c>
      <c r="S726">
        <v>2350</v>
      </c>
      <c r="T726">
        <v>27</v>
      </c>
      <c r="U726">
        <v>5</v>
      </c>
      <c r="V726">
        <v>32</v>
      </c>
      <c r="W726">
        <v>0.98660000000000003</v>
      </c>
      <c r="X726">
        <v>1</v>
      </c>
      <c r="Y726">
        <v>1</v>
      </c>
      <c r="Z726">
        <v>1</v>
      </c>
      <c r="AA726">
        <v>1</v>
      </c>
      <c r="AB726" t="s">
        <v>1212</v>
      </c>
      <c r="AC726" t="s">
        <v>5716</v>
      </c>
      <c r="AP726" t="s">
        <v>980</v>
      </c>
      <c r="AQ726">
        <v>0</v>
      </c>
      <c r="AT726" t="s">
        <v>1029</v>
      </c>
      <c r="AU726" t="s">
        <v>5717</v>
      </c>
      <c r="AV726" t="str">
        <f t="shared" si="11"/>
        <v>Komunalna Oczyszczalnia Ścieków w Oleśnicy w aglomeracji Oleśnica</v>
      </c>
      <c r="AW726" t="s">
        <v>5718</v>
      </c>
      <c r="AX726" t="s">
        <v>5373</v>
      </c>
      <c r="BF726" s="730" t="s">
        <v>5706</v>
      </c>
      <c r="BG726" s="730" t="s">
        <v>1446</v>
      </c>
      <c r="BH726" s="730" t="s">
        <v>9499</v>
      </c>
    </row>
    <row r="727" spans="1:60">
      <c r="A727">
        <v>723</v>
      </c>
      <c r="B727" t="s">
        <v>1212</v>
      </c>
      <c r="D727" t="s">
        <v>5719</v>
      </c>
      <c r="E727" t="s">
        <v>5720</v>
      </c>
      <c r="F727" t="s">
        <v>973</v>
      </c>
      <c r="G727">
        <v>1</v>
      </c>
      <c r="H727">
        <v>0</v>
      </c>
      <c r="I727" t="s">
        <v>5533</v>
      </c>
      <c r="J727" t="s">
        <v>5570</v>
      </c>
      <c r="K727" t="s">
        <v>1446</v>
      </c>
      <c r="L727" t="s">
        <v>1515</v>
      </c>
      <c r="M727" t="s">
        <v>1516</v>
      </c>
      <c r="N727" t="s">
        <v>5720</v>
      </c>
      <c r="O727" t="s">
        <v>5720</v>
      </c>
      <c r="P727" t="s">
        <v>5721</v>
      </c>
      <c r="Q727">
        <v>2056</v>
      </c>
      <c r="R727">
        <v>2012</v>
      </c>
      <c r="S727">
        <v>1925</v>
      </c>
      <c r="T727">
        <v>65</v>
      </c>
      <c r="U727">
        <v>22</v>
      </c>
      <c r="V727">
        <v>87</v>
      </c>
      <c r="W727">
        <v>0.95679999999999998</v>
      </c>
      <c r="X727">
        <v>0</v>
      </c>
      <c r="Y727">
        <v>1</v>
      </c>
      <c r="Z727">
        <v>1</v>
      </c>
      <c r="AA727">
        <v>0</v>
      </c>
      <c r="AB727" t="s">
        <v>1212</v>
      </c>
      <c r="AC727" t="s">
        <v>5722</v>
      </c>
      <c r="AP727" t="s">
        <v>980</v>
      </c>
      <c r="AQ727">
        <v>0</v>
      </c>
      <c r="AT727" t="s">
        <v>1019</v>
      </c>
      <c r="AU727" t="s">
        <v>5723</v>
      </c>
      <c r="AV727" t="str">
        <f t="shared" si="11"/>
        <v>Oleszyce, ul. Zamkowa w aglomeracji Oleszyce</v>
      </c>
      <c r="AW727" t="s">
        <v>5724</v>
      </c>
      <c r="AX727" t="s">
        <v>5725</v>
      </c>
      <c r="BF727" s="730" t="s">
        <v>5711</v>
      </c>
      <c r="BG727" s="730" t="s">
        <v>5549</v>
      </c>
      <c r="BH727" s="730" t="s">
        <v>9499</v>
      </c>
    </row>
    <row r="728" spans="1:60">
      <c r="A728">
        <v>724</v>
      </c>
      <c r="B728" t="s">
        <v>1212</v>
      </c>
      <c r="D728" t="s">
        <v>5726</v>
      </c>
      <c r="E728" t="s">
        <v>5727</v>
      </c>
      <c r="F728" t="s">
        <v>973</v>
      </c>
      <c r="G728">
        <v>1</v>
      </c>
      <c r="H728">
        <v>0</v>
      </c>
      <c r="I728" t="s">
        <v>5533</v>
      </c>
      <c r="J728" t="s">
        <v>5538</v>
      </c>
      <c r="K728" t="s">
        <v>1446</v>
      </c>
      <c r="L728" t="s">
        <v>1515</v>
      </c>
      <c r="M728" t="s">
        <v>1516</v>
      </c>
      <c r="N728" t="s">
        <v>5727</v>
      </c>
      <c r="O728" t="s">
        <v>5727</v>
      </c>
      <c r="P728" t="s">
        <v>5728</v>
      </c>
      <c r="Q728">
        <v>5812</v>
      </c>
      <c r="R728">
        <v>5554</v>
      </c>
      <c r="S728">
        <v>5199</v>
      </c>
      <c r="T728">
        <v>306</v>
      </c>
      <c r="U728">
        <v>49</v>
      </c>
      <c r="V728">
        <v>355</v>
      </c>
      <c r="W728">
        <v>0.93610000000000004</v>
      </c>
      <c r="X728">
        <v>0</v>
      </c>
      <c r="Y728">
        <v>1</v>
      </c>
      <c r="Z728">
        <v>1</v>
      </c>
      <c r="AA728">
        <v>0</v>
      </c>
      <c r="AB728" t="s">
        <v>1212</v>
      </c>
      <c r="AC728" t="s">
        <v>5729</v>
      </c>
      <c r="AP728" t="s">
        <v>980</v>
      </c>
      <c r="AQ728">
        <v>0</v>
      </c>
      <c r="AT728" t="s">
        <v>1047</v>
      </c>
      <c r="AU728" t="s">
        <v>4030</v>
      </c>
      <c r="AV728" t="str">
        <f t="shared" si="11"/>
        <v>Oczyszczalnia ścieków w Oleśnie w aglomeracji Olesno</v>
      </c>
      <c r="AW728" t="s">
        <v>5730</v>
      </c>
      <c r="AX728" t="s">
        <v>4031</v>
      </c>
      <c r="BF728" s="730" t="s">
        <v>5489</v>
      </c>
      <c r="BG728" s="730" t="s">
        <v>1446</v>
      </c>
      <c r="BH728" s="730" t="s">
        <v>9499</v>
      </c>
    </row>
    <row r="729" spans="1:60">
      <c r="A729">
        <v>725</v>
      </c>
      <c r="B729" t="s">
        <v>1212</v>
      </c>
      <c r="D729" t="s">
        <v>5731</v>
      </c>
      <c r="E729" t="s">
        <v>5732</v>
      </c>
      <c r="F729" t="s">
        <v>973</v>
      </c>
      <c r="G729">
        <v>1</v>
      </c>
      <c r="H729">
        <v>0</v>
      </c>
      <c r="I729" t="s">
        <v>5533</v>
      </c>
      <c r="J729" t="s">
        <v>5585</v>
      </c>
      <c r="K729" t="s">
        <v>3807</v>
      </c>
      <c r="L729" t="s">
        <v>1515</v>
      </c>
      <c r="M729" t="s">
        <v>1516</v>
      </c>
      <c r="N729" t="s">
        <v>5732</v>
      </c>
      <c r="O729" t="s">
        <v>5732</v>
      </c>
      <c r="P729" t="s">
        <v>5733</v>
      </c>
      <c r="Q729">
        <v>4456</v>
      </c>
      <c r="R729">
        <v>4516</v>
      </c>
      <c r="S729">
        <v>4436</v>
      </c>
      <c r="T729">
        <v>40</v>
      </c>
      <c r="U729">
        <v>40</v>
      </c>
      <c r="V729">
        <v>80</v>
      </c>
      <c r="W729">
        <v>0.98229999999999995</v>
      </c>
      <c r="X729">
        <v>1</v>
      </c>
      <c r="Y729">
        <v>1</v>
      </c>
      <c r="Z729">
        <v>1</v>
      </c>
      <c r="AA729">
        <v>1</v>
      </c>
      <c r="AB729" t="s">
        <v>1212</v>
      </c>
      <c r="AC729" t="s">
        <v>5734</v>
      </c>
      <c r="AP729" t="s">
        <v>980</v>
      </c>
      <c r="AQ729">
        <v>0</v>
      </c>
      <c r="AT729" t="s">
        <v>935</v>
      </c>
      <c r="AU729" t="s">
        <v>5004</v>
      </c>
      <c r="AV729" t="str">
        <f t="shared" si="11"/>
        <v>Olesno w aglomeracji Olesno</v>
      </c>
      <c r="AW729" t="s">
        <v>4031</v>
      </c>
      <c r="AX729" t="s">
        <v>4031</v>
      </c>
      <c r="BF729" s="730" t="s">
        <v>5719</v>
      </c>
      <c r="BG729" s="730" t="s">
        <v>1446</v>
      </c>
      <c r="BH729" s="730" t="s">
        <v>9499</v>
      </c>
    </row>
    <row r="730" spans="1:60">
      <c r="A730">
        <v>726</v>
      </c>
      <c r="B730" t="s">
        <v>1212</v>
      </c>
      <c r="D730" t="s">
        <v>5283</v>
      </c>
      <c r="E730" t="s">
        <v>5285</v>
      </c>
      <c r="F730" t="s">
        <v>973</v>
      </c>
      <c r="G730">
        <v>1</v>
      </c>
      <c r="H730">
        <v>0</v>
      </c>
      <c r="I730" t="s">
        <v>5533</v>
      </c>
      <c r="J730" t="s">
        <v>5735</v>
      </c>
      <c r="K730" t="s">
        <v>1446</v>
      </c>
      <c r="L730" t="s">
        <v>1515</v>
      </c>
      <c r="M730" t="s">
        <v>1516</v>
      </c>
      <c r="N730" t="s">
        <v>5285</v>
      </c>
      <c r="O730" t="s">
        <v>5285</v>
      </c>
      <c r="P730" t="s">
        <v>5736</v>
      </c>
      <c r="Q730">
        <v>2703</v>
      </c>
      <c r="R730">
        <v>2643</v>
      </c>
      <c r="S730">
        <v>2544</v>
      </c>
      <c r="T730">
        <v>54</v>
      </c>
      <c r="U730">
        <v>45</v>
      </c>
      <c r="V730">
        <v>99</v>
      </c>
      <c r="W730">
        <v>0.96250000000000002</v>
      </c>
      <c r="X730">
        <v>0</v>
      </c>
      <c r="Y730">
        <v>1</v>
      </c>
      <c r="Z730">
        <v>1</v>
      </c>
      <c r="AA730">
        <v>0</v>
      </c>
      <c r="AB730" t="s">
        <v>1212</v>
      </c>
      <c r="AC730" t="s">
        <v>5737</v>
      </c>
      <c r="AP730" t="s">
        <v>980</v>
      </c>
      <c r="AQ730">
        <v>0</v>
      </c>
      <c r="AT730" t="s">
        <v>1459</v>
      </c>
      <c r="AU730" t="s">
        <v>1819</v>
      </c>
      <c r="AV730" t="str">
        <f t="shared" si="11"/>
        <v>Olecko w aglomeracji Olecko</v>
      </c>
      <c r="AW730" t="s">
        <v>1820</v>
      </c>
      <c r="AX730" t="s">
        <v>1820</v>
      </c>
      <c r="BF730" s="730" t="s">
        <v>5726</v>
      </c>
      <c r="BG730" s="730" t="s">
        <v>1446</v>
      </c>
      <c r="BH730" s="730" t="s">
        <v>9499</v>
      </c>
    </row>
    <row r="731" spans="1:60">
      <c r="A731">
        <v>727</v>
      </c>
      <c r="B731" t="s">
        <v>1212</v>
      </c>
      <c r="D731" t="s">
        <v>2733</v>
      </c>
      <c r="E731" t="s">
        <v>2735</v>
      </c>
      <c r="F731" t="s">
        <v>973</v>
      </c>
      <c r="G731">
        <v>1</v>
      </c>
      <c r="H731">
        <v>0</v>
      </c>
      <c r="I731" t="s">
        <v>5533</v>
      </c>
      <c r="J731" t="s">
        <v>5735</v>
      </c>
      <c r="K731" t="s">
        <v>1446</v>
      </c>
      <c r="L731" t="s">
        <v>1515</v>
      </c>
      <c r="M731" t="s">
        <v>1516</v>
      </c>
      <c r="N731" t="s">
        <v>2735</v>
      </c>
      <c r="O731" t="s">
        <v>2735</v>
      </c>
      <c r="P731" t="s">
        <v>5738</v>
      </c>
      <c r="Q731">
        <v>3538</v>
      </c>
      <c r="R731">
        <v>3260</v>
      </c>
      <c r="S731">
        <v>3195</v>
      </c>
      <c r="T731">
        <v>32</v>
      </c>
      <c r="U731">
        <v>33</v>
      </c>
      <c r="V731">
        <v>65</v>
      </c>
      <c r="W731">
        <v>0.98009999999999997</v>
      </c>
      <c r="X731">
        <v>1</v>
      </c>
      <c r="Y731">
        <v>1</v>
      </c>
      <c r="Z731">
        <v>1</v>
      </c>
      <c r="AA731">
        <v>1</v>
      </c>
      <c r="AB731" t="s">
        <v>1212</v>
      </c>
      <c r="AC731" t="s">
        <v>5739</v>
      </c>
      <c r="AP731" t="s">
        <v>980</v>
      </c>
      <c r="AQ731">
        <v>0</v>
      </c>
      <c r="AT731" t="s">
        <v>1072</v>
      </c>
      <c r="AU731" t="s">
        <v>2365</v>
      </c>
      <c r="AV731" t="str">
        <f t="shared" si="11"/>
        <v>Oczyszczalnia Okonek w aglomeracji Okonek</v>
      </c>
      <c r="AW731" t="s">
        <v>5740</v>
      </c>
      <c r="AX731" t="s">
        <v>2366</v>
      </c>
      <c r="BF731" s="730" t="s">
        <v>5731</v>
      </c>
      <c r="BG731" s="730" t="s">
        <v>3807</v>
      </c>
      <c r="BH731" s="730" t="s">
        <v>9499</v>
      </c>
    </row>
    <row r="732" spans="1:60">
      <c r="A732">
        <v>728</v>
      </c>
      <c r="B732" t="s">
        <v>1212</v>
      </c>
      <c r="D732" t="s">
        <v>5741</v>
      </c>
      <c r="E732" t="s">
        <v>5463</v>
      </c>
      <c r="F732" t="s">
        <v>973</v>
      </c>
      <c r="G732">
        <v>1</v>
      </c>
      <c r="H732">
        <v>0</v>
      </c>
      <c r="I732" t="s">
        <v>5533</v>
      </c>
      <c r="J732" t="s">
        <v>5742</v>
      </c>
      <c r="K732" t="s">
        <v>1446</v>
      </c>
      <c r="L732" t="s">
        <v>1515</v>
      </c>
      <c r="M732" t="s">
        <v>1516</v>
      </c>
      <c r="N732" t="s">
        <v>5463</v>
      </c>
      <c r="O732" t="s">
        <v>5463</v>
      </c>
      <c r="P732" t="s">
        <v>5743</v>
      </c>
      <c r="Q732">
        <v>8967</v>
      </c>
      <c r="R732">
        <v>8774</v>
      </c>
      <c r="S732">
        <v>7728</v>
      </c>
      <c r="T732">
        <v>1019</v>
      </c>
      <c r="U732">
        <v>27</v>
      </c>
      <c r="V732">
        <v>1046</v>
      </c>
      <c r="W732">
        <v>0.88080000000000003</v>
      </c>
      <c r="X732">
        <v>0</v>
      </c>
      <c r="Y732">
        <v>1</v>
      </c>
      <c r="Z732">
        <v>1</v>
      </c>
      <c r="AA732">
        <v>0</v>
      </c>
      <c r="AB732" t="s">
        <v>1212</v>
      </c>
      <c r="AC732" t="s">
        <v>5744</v>
      </c>
      <c r="AP732" t="s">
        <v>980</v>
      </c>
      <c r="AQ732">
        <v>0</v>
      </c>
      <c r="AT732" t="s">
        <v>1038</v>
      </c>
      <c r="AU732" t="s">
        <v>5745</v>
      </c>
      <c r="AV732" t="str">
        <f t="shared" si="11"/>
        <v>Osieczna w aglomeracji Oieczna</v>
      </c>
      <c r="AW732" t="s">
        <v>3397</v>
      </c>
      <c r="AX732" t="s">
        <v>5746</v>
      </c>
      <c r="BF732" s="730" t="s">
        <v>5283</v>
      </c>
      <c r="BG732" s="730" t="s">
        <v>1446</v>
      </c>
      <c r="BH732" s="730" t="s">
        <v>9499</v>
      </c>
    </row>
    <row r="733" spans="1:60">
      <c r="A733">
        <v>729</v>
      </c>
      <c r="B733" t="s">
        <v>1212</v>
      </c>
      <c r="D733" t="s">
        <v>2475</v>
      </c>
      <c r="E733" t="s">
        <v>2476</v>
      </c>
      <c r="F733" t="s">
        <v>973</v>
      </c>
      <c r="G733">
        <v>1</v>
      </c>
      <c r="H733">
        <v>0</v>
      </c>
      <c r="I733" t="s">
        <v>5533</v>
      </c>
      <c r="J733" t="s">
        <v>5595</v>
      </c>
      <c r="K733" t="s">
        <v>5549</v>
      </c>
      <c r="L733" t="s">
        <v>1515</v>
      </c>
      <c r="M733" t="s">
        <v>1516</v>
      </c>
      <c r="N733" t="s">
        <v>2476</v>
      </c>
      <c r="O733" t="s">
        <v>2476</v>
      </c>
      <c r="P733" t="s">
        <v>5747</v>
      </c>
      <c r="Q733">
        <v>2245</v>
      </c>
      <c r="R733">
        <v>2227</v>
      </c>
      <c r="S733">
        <v>2172</v>
      </c>
      <c r="T733">
        <v>31</v>
      </c>
      <c r="U733">
        <v>24</v>
      </c>
      <c r="V733">
        <v>55</v>
      </c>
      <c r="W733">
        <v>0.97529999999999994</v>
      </c>
      <c r="X733">
        <v>0</v>
      </c>
      <c r="Y733">
        <v>1</v>
      </c>
      <c r="Z733">
        <v>1</v>
      </c>
      <c r="AA733">
        <v>0</v>
      </c>
      <c r="AB733" t="s">
        <v>1212</v>
      </c>
      <c r="AC733" t="s">
        <v>5748</v>
      </c>
      <c r="AP733" t="s">
        <v>980</v>
      </c>
      <c r="AQ733">
        <v>0</v>
      </c>
      <c r="AT733" t="s">
        <v>1047</v>
      </c>
      <c r="AU733" t="s">
        <v>4311</v>
      </c>
      <c r="AV733" t="str">
        <f t="shared" si="11"/>
        <v>Oczyszczalnia ścieków w Ogrodzieńcu w aglomeracji Ogrodzieniec</v>
      </c>
      <c r="AW733" t="s">
        <v>5749</v>
      </c>
      <c r="AX733" t="s">
        <v>4312</v>
      </c>
      <c r="BF733" s="730" t="s">
        <v>2733</v>
      </c>
      <c r="BG733" s="730" t="s">
        <v>1446</v>
      </c>
      <c r="BH733" s="730" t="s">
        <v>9499</v>
      </c>
    </row>
    <row r="734" spans="1:60">
      <c r="A734">
        <v>730</v>
      </c>
      <c r="B734" t="s">
        <v>1212</v>
      </c>
      <c r="D734" t="s">
        <v>4756</v>
      </c>
      <c r="E734" t="s">
        <v>4758</v>
      </c>
      <c r="F734" t="s">
        <v>973</v>
      </c>
      <c r="G734">
        <v>1</v>
      </c>
      <c r="H734">
        <v>0</v>
      </c>
      <c r="I734" t="s">
        <v>5750</v>
      </c>
      <c r="J734" t="s">
        <v>5592</v>
      </c>
      <c r="K734" t="s">
        <v>1446</v>
      </c>
      <c r="L734" t="s">
        <v>1515</v>
      </c>
      <c r="M734" t="s">
        <v>1516</v>
      </c>
      <c r="N734" t="s">
        <v>4757</v>
      </c>
      <c r="O734" t="s">
        <v>4757</v>
      </c>
      <c r="P734" t="s">
        <v>5751</v>
      </c>
      <c r="Q734">
        <v>5488</v>
      </c>
      <c r="R734">
        <v>5360</v>
      </c>
      <c r="S734">
        <v>4360</v>
      </c>
      <c r="T734">
        <v>928</v>
      </c>
      <c r="U734">
        <v>72</v>
      </c>
      <c r="V734">
        <v>1000</v>
      </c>
      <c r="W734">
        <v>0.81340000000000001</v>
      </c>
      <c r="X734">
        <v>0</v>
      </c>
      <c r="Y734">
        <v>1</v>
      </c>
      <c r="Z734">
        <v>1</v>
      </c>
      <c r="AA734">
        <v>0</v>
      </c>
      <c r="AB734" t="s">
        <v>1212</v>
      </c>
      <c r="AC734" t="s">
        <v>5752</v>
      </c>
      <c r="AP734" t="s">
        <v>980</v>
      </c>
      <c r="AQ734">
        <v>0</v>
      </c>
      <c r="AT734" t="s">
        <v>990</v>
      </c>
      <c r="AU734" t="s">
        <v>5753</v>
      </c>
      <c r="AV734" t="str">
        <f t="shared" si="11"/>
        <v>Odrzywół w aglomeracji Odrzywół</v>
      </c>
      <c r="AW734" t="s">
        <v>5754</v>
      </c>
      <c r="AX734" t="s">
        <v>5754</v>
      </c>
      <c r="BF734" s="730" t="s">
        <v>5741</v>
      </c>
      <c r="BG734" s="730" t="s">
        <v>1446</v>
      </c>
      <c r="BH734" s="730" t="s">
        <v>9499</v>
      </c>
    </row>
    <row r="735" spans="1:60">
      <c r="A735">
        <v>731</v>
      </c>
      <c r="B735" t="s">
        <v>1212</v>
      </c>
      <c r="D735" t="s">
        <v>4552</v>
      </c>
      <c r="E735" t="s">
        <v>4553</v>
      </c>
      <c r="F735" t="s">
        <v>973</v>
      </c>
      <c r="G735">
        <v>1</v>
      </c>
      <c r="H735">
        <v>0</v>
      </c>
      <c r="I735" t="s">
        <v>5533</v>
      </c>
      <c r="J735" t="s">
        <v>5548</v>
      </c>
      <c r="K735" t="s">
        <v>1446</v>
      </c>
      <c r="L735" t="s">
        <v>1515</v>
      </c>
      <c r="M735" t="s">
        <v>1516</v>
      </c>
      <c r="N735" t="s">
        <v>4553</v>
      </c>
      <c r="O735" t="s">
        <v>4553</v>
      </c>
      <c r="P735" t="s">
        <v>5755</v>
      </c>
      <c r="Q735">
        <v>2475</v>
      </c>
      <c r="R735">
        <v>2475</v>
      </c>
      <c r="S735">
        <v>2430</v>
      </c>
      <c r="T735">
        <v>29</v>
      </c>
      <c r="U735">
        <v>16</v>
      </c>
      <c r="V735">
        <v>45</v>
      </c>
      <c r="W735">
        <v>0.98180000000000001</v>
      </c>
      <c r="X735">
        <v>1</v>
      </c>
      <c r="Y735">
        <v>1</v>
      </c>
      <c r="Z735">
        <v>1</v>
      </c>
      <c r="AA735">
        <v>1</v>
      </c>
      <c r="AB735" t="s">
        <v>1212</v>
      </c>
      <c r="AC735" t="s">
        <v>5756</v>
      </c>
      <c r="AP735" t="s">
        <v>980</v>
      </c>
      <c r="AQ735">
        <v>0</v>
      </c>
      <c r="AT735" t="s">
        <v>1029</v>
      </c>
      <c r="AU735" t="s">
        <v>5757</v>
      </c>
      <c r="AV735" t="str">
        <f t="shared" si="11"/>
        <v>Odolanów w aglomeracji Odolanów</v>
      </c>
      <c r="AW735" t="s">
        <v>5758</v>
      </c>
      <c r="AX735" t="s">
        <v>5758</v>
      </c>
      <c r="BF735" s="730" t="s">
        <v>2475</v>
      </c>
      <c r="BG735" s="730" t="s">
        <v>5549</v>
      </c>
      <c r="BH735" s="730" t="s">
        <v>9499</v>
      </c>
    </row>
    <row r="736" spans="1:60">
      <c r="A736">
        <v>732</v>
      </c>
      <c r="B736" t="s">
        <v>1212</v>
      </c>
      <c r="D736" t="s">
        <v>5759</v>
      </c>
      <c r="E736" t="s">
        <v>5760</v>
      </c>
      <c r="F736" t="s">
        <v>973</v>
      </c>
      <c r="G736">
        <v>1</v>
      </c>
      <c r="H736">
        <v>0</v>
      </c>
      <c r="I736" t="s">
        <v>5533</v>
      </c>
      <c r="J736" t="s">
        <v>5575</v>
      </c>
      <c r="K736" t="s">
        <v>1446</v>
      </c>
      <c r="L736" t="s">
        <v>1515</v>
      </c>
      <c r="M736" t="s">
        <v>1516</v>
      </c>
      <c r="N736" t="s">
        <v>5761</v>
      </c>
      <c r="O736" t="s">
        <v>5761</v>
      </c>
      <c r="P736" t="s">
        <v>5762</v>
      </c>
      <c r="Q736">
        <v>1715</v>
      </c>
      <c r="R736">
        <v>1694</v>
      </c>
      <c r="S736">
        <v>1583</v>
      </c>
      <c r="T736">
        <v>96</v>
      </c>
      <c r="U736">
        <v>15</v>
      </c>
      <c r="V736">
        <v>111</v>
      </c>
      <c r="W736">
        <v>0.9345</v>
      </c>
      <c r="X736">
        <v>0</v>
      </c>
      <c r="Y736">
        <v>1</v>
      </c>
      <c r="Z736">
        <v>1</v>
      </c>
      <c r="AA736">
        <v>0</v>
      </c>
      <c r="AB736" t="s">
        <v>1212</v>
      </c>
      <c r="AC736" t="s">
        <v>5763</v>
      </c>
      <c r="AP736" t="s">
        <v>980</v>
      </c>
      <c r="AQ736">
        <v>0</v>
      </c>
      <c r="AT736" t="s">
        <v>935</v>
      </c>
      <c r="AU736" t="s">
        <v>5264</v>
      </c>
      <c r="AV736" t="str">
        <f t="shared" si="11"/>
        <v>oczyszczalnia ścieków w Tylmanowej w aglomeracji Ochotnica Dolna</v>
      </c>
      <c r="AW736" t="s">
        <v>5764</v>
      </c>
      <c r="AX736" t="s">
        <v>5265</v>
      </c>
      <c r="BF736" s="730" t="s">
        <v>4756</v>
      </c>
      <c r="BG736" s="730" t="s">
        <v>1446</v>
      </c>
      <c r="BH736" s="730" t="s">
        <v>9499</v>
      </c>
    </row>
    <row r="737" spans="1:60">
      <c r="A737">
        <v>733</v>
      </c>
      <c r="B737" t="s">
        <v>1212</v>
      </c>
      <c r="D737" t="s">
        <v>5765</v>
      </c>
      <c r="E737" t="s">
        <v>5766</v>
      </c>
      <c r="F737" t="s">
        <v>973</v>
      </c>
      <c r="G737">
        <v>1</v>
      </c>
      <c r="H737">
        <v>0</v>
      </c>
      <c r="I737" t="s">
        <v>5533</v>
      </c>
      <c r="J737" t="s">
        <v>5595</v>
      </c>
      <c r="K737" t="s">
        <v>5549</v>
      </c>
      <c r="L737" t="s">
        <v>1515</v>
      </c>
      <c r="M737" t="s">
        <v>1516</v>
      </c>
      <c r="N737" t="s">
        <v>5767</v>
      </c>
      <c r="O737" t="s">
        <v>5768</v>
      </c>
      <c r="P737" t="s">
        <v>5769</v>
      </c>
      <c r="Q737">
        <v>2510</v>
      </c>
      <c r="R737">
        <v>2510</v>
      </c>
      <c r="S737">
        <v>2464</v>
      </c>
      <c r="T737">
        <v>38</v>
      </c>
      <c r="U737">
        <v>8</v>
      </c>
      <c r="V737">
        <v>46</v>
      </c>
      <c r="W737">
        <v>0.98170000000000002</v>
      </c>
      <c r="X737">
        <v>1</v>
      </c>
      <c r="Y737">
        <v>1</v>
      </c>
      <c r="Z737">
        <v>1</v>
      </c>
      <c r="AA737">
        <v>1</v>
      </c>
      <c r="AB737" t="s">
        <v>1212</v>
      </c>
      <c r="AC737" t="s">
        <v>5770</v>
      </c>
      <c r="AP737" t="s">
        <v>980</v>
      </c>
      <c r="AQ737">
        <v>0</v>
      </c>
      <c r="AT737" t="s">
        <v>1019</v>
      </c>
      <c r="AU737" t="s">
        <v>5771</v>
      </c>
      <c r="AV737" t="str">
        <f t="shared" si="11"/>
        <v>Zamch w aglomeracji Obsza</v>
      </c>
      <c r="AW737" t="s">
        <v>5772</v>
      </c>
      <c r="AX737" t="s">
        <v>5773</v>
      </c>
      <c r="BF737" s="730" t="s">
        <v>4552</v>
      </c>
      <c r="BG737" s="730" t="s">
        <v>1446</v>
      </c>
      <c r="BH737" s="730" t="s">
        <v>9499</v>
      </c>
    </row>
    <row r="738" spans="1:60">
      <c r="A738">
        <v>734</v>
      </c>
      <c r="B738" t="s">
        <v>1212</v>
      </c>
      <c r="D738" t="s">
        <v>5194</v>
      </c>
      <c r="E738" t="s">
        <v>5195</v>
      </c>
      <c r="F738" t="s">
        <v>973</v>
      </c>
      <c r="G738">
        <v>1</v>
      </c>
      <c r="H738">
        <v>0</v>
      </c>
      <c r="I738" t="s">
        <v>5533</v>
      </c>
      <c r="J738" t="s">
        <v>5585</v>
      </c>
      <c r="K738" t="s">
        <v>5549</v>
      </c>
      <c r="L738" t="s">
        <v>1515</v>
      </c>
      <c r="M738" t="s">
        <v>1516</v>
      </c>
      <c r="N738" t="s">
        <v>5195</v>
      </c>
      <c r="O738" t="s">
        <v>5195</v>
      </c>
      <c r="P738" t="s">
        <v>5774</v>
      </c>
      <c r="Q738">
        <v>3446</v>
      </c>
      <c r="R738">
        <v>3275</v>
      </c>
      <c r="S738">
        <v>3218</v>
      </c>
      <c r="T738">
        <v>57</v>
      </c>
      <c r="U738">
        <v>0</v>
      </c>
      <c r="V738">
        <v>57</v>
      </c>
      <c r="W738">
        <v>0.98260000000000003</v>
      </c>
      <c r="X738">
        <v>1</v>
      </c>
      <c r="Y738">
        <v>1</v>
      </c>
      <c r="Z738">
        <v>1</v>
      </c>
      <c r="AA738">
        <v>1</v>
      </c>
      <c r="AB738" t="s">
        <v>1212</v>
      </c>
      <c r="AC738" t="s">
        <v>5775</v>
      </c>
      <c r="AP738" t="s">
        <v>980</v>
      </c>
      <c r="AQ738">
        <v>0</v>
      </c>
      <c r="AT738" t="s">
        <v>1169</v>
      </c>
      <c r="AU738" t="s">
        <v>2689</v>
      </c>
      <c r="AV738" t="str">
        <f t="shared" si="11"/>
        <v>Oczyszczalnia Ścieków w Dobrzejewicach w aglomeracji Obrowo</v>
      </c>
      <c r="AW738" t="s">
        <v>5776</v>
      </c>
      <c r="AX738" t="s">
        <v>2690</v>
      </c>
      <c r="BF738" s="730" t="s">
        <v>5759</v>
      </c>
      <c r="BG738" s="730" t="s">
        <v>1446</v>
      </c>
      <c r="BH738" s="730" t="s">
        <v>9499</v>
      </c>
    </row>
    <row r="739" spans="1:60">
      <c r="A739">
        <v>735</v>
      </c>
      <c r="B739" t="s">
        <v>1212</v>
      </c>
      <c r="D739" t="s">
        <v>5131</v>
      </c>
      <c r="E739" t="s">
        <v>5133</v>
      </c>
      <c r="F739" t="s">
        <v>973</v>
      </c>
      <c r="G739">
        <v>1</v>
      </c>
      <c r="H739">
        <v>0</v>
      </c>
      <c r="I739" t="s">
        <v>5533</v>
      </c>
      <c r="J739" t="s">
        <v>5570</v>
      </c>
      <c r="K739" t="s">
        <v>5549</v>
      </c>
      <c r="L739" t="s">
        <v>1515</v>
      </c>
      <c r="M739" t="s">
        <v>1516</v>
      </c>
      <c r="N739" t="s">
        <v>5777</v>
      </c>
      <c r="O739" t="s">
        <v>5777</v>
      </c>
      <c r="P739" t="s">
        <v>5778</v>
      </c>
      <c r="Q739">
        <v>5031</v>
      </c>
      <c r="R739">
        <v>4492</v>
      </c>
      <c r="S739">
        <v>4470</v>
      </c>
      <c r="T739">
        <v>11</v>
      </c>
      <c r="U739">
        <v>6</v>
      </c>
      <c r="V739">
        <v>22</v>
      </c>
      <c r="W739">
        <v>0.99509999999999998</v>
      </c>
      <c r="X739">
        <v>1</v>
      </c>
      <c r="Y739">
        <v>1</v>
      </c>
      <c r="Z739">
        <v>1</v>
      </c>
      <c r="AA739">
        <v>1</v>
      </c>
      <c r="AB739" t="s">
        <v>1212</v>
      </c>
      <c r="AC739" t="s">
        <v>5779</v>
      </c>
      <c r="AP739" t="s">
        <v>980</v>
      </c>
      <c r="AQ739">
        <v>0</v>
      </c>
      <c r="AT739" t="s">
        <v>1029</v>
      </c>
      <c r="AU739" t="s">
        <v>5780</v>
      </c>
      <c r="AV739" t="str">
        <f t="shared" si="11"/>
        <v>ul. Grunwladzka 41, Oborniki Śląskie  w aglomeracji Oborniki Śląskie</v>
      </c>
      <c r="AW739" t="s">
        <v>5781</v>
      </c>
      <c r="AX739" t="s">
        <v>5782</v>
      </c>
      <c r="BF739" s="730" t="s">
        <v>5765</v>
      </c>
      <c r="BG739" s="730" t="s">
        <v>5549</v>
      </c>
      <c r="BH739" s="730" t="s">
        <v>9499</v>
      </c>
    </row>
    <row r="740" spans="1:60">
      <c r="A740">
        <v>736</v>
      </c>
      <c r="B740" t="s">
        <v>1212</v>
      </c>
      <c r="D740" t="s">
        <v>2062</v>
      </c>
      <c r="E740" t="s">
        <v>2063</v>
      </c>
      <c r="F740" t="s">
        <v>973</v>
      </c>
      <c r="G740">
        <v>1</v>
      </c>
      <c r="H740">
        <v>0</v>
      </c>
      <c r="I740" t="s">
        <v>5533</v>
      </c>
      <c r="J740" t="s">
        <v>5548</v>
      </c>
      <c r="K740" t="s">
        <v>5549</v>
      </c>
      <c r="L740" t="s">
        <v>1515</v>
      </c>
      <c r="M740" t="s">
        <v>1516</v>
      </c>
      <c r="N740" t="s">
        <v>2063</v>
      </c>
      <c r="O740" t="s">
        <v>2063</v>
      </c>
      <c r="P740" t="s">
        <v>5783</v>
      </c>
      <c r="Q740">
        <v>2087</v>
      </c>
      <c r="R740">
        <v>2064</v>
      </c>
      <c r="S740">
        <v>2032</v>
      </c>
      <c r="T740">
        <v>28</v>
      </c>
      <c r="U740">
        <v>4</v>
      </c>
      <c r="V740">
        <v>32</v>
      </c>
      <c r="W740">
        <v>0.98450000000000004</v>
      </c>
      <c r="X740">
        <v>1</v>
      </c>
      <c r="Y740">
        <v>1</v>
      </c>
      <c r="Z740">
        <v>1</v>
      </c>
      <c r="AA740">
        <v>1</v>
      </c>
      <c r="AB740" t="s">
        <v>1212</v>
      </c>
      <c r="AC740" t="s">
        <v>5784</v>
      </c>
      <c r="AP740" t="s">
        <v>980</v>
      </c>
      <c r="AQ740">
        <v>0</v>
      </c>
      <c r="AT740" t="s">
        <v>1029</v>
      </c>
      <c r="AU740" t="s">
        <v>5780</v>
      </c>
      <c r="AV740" t="str">
        <f t="shared" si="11"/>
        <v>ul. Gen. S. Maczka, Oborniki Śląskie w aglomeracji Oborniki Śląskie</v>
      </c>
      <c r="AW740" t="s">
        <v>5785</v>
      </c>
      <c r="AX740" t="s">
        <v>5782</v>
      </c>
      <c r="BF740" s="730" t="s">
        <v>5194</v>
      </c>
      <c r="BG740" s="730" t="s">
        <v>5549</v>
      </c>
      <c r="BH740" s="730" t="s">
        <v>9499</v>
      </c>
    </row>
    <row r="741" spans="1:60">
      <c r="A741">
        <v>737</v>
      </c>
      <c r="B741" t="s">
        <v>1212</v>
      </c>
      <c r="D741" t="s">
        <v>5786</v>
      </c>
      <c r="E741" t="s">
        <v>5787</v>
      </c>
      <c r="F741" t="s">
        <v>973</v>
      </c>
      <c r="G741">
        <v>1</v>
      </c>
      <c r="H741">
        <v>0</v>
      </c>
      <c r="I741" t="s">
        <v>5533</v>
      </c>
      <c r="J741" t="s">
        <v>5623</v>
      </c>
      <c r="K741" t="s">
        <v>1446</v>
      </c>
      <c r="L741" t="s">
        <v>1515</v>
      </c>
      <c r="M741" t="s">
        <v>1516</v>
      </c>
      <c r="N741" t="s">
        <v>5787</v>
      </c>
      <c r="O741" t="s">
        <v>5787</v>
      </c>
      <c r="P741" t="s">
        <v>5788</v>
      </c>
      <c r="Q741">
        <v>2020</v>
      </c>
      <c r="R741">
        <v>1968</v>
      </c>
      <c r="S741">
        <v>1946</v>
      </c>
      <c r="T741">
        <v>0</v>
      </c>
      <c r="U741">
        <v>22</v>
      </c>
      <c r="V741">
        <v>22</v>
      </c>
      <c r="W741">
        <v>0.98880000000000001</v>
      </c>
      <c r="X741">
        <v>1</v>
      </c>
      <c r="Y741">
        <v>1</v>
      </c>
      <c r="Z741">
        <v>1</v>
      </c>
      <c r="AA741">
        <v>1</v>
      </c>
      <c r="AB741" t="s">
        <v>1212</v>
      </c>
      <c r="AC741" t="s">
        <v>5789</v>
      </c>
      <c r="AP741" t="s">
        <v>980</v>
      </c>
      <c r="AQ741">
        <v>0</v>
      </c>
      <c r="AT741" t="s">
        <v>1038</v>
      </c>
      <c r="AU741" t="s">
        <v>5790</v>
      </c>
      <c r="AV741" t="str">
        <f t="shared" si="11"/>
        <v>Oczyszczalnia ścieków w Obornikach w aglomeracji Oborniki</v>
      </c>
      <c r="AW741" t="s">
        <v>5791</v>
      </c>
      <c r="AX741" t="s">
        <v>5792</v>
      </c>
      <c r="BF741" s="730" t="s">
        <v>5131</v>
      </c>
      <c r="BG741" s="730" t="s">
        <v>5549</v>
      </c>
      <c r="BH741" s="730" t="s">
        <v>9499</v>
      </c>
    </row>
    <row r="742" spans="1:60">
      <c r="A742">
        <v>738</v>
      </c>
      <c r="B742" t="s">
        <v>1212</v>
      </c>
      <c r="D742" t="s">
        <v>1875</v>
      </c>
      <c r="E742" t="s">
        <v>1876</v>
      </c>
      <c r="F742" t="s">
        <v>973</v>
      </c>
      <c r="G742">
        <v>1</v>
      </c>
      <c r="H742">
        <v>0</v>
      </c>
      <c r="I742" t="s">
        <v>5533</v>
      </c>
      <c r="J742" t="s">
        <v>5623</v>
      </c>
      <c r="K742" t="s">
        <v>1446</v>
      </c>
      <c r="L742" t="s">
        <v>1515</v>
      </c>
      <c r="M742" t="s">
        <v>1516</v>
      </c>
      <c r="N742" t="s">
        <v>1876</v>
      </c>
      <c r="O742" t="s">
        <v>1876</v>
      </c>
      <c r="P742" t="s">
        <v>5793</v>
      </c>
      <c r="Q742">
        <v>3854</v>
      </c>
      <c r="R742">
        <v>3854</v>
      </c>
      <c r="S742">
        <v>3838</v>
      </c>
      <c r="T742">
        <v>0</v>
      </c>
      <c r="U742">
        <v>16</v>
      </c>
      <c r="V742">
        <v>16</v>
      </c>
      <c r="W742">
        <v>0.99580000000000002</v>
      </c>
      <c r="X742">
        <v>1</v>
      </c>
      <c r="Y742">
        <v>1</v>
      </c>
      <c r="Z742">
        <v>1</v>
      </c>
      <c r="AA742">
        <v>1</v>
      </c>
      <c r="AB742" t="s">
        <v>1212</v>
      </c>
      <c r="AC742" t="s">
        <v>5794</v>
      </c>
      <c r="AP742" t="s">
        <v>980</v>
      </c>
      <c r="AQ742">
        <v>0</v>
      </c>
      <c r="AT742" t="s">
        <v>1029</v>
      </c>
      <c r="AU742" t="s">
        <v>5795</v>
      </c>
      <c r="AV742" t="str">
        <f t="shared" si="11"/>
        <v>Nysa w aglomeracji Nysa</v>
      </c>
      <c r="AW742" t="s">
        <v>5796</v>
      </c>
      <c r="AX742" t="s">
        <v>5796</v>
      </c>
      <c r="BF742" s="730" t="s">
        <v>2062</v>
      </c>
      <c r="BG742" s="730" t="s">
        <v>5549</v>
      </c>
      <c r="BH742" s="730" t="s">
        <v>9499</v>
      </c>
    </row>
    <row r="743" spans="1:60">
      <c r="A743">
        <v>739</v>
      </c>
      <c r="B743" t="s">
        <v>1212</v>
      </c>
      <c r="D743" t="s">
        <v>2910</v>
      </c>
      <c r="E743" t="s">
        <v>2911</v>
      </c>
      <c r="F743" t="s">
        <v>973</v>
      </c>
      <c r="G743">
        <v>1</v>
      </c>
      <c r="H743">
        <v>0</v>
      </c>
      <c r="I743" t="s">
        <v>5533</v>
      </c>
      <c r="J743" t="s">
        <v>5595</v>
      </c>
      <c r="K743" t="s">
        <v>1446</v>
      </c>
      <c r="L743" t="s">
        <v>1515</v>
      </c>
      <c r="M743" t="s">
        <v>1516</v>
      </c>
      <c r="N743" t="s">
        <v>2911</v>
      </c>
      <c r="O743" t="s">
        <v>2911</v>
      </c>
      <c r="P743" t="s">
        <v>5797</v>
      </c>
      <c r="Q743">
        <v>2014</v>
      </c>
      <c r="R743">
        <v>1747</v>
      </c>
      <c r="S743">
        <v>1735</v>
      </c>
      <c r="T743">
        <v>12</v>
      </c>
      <c r="U743">
        <v>0</v>
      </c>
      <c r="V743">
        <v>12</v>
      </c>
      <c r="W743">
        <v>0.99309999999999998</v>
      </c>
      <c r="X743">
        <v>1</v>
      </c>
      <c r="Y743">
        <v>1</v>
      </c>
      <c r="Z743">
        <v>1</v>
      </c>
      <c r="AA743">
        <v>1</v>
      </c>
      <c r="AB743" t="s">
        <v>1212</v>
      </c>
      <c r="AC743" t="s">
        <v>5798</v>
      </c>
      <c r="AP743" t="s">
        <v>980</v>
      </c>
      <c r="AQ743">
        <v>0</v>
      </c>
      <c r="AT743" t="s">
        <v>1019</v>
      </c>
      <c r="AU743" t="s">
        <v>5799</v>
      </c>
      <c r="AV743" t="str">
        <f t="shared" si="11"/>
        <v xml:space="preserve">Nozdrzec w aglomeracji Nozdrzec
</v>
      </c>
      <c r="AW743" t="s">
        <v>5800</v>
      </c>
      <c r="AX743" t="s">
        <v>5801</v>
      </c>
      <c r="BF743" s="730" t="s">
        <v>5786</v>
      </c>
      <c r="BG743" s="730" t="s">
        <v>1446</v>
      </c>
      <c r="BH743" s="730" t="s">
        <v>9499</v>
      </c>
    </row>
    <row r="744" spans="1:60">
      <c r="A744">
        <v>740</v>
      </c>
      <c r="B744" t="s">
        <v>1212</v>
      </c>
      <c r="D744" t="s">
        <v>2416</v>
      </c>
      <c r="E744" t="s">
        <v>2417</v>
      </c>
      <c r="F744" t="s">
        <v>973</v>
      </c>
      <c r="G744">
        <v>1</v>
      </c>
      <c r="H744">
        <v>0</v>
      </c>
      <c r="I744" t="s">
        <v>5533</v>
      </c>
      <c r="J744" t="s">
        <v>1911</v>
      </c>
      <c r="K744" t="s">
        <v>5549</v>
      </c>
      <c r="L744" t="s">
        <v>1515</v>
      </c>
      <c r="M744" t="s">
        <v>1516</v>
      </c>
      <c r="N744" t="s">
        <v>2417</v>
      </c>
      <c r="O744" t="s">
        <v>2417</v>
      </c>
      <c r="P744" t="s">
        <v>5802</v>
      </c>
      <c r="Q744">
        <v>4869</v>
      </c>
      <c r="R744">
        <v>4724</v>
      </c>
      <c r="S744">
        <v>3902</v>
      </c>
      <c r="T744">
        <v>754</v>
      </c>
      <c r="U744">
        <v>68</v>
      </c>
      <c r="V744">
        <v>822</v>
      </c>
      <c r="W744">
        <v>0.82599999999999996</v>
      </c>
      <c r="X744">
        <v>0</v>
      </c>
      <c r="Y744">
        <v>0</v>
      </c>
      <c r="Z744">
        <v>1</v>
      </c>
      <c r="AA744">
        <v>0</v>
      </c>
      <c r="AB744" t="s">
        <v>1212</v>
      </c>
      <c r="AC744" t="s">
        <v>5803</v>
      </c>
      <c r="AP744" t="s">
        <v>980</v>
      </c>
      <c r="AQ744">
        <v>0</v>
      </c>
      <c r="AT744" t="s">
        <v>1019</v>
      </c>
      <c r="AU744" t="s">
        <v>5799</v>
      </c>
      <c r="AV744" t="str">
        <f t="shared" si="11"/>
        <v xml:space="preserve">Nozdrzec w aglomeracji Nozdrzec
</v>
      </c>
      <c r="AW744" t="s">
        <v>5800</v>
      </c>
      <c r="AX744" t="s">
        <v>5801</v>
      </c>
      <c r="BF744" s="730" t="s">
        <v>1875</v>
      </c>
      <c r="BG744" s="730" t="s">
        <v>1446</v>
      </c>
      <c r="BH744" s="730" t="s">
        <v>9499</v>
      </c>
    </row>
    <row r="745" spans="1:60">
      <c r="A745">
        <v>741</v>
      </c>
      <c r="B745" t="s">
        <v>1212</v>
      </c>
      <c r="D745" t="s">
        <v>5804</v>
      </c>
      <c r="E745" t="s">
        <v>5805</v>
      </c>
      <c r="F745" t="s">
        <v>1015</v>
      </c>
      <c r="G745">
        <v>0</v>
      </c>
      <c r="H745">
        <v>1</v>
      </c>
      <c r="I745" t="s">
        <v>5533</v>
      </c>
      <c r="J745" t="s">
        <v>5618</v>
      </c>
      <c r="K745" t="s">
        <v>5549</v>
      </c>
      <c r="L745" t="s">
        <v>1515</v>
      </c>
      <c r="M745" t="s">
        <v>1516</v>
      </c>
      <c r="N745" t="s">
        <v>1911</v>
      </c>
      <c r="O745" t="s">
        <v>1911</v>
      </c>
      <c r="P745" t="s">
        <v>5806</v>
      </c>
      <c r="Q745">
        <v>12703</v>
      </c>
      <c r="R745">
        <v>11864</v>
      </c>
      <c r="S745">
        <v>11719</v>
      </c>
      <c r="T745">
        <v>133</v>
      </c>
      <c r="U745">
        <v>12</v>
      </c>
      <c r="V745">
        <v>145</v>
      </c>
      <c r="W745">
        <v>0.98780000000000001</v>
      </c>
      <c r="X745">
        <v>1</v>
      </c>
      <c r="Y745">
        <v>1</v>
      </c>
      <c r="Z745">
        <v>1</v>
      </c>
      <c r="AA745">
        <v>1</v>
      </c>
      <c r="AB745" t="s">
        <v>1212</v>
      </c>
      <c r="AC745" t="s">
        <v>746</v>
      </c>
      <c r="AJ745" t="s">
        <v>1910</v>
      </c>
      <c r="AP745" t="s">
        <v>980</v>
      </c>
      <c r="AQ745">
        <v>0</v>
      </c>
      <c r="AT745" t="s">
        <v>1019</v>
      </c>
      <c r="AU745" t="s">
        <v>5807</v>
      </c>
      <c r="AV745" t="str">
        <f t="shared" si="11"/>
        <v>Oczyszczalnia ścieków w Nowym Żmigrodzie w aglomeracji Nowy Żmigród</v>
      </c>
      <c r="AW745" t="s">
        <v>5808</v>
      </c>
      <c r="AX745" t="s">
        <v>5809</v>
      </c>
      <c r="BF745" s="730" t="s">
        <v>2910</v>
      </c>
      <c r="BG745" s="730" t="s">
        <v>1446</v>
      </c>
      <c r="BH745" s="730" t="s">
        <v>9499</v>
      </c>
    </row>
    <row r="746" spans="1:60">
      <c r="A746">
        <v>742</v>
      </c>
      <c r="B746" t="s">
        <v>1212</v>
      </c>
      <c r="D746" t="s">
        <v>5810</v>
      </c>
      <c r="E746" t="s">
        <v>5811</v>
      </c>
      <c r="F746" t="s">
        <v>973</v>
      </c>
      <c r="G746">
        <v>1</v>
      </c>
      <c r="H746">
        <v>0</v>
      </c>
      <c r="I746" t="s">
        <v>5533</v>
      </c>
      <c r="J746" t="s">
        <v>5576</v>
      </c>
      <c r="K746" t="s">
        <v>1446</v>
      </c>
      <c r="L746" t="s">
        <v>1515</v>
      </c>
      <c r="M746" t="s">
        <v>1516</v>
      </c>
      <c r="N746" t="s">
        <v>5811</v>
      </c>
      <c r="O746" t="s">
        <v>5811</v>
      </c>
      <c r="P746" t="s">
        <v>5812</v>
      </c>
      <c r="Q746">
        <v>3610</v>
      </c>
      <c r="R746">
        <v>3569</v>
      </c>
      <c r="S746">
        <v>3532</v>
      </c>
      <c r="T746">
        <v>34</v>
      </c>
      <c r="U746">
        <v>3</v>
      </c>
      <c r="V746">
        <v>37</v>
      </c>
      <c r="W746">
        <v>0.98960000000000004</v>
      </c>
      <c r="X746">
        <v>1</v>
      </c>
      <c r="Y746">
        <v>1</v>
      </c>
      <c r="Z746">
        <v>1</v>
      </c>
      <c r="AA746">
        <v>1</v>
      </c>
      <c r="AB746" t="s">
        <v>1212</v>
      </c>
      <c r="AC746" t="s">
        <v>5813</v>
      </c>
      <c r="AP746" t="s">
        <v>980</v>
      </c>
      <c r="AQ746">
        <v>0</v>
      </c>
      <c r="AT746" t="s">
        <v>935</v>
      </c>
      <c r="AU746" t="s">
        <v>5170</v>
      </c>
      <c r="AV746" t="str">
        <f t="shared" si="11"/>
        <v>Stary Wiśnicz typ BIO-PAKT KBA-120-1500 w aglomeracji Nowy Wiśnicz</v>
      </c>
      <c r="AW746" t="s">
        <v>5814</v>
      </c>
      <c r="AX746" t="s">
        <v>5171</v>
      </c>
      <c r="BF746" s="730" t="s">
        <v>2416</v>
      </c>
      <c r="BG746" s="730" t="s">
        <v>5549</v>
      </c>
      <c r="BH746" s="730" t="s">
        <v>9499</v>
      </c>
    </row>
    <row r="747" spans="1:60">
      <c r="A747">
        <v>743</v>
      </c>
      <c r="B747" t="s">
        <v>1212</v>
      </c>
      <c r="D747" t="s">
        <v>5815</v>
      </c>
      <c r="E747" t="s">
        <v>5816</v>
      </c>
      <c r="F747" t="s">
        <v>973</v>
      </c>
      <c r="G747">
        <v>1</v>
      </c>
      <c r="H747">
        <v>0</v>
      </c>
      <c r="I747" t="s">
        <v>5533</v>
      </c>
      <c r="J747" t="s">
        <v>5576</v>
      </c>
      <c r="K747" t="s">
        <v>1446</v>
      </c>
      <c r="L747" t="s">
        <v>1515</v>
      </c>
      <c r="M747" t="s">
        <v>1516</v>
      </c>
      <c r="N747" t="s">
        <v>5816</v>
      </c>
      <c r="O747" t="s">
        <v>5816</v>
      </c>
      <c r="P747" t="s">
        <v>5817</v>
      </c>
      <c r="Q747">
        <v>2731</v>
      </c>
      <c r="R747">
        <v>2721</v>
      </c>
      <c r="S747">
        <v>2701</v>
      </c>
      <c r="T747">
        <v>20</v>
      </c>
      <c r="U747">
        <v>0</v>
      </c>
      <c r="V747">
        <v>20</v>
      </c>
      <c r="W747">
        <v>0.99260000000000004</v>
      </c>
      <c r="X747">
        <v>1</v>
      </c>
      <c r="Y747">
        <v>1</v>
      </c>
      <c r="Z747">
        <v>1</v>
      </c>
      <c r="AA747">
        <v>1</v>
      </c>
      <c r="AB747" t="s">
        <v>1212</v>
      </c>
      <c r="AC747" t="s">
        <v>5818</v>
      </c>
      <c r="AP747" t="s">
        <v>980</v>
      </c>
      <c r="AQ747">
        <v>0</v>
      </c>
      <c r="AT747" t="s">
        <v>935</v>
      </c>
      <c r="AU747" t="s">
        <v>5170</v>
      </c>
      <c r="AV747" t="str">
        <f t="shared" si="11"/>
        <v>Nowy Wiśnicz KBA-80-600 w aglomeracji Nowy Wiśnicz</v>
      </c>
      <c r="AW747" t="s">
        <v>5819</v>
      </c>
      <c r="AX747" t="s">
        <v>5171</v>
      </c>
      <c r="BF747" s="730" t="s">
        <v>5804</v>
      </c>
      <c r="BG747" s="730" t="s">
        <v>5549</v>
      </c>
      <c r="BH747" s="730" t="s">
        <v>9499</v>
      </c>
    </row>
    <row r="748" spans="1:60">
      <c r="A748">
        <v>744</v>
      </c>
      <c r="B748" t="s">
        <v>1212</v>
      </c>
      <c r="D748" t="s">
        <v>5820</v>
      </c>
      <c r="E748" t="s">
        <v>5821</v>
      </c>
      <c r="F748" t="s">
        <v>973</v>
      </c>
      <c r="G748">
        <v>1</v>
      </c>
      <c r="H748">
        <v>0</v>
      </c>
      <c r="I748" t="s">
        <v>5533</v>
      </c>
      <c r="J748" t="s">
        <v>5585</v>
      </c>
      <c r="K748" t="s">
        <v>3807</v>
      </c>
      <c r="L748" t="s">
        <v>1515</v>
      </c>
      <c r="M748" t="s">
        <v>1516</v>
      </c>
      <c r="N748" t="s">
        <v>5821</v>
      </c>
      <c r="O748" t="s">
        <v>5821</v>
      </c>
      <c r="P748" t="s">
        <v>5822</v>
      </c>
      <c r="Q748">
        <v>2575</v>
      </c>
      <c r="R748">
        <v>2575</v>
      </c>
      <c r="S748">
        <v>2535</v>
      </c>
      <c r="T748">
        <v>28</v>
      </c>
      <c r="U748">
        <v>12</v>
      </c>
      <c r="V748">
        <v>40</v>
      </c>
      <c r="W748">
        <v>0.98450000000000004</v>
      </c>
      <c r="X748">
        <v>1</v>
      </c>
      <c r="Y748">
        <v>1</v>
      </c>
      <c r="Z748">
        <v>1</v>
      </c>
      <c r="AA748">
        <v>1</v>
      </c>
      <c r="AB748" t="s">
        <v>1212</v>
      </c>
      <c r="AC748" t="s">
        <v>5823</v>
      </c>
      <c r="AP748" t="s">
        <v>980</v>
      </c>
      <c r="AQ748">
        <v>0</v>
      </c>
      <c r="AT748" t="s">
        <v>1038</v>
      </c>
      <c r="AU748" t="s">
        <v>5824</v>
      </c>
      <c r="AV748" t="str">
        <f t="shared" si="11"/>
        <v>Oczyszczalnia ścieków w Nowym Tomyślu w aglomeracji Nowy Tomyśl</v>
      </c>
      <c r="AW748" t="s">
        <v>5825</v>
      </c>
      <c r="AX748" t="s">
        <v>5826</v>
      </c>
      <c r="BF748" s="730" t="s">
        <v>5810</v>
      </c>
      <c r="BG748" s="730" t="s">
        <v>1446</v>
      </c>
      <c r="BH748" s="730" t="s">
        <v>9499</v>
      </c>
    </row>
    <row r="749" spans="1:60">
      <c r="A749">
        <v>745</v>
      </c>
      <c r="B749" t="s">
        <v>1212</v>
      </c>
      <c r="D749" t="s">
        <v>1816</v>
      </c>
      <c r="E749" t="s">
        <v>1818</v>
      </c>
      <c r="F749" t="s">
        <v>973</v>
      </c>
      <c r="G749">
        <v>1</v>
      </c>
      <c r="H749">
        <v>0</v>
      </c>
      <c r="I749" t="s">
        <v>5533</v>
      </c>
      <c r="J749" t="s">
        <v>5618</v>
      </c>
      <c r="K749" t="s">
        <v>5549</v>
      </c>
      <c r="L749" t="s">
        <v>1515</v>
      </c>
      <c r="M749" t="s">
        <v>1516</v>
      </c>
      <c r="N749" t="s">
        <v>1818</v>
      </c>
      <c r="O749" t="s">
        <v>1818</v>
      </c>
      <c r="P749" t="s">
        <v>5827</v>
      </c>
      <c r="Q749">
        <v>2419</v>
      </c>
      <c r="R749">
        <v>2424</v>
      </c>
      <c r="S749">
        <v>2376</v>
      </c>
      <c r="T749">
        <v>48</v>
      </c>
      <c r="U749">
        <v>0</v>
      </c>
      <c r="V749">
        <v>48</v>
      </c>
      <c r="W749">
        <v>0.98019999999999996</v>
      </c>
      <c r="X749">
        <v>1</v>
      </c>
      <c r="Y749">
        <v>1</v>
      </c>
      <c r="Z749">
        <v>1</v>
      </c>
      <c r="AA749">
        <v>1</v>
      </c>
      <c r="AB749" t="s">
        <v>1212</v>
      </c>
      <c r="AC749" t="s">
        <v>5828</v>
      </c>
      <c r="AP749" t="s">
        <v>980</v>
      </c>
      <c r="AQ749">
        <v>0</v>
      </c>
      <c r="AT749" t="s">
        <v>935</v>
      </c>
      <c r="AU749" t="s">
        <v>5416</v>
      </c>
      <c r="AV749" t="str">
        <f t="shared" si="11"/>
        <v>Trute w aglomeracji Nowy Targ - Trute</v>
      </c>
      <c r="AW749" t="s">
        <v>5829</v>
      </c>
      <c r="AX749" t="s">
        <v>5417</v>
      </c>
      <c r="BF749" s="730" t="s">
        <v>5815</v>
      </c>
      <c r="BG749" s="730" t="s">
        <v>1446</v>
      </c>
      <c r="BH749" s="730" t="s">
        <v>9499</v>
      </c>
    </row>
    <row r="750" spans="1:60">
      <c r="A750">
        <v>746</v>
      </c>
      <c r="B750" t="s">
        <v>1212</v>
      </c>
      <c r="D750" t="s">
        <v>5830</v>
      </c>
      <c r="E750" t="s">
        <v>5831</v>
      </c>
      <c r="F750" t="s">
        <v>973</v>
      </c>
      <c r="G750">
        <v>1</v>
      </c>
      <c r="H750">
        <v>0</v>
      </c>
      <c r="I750" t="s">
        <v>5533</v>
      </c>
      <c r="J750" t="s">
        <v>5832</v>
      </c>
      <c r="K750" t="s">
        <v>1446</v>
      </c>
      <c r="L750" t="s">
        <v>1515</v>
      </c>
      <c r="M750" t="s">
        <v>1516</v>
      </c>
      <c r="N750" t="s">
        <v>5833</v>
      </c>
      <c r="O750" t="s">
        <v>5833</v>
      </c>
      <c r="P750" t="s">
        <v>5834</v>
      </c>
      <c r="Q750">
        <v>3541</v>
      </c>
      <c r="R750">
        <v>3541</v>
      </c>
      <c r="S750">
        <v>3533</v>
      </c>
      <c r="T750">
        <v>0</v>
      </c>
      <c r="U750">
        <v>8</v>
      </c>
      <c r="V750">
        <v>8</v>
      </c>
      <c r="W750">
        <v>0.99770000000000003</v>
      </c>
      <c r="X750">
        <v>1</v>
      </c>
      <c r="Y750">
        <v>1</v>
      </c>
      <c r="Z750">
        <v>1</v>
      </c>
      <c r="AA750">
        <v>1</v>
      </c>
      <c r="AB750" t="s">
        <v>1212</v>
      </c>
      <c r="AC750" t="s">
        <v>5835</v>
      </c>
      <c r="AP750" t="s">
        <v>980</v>
      </c>
      <c r="AQ750">
        <v>0</v>
      </c>
      <c r="AT750" t="s">
        <v>935</v>
      </c>
      <c r="AU750" t="s">
        <v>5408</v>
      </c>
      <c r="AV750" t="str">
        <f t="shared" si="11"/>
        <v>Łopuszna w aglomeracji Nowy Targ - Łopuszna</v>
      </c>
      <c r="AW750" t="s">
        <v>5836</v>
      </c>
      <c r="AX750" t="s">
        <v>5409</v>
      </c>
      <c r="BF750" s="730" t="s">
        <v>5820</v>
      </c>
      <c r="BG750" s="730" t="s">
        <v>3807</v>
      </c>
      <c r="BH750" s="730" t="s">
        <v>9499</v>
      </c>
    </row>
    <row r="751" spans="1:60">
      <c r="A751">
        <v>747</v>
      </c>
      <c r="B751" t="s">
        <v>1212</v>
      </c>
      <c r="D751" t="s">
        <v>5837</v>
      </c>
      <c r="E751" t="s">
        <v>5838</v>
      </c>
      <c r="F751" t="s">
        <v>973</v>
      </c>
      <c r="G751">
        <v>1</v>
      </c>
      <c r="H751">
        <v>0</v>
      </c>
      <c r="I751" t="s">
        <v>5533</v>
      </c>
      <c r="J751" t="s">
        <v>5576</v>
      </c>
      <c r="K751" t="s">
        <v>1446</v>
      </c>
      <c r="L751" t="s">
        <v>1515</v>
      </c>
      <c r="M751" t="s">
        <v>1516</v>
      </c>
      <c r="N751" t="s">
        <v>5839</v>
      </c>
      <c r="O751" t="s">
        <v>5839</v>
      </c>
      <c r="P751" t="s">
        <v>5840</v>
      </c>
      <c r="Q751">
        <v>2400</v>
      </c>
      <c r="R751">
        <v>2400</v>
      </c>
      <c r="S751">
        <v>1669</v>
      </c>
      <c r="T751">
        <v>462</v>
      </c>
      <c r="U751">
        <v>269</v>
      </c>
      <c r="V751">
        <v>731</v>
      </c>
      <c r="W751">
        <v>0.69540000000000002</v>
      </c>
      <c r="X751">
        <v>0</v>
      </c>
      <c r="Y751">
        <v>1</v>
      </c>
      <c r="Z751">
        <v>1</v>
      </c>
      <c r="AA751">
        <v>0</v>
      </c>
      <c r="AB751" t="s">
        <v>1212</v>
      </c>
      <c r="AC751" t="s">
        <v>5841</v>
      </c>
      <c r="AP751" t="s">
        <v>980</v>
      </c>
      <c r="AQ751">
        <v>0</v>
      </c>
      <c r="AT751" t="s">
        <v>935</v>
      </c>
      <c r="AU751" t="s">
        <v>5402</v>
      </c>
      <c r="AV751" t="str">
        <f t="shared" si="11"/>
        <v>Krempachy w aglomeracji Nowy Targ - Krempachy</v>
      </c>
      <c r="AW751" t="s">
        <v>5842</v>
      </c>
      <c r="AX751" t="s">
        <v>5403</v>
      </c>
      <c r="BF751" s="730" t="s">
        <v>1816</v>
      </c>
      <c r="BG751" s="730" t="s">
        <v>5549</v>
      </c>
      <c r="BH751" s="730" t="s">
        <v>9499</v>
      </c>
    </row>
    <row r="752" spans="1:60">
      <c r="A752">
        <v>748</v>
      </c>
      <c r="B752" t="s">
        <v>1212</v>
      </c>
      <c r="D752" t="s">
        <v>4152</v>
      </c>
      <c r="E752" t="s">
        <v>4154</v>
      </c>
      <c r="F752" t="s">
        <v>973</v>
      </c>
      <c r="G752">
        <v>1</v>
      </c>
      <c r="H752">
        <v>0</v>
      </c>
      <c r="I752" t="s">
        <v>1513</v>
      </c>
      <c r="J752" t="s">
        <v>5843</v>
      </c>
      <c r="K752" t="s">
        <v>3807</v>
      </c>
      <c r="L752" t="s">
        <v>1515</v>
      </c>
      <c r="M752" t="s">
        <v>1516</v>
      </c>
      <c r="N752" t="s">
        <v>4154</v>
      </c>
      <c r="O752" t="s">
        <v>5844</v>
      </c>
      <c r="P752" t="s">
        <v>5845</v>
      </c>
      <c r="Q752">
        <v>171000</v>
      </c>
      <c r="R752">
        <v>173365</v>
      </c>
      <c r="S752">
        <v>171685</v>
      </c>
      <c r="T752">
        <v>1441</v>
      </c>
      <c r="U752">
        <v>239</v>
      </c>
      <c r="V752">
        <v>1680</v>
      </c>
      <c r="W752">
        <v>0.99029999999999996</v>
      </c>
      <c r="X752">
        <v>1</v>
      </c>
      <c r="Y752">
        <v>1</v>
      </c>
      <c r="Z752">
        <v>1</v>
      </c>
      <c r="AA752">
        <v>1</v>
      </c>
      <c r="AB752" t="s">
        <v>1212</v>
      </c>
      <c r="AC752" t="s">
        <v>4153</v>
      </c>
      <c r="AP752" t="s">
        <v>980</v>
      </c>
      <c r="AQ752">
        <v>0</v>
      </c>
      <c r="AT752" t="s">
        <v>935</v>
      </c>
      <c r="AU752" t="s">
        <v>4894</v>
      </c>
      <c r="AV752" t="str">
        <f t="shared" si="11"/>
        <v>Nowy Targ w aglomeracji Nowy Targ</v>
      </c>
      <c r="AW752" t="s">
        <v>4895</v>
      </c>
      <c r="AX752" t="s">
        <v>4895</v>
      </c>
      <c r="BF752" s="730" t="s">
        <v>5830</v>
      </c>
      <c r="BG752" s="730" t="s">
        <v>1446</v>
      </c>
      <c r="BH752" s="730" t="s">
        <v>9499</v>
      </c>
    </row>
    <row r="753" spans="1:60">
      <c r="A753">
        <v>749</v>
      </c>
      <c r="B753" t="s">
        <v>1212</v>
      </c>
      <c r="D753" t="s">
        <v>5482</v>
      </c>
      <c r="E753" t="s">
        <v>5484</v>
      </c>
      <c r="F753" t="s">
        <v>973</v>
      </c>
      <c r="G753">
        <v>1</v>
      </c>
      <c r="H753">
        <v>0</v>
      </c>
      <c r="I753" t="s">
        <v>1513</v>
      </c>
      <c r="J753" t="s">
        <v>5846</v>
      </c>
      <c r="K753" t="s">
        <v>3807</v>
      </c>
      <c r="L753" t="s">
        <v>1515</v>
      </c>
      <c r="M753" t="s">
        <v>1516</v>
      </c>
      <c r="N753" t="s">
        <v>5484</v>
      </c>
      <c r="O753" t="s">
        <v>5484</v>
      </c>
      <c r="P753" t="s">
        <v>5847</v>
      </c>
      <c r="Q753">
        <v>26453</v>
      </c>
      <c r="R753">
        <v>41058</v>
      </c>
      <c r="S753">
        <v>38483</v>
      </c>
      <c r="T753">
        <v>2571</v>
      </c>
      <c r="U753">
        <v>4</v>
      </c>
      <c r="V753">
        <v>2575</v>
      </c>
      <c r="W753">
        <v>0.93730000000000002</v>
      </c>
      <c r="X753">
        <v>0</v>
      </c>
      <c r="Y753">
        <v>1</v>
      </c>
      <c r="Z753">
        <v>0</v>
      </c>
      <c r="AA753">
        <v>0</v>
      </c>
      <c r="AB753" t="s">
        <v>1212</v>
      </c>
      <c r="AC753" t="s">
        <v>5848</v>
      </c>
      <c r="AP753" t="s">
        <v>980</v>
      </c>
      <c r="AQ753">
        <v>0</v>
      </c>
      <c r="AT753" t="s">
        <v>935</v>
      </c>
      <c r="AU753" t="s">
        <v>5069</v>
      </c>
      <c r="AV753" t="str">
        <f t="shared" si="11"/>
        <v>Komunalna Oczyszczalnia Ścieków w Nowym Sączu w aglomeracji Nowy Sącz</v>
      </c>
      <c r="AW753" t="s">
        <v>5849</v>
      </c>
      <c r="AX753" t="s">
        <v>4426</v>
      </c>
      <c r="BF753" s="730" t="s">
        <v>5837</v>
      </c>
      <c r="BG753" s="730" t="s">
        <v>1446</v>
      </c>
      <c r="BH753" s="730" t="s">
        <v>9499</v>
      </c>
    </row>
    <row r="754" spans="1:60">
      <c r="A754">
        <v>750</v>
      </c>
      <c r="B754" t="s">
        <v>1212</v>
      </c>
      <c r="D754" t="s">
        <v>2172</v>
      </c>
      <c r="E754" t="s">
        <v>2173</v>
      </c>
      <c r="F754" t="s">
        <v>973</v>
      </c>
      <c r="G754">
        <v>1</v>
      </c>
      <c r="H754">
        <v>0</v>
      </c>
      <c r="I754" t="s">
        <v>1513</v>
      </c>
      <c r="J754" t="s">
        <v>5850</v>
      </c>
      <c r="K754" t="s">
        <v>3807</v>
      </c>
      <c r="L754" t="s">
        <v>1515</v>
      </c>
      <c r="M754" t="s">
        <v>1516</v>
      </c>
      <c r="N754" t="s">
        <v>2173</v>
      </c>
      <c r="O754" t="s">
        <v>5851</v>
      </c>
      <c r="P754" t="s">
        <v>5852</v>
      </c>
      <c r="Q754">
        <v>36926</v>
      </c>
      <c r="R754">
        <v>31178</v>
      </c>
      <c r="S754">
        <v>30607</v>
      </c>
      <c r="T754">
        <v>407</v>
      </c>
      <c r="U754">
        <v>164</v>
      </c>
      <c r="V754">
        <v>571</v>
      </c>
      <c r="W754">
        <v>0.98170000000000002</v>
      </c>
      <c r="X754">
        <v>1</v>
      </c>
      <c r="Y754">
        <v>1</v>
      </c>
      <c r="Z754">
        <v>1</v>
      </c>
      <c r="AA754">
        <v>1</v>
      </c>
      <c r="AB754" t="s">
        <v>1212</v>
      </c>
      <c r="AC754" t="s">
        <v>5853</v>
      </c>
      <c r="AP754" t="s">
        <v>980</v>
      </c>
      <c r="AQ754">
        <v>0</v>
      </c>
      <c r="AT754" t="s">
        <v>1019</v>
      </c>
      <c r="AU754" t="s">
        <v>5854</v>
      </c>
      <c r="AV754" t="str">
        <f t="shared" si="11"/>
        <v xml:space="preserve">Nowy Kamień w aglomeracji Nowy Kamień
</v>
      </c>
      <c r="AW754" t="s">
        <v>5855</v>
      </c>
      <c r="AX754" t="s">
        <v>5856</v>
      </c>
      <c r="BF754" s="730" t="s">
        <v>4152</v>
      </c>
      <c r="BG754" s="730" t="s">
        <v>3807</v>
      </c>
      <c r="BH754" s="730" t="s">
        <v>9499</v>
      </c>
    </row>
    <row r="755" spans="1:60">
      <c r="A755">
        <v>751</v>
      </c>
      <c r="B755" t="s">
        <v>1212</v>
      </c>
      <c r="D755" t="s">
        <v>3805</v>
      </c>
      <c r="E755" t="s">
        <v>3807</v>
      </c>
      <c r="F755" t="s">
        <v>973</v>
      </c>
      <c r="G755">
        <v>1</v>
      </c>
      <c r="H755">
        <v>0</v>
      </c>
      <c r="I755" t="s">
        <v>1513</v>
      </c>
      <c r="J755" t="s">
        <v>5857</v>
      </c>
      <c r="K755" t="s">
        <v>3807</v>
      </c>
      <c r="L755" t="s">
        <v>1515</v>
      </c>
      <c r="M755" t="s">
        <v>1516</v>
      </c>
      <c r="N755" t="s">
        <v>5858</v>
      </c>
      <c r="O755" t="s">
        <v>5859</v>
      </c>
      <c r="P755" t="s">
        <v>5860</v>
      </c>
      <c r="Q755">
        <v>47642</v>
      </c>
      <c r="R755">
        <v>42815</v>
      </c>
      <c r="S755">
        <v>42450</v>
      </c>
      <c r="T755">
        <v>312</v>
      </c>
      <c r="U755">
        <v>53</v>
      </c>
      <c r="V755">
        <v>365</v>
      </c>
      <c r="W755">
        <v>0.99150000000000005</v>
      </c>
      <c r="X755">
        <v>1</v>
      </c>
      <c r="Y755">
        <v>1</v>
      </c>
      <c r="Z755">
        <v>1</v>
      </c>
      <c r="AA755">
        <v>1</v>
      </c>
      <c r="AB755" t="s">
        <v>1212</v>
      </c>
      <c r="AC755" t="s">
        <v>5861</v>
      </c>
      <c r="AP755" t="s">
        <v>980</v>
      </c>
      <c r="AQ755">
        <v>0</v>
      </c>
      <c r="AT755" t="s">
        <v>990</v>
      </c>
      <c r="AU755" t="s">
        <v>5862</v>
      </c>
      <c r="AV755" t="str">
        <f t="shared" si="11"/>
        <v>Południe w aglomeracji Nowy Dwór Mazowiecki</v>
      </c>
      <c r="AW755" t="s">
        <v>5863</v>
      </c>
      <c r="AX755" t="s">
        <v>5864</v>
      </c>
      <c r="BF755" s="730" t="s">
        <v>5482</v>
      </c>
      <c r="BG755" s="730" t="s">
        <v>3807</v>
      </c>
      <c r="BH755" s="730" t="s">
        <v>9499</v>
      </c>
    </row>
    <row r="756" spans="1:60">
      <c r="A756">
        <v>752</v>
      </c>
      <c r="B756" t="s">
        <v>1212</v>
      </c>
      <c r="D756" t="s">
        <v>5865</v>
      </c>
      <c r="E756" t="s">
        <v>5866</v>
      </c>
      <c r="F756" t="s">
        <v>973</v>
      </c>
      <c r="G756">
        <v>1</v>
      </c>
      <c r="H756">
        <v>0</v>
      </c>
      <c r="I756" t="s">
        <v>1513</v>
      </c>
      <c r="J756" t="s">
        <v>5850</v>
      </c>
      <c r="K756" t="s">
        <v>3807</v>
      </c>
      <c r="L756" t="s">
        <v>1515</v>
      </c>
      <c r="M756" t="s">
        <v>1516</v>
      </c>
      <c r="N756" t="s">
        <v>5866</v>
      </c>
      <c r="O756" t="s">
        <v>5866</v>
      </c>
      <c r="P756" t="s">
        <v>5867</v>
      </c>
      <c r="Q756">
        <v>10191</v>
      </c>
      <c r="R756">
        <v>10191</v>
      </c>
      <c r="S756">
        <v>10157</v>
      </c>
      <c r="T756">
        <v>34</v>
      </c>
      <c r="U756">
        <v>0</v>
      </c>
      <c r="V756">
        <v>34</v>
      </c>
      <c r="W756">
        <v>0.99670000000000003</v>
      </c>
      <c r="X756">
        <v>1</v>
      </c>
      <c r="Y756">
        <v>1</v>
      </c>
      <c r="Z756">
        <v>1</v>
      </c>
      <c r="AA756">
        <v>1</v>
      </c>
      <c r="AB756" t="s">
        <v>1212</v>
      </c>
      <c r="AC756" t="s">
        <v>5868</v>
      </c>
      <c r="AP756" t="s">
        <v>980</v>
      </c>
      <c r="AQ756">
        <v>0</v>
      </c>
      <c r="AT756" t="s">
        <v>1169</v>
      </c>
      <c r="AU756" t="s">
        <v>3019</v>
      </c>
      <c r="AV756" t="str">
        <f t="shared" si="11"/>
        <v xml:space="preserve">NOWY DWÓR GDAŃSKI w aglomeracji Nowy Dwór Gdański
</v>
      </c>
      <c r="AW756" t="s">
        <v>5869</v>
      </c>
      <c r="AX756" t="s">
        <v>3020</v>
      </c>
      <c r="BF756" s="730" t="s">
        <v>2172</v>
      </c>
      <c r="BG756" s="730" t="s">
        <v>3807</v>
      </c>
      <c r="BH756" s="730" t="s">
        <v>9499</v>
      </c>
    </row>
    <row r="757" spans="1:60">
      <c r="A757">
        <v>753</v>
      </c>
      <c r="B757" t="s">
        <v>1212</v>
      </c>
      <c r="D757" t="s">
        <v>5870</v>
      </c>
      <c r="E757" t="s">
        <v>5871</v>
      </c>
      <c r="F757" t="s">
        <v>973</v>
      </c>
      <c r="G757">
        <v>1</v>
      </c>
      <c r="H757">
        <v>0</v>
      </c>
      <c r="I757" t="s">
        <v>1513</v>
      </c>
      <c r="J757" t="s">
        <v>5846</v>
      </c>
      <c r="K757" t="s">
        <v>3807</v>
      </c>
      <c r="L757" t="s">
        <v>1515</v>
      </c>
      <c r="M757" t="s">
        <v>1516</v>
      </c>
      <c r="N757" t="s">
        <v>5871</v>
      </c>
      <c r="O757" t="s">
        <v>5871</v>
      </c>
      <c r="P757" t="s">
        <v>5872</v>
      </c>
      <c r="Q757">
        <v>7316</v>
      </c>
      <c r="R757">
        <v>7316</v>
      </c>
      <c r="S757">
        <v>5086</v>
      </c>
      <c r="T757">
        <v>2194</v>
      </c>
      <c r="U757">
        <v>36</v>
      </c>
      <c r="V757">
        <v>2230</v>
      </c>
      <c r="W757">
        <v>0.69520000000000004</v>
      </c>
      <c r="X757">
        <v>0</v>
      </c>
      <c r="Y757">
        <v>1</v>
      </c>
      <c r="Z757">
        <v>1</v>
      </c>
      <c r="AA757">
        <v>0</v>
      </c>
      <c r="AB757" t="s">
        <v>1212</v>
      </c>
      <c r="AC757" t="s">
        <v>5873</v>
      </c>
      <c r="AP757" t="s">
        <v>980</v>
      </c>
      <c r="AQ757">
        <v>0</v>
      </c>
      <c r="AT757" t="s">
        <v>1029</v>
      </c>
      <c r="AU757" t="s">
        <v>5874</v>
      </c>
      <c r="AV757" t="str">
        <f t="shared" si="11"/>
        <v>OCZYSZCZALNIA ŚCIEKÓW W NOWOGRODZIE BOBRZAŃSKIM w aglomeracji Nowogród Bobrzański</v>
      </c>
      <c r="AW757" t="s">
        <v>5875</v>
      </c>
      <c r="AX757" t="s">
        <v>5876</v>
      </c>
      <c r="BF757" s="730" t="s">
        <v>3805</v>
      </c>
      <c r="BG757" s="730" t="s">
        <v>3807</v>
      </c>
      <c r="BH757" s="730" t="s">
        <v>9499</v>
      </c>
    </row>
    <row r="758" spans="1:60">
      <c r="A758">
        <v>754</v>
      </c>
      <c r="B758" t="s">
        <v>1212</v>
      </c>
      <c r="D758" t="s">
        <v>5877</v>
      </c>
      <c r="E758" t="s">
        <v>5878</v>
      </c>
      <c r="F758" t="s">
        <v>973</v>
      </c>
      <c r="G758">
        <v>1</v>
      </c>
      <c r="H758">
        <v>0</v>
      </c>
      <c r="I758" t="s">
        <v>1513</v>
      </c>
      <c r="J758" t="s">
        <v>5879</v>
      </c>
      <c r="K758" t="s">
        <v>3807</v>
      </c>
      <c r="L758" t="s">
        <v>1515</v>
      </c>
      <c r="M758" t="s">
        <v>1516</v>
      </c>
      <c r="N758" t="s">
        <v>5878</v>
      </c>
      <c r="O758" t="s">
        <v>5878</v>
      </c>
      <c r="P758" t="s">
        <v>5880</v>
      </c>
      <c r="Q758">
        <v>7437</v>
      </c>
      <c r="R758">
        <v>7512</v>
      </c>
      <c r="S758">
        <v>6998</v>
      </c>
      <c r="T758">
        <v>445</v>
      </c>
      <c r="U758">
        <v>69</v>
      </c>
      <c r="V758">
        <v>514</v>
      </c>
      <c r="W758">
        <v>0.93159999999999998</v>
      </c>
      <c r="X758">
        <v>0</v>
      </c>
      <c r="Y758">
        <v>1</v>
      </c>
      <c r="Z758">
        <v>1</v>
      </c>
      <c r="AA758">
        <v>0</v>
      </c>
      <c r="AB758" t="s">
        <v>1212</v>
      </c>
      <c r="AC758" t="s">
        <v>5881</v>
      </c>
      <c r="AP758" t="s">
        <v>980</v>
      </c>
      <c r="AQ758">
        <v>0</v>
      </c>
      <c r="AT758" t="s">
        <v>1029</v>
      </c>
      <c r="AU758" t="s">
        <v>5882</v>
      </c>
      <c r="AV758" t="str">
        <f t="shared" si="11"/>
        <v>Oczyszczalnia ścieków w Nowogrodźcu w aglomeracji Nowogrodziec</v>
      </c>
      <c r="AW758" t="s">
        <v>5883</v>
      </c>
      <c r="AX758" t="s">
        <v>5884</v>
      </c>
      <c r="BF758" s="730" t="s">
        <v>5865</v>
      </c>
      <c r="BG758" s="730" t="s">
        <v>3807</v>
      </c>
      <c r="BH758" s="730" t="s">
        <v>9499</v>
      </c>
    </row>
    <row r="759" spans="1:60">
      <c r="A759">
        <v>755</v>
      </c>
      <c r="B759" t="s">
        <v>1212</v>
      </c>
      <c r="D759" t="s">
        <v>5885</v>
      </c>
      <c r="E759" t="s">
        <v>5886</v>
      </c>
      <c r="F759" t="s">
        <v>973</v>
      </c>
      <c r="G759">
        <v>1</v>
      </c>
      <c r="H759">
        <v>0</v>
      </c>
      <c r="I759" t="s">
        <v>1513</v>
      </c>
      <c r="J759" t="s">
        <v>5887</v>
      </c>
      <c r="K759" t="s">
        <v>3807</v>
      </c>
      <c r="L759" t="s">
        <v>1515</v>
      </c>
      <c r="M759" t="s">
        <v>1516</v>
      </c>
      <c r="N759" t="s">
        <v>5886</v>
      </c>
      <c r="O759" t="s">
        <v>5886</v>
      </c>
      <c r="P759" t="s">
        <v>5888</v>
      </c>
      <c r="Q759">
        <v>5527</v>
      </c>
      <c r="R759">
        <v>5541</v>
      </c>
      <c r="S759">
        <v>5215</v>
      </c>
      <c r="T759">
        <v>292</v>
      </c>
      <c r="U759">
        <v>34</v>
      </c>
      <c r="V759">
        <v>326</v>
      </c>
      <c r="W759">
        <v>0.94120000000000004</v>
      </c>
      <c r="X759">
        <v>0</v>
      </c>
      <c r="Y759">
        <v>0</v>
      </c>
      <c r="Z759">
        <v>1</v>
      </c>
      <c r="AA759">
        <v>0</v>
      </c>
      <c r="AB759" t="s">
        <v>1212</v>
      </c>
      <c r="AC759" t="s">
        <v>5756</v>
      </c>
      <c r="AP759" t="s">
        <v>980</v>
      </c>
      <c r="AQ759">
        <v>0</v>
      </c>
      <c r="AT759" t="s">
        <v>970</v>
      </c>
      <c r="AU759" t="s">
        <v>1276</v>
      </c>
      <c r="AV759" t="str">
        <f t="shared" si="11"/>
        <v>Nowogard w aglomeracji Nowogard</v>
      </c>
      <c r="AW759" t="s">
        <v>1277</v>
      </c>
      <c r="AX759" t="s">
        <v>1277</v>
      </c>
      <c r="BF759" s="730" t="s">
        <v>5870</v>
      </c>
      <c r="BG759" s="730" t="s">
        <v>3807</v>
      </c>
      <c r="BH759" s="730" t="s">
        <v>9499</v>
      </c>
    </row>
    <row r="760" spans="1:60">
      <c r="A760">
        <v>756</v>
      </c>
      <c r="B760" t="s">
        <v>1212</v>
      </c>
      <c r="D760" t="s">
        <v>5889</v>
      </c>
      <c r="E760" t="s">
        <v>5890</v>
      </c>
      <c r="F760" t="s">
        <v>973</v>
      </c>
      <c r="G760">
        <v>1</v>
      </c>
      <c r="H760">
        <v>0</v>
      </c>
      <c r="I760" t="s">
        <v>1513</v>
      </c>
      <c r="J760" t="s">
        <v>5887</v>
      </c>
      <c r="K760" t="s">
        <v>3807</v>
      </c>
      <c r="L760" t="s">
        <v>1515</v>
      </c>
      <c r="M760" t="s">
        <v>1516</v>
      </c>
      <c r="N760" t="s">
        <v>5890</v>
      </c>
      <c r="O760" t="s">
        <v>5890</v>
      </c>
      <c r="P760" t="s">
        <v>5891</v>
      </c>
      <c r="Q760">
        <v>3154</v>
      </c>
      <c r="R760">
        <v>3076</v>
      </c>
      <c r="S760">
        <v>3062</v>
      </c>
      <c r="T760">
        <v>4</v>
      </c>
      <c r="U760">
        <v>10</v>
      </c>
      <c r="V760">
        <v>14</v>
      </c>
      <c r="W760">
        <v>0.99539999999999995</v>
      </c>
      <c r="X760">
        <v>1</v>
      </c>
      <c r="Y760">
        <v>1</v>
      </c>
      <c r="Z760">
        <v>1</v>
      </c>
      <c r="AA760">
        <v>1</v>
      </c>
      <c r="AB760" t="s">
        <v>1212</v>
      </c>
      <c r="AC760" t="s">
        <v>5892</v>
      </c>
      <c r="AP760" t="s">
        <v>980</v>
      </c>
      <c r="AQ760">
        <v>0</v>
      </c>
      <c r="AT760" t="s">
        <v>1169</v>
      </c>
      <c r="AU760" t="s">
        <v>3376</v>
      </c>
      <c r="AV760" t="str">
        <f t="shared" si="11"/>
        <v xml:space="preserve">Oczyszczalnia ścieków w Trylu w aglomeracji Nowe
</v>
      </c>
      <c r="AW760" t="s">
        <v>5893</v>
      </c>
      <c r="AX760" t="s">
        <v>3377</v>
      </c>
      <c r="BF760" s="730" t="s">
        <v>5877</v>
      </c>
      <c r="BG760" s="730" t="s">
        <v>3807</v>
      </c>
      <c r="BH760" s="730" t="s">
        <v>9499</v>
      </c>
    </row>
    <row r="761" spans="1:60">
      <c r="A761">
        <v>757</v>
      </c>
      <c r="B761" t="s">
        <v>1212</v>
      </c>
      <c r="D761" t="s">
        <v>3684</v>
      </c>
      <c r="E761" t="s">
        <v>3686</v>
      </c>
      <c r="F761" t="s">
        <v>973</v>
      </c>
      <c r="G761">
        <v>1</v>
      </c>
      <c r="H761">
        <v>0</v>
      </c>
      <c r="I761" t="s">
        <v>1513</v>
      </c>
      <c r="J761" t="s">
        <v>5879</v>
      </c>
      <c r="K761" t="s">
        <v>5549</v>
      </c>
      <c r="L761" t="s">
        <v>1515</v>
      </c>
      <c r="M761" t="s">
        <v>1516</v>
      </c>
      <c r="N761" t="s">
        <v>3686</v>
      </c>
      <c r="O761" t="s">
        <v>3686</v>
      </c>
      <c r="P761" t="s">
        <v>5894</v>
      </c>
      <c r="Q761">
        <v>2382</v>
      </c>
      <c r="R761">
        <v>2287</v>
      </c>
      <c r="S761">
        <v>2246</v>
      </c>
      <c r="T761">
        <v>9</v>
      </c>
      <c r="U761">
        <v>32</v>
      </c>
      <c r="V761">
        <v>41</v>
      </c>
      <c r="W761">
        <v>0.98209999999999997</v>
      </c>
      <c r="X761">
        <v>1</v>
      </c>
      <c r="Y761">
        <v>1</v>
      </c>
      <c r="Z761">
        <v>1</v>
      </c>
      <c r="AA761">
        <v>1</v>
      </c>
      <c r="AB761" t="s">
        <v>1212</v>
      </c>
      <c r="AC761" t="s">
        <v>5895</v>
      </c>
      <c r="AP761" t="s">
        <v>980</v>
      </c>
      <c r="AQ761">
        <v>0</v>
      </c>
      <c r="AT761" t="s">
        <v>990</v>
      </c>
      <c r="AU761" t="s">
        <v>5896</v>
      </c>
      <c r="AV761" t="str">
        <f t="shared" si="11"/>
        <v xml:space="preserve">BIO-PAK w aglomeracji Nowe Miasto
</v>
      </c>
      <c r="AW761" t="s">
        <v>5897</v>
      </c>
      <c r="AX761" t="s">
        <v>5898</v>
      </c>
      <c r="BF761" s="730" t="s">
        <v>5885</v>
      </c>
      <c r="BG761" s="730" t="s">
        <v>3807</v>
      </c>
      <c r="BH761" s="730" t="s">
        <v>9499</v>
      </c>
    </row>
    <row r="762" spans="1:60">
      <c r="A762">
        <v>758</v>
      </c>
      <c r="B762" t="s">
        <v>1212</v>
      </c>
      <c r="D762" t="s">
        <v>5899</v>
      </c>
      <c r="E762" t="s">
        <v>5900</v>
      </c>
      <c r="F762" t="s">
        <v>973</v>
      </c>
      <c r="G762">
        <v>1</v>
      </c>
      <c r="H762">
        <v>0</v>
      </c>
      <c r="I762" t="s">
        <v>1513</v>
      </c>
      <c r="J762" t="s">
        <v>5901</v>
      </c>
      <c r="K762" t="s">
        <v>3807</v>
      </c>
      <c r="L762" t="s">
        <v>1515</v>
      </c>
      <c r="M762" t="s">
        <v>1516</v>
      </c>
      <c r="N762" t="s">
        <v>5900</v>
      </c>
      <c r="O762" t="s">
        <v>5900</v>
      </c>
      <c r="P762" t="s">
        <v>5902</v>
      </c>
      <c r="Q762">
        <v>4045</v>
      </c>
      <c r="R762">
        <v>3939</v>
      </c>
      <c r="S762">
        <v>3792</v>
      </c>
      <c r="T762">
        <v>129</v>
      </c>
      <c r="U762">
        <v>18</v>
      </c>
      <c r="V762">
        <v>147</v>
      </c>
      <c r="W762">
        <v>0.9627</v>
      </c>
      <c r="X762">
        <v>0</v>
      </c>
      <c r="Y762">
        <v>0</v>
      </c>
      <c r="Z762">
        <v>1</v>
      </c>
      <c r="AA762">
        <v>0</v>
      </c>
      <c r="AB762" t="s">
        <v>1212</v>
      </c>
      <c r="AC762" t="s">
        <v>5903</v>
      </c>
      <c r="AP762" t="s">
        <v>980</v>
      </c>
      <c r="AQ762">
        <v>0</v>
      </c>
      <c r="AT762" t="s">
        <v>990</v>
      </c>
      <c r="AU762" t="s">
        <v>5904</v>
      </c>
      <c r="AV762" t="str">
        <f t="shared" si="11"/>
        <v>Miejska oczyszczalnia ścieków w aglomeracji Nowe Miasto nad Pilicą</v>
      </c>
      <c r="AW762" t="s">
        <v>3806</v>
      </c>
      <c r="AX762" t="s">
        <v>5905</v>
      </c>
      <c r="BF762" s="730" t="s">
        <v>5889</v>
      </c>
      <c r="BG762" s="730" t="s">
        <v>3807</v>
      </c>
      <c r="BH762" s="730" t="s">
        <v>9499</v>
      </c>
    </row>
    <row r="763" spans="1:60" ht="30">
      <c r="A763">
        <v>759</v>
      </c>
      <c r="B763" t="s">
        <v>1212</v>
      </c>
      <c r="D763" t="s">
        <v>3988</v>
      </c>
      <c r="E763" t="s">
        <v>3989</v>
      </c>
      <c r="F763" t="s">
        <v>973</v>
      </c>
      <c r="G763">
        <v>3</v>
      </c>
      <c r="H763">
        <v>0</v>
      </c>
      <c r="I763" t="s">
        <v>1513</v>
      </c>
      <c r="J763" t="s">
        <v>5901</v>
      </c>
      <c r="K763" t="s">
        <v>3807</v>
      </c>
      <c r="L763" t="s">
        <v>1515</v>
      </c>
      <c r="M763" t="s">
        <v>1516</v>
      </c>
      <c r="N763" t="s">
        <v>3989</v>
      </c>
      <c r="O763" t="s">
        <v>3989</v>
      </c>
      <c r="P763" t="s">
        <v>5906</v>
      </c>
      <c r="Q763">
        <v>9226</v>
      </c>
      <c r="R763">
        <v>9226</v>
      </c>
      <c r="S763">
        <v>9047</v>
      </c>
      <c r="T763">
        <v>119</v>
      </c>
      <c r="U763">
        <v>60</v>
      </c>
      <c r="V763">
        <v>179</v>
      </c>
      <c r="W763">
        <v>0.98060000000000003</v>
      </c>
      <c r="X763">
        <v>1</v>
      </c>
      <c r="Y763">
        <v>1</v>
      </c>
      <c r="Z763">
        <v>1</v>
      </c>
      <c r="AA763">
        <v>1</v>
      </c>
      <c r="AB763" t="s">
        <v>1212</v>
      </c>
      <c r="AC763" s="512" t="s">
        <v>5907</v>
      </c>
      <c r="AD763" s="512" t="s">
        <v>5908</v>
      </c>
      <c r="AE763" s="512" t="s">
        <v>5909</v>
      </c>
      <c r="AP763" t="s">
        <v>980</v>
      </c>
      <c r="AQ763">
        <v>0</v>
      </c>
      <c r="AT763" t="s">
        <v>1169</v>
      </c>
      <c r="AU763" t="s">
        <v>3014</v>
      </c>
      <c r="AV763" t="str">
        <f t="shared" si="11"/>
        <v>oczyszczalnia mechaniczno-biologiczna Nowe Miasto Lubawskie w aglomeracji Nowe Miasto Lubawskie</v>
      </c>
      <c r="AW763" t="s">
        <v>5910</v>
      </c>
      <c r="AX763" t="s">
        <v>3015</v>
      </c>
      <c r="BF763" s="730" t="s">
        <v>3684</v>
      </c>
      <c r="BG763" s="730" t="s">
        <v>5549</v>
      </c>
      <c r="BH763" s="730" t="s">
        <v>9499</v>
      </c>
    </row>
    <row r="764" spans="1:60">
      <c r="A764">
        <v>760</v>
      </c>
      <c r="B764" t="s">
        <v>1212</v>
      </c>
      <c r="D764" t="s">
        <v>1332</v>
      </c>
      <c r="E764" t="s">
        <v>1333</v>
      </c>
      <c r="F764" t="s">
        <v>973</v>
      </c>
      <c r="G764">
        <v>1</v>
      </c>
      <c r="H764">
        <v>0</v>
      </c>
      <c r="I764" t="s">
        <v>1513</v>
      </c>
      <c r="J764" t="s">
        <v>5901</v>
      </c>
      <c r="K764" t="s">
        <v>3807</v>
      </c>
      <c r="L764" t="s">
        <v>1515</v>
      </c>
      <c r="M764" t="s">
        <v>1516</v>
      </c>
      <c r="N764" t="s">
        <v>1333</v>
      </c>
      <c r="O764" t="s">
        <v>1333</v>
      </c>
      <c r="P764" t="s">
        <v>5911</v>
      </c>
      <c r="Q764">
        <v>2564</v>
      </c>
      <c r="R764">
        <v>2607</v>
      </c>
      <c r="S764">
        <v>1950</v>
      </c>
      <c r="T764">
        <v>613</v>
      </c>
      <c r="U764">
        <v>44</v>
      </c>
      <c r="V764">
        <v>657</v>
      </c>
      <c r="W764">
        <v>0.748</v>
      </c>
      <c r="X764">
        <v>0</v>
      </c>
      <c r="Y764">
        <v>1</v>
      </c>
      <c r="Z764">
        <v>1</v>
      </c>
      <c r="AA764">
        <v>0</v>
      </c>
      <c r="AB764" t="s">
        <v>1212</v>
      </c>
      <c r="AC764" t="s">
        <v>5912</v>
      </c>
      <c r="AP764" t="s">
        <v>980</v>
      </c>
      <c r="AQ764">
        <v>0</v>
      </c>
      <c r="AT764" t="s">
        <v>1029</v>
      </c>
      <c r="AU764" t="s">
        <v>5913</v>
      </c>
      <c r="AV764" t="str">
        <f t="shared" si="11"/>
        <v>Nowe Miasteczko w aglomeracji Nowe Miasteczko</v>
      </c>
      <c r="AW764" t="s">
        <v>5914</v>
      </c>
      <c r="AX764" t="s">
        <v>5914</v>
      </c>
      <c r="BF764" s="730" t="s">
        <v>5899</v>
      </c>
      <c r="BG764" s="730" t="s">
        <v>3807</v>
      </c>
      <c r="BH764" s="730" t="s">
        <v>9499</v>
      </c>
    </row>
    <row r="765" spans="1:60">
      <c r="A765">
        <v>761</v>
      </c>
      <c r="B765" t="s">
        <v>1212</v>
      </c>
      <c r="D765" t="s">
        <v>5369</v>
      </c>
      <c r="E765" t="s">
        <v>5371</v>
      </c>
      <c r="F765" t="s">
        <v>973</v>
      </c>
      <c r="G765">
        <v>1</v>
      </c>
      <c r="H765">
        <v>0</v>
      </c>
      <c r="I765" t="s">
        <v>1513</v>
      </c>
      <c r="J765" t="s">
        <v>5901</v>
      </c>
      <c r="K765" t="s">
        <v>3807</v>
      </c>
      <c r="L765" t="s">
        <v>1515</v>
      </c>
      <c r="M765" t="s">
        <v>1516</v>
      </c>
      <c r="N765" t="s">
        <v>5371</v>
      </c>
      <c r="O765" t="s">
        <v>5371</v>
      </c>
      <c r="P765" t="s">
        <v>5915</v>
      </c>
      <c r="Q765">
        <v>6939</v>
      </c>
      <c r="R765">
        <v>6850</v>
      </c>
      <c r="S765">
        <v>6850</v>
      </c>
      <c r="T765">
        <v>0</v>
      </c>
      <c r="U765">
        <v>0</v>
      </c>
      <c r="V765">
        <v>0</v>
      </c>
      <c r="W765">
        <v>1</v>
      </c>
      <c r="X765">
        <v>1</v>
      </c>
      <c r="Y765">
        <v>1</v>
      </c>
      <c r="Z765">
        <v>1</v>
      </c>
      <c r="AA765">
        <v>1</v>
      </c>
      <c r="AB765" t="s">
        <v>1212</v>
      </c>
      <c r="AC765" t="s">
        <v>5916</v>
      </c>
      <c r="AP765" t="s">
        <v>980</v>
      </c>
      <c r="AQ765">
        <v>0</v>
      </c>
      <c r="AT765" t="s">
        <v>935</v>
      </c>
      <c r="AU765" t="s">
        <v>4973</v>
      </c>
      <c r="AV765" t="str">
        <f t="shared" si="11"/>
        <v>Oczyszczalnia ścieków w Nowym Brzesku w aglomeracji Nowe Brzesko</v>
      </c>
      <c r="AW765" t="s">
        <v>5917</v>
      </c>
      <c r="AX765" t="s">
        <v>4974</v>
      </c>
      <c r="BF765" s="730" t="s">
        <v>3988</v>
      </c>
      <c r="BG765" s="730" t="s">
        <v>3807</v>
      </c>
      <c r="BH765" s="730" t="s">
        <v>9499</v>
      </c>
    </row>
    <row r="766" spans="1:60">
      <c r="A766">
        <v>762</v>
      </c>
      <c r="B766" t="s">
        <v>1212</v>
      </c>
      <c r="D766" t="s">
        <v>3381</v>
      </c>
      <c r="E766" t="s">
        <v>3383</v>
      </c>
      <c r="F766" t="s">
        <v>973</v>
      </c>
      <c r="G766">
        <v>1</v>
      </c>
      <c r="H766">
        <v>0</v>
      </c>
      <c r="I766" t="s">
        <v>1513</v>
      </c>
      <c r="J766" t="s">
        <v>5901</v>
      </c>
      <c r="K766" t="s">
        <v>3807</v>
      </c>
      <c r="L766" t="s">
        <v>1515</v>
      </c>
      <c r="M766" t="s">
        <v>1516</v>
      </c>
      <c r="N766" t="s">
        <v>3383</v>
      </c>
      <c r="O766" t="s">
        <v>5918</v>
      </c>
      <c r="P766" t="s">
        <v>5919</v>
      </c>
      <c r="Q766">
        <v>2354</v>
      </c>
      <c r="R766">
        <v>2347</v>
      </c>
      <c r="S766">
        <v>2234</v>
      </c>
      <c r="T766">
        <v>90</v>
      </c>
      <c r="U766">
        <v>23</v>
      </c>
      <c r="V766">
        <v>113</v>
      </c>
      <c r="W766">
        <v>0.95189999999999997</v>
      </c>
      <c r="X766">
        <v>0</v>
      </c>
      <c r="Y766">
        <v>1</v>
      </c>
      <c r="Z766">
        <v>1</v>
      </c>
      <c r="AA766">
        <v>0</v>
      </c>
      <c r="AB766" t="s">
        <v>1212</v>
      </c>
      <c r="AC766" t="s">
        <v>5920</v>
      </c>
      <c r="AP766" t="s">
        <v>980</v>
      </c>
      <c r="AQ766">
        <v>0</v>
      </c>
      <c r="AT766" t="s">
        <v>1072</v>
      </c>
      <c r="AU766" t="s">
        <v>2104</v>
      </c>
      <c r="AV766" t="str">
        <f t="shared" si="11"/>
        <v xml:space="preserve">Brzoza w aglomeracji Nowa Wieś Wielka
</v>
      </c>
      <c r="AW766" t="s">
        <v>5921</v>
      </c>
      <c r="AX766" t="s">
        <v>2105</v>
      </c>
      <c r="BF766" s="730" t="s">
        <v>1332</v>
      </c>
      <c r="BG766" s="730" t="s">
        <v>3807</v>
      </c>
      <c r="BH766" s="730" t="s">
        <v>9499</v>
      </c>
    </row>
    <row r="767" spans="1:60">
      <c r="A767">
        <v>763</v>
      </c>
      <c r="B767" t="s">
        <v>1212</v>
      </c>
      <c r="D767" t="s">
        <v>5922</v>
      </c>
      <c r="E767" t="s">
        <v>5923</v>
      </c>
      <c r="F767" t="s">
        <v>973</v>
      </c>
      <c r="G767">
        <v>1</v>
      </c>
      <c r="H767">
        <v>0</v>
      </c>
      <c r="I767" t="s">
        <v>1513</v>
      </c>
      <c r="J767" t="s">
        <v>5901</v>
      </c>
      <c r="K767" t="s">
        <v>3807</v>
      </c>
      <c r="L767" t="s">
        <v>1515</v>
      </c>
      <c r="M767" t="s">
        <v>1516</v>
      </c>
      <c r="N767" t="s">
        <v>5923</v>
      </c>
      <c r="O767" t="s">
        <v>5923</v>
      </c>
      <c r="P767" t="s">
        <v>5924</v>
      </c>
      <c r="Q767">
        <v>3340</v>
      </c>
      <c r="R767">
        <v>3317</v>
      </c>
      <c r="S767">
        <v>2420</v>
      </c>
      <c r="T767">
        <v>897</v>
      </c>
      <c r="U767">
        <v>0</v>
      </c>
      <c r="V767">
        <v>897</v>
      </c>
      <c r="W767">
        <v>0.72960000000000003</v>
      </c>
      <c r="X767">
        <v>0</v>
      </c>
      <c r="Y767">
        <v>0</v>
      </c>
      <c r="Z767">
        <v>1</v>
      </c>
      <c r="AA767">
        <v>0</v>
      </c>
      <c r="AB767" t="s">
        <v>1212</v>
      </c>
      <c r="AC767" t="s">
        <v>5925</v>
      </c>
      <c r="AP767" t="s">
        <v>980</v>
      </c>
      <c r="AQ767">
        <v>0</v>
      </c>
      <c r="AT767" t="s">
        <v>1019</v>
      </c>
      <c r="AU767" t="s">
        <v>5926</v>
      </c>
      <c r="AV767" t="str">
        <f t="shared" si="11"/>
        <v>Nowa Wieś w aglomeracji Nowa Wieś</v>
      </c>
      <c r="AW767" t="s">
        <v>5927</v>
      </c>
      <c r="AX767" t="s">
        <v>5927</v>
      </c>
      <c r="BF767" s="730" t="s">
        <v>5369</v>
      </c>
      <c r="BG767" s="730" t="s">
        <v>3807</v>
      </c>
      <c r="BH767" s="730" t="s">
        <v>9499</v>
      </c>
    </row>
    <row r="768" spans="1:60">
      <c r="A768">
        <v>764</v>
      </c>
      <c r="B768" t="s">
        <v>1212</v>
      </c>
      <c r="D768" t="s">
        <v>5928</v>
      </c>
      <c r="E768" t="s">
        <v>5929</v>
      </c>
      <c r="F768" t="s">
        <v>973</v>
      </c>
      <c r="G768">
        <v>2</v>
      </c>
      <c r="H768">
        <v>0</v>
      </c>
      <c r="I768" t="s">
        <v>1513</v>
      </c>
      <c r="J768" t="s">
        <v>5930</v>
      </c>
      <c r="K768" t="s">
        <v>3807</v>
      </c>
      <c r="L768" t="s">
        <v>1515</v>
      </c>
      <c r="M768" t="s">
        <v>1516</v>
      </c>
      <c r="N768" t="s">
        <v>5929</v>
      </c>
      <c r="O768" t="s">
        <v>5929</v>
      </c>
      <c r="P768" t="s">
        <v>5931</v>
      </c>
      <c r="Q768">
        <v>9891</v>
      </c>
      <c r="R768">
        <v>9891</v>
      </c>
      <c r="S768">
        <v>9768</v>
      </c>
      <c r="T768">
        <v>99</v>
      </c>
      <c r="U768">
        <v>24</v>
      </c>
      <c r="V768">
        <v>123</v>
      </c>
      <c r="W768">
        <v>0.98760000000000003</v>
      </c>
      <c r="X768">
        <v>1</v>
      </c>
      <c r="Y768">
        <v>1</v>
      </c>
      <c r="Z768">
        <v>1</v>
      </c>
      <c r="AA768">
        <v>1</v>
      </c>
      <c r="AB768" t="s">
        <v>1212</v>
      </c>
      <c r="AC768" s="491" t="s">
        <v>5932</v>
      </c>
      <c r="AD768" s="492" t="s">
        <v>5933</v>
      </c>
      <c r="AP768" t="s">
        <v>980</v>
      </c>
      <c r="AQ768">
        <v>0</v>
      </c>
      <c r="AT768" t="s">
        <v>990</v>
      </c>
      <c r="AU768" t="s">
        <v>5934</v>
      </c>
      <c r="AV768" t="str">
        <f t="shared" si="11"/>
        <v>KOZIENICE w aglomeracji Nowa Wieś</v>
      </c>
      <c r="AW768" t="s">
        <v>5935</v>
      </c>
      <c r="AX768" t="s">
        <v>5927</v>
      </c>
      <c r="BF768" s="730" t="s">
        <v>3381</v>
      </c>
      <c r="BG768" s="730" t="s">
        <v>3807</v>
      </c>
      <c r="BH768" s="730" t="s">
        <v>9499</v>
      </c>
    </row>
    <row r="769" spans="1:60">
      <c r="A769">
        <v>765</v>
      </c>
      <c r="B769" t="s">
        <v>1212</v>
      </c>
      <c r="D769" t="s">
        <v>2682</v>
      </c>
      <c r="E769" t="s">
        <v>2247</v>
      </c>
      <c r="F769" t="s">
        <v>973</v>
      </c>
      <c r="G769">
        <v>1</v>
      </c>
      <c r="H769">
        <v>0</v>
      </c>
      <c r="I769" t="s">
        <v>1513</v>
      </c>
      <c r="J769" t="s">
        <v>1623</v>
      </c>
      <c r="K769" t="s">
        <v>3807</v>
      </c>
      <c r="L769" t="s">
        <v>1515</v>
      </c>
      <c r="M769" t="s">
        <v>1516</v>
      </c>
      <c r="N769" t="s">
        <v>5936</v>
      </c>
      <c r="O769" t="s">
        <v>5936</v>
      </c>
      <c r="P769" t="s">
        <v>5937</v>
      </c>
      <c r="Q769">
        <v>2300</v>
      </c>
      <c r="R769">
        <v>2312</v>
      </c>
      <c r="S769">
        <v>2300</v>
      </c>
      <c r="T769">
        <v>12</v>
      </c>
      <c r="U769">
        <v>0</v>
      </c>
      <c r="V769">
        <v>12</v>
      </c>
      <c r="W769">
        <v>0.99480000000000002</v>
      </c>
      <c r="X769">
        <v>1</v>
      </c>
      <c r="Y769">
        <v>1</v>
      </c>
      <c r="Z769">
        <v>1</v>
      </c>
      <c r="AA769">
        <v>1</v>
      </c>
      <c r="AB769" t="s">
        <v>1212</v>
      </c>
      <c r="AC769" t="s">
        <v>5938</v>
      </c>
      <c r="AP769" t="s">
        <v>980</v>
      </c>
      <c r="AQ769">
        <v>0</v>
      </c>
      <c r="AT769" t="s">
        <v>1029</v>
      </c>
      <c r="AU769" t="s">
        <v>5939</v>
      </c>
      <c r="AV769" t="str">
        <f t="shared" si="11"/>
        <v>Centralna Oczyszczalnia Ścieków w aglomeracji Nowa Sól</v>
      </c>
      <c r="AW769" t="s">
        <v>4958</v>
      </c>
      <c r="AX769" t="s">
        <v>5940</v>
      </c>
      <c r="BF769" s="730" t="s">
        <v>5922</v>
      </c>
      <c r="BG769" s="730" t="s">
        <v>3807</v>
      </c>
      <c r="BH769" s="730" t="s">
        <v>9499</v>
      </c>
    </row>
    <row r="770" spans="1:60">
      <c r="A770">
        <v>766</v>
      </c>
      <c r="B770" t="s">
        <v>1212</v>
      </c>
      <c r="D770" t="s">
        <v>5941</v>
      </c>
      <c r="E770" t="s">
        <v>5942</v>
      </c>
      <c r="F770" t="s">
        <v>973</v>
      </c>
      <c r="G770">
        <v>1</v>
      </c>
      <c r="H770">
        <v>0</v>
      </c>
      <c r="I770" t="s">
        <v>1513</v>
      </c>
      <c r="J770" t="s">
        <v>5943</v>
      </c>
      <c r="K770" t="s">
        <v>3807</v>
      </c>
      <c r="L770" t="s">
        <v>1515</v>
      </c>
      <c r="M770" t="s">
        <v>1516</v>
      </c>
      <c r="N770" t="s">
        <v>5942</v>
      </c>
      <c r="O770" t="s">
        <v>5942</v>
      </c>
      <c r="P770" t="s">
        <v>5944</v>
      </c>
      <c r="Q770">
        <v>2821</v>
      </c>
      <c r="R770">
        <v>2848</v>
      </c>
      <c r="S770">
        <v>2792</v>
      </c>
      <c r="T770">
        <v>56</v>
      </c>
      <c r="U770">
        <v>0</v>
      </c>
      <c r="V770">
        <v>56</v>
      </c>
      <c r="W770">
        <v>0.98029999999999995</v>
      </c>
      <c r="X770">
        <v>1</v>
      </c>
      <c r="Y770">
        <v>1</v>
      </c>
      <c r="Z770">
        <v>1</v>
      </c>
      <c r="AA770">
        <v>1</v>
      </c>
      <c r="AB770" t="s">
        <v>1212</v>
      </c>
      <c r="AC770" t="s">
        <v>5945</v>
      </c>
      <c r="AP770" t="s">
        <v>980</v>
      </c>
      <c r="AQ770">
        <v>0</v>
      </c>
      <c r="AT770" t="s">
        <v>990</v>
      </c>
      <c r="AU770" t="s">
        <v>5946</v>
      </c>
      <c r="AV770" t="str">
        <f t="shared" si="11"/>
        <v xml:space="preserve">Oczyszaczalnia ścieków Nowa Słupia na gruntach Starej Słupi  w aglomeracji Nowa Słupia
</v>
      </c>
      <c r="AW770" t="s">
        <v>5947</v>
      </c>
      <c r="AX770" t="s">
        <v>5948</v>
      </c>
      <c r="BF770" s="730" t="s">
        <v>5928</v>
      </c>
      <c r="BG770" s="730" t="s">
        <v>3807</v>
      </c>
      <c r="BH770" s="730" t="s">
        <v>9499</v>
      </c>
    </row>
    <row r="771" spans="1:60">
      <c r="A771">
        <v>767</v>
      </c>
      <c r="B771" t="s">
        <v>1212</v>
      </c>
      <c r="D771" t="s">
        <v>5949</v>
      </c>
      <c r="E771" t="s">
        <v>5950</v>
      </c>
      <c r="F771" t="s">
        <v>973</v>
      </c>
      <c r="G771">
        <v>1</v>
      </c>
      <c r="H771">
        <v>0</v>
      </c>
      <c r="I771" t="s">
        <v>1565</v>
      </c>
      <c r="J771" t="s">
        <v>5951</v>
      </c>
      <c r="K771" t="s">
        <v>3807</v>
      </c>
      <c r="L771" t="s">
        <v>1515</v>
      </c>
      <c r="M771" t="s">
        <v>1516</v>
      </c>
      <c r="N771" t="s">
        <v>5952</v>
      </c>
      <c r="O771" t="s">
        <v>5952</v>
      </c>
      <c r="P771" t="s">
        <v>5953</v>
      </c>
      <c r="Q771">
        <v>58471</v>
      </c>
      <c r="R771">
        <v>53630</v>
      </c>
      <c r="S771">
        <v>52688</v>
      </c>
      <c r="T771">
        <v>868</v>
      </c>
      <c r="U771">
        <v>74</v>
      </c>
      <c r="V771">
        <v>942</v>
      </c>
      <c r="W771">
        <v>0.98240000000000005</v>
      </c>
      <c r="X771">
        <v>1</v>
      </c>
      <c r="Y771">
        <v>1</v>
      </c>
      <c r="Z771">
        <v>1</v>
      </c>
      <c r="AA771">
        <v>1</v>
      </c>
      <c r="AB771" t="s">
        <v>1212</v>
      </c>
      <c r="AC771" t="s">
        <v>5954</v>
      </c>
      <c r="AP771" t="s">
        <v>980</v>
      </c>
      <c r="AQ771">
        <v>0</v>
      </c>
      <c r="AT771" t="s">
        <v>990</v>
      </c>
      <c r="AU771" t="s">
        <v>5946</v>
      </c>
      <c r="AV771" t="str">
        <f t="shared" si="11"/>
        <v xml:space="preserve">Oczyszczalnia Mirocice w aglomeracji Nowa Słupia
</v>
      </c>
      <c r="AW771" t="s">
        <v>5955</v>
      </c>
      <c r="AX771" t="s">
        <v>5948</v>
      </c>
      <c r="BF771" s="730" t="s">
        <v>2682</v>
      </c>
      <c r="BG771" s="730" t="s">
        <v>3807</v>
      </c>
      <c r="BH771" s="730" t="s">
        <v>9499</v>
      </c>
    </row>
    <row r="772" spans="1:60">
      <c r="A772">
        <v>768</v>
      </c>
      <c r="B772" t="s">
        <v>1212</v>
      </c>
      <c r="D772" t="s">
        <v>5956</v>
      </c>
      <c r="E772" t="s">
        <v>5957</v>
      </c>
      <c r="F772" t="s">
        <v>973</v>
      </c>
      <c r="G772">
        <v>1</v>
      </c>
      <c r="H772">
        <v>0</v>
      </c>
      <c r="I772" t="s">
        <v>1565</v>
      </c>
      <c r="J772" t="s">
        <v>5957</v>
      </c>
      <c r="K772" t="s">
        <v>3807</v>
      </c>
      <c r="L772" t="s">
        <v>1515</v>
      </c>
      <c r="M772" t="s">
        <v>1516</v>
      </c>
      <c r="N772" t="s">
        <v>5958</v>
      </c>
      <c r="O772" t="s">
        <v>5959</v>
      </c>
      <c r="P772" t="s">
        <v>5960</v>
      </c>
      <c r="Q772">
        <v>37645</v>
      </c>
      <c r="R772">
        <v>36407</v>
      </c>
      <c r="S772">
        <v>36029</v>
      </c>
      <c r="T772">
        <v>301</v>
      </c>
      <c r="U772">
        <v>77</v>
      </c>
      <c r="V772">
        <v>378</v>
      </c>
      <c r="W772">
        <v>0.98960000000000004</v>
      </c>
      <c r="X772">
        <v>1</v>
      </c>
      <c r="Y772">
        <v>1</v>
      </c>
      <c r="Z772">
        <v>1</v>
      </c>
      <c r="AA772">
        <v>1</v>
      </c>
      <c r="AB772" t="s">
        <v>1212</v>
      </c>
      <c r="AC772" t="s">
        <v>5961</v>
      </c>
      <c r="AP772" t="s">
        <v>980</v>
      </c>
      <c r="AQ772">
        <v>0</v>
      </c>
      <c r="AT772" t="s">
        <v>1019</v>
      </c>
      <c r="AU772" t="s">
        <v>5962</v>
      </c>
      <c r="AV772" t="str">
        <f t="shared" si="11"/>
        <v xml:space="preserve">Komunalna Biologiczna Oczyszczalnia Ścieków sp.z o.o. w aglomeracji Nowa Sarzyna
</v>
      </c>
      <c r="AW772" t="s">
        <v>5963</v>
      </c>
      <c r="AX772" t="s">
        <v>5964</v>
      </c>
      <c r="BF772" s="730" t="s">
        <v>5941</v>
      </c>
      <c r="BG772" s="730" t="s">
        <v>3807</v>
      </c>
      <c r="BH772" s="730" t="s">
        <v>9499</v>
      </c>
    </row>
    <row r="773" spans="1:60">
      <c r="A773">
        <v>769</v>
      </c>
      <c r="B773" t="s">
        <v>1212</v>
      </c>
      <c r="D773" t="s">
        <v>5965</v>
      </c>
      <c r="E773" t="s">
        <v>5966</v>
      </c>
      <c r="F773" t="s">
        <v>973</v>
      </c>
      <c r="G773">
        <v>1</v>
      </c>
      <c r="H773">
        <v>0</v>
      </c>
      <c r="I773" t="s">
        <v>1565</v>
      </c>
      <c r="J773" t="s">
        <v>5967</v>
      </c>
      <c r="K773" t="s">
        <v>3807</v>
      </c>
      <c r="L773" t="s">
        <v>1515</v>
      </c>
      <c r="M773" t="s">
        <v>1516</v>
      </c>
      <c r="N773" t="s">
        <v>5968</v>
      </c>
      <c r="O773" t="s">
        <v>5968</v>
      </c>
      <c r="P773" t="s">
        <v>5969</v>
      </c>
      <c r="Q773">
        <v>10055</v>
      </c>
      <c r="R773">
        <v>9591</v>
      </c>
      <c r="S773">
        <v>9558</v>
      </c>
      <c r="T773">
        <v>33</v>
      </c>
      <c r="U773">
        <v>0</v>
      </c>
      <c r="V773">
        <v>33</v>
      </c>
      <c r="W773">
        <v>0.99660000000000004</v>
      </c>
      <c r="X773">
        <v>1</v>
      </c>
      <c r="Y773">
        <v>1</v>
      </c>
      <c r="Z773">
        <v>1</v>
      </c>
      <c r="AA773">
        <v>1</v>
      </c>
      <c r="AB773" t="s">
        <v>1212</v>
      </c>
      <c r="AC773" t="s">
        <v>5970</v>
      </c>
      <c r="AP773" t="s">
        <v>980</v>
      </c>
      <c r="AQ773">
        <v>0</v>
      </c>
      <c r="AT773" t="s">
        <v>1029</v>
      </c>
      <c r="AU773" t="s">
        <v>5971</v>
      </c>
      <c r="AV773" t="str">
        <f t="shared" si="11"/>
        <v>Międzygminna Oczyszczalnia Ścieków w Ścinawce Dolnej w aglomeracji Nowa Ruda</v>
      </c>
      <c r="AW773" t="s">
        <v>5972</v>
      </c>
      <c r="AX773" t="s">
        <v>5973</v>
      </c>
      <c r="BF773" s="730" t="s">
        <v>5949</v>
      </c>
      <c r="BG773" s="730" t="s">
        <v>3807</v>
      </c>
      <c r="BH773" s="730" t="s">
        <v>9499</v>
      </c>
    </row>
    <row r="774" spans="1:60">
      <c r="A774">
        <v>770</v>
      </c>
      <c r="B774" t="s">
        <v>1212</v>
      </c>
      <c r="D774" t="s">
        <v>5974</v>
      </c>
      <c r="E774" t="s">
        <v>5975</v>
      </c>
      <c r="F774" t="s">
        <v>973</v>
      </c>
      <c r="G774">
        <v>1</v>
      </c>
      <c r="H774">
        <v>0</v>
      </c>
      <c r="I774" t="s">
        <v>1565</v>
      </c>
      <c r="J774" t="s">
        <v>5967</v>
      </c>
      <c r="K774" t="s">
        <v>3807</v>
      </c>
      <c r="L774" t="s">
        <v>1515</v>
      </c>
      <c r="M774" t="s">
        <v>1516</v>
      </c>
      <c r="N774" t="s">
        <v>5975</v>
      </c>
      <c r="O774" t="s">
        <v>5976</v>
      </c>
      <c r="P774" t="s">
        <v>5977</v>
      </c>
      <c r="Q774">
        <v>4939</v>
      </c>
      <c r="R774">
        <v>4871</v>
      </c>
      <c r="S774">
        <v>4552</v>
      </c>
      <c r="T774">
        <v>189</v>
      </c>
      <c r="U774">
        <v>89</v>
      </c>
      <c r="V774">
        <v>319</v>
      </c>
      <c r="W774">
        <v>0.9345</v>
      </c>
      <c r="X774">
        <v>0</v>
      </c>
      <c r="Y774">
        <v>1</v>
      </c>
      <c r="Z774">
        <v>1</v>
      </c>
      <c r="AA774">
        <v>0</v>
      </c>
      <c r="AB774" t="s">
        <v>1212</v>
      </c>
      <c r="AC774" t="s">
        <v>5978</v>
      </c>
      <c r="AP774" t="s">
        <v>980</v>
      </c>
      <c r="AQ774">
        <v>0</v>
      </c>
      <c r="AT774" t="s">
        <v>1169</v>
      </c>
      <c r="AU774" t="s">
        <v>3006</v>
      </c>
      <c r="AV774" t="str">
        <f t="shared" ref="AV774:AV837" si="12">CONCATENATE("",AW774," w aglomeracji ",AX774)</f>
        <v>Rekownica w aglomeracji Nowa Karczma</v>
      </c>
      <c r="AW774" t="s">
        <v>5979</v>
      </c>
      <c r="AX774" t="s">
        <v>3007</v>
      </c>
      <c r="BF774" s="730" t="s">
        <v>5956</v>
      </c>
      <c r="BG774" s="730" t="s">
        <v>3807</v>
      </c>
      <c r="BH774" s="730" t="s">
        <v>9499</v>
      </c>
    </row>
    <row r="775" spans="1:60">
      <c r="A775">
        <v>771</v>
      </c>
      <c r="B775" t="s">
        <v>1212</v>
      </c>
      <c r="D775" t="s">
        <v>5980</v>
      </c>
      <c r="E775" t="s">
        <v>5981</v>
      </c>
      <c r="F775" t="s">
        <v>973</v>
      </c>
      <c r="G775">
        <v>1</v>
      </c>
      <c r="H775">
        <v>0</v>
      </c>
      <c r="I775" t="s">
        <v>1565</v>
      </c>
      <c r="J775" t="s">
        <v>1626</v>
      </c>
      <c r="K775" t="s">
        <v>3807</v>
      </c>
      <c r="L775" t="s">
        <v>1515</v>
      </c>
      <c r="M775" t="s">
        <v>1516</v>
      </c>
      <c r="N775" t="s">
        <v>5981</v>
      </c>
      <c r="O775" t="s">
        <v>5981</v>
      </c>
      <c r="P775" t="s">
        <v>5982</v>
      </c>
      <c r="Q775">
        <v>3936</v>
      </c>
      <c r="R775">
        <v>3702</v>
      </c>
      <c r="S775">
        <v>3436</v>
      </c>
      <c r="T775">
        <v>233</v>
      </c>
      <c r="U775">
        <v>33</v>
      </c>
      <c r="V775">
        <v>266</v>
      </c>
      <c r="W775">
        <v>0.92810000000000004</v>
      </c>
      <c r="X775">
        <v>0</v>
      </c>
      <c r="Y775">
        <v>1</v>
      </c>
      <c r="Z775">
        <v>1</v>
      </c>
      <c r="AA775">
        <v>0</v>
      </c>
      <c r="AB775" t="s">
        <v>1212</v>
      </c>
      <c r="AC775" t="s">
        <v>5983</v>
      </c>
      <c r="AP775" t="s">
        <v>980</v>
      </c>
      <c r="AQ775">
        <v>0</v>
      </c>
      <c r="AT775" t="s">
        <v>1169</v>
      </c>
      <c r="AU775" t="s">
        <v>3006</v>
      </c>
      <c r="AV775" t="str">
        <f t="shared" si="12"/>
        <v>Lubań w aglomeracji Nowa Karczma</v>
      </c>
      <c r="AW775" t="s">
        <v>5984</v>
      </c>
      <c r="AX775" t="s">
        <v>3007</v>
      </c>
      <c r="BF775" s="730" t="s">
        <v>5965</v>
      </c>
      <c r="BG775" s="730" t="s">
        <v>3807</v>
      </c>
      <c r="BH775" s="730" t="s">
        <v>9499</v>
      </c>
    </row>
    <row r="776" spans="1:60">
      <c r="A776">
        <v>772</v>
      </c>
      <c r="B776" t="s">
        <v>1212</v>
      </c>
      <c r="D776" t="s">
        <v>5985</v>
      </c>
      <c r="E776" t="s">
        <v>5986</v>
      </c>
      <c r="F776" t="s">
        <v>973</v>
      </c>
      <c r="G776">
        <v>1</v>
      </c>
      <c r="H776">
        <v>0</v>
      </c>
      <c r="I776" t="s">
        <v>1565</v>
      </c>
      <c r="J776" t="s">
        <v>1688</v>
      </c>
      <c r="K776" t="s">
        <v>3807</v>
      </c>
      <c r="L776" t="s">
        <v>1515</v>
      </c>
      <c r="M776" t="s">
        <v>1516</v>
      </c>
      <c r="N776" t="s">
        <v>5986</v>
      </c>
      <c r="O776" t="s">
        <v>5986</v>
      </c>
      <c r="P776" t="s">
        <v>5987</v>
      </c>
      <c r="Q776">
        <v>2344</v>
      </c>
      <c r="R776">
        <v>2238</v>
      </c>
      <c r="S776">
        <v>2214</v>
      </c>
      <c r="T776">
        <v>20</v>
      </c>
      <c r="U776">
        <v>4</v>
      </c>
      <c r="V776">
        <v>24</v>
      </c>
      <c r="W776">
        <v>0.98929999999999996</v>
      </c>
      <c r="X776">
        <v>1</v>
      </c>
      <c r="Y776">
        <v>1</v>
      </c>
      <c r="Z776">
        <v>1</v>
      </c>
      <c r="AA776">
        <v>1</v>
      </c>
      <c r="AB776" t="s">
        <v>1212</v>
      </c>
      <c r="AC776" t="s">
        <v>5988</v>
      </c>
      <c r="AP776" t="s">
        <v>980</v>
      </c>
      <c r="AQ776">
        <v>0</v>
      </c>
      <c r="AT776" t="s">
        <v>1019</v>
      </c>
      <c r="AU776" t="s">
        <v>5989</v>
      </c>
      <c r="AV776" t="str">
        <f t="shared" si="12"/>
        <v xml:space="preserve">Miejska Oczyszczalnia w Nowej Dębie w aglomeracji Nowa Dęba
</v>
      </c>
      <c r="AW776" t="s">
        <v>5990</v>
      </c>
      <c r="AX776" t="s">
        <v>5991</v>
      </c>
      <c r="BF776" s="730" t="s">
        <v>5974</v>
      </c>
      <c r="BG776" s="730" t="s">
        <v>3807</v>
      </c>
      <c r="BH776" s="730" t="s">
        <v>9499</v>
      </c>
    </row>
    <row r="777" spans="1:60">
      <c r="A777">
        <v>773</v>
      </c>
      <c r="B777" t="s">
        <v>1212</v>
      </c>
      <c r="D777" t="s">
        <v>3148</v>
      </c>
      <c r="E777" t="s">
        <v>3149</v>
      </c>
      <c r="F777" t="s">
        <v>973</v>
      </c>
      <c r="G777">
        <v>1</v>
      </c>
      <c r="H777">
        <v>0</v>
      </c>
      <c r="I777" t="s">
        <v>1565</v>
      </c>
      <c r="J777" t="s">
        <v>5967</v>
      </c>
      <c r="K777" t="s">
        <v>3807</v>
      </c>
      <c r="L777" t="s">
        <v>1515</v>
      </c>
      <c r="M777" t="s">
        <v>1516</v>
      </c>
      <c r="N777" t="s">
        <v>3149</v>
      </c>
      <c r="O777" t="s">
        <v>3149</v>
      </c>
      <c r="P777" t="s">
        <v>5992</v>
      </c>
      <c r="Q777">
        <v>2561</v>
      </c>
      <c r="R777">
        <v>2326</v>
      </c>
      <c r="S777">
        <v>2289</v>
      </c>
      <c r="T777">
        <v>33</v>
      </c>
      <c r="U777">
        <v>4</v>
      </c>
      <c r="V777">
        <v>37</v>
      </c>
      <c r="W777">
        <v>0.98409999999999997</v>
      </c>
      <c r="X777">
        <v>1</v>
      </c>
      <c r="Y777">
        <v>1</v>
      </c>
      <c r="Z777">
        <v>1</v>
      </c>
      <c r="AA777">
        <v>1</v>
      </c>
      <c r="AB777" t="s">
        <v>1212</v>
      </c>
      <c r="AC777" t="s">
        <v>5993</v>
      </c>
      <c r="AP777" t="s">
        <v>980</v>
      </c>
      <c r="AQ777">
        <v>0</v>
      </c>
      <c r="AT777" t="s">
        <v>1019</v>
      </c>
      <c r="AU777" t="s">
        <v>5994</v>
      </c>
      <c r="AV777" t="str">
        <f t="shared" si="12"/>
        <v>Trześń w aglomeracji Niwiska</v>
      </c>
      <c r="AW777" t="s">
        <v>5995</v>
      </c>
      <c r="AX777" t="s">
        <v>5996</v>
      </c>
      <c r="BF777" s="730" t="s">
        <v>5980</v>
      </c>
      <c r="BG777" s="730" t="s">
        <v>3807</v>
      </c>
      <c r="BH777" s="730" t="s">
        <v>9499</v>
      </c>
    </row>
    <row r="778" spans="1:60">
      <c r="A778">
        <v>774</v>
      </c>
      <c r="B778" t="s">
        <v>1038</v>
      </c>
      <c r="D778" t="s">
        <v>2700</v>
      </c>
      <c r="E778" t="s">
        <v>2702</v>
      </c>
      <c r="F778" t="s">
        <v>973</v>
      </c>
      <c r="G778">
        <v>1</v>
      </c>
      <c r="H778">
        <v>0</v>
      </c>
      <c r="I778" t="s">
        <v>3590</v>
      </c>
      <c r="J778" t="s">
        <v>5997</v>
      </c>
      <c r="K778" t="s">
        <v>5998</v>
      </c>
      <c r="L778" t="s">
        <v>2001</v>
      </c>
      <c r="M778" t="s">
        <v>977</v>
      </c>
      <c r="N778" t="s">
        <v>1701</v>
      </c>
      <c r="O778" t="s">
        <v>2702</v>
      </c>
      <c r="P778" t="s">
        <v>5999</v>
      </c>
      <c r="Q778">
        <v>4663</v>
      </c>
      <c r="R778">
        <v>4553</v>
      </c>
      <c r="S778">
        <v>2381</v>
      </c>
      <c r="T778">
        <v>2002</v>
      </c>
      <c r="U778">
        <v>170</v>
      </c>
      <c r="V778">
        <v>2172</v>
      </c>
      <c r="W778">
        <v>0.52300000000000002</v>
      </c>
      <c r="X778">
        <v>0</v>
      </c>
      <c r="Y778">
        <v>1</v>
      </c>
      <c r="Z778">
        <v>1</v>
      </c>
      <c r="AA778">
        <v>0</v>
      </c>
      <c r="AB778" t="s">
        <v>1038</v>
      </c>
      <c r="AC778" t="s">
        <v>6000</v>
      </c>
      <c r="AP778" t="s">
        <v>980</v>
      </c>
      <c r="AQ778">
        <v>0</v>
      </c>
      <c r="AT778" t="s">
        <v>1019</v>
      </c>
      <c r="AU778" t="s">
        <v>6001</v>
      </c>
      <c r="AV778" t="str">
        <f t="shared" si="12"/>
        <v>Oczyszczalnia ścieków komunalnych w Nisku w aglomeracji Nisko</v>
      </c>
      <c r="AW778" t="s">
        <v>6002</v>
      </c>
      <c r="AX778" t="s">
        <v>6003</v>
      </c>
      <c r="BF778" s="730" t="s">
        <v>5985</v>
      </c>
      <c r="BG778" s="730" t="s">
        <v>3807</v>
      </c>
      <c r="BH778" s="730" t="s">
        <v>9499</v>
      </c>
    </row>
    <row r="779" spans="1:60">
      <c r="A779">
        <v>775</v>
      </c>
      <c r="B779" t="s">
        <v>1038</v>
      </c>
      <c r="D779" t="s">
        <v>6004</v>
      </c>
      <c r="E779" t="s">
        <v>6005</v>
      </c>
      <c r="F779" t="s">
        <v>973</v>
      </c>
      <c r="G779">
        <v>1</v>
      </c>
      <c r="H779">
        <v>0</v>
      </c>
      <c r="I779" t="s">
        <v>2215</v>
      </c>
      <c r="J779" t="s">
        <v>6006</v>
      </c>
      <c r="K779" t="s">
        <v>6007</v>
      </c>
      <c r="L779" t="s">
        <v>2001</v>
      </c>
      <c r="M779" t="s">
        <v>977</v>
      </c>
      <c r="N779" t="s">
        <v>6008</v>
      </c>
      <c r="O779" t="s">
        <v>6008</v>
      </c>
      <c r="P779" t="s">
        <v>6009</v>
      </c>
      <c r="Q779">
        <v>2012</v>
      </c>
      <c r="R779">
        <v>2012</v>
      </c>
      <c r="S779">
        <v>1991</v>
      </c>
      <c r="T779">
        <v>21</v>
      </c>
      <c r="U779">
        <v>0</v>
      </c>
      <c r="V779">
        <v>21</v>
      </c>
      <c r="W779">
        <v>0.98960000000000004</v>
      </c>
      <c r="X779">
        <v>1</v>
      </c>
      <c r="Y779">
        <v>1</v>
      </c>
      <c r="Z779">
        <v>1</v>
      </c>
      <c r="AA779">
        <v>1</v>
      </c>
      <c r="AB779" t="s">
        <v>1038</v>
      </c>
      <c r="AC779" t="s">
        <v>6010</v>
      </c>
      <c r="AP779" t="s">
        <v>980</v>
      </c>
      <c r="AQ779">
        <v>0</v>
      </c>
      <c r="AT779" t="s">
        <v>1038</v>
      </c>
      <c r="AU779" t="s">
        <v>6011</v>
      </c>
      <c r="AV779" t="str">
        <f t="shared" si="12"/>
        <v>Niepruszewo w aglomeracji Niepruszewo</v>
      </c>
      <c r="AW779" t="s">
        <v>6012</v>
      </c>
      <c r="AX779" t="s">
        <v>6012</v>
      </c>
      <c r="BF779" s="730" t="s">
        <v>3148</v>
      </c>
      <c r="BG779" s="730" t="s">
        <v>3807</v>
      </c>
      <c r="BH779" s="730" t="s">
        <v>9499</v>
      </c>
    </row>
    <row r="780" spans="1:60">
      <c r="A780">
        <v>776</v>
      </c>
      <c r="B780" t="s">
        <v>1038</v>
      </c>
      <c r="D780" t="s">
        <v>1112</v>
      </c>
      <c r="E780" t="s">
        <v>1114</v>
      </c>
      <c r="F780" t="s">
        <v>973</v>
      </c>
      <c r="G780">
        <v>1</v>
      </c>
      <c r="H780">
        <v>0</v>
      </c>
      <c r="I780" t="s">
        <v>2215</v>
      </c>
      <c r="J780" t="s">
        <v>6006</v>
      </c>
      <c r="K780" t="s">
        <v>6007</v>
      </c>
      <c r="L780" t="s">
        <v>2001</v>
      </c>
      <c r="M780" t="s">
        <v>977</v>
      </c>
      <c r="N780" t="s">
        <v>1114</v>
      </c>
      <c r="O780" t="s">
        <v>1114</v>
      </c>
      <c r="P780" t="s">
        <v>6013</v>
      </c>
      <c r="Q780">
        <v>3627</v>
      </c>
      <c r="R780">
        <v>3286</v>
      </c>
      <c r="S780">
        <v>3144</v>
      </c>
      <c r="T780">
        <v>95</v>
      </c>
      <c r="U780">
        <v>47</v>
      </c>
      <c r="V780">
        <v>142</v>
      </c>
      <c r="W780">
        <v>0.95679999999999998</v>
      </c>
      <c r="X780">
        <v>0</v>
      </c>
      <c r="Y780">
        <v>1</v>
      </c>
      <c r="Z780">
        <v>1</v>
      </c>
      <c r="AA780">
        <v>0</v>
      </c>
      <c r="AB780" t="s">
        <v>1038</v>
      </c>
      <c r="AC780" t="s">
        <v>6014</v>
      </c>
      <c r="AP780" t="s">
        <v>980</v>
      </c>
      <c r="AQ780">
        <v>0</v>
      </c>
      <c r="AT780" t="s">
        <v>935</v>
      </c>
      <c r="AU780" t="s">
        <v>4667</v>
      </c>
      <c r="AV780" t="str">
        <f t="shared" si="12"/>
        <v>Oczyszczalnia ścieków Niepołomice w aglomeracji Niepołomice</v>
      </c>
      <c r="AW780" t="s">
        <v>6015</v>
      </c>
      <c r="AX780" t="s">
        <v>4668</v>
      </c>
      <c r="BF780" s="730" t="s">
        <v>2700</v>
      </c>
      <c r="BG780" s="730" t="s">
        <v>5998</v>
      </c>
      <c r="BH780" s="730" t="s">
        <v>9500</v>
      </c>
    </row>
    <row r="781" spans="1:60">
      <c r="A781">
        <v>777</v>
      </c>
      <c r="B781" t="s">
        <v>1038</v>
      </c>
      <c r="D781" t="s">
        <v>6016</v>
      </c>
      <c r="E781" t="s">
        <v>6017</v>
      </c>
      <c r="F781" t="s">
        <v>973</v>
      </c>
      <c r="G781">
        <v>1</v>
      </c>
      <c r="H781">
        <v>0</v>
      </c>
      <c r="I781" t="s">
        <v>6018</v>
      </c>
      <c r="J781" t="s">
        <v>6019</v>
      </c>
      <c r="K781" t="s">
        <v>6007</v>
      </c>
      <c r="L781" t="s">
        <v>2001</v>
      </c>
      <c r="M781" t="s">
        <v>977</v>
      </c>
      <c r="N781" t="s">
        <v>6017</v>
      </c>
      <c r="O781" t="s">
        <v>6017</v>
      </c>
      <c r="P781" t="s">
        <v>6020</v>
      </c>
      <c r="Q781">
        <v>2459</v>
      </c>
      <c r="R781">
        <v>2459</v>
      </c>
      <c r="S781">
        <v>2420</v>
      </c>
      <c r="T781">
        <v>39</v>
      </c>
      <c r="U781">
        <v>0</v>
      </c>
      <c r="V781">
        <v>39</v>
      </c>
      <c r="W781">
        <v>0.98409999999999997</v>
      </c>
      <c r="X781">
        <v>1</v>
      </c>
      <c r="Y781">
        <v>1</v>
      </c>
      <c r="Z781">
        <v>1</v>
      </c>
      <c r="AA781">
        <v>1</v>
      </c>
      <c r="AB781" t="s">
        <v>1038</v>
      </c>
      <c r="AC781" t="s">
        <v>6021</v>
      </c>
      <c r="AP781" t="s">
        <v>980</v>
      </c>
      <c r="AQ781">
        <v>0</v>
      </c>
      <c r="AT781" t="s">
        <v>935</v>
      </c>
      <c r="AU781" t="s">
        <v>4667</v>
      </c>
      <c r="AV781" t="str">
        <f t="shared" si="12"/>
        <v>Oczyszczalnia ścieków Podłęże w aglomeracji Niepołomice</v>
      </c>
      <c r="AW781" t="s">
        <v>6022</v>
      </c>
      <c r="AX781" t="s">
        <v>4668</v>
      </c>
      <c r="BF781" s="730" t="s">
        <v>6004</v>
      </c>
      <c r="BG781" s="730" t="s">
        <v>6007</v>
      </c>
      <c r="BH781" s="730" t="s">
        <v>9500</v>
      </c>
    </row>
    <row r="782" spans="1:60">
      <c r="A782">
        <v>778</v>
      </c>
      <c r="B782" t="s">
        <v>1038</v>
      </c>
      <c r="D782" t="s">
        <v>1039</v>
      </c>
      <c r="E782" t="s">
        <v>1040</v>
      </c>
      <c r="F782" t="s">
        <v>973</v>
      </c>
      <c r="G782">
        <v>1</v>
      </c>
      <c r="H782">
        <v>0</v>
      </c>
      <c r="I782" t="s">
        <v>2215</v>
      </c>
      <c r="J782" t="s">
        <v>6023</v>
      </c>
      <c r="K782" t="s">
        <v>6007</v>
      </c>
      <c r="L782" t="s">
        <v>2001</v>
      </c>
      <c r="M782" t="s">
        <v>977</v>
      </c>
      <c r="N782" t="s">
        <v>6024</v>
      </c>
      <c r="O782" t="s">
        <v>6024</v>
      </c>
      <c r="P782" t="s">
        <v>6025</v>
      </c>
      <c r="Q782">
        <v>5136</v>
      </c>
      <c r="R782">
        <v>5058</v>
      </c>
      <c r="S782">
        <v>5058</v>
      </c>
      <c r="T782">
        <v>0</v>
      </c>
      <c r="U782">
        <v>0</v>
      </c>
      <c r="V782">
        <v>0</v>
      </c>
      <c r="W782">
        <v>1</v>
      </c>
      <c r="X782">
        <v>1</v>
      </c>
      <c r="Y782">
        <v>1</v>
      </c>
      <c r="Z782">
        <v>1</v>
      </c>
      <c r="AA782">
        <v>1</v>
      </c>
      <c r="AB782" t="s">
        <v>1038</v>
      </c>
      <c r="AC782" t="s">
        <v>6026</v>
      </c>
      <c r="AP782" t="s">
        <v>980</v>
      </c>
      <c r="AQ782">
        <v>0</v>
      </c>
      <c r="AT782" t="s">
        <v>935</v>
      </c>
      <c r="AU782" t="s">
        <v>4667</v>
      </c>
      <c r="AV782" t="str">
        <f t="shared" si="12"/>
        <v>Oczyszczalnia ścieków Zabierzów Bocheński w aglomeracji Niepołomice</v>
      </c>
      <c r="AW782" t="s">
        <v>6027</v>
      </c>
      <c r="AX782" t="s">
        <v>4668</v>
      </c>
      <c r="BF782" s="730" t="s">
        <v>1112</v>
      </c>
      <c r="BG782" s="730" t="s">
        <v>6007</v>
      </c>
      <c r="BH782" s="730" t="s">
        <v>9500</v>
      </c>
    </row>
    <row r="783" spans="1:60">
      <c r="A783">
        <v>779</v>
      </c>
      <c r="B783" t="s">
        <v>1038</v>
      </c>
      <c r="D783" t="s">
        <v>4597</v>
      </c>
      <c r="E783" t="s">
        <v>4598</v>
      </c>
      <c r="F783" t="s">
        <v>973</v>
      </c>
      <c r="G783">
        <v>1</v>
      </c>
      <c r="H783">
        <v>0</v>
      </c>
      <c r="I783" t="s">
        <v>2215</v>
      </c>
      <c r="J783" t="s">
        <v>6023</v>
      </c>
      <c r="K783" t="s">
        <v>6007</v>
      </c>
      <c r="L783" t="s">
        <v>2001</v>
      </c>
      <c r="M783" t="s">
        <v>977</v>
      </c>
      <c r="N783" t="s">
        <v>6024</v>
      </c>
      <c r="O783" t="s">
        <v>6024</v>
      </c>
      <c r="P783" t="s">
        <v>6028</v>
      </c>
      <c r="Q783">
        <v>2441</v>
      </c>
      <c r="R783">
        <v>2272</v>
      </c>
      <c r="S783">
        <v>2272</v>
      </c>
      <c r="T783">
        <v>0</v>
      </c>
      <c r="U783">
        <v>0</v>
      </c>
      <c r="V783">
        <v>0</v>
      </c>
      <c r="W783">
        <v>1</v>
      </c>
      <c r="X783">
        <v>1</v>
      </c>
      <c r="Y783">
        <v>1</v>
      </c>
      <c r="Z783">
        <v>1</v>
      </c>
      <c r="AA783">
        <v>1</v>
      </c>
      <c r="AB783" t="s">
        <v>1038</v>
      </c>
      <c r="AC783" t="s">
        <v>6029</v>
      </c>
      <c r="AP783" t="s">
        <v>980</v>
      </c>
      <c r="AQ783">
        <v>0</v>
      </c>
      <c r="AT783" t="s">
        <v>1019</v>
      </c>
      <c r="AU783" t="s">
        <v>6030</v>
      </c>
      <c r="AV783" t="str">
        <f t="shared" si="12"/>
        <v>Nienadowa w aglomeracji Nienadowa</v>
      </c>
      <c r="AW783" t="s">
        <v>6031</v>
      </c>
      <c r="AX783" t="s">
        <v>6031</v>
      </c>
      <c r="BF783" s="730" t="s">
        <v>6016</v>
      </c>
      <c r="BG783" s="730" t="s">
        <v>6007</v>
      </c>
      <c r="BH783" s="730" t="s">
        <v>9500</v>
      </c>
    </row>
    <row r="784" spans="1:60">
      <c r="A784">
        <v>780</v>
      </c>
      <c r="B784" t="s">
        <v>1038</v>
      </c>
      <c r="D784" t="s">
        <v>5650</v>
      </c>
      <c r="E784" t="s">
        <v>5652</v>
      </c>
      <c r="F784" t="s">
        <v>973</v>
      </c>
      <c r="G784">
        <v>1</v>
      </c>
      <c r="H784">
        <v>0</v>
      </c>
      <c r="I784" t="s">
        <v>2215</v>
      </c>
      <c r="J784" t="s">
        <v>6006</v>
      </c>
      <c r="K784" t="s">
        <v>6007</v>
      </c>
      <c r="L784" t="s">
        <v>2001</v>
      </c>
      <c r="M784" t="s">
        <v>977</v>
      </c>
      <c r="N784" t="s">
        <v>5652</v>
      </c>
      <c r="O784" t="s">
        <v>5652</v>
      </c>
      <c r="P784" t="s">
        <v>6032</v>
      </c>
      <c r="Q784">
        <v>7062</v>
      </c>
      <c r="R784">
        <v>7076</v>
      </c>
      <c r="S784">
        <v>6668</v>
      </c>
      <c r="T784">
        <v>334</v>
      </c>
      <c r="U784">
        <v>74</v>
      </c>
      <c r="V784">
        <v>408</v>
      </c>
      <c r="W784">
        <v>0.94230000000000003</v>
      </c>
      <c r="X784">
        <v>0</v>
      </c>
      <c r="Y784">
        <v>1</v>
      </c>
      <c r="Z784">
        <v>1</v>
      </c>
      <c r="AA784">
        <v>0</v>
      </c>
      <c r="AB784" t="s">
        <v>1038</v>
      </c>
      <c r="AC784" t="s">
        <v>6033</v>
      </c>
      <c r="AP784" t="s">
        <v>980</v>
      </c>
      <c r="AQ784">
        <v>0</v>
      </c>
      <c r="AT784" t="s">
        <v>1029</v>
      </c>
      <c r="AU784" t="s">
        <v>6034</v>
      </c>
      <c r="AV784" t="str">
        <f t="shared" si="12"/>
        <v>Oczyszczalnia ścieków Niemodlin w Gościejowicach Małych w aglomeracji Niemodlin</v>
      </c>
      <c r="AW784" t="s">
        <v>6035</v>
      </c>
      <c r="AX784" t="s">
        <v>6036</v>
      </c>
      <c r="BF784" s="730" t="s">
        <v>1039</v>
      </c>
      <c r="BG784" s="730" t="s">
        <v>6007</v>
      </c>
      <c r="BH784" s="730" t="s">
        <v>9500</v>
      </c>
    </row>
    <row r="785" spans="1:60">
      <c r="A785">
        <v>781</v>
      </c>
      <c r="B785" t="s">
        <v>1038</v>
      </c>
      <c r="D785" t="s">
        <v>6037</v>
      </c>
      <c r="E785" t="s">
        <v>6038</v>
      </c>
      <c r="F785" t="s">
        <v>973</v>
      </c>
      <c r="G785">
        <v>1</v>
      </c>
      <c r="H785">
        <v>0</v>
      </c>
      <c r="I785" t="s">
        <v>2215</v>
      </c>
      <c r="J785" t="s">
        <v>6039</v>
      </c>
      <c r="K785" t="s">
        <v>6007</v>
      </c>
      <c r="L785" t="s">
        <v>2001</v>
      </c>
      <c r="M785" t="s">
        <v>977</v>
      </c>
      <c r="N785" t="s">
        <v>6038</v>
      </c>
      <c r="O785" t="s">
        <v>6038</v>
      </c>
      <c r="P785" t="s">
        <v>6040</v>
      </c>
      <c r="Q785">
        <v>4571</v>
      </c>
      <c r="R785">
        <v>4571</v>
      </c>
      <c r="S785">
        <v>4533</v>
      </c>
      <c r="T785">
        <v>30</v>
      </c>
      <c r="U785">
        <v>8</v>
      </c>
      <c r="V785">
        <v>38</v>
      </c>
      <c r="W785">
        <v>0.99170000000000003</v>
      </c>
      <c r="X785">
        <v>1</v>
      </c>
      <c r="Y785">
        <v>1</v>
      </c>
      <c r="Z785">
        <v>1</v>
      </c>
      <c r="AA785">
        <v>1</v>
      </c>
      <c r="AB785" t="s">
        <v>1038</v>
      </c>
      <c r="AC785" t="s">
        <v>6041</v>
      </c>
      <c r="AP785" t="s">
        <v>980</v>
      </c>
      <c r="AQ785">
        <v>0</v>
      </c>
      <c r="AT785" t="s">
        <v>1029</v>
      </c>
      <c r="AU785" t="s">
        <v>6042</v>
      </c>
      <c r="AV785" t="str">
        <f t="shared" si="12"/>
        <v>Niemcza w aglomeracji Niemcza</v>
      </c>
      <c r="AW785" t="s">
        <v>6043</v>
      </c>
      <c r="AX785" t="s">
        <v>6043</v>
      </c>
      <c r="BF785" s="730" t="s">
        <v>4597</v>
      </c>
      <c r="BG785" s="730" t="s">
        <v>6007</v>
      </c>
      <c r="BH785" s="730" t="s">
        <v>9500</v>
      </c>
    </row>
    <row r="786" spans="1:60">
      <c r="A786">
        <v>782</v>
      </c>
      <c r="B786" t="s">
        <v>1038</v>
      </c>
      <c r="D786" t="s">
        <v>2278</v>
      </c>
      <c r="E786" t="s">
        <v>2280</v>
      </c>
      <c r="F786" t="s">
        <v>973</v>
      </c>
      <c r="G786">
        <v>1</v>
      </c>
      <c r="H786">
        <v>0</v>
      </c>
      <c r="I786" t="s">
        <v>6018</v>
      </c>
      <c r="J786" t="s">
        <v>6019</v>
      </c>
      <c r="K786" t="s">
        <v>5998</v>
      </c>
      <c r="L786" t="s">
        <v>2001</v>
      </c>
      <c r="M786" t="s">
        <v>977</v>
      </c>
      <c r="N786" t="s">
        <v>2280</v>
      </c>
      <c r="O786" t="s">
        <v>2280</v>
      </c>
      <c r="P786" t="s">
        <v>6044</v>
      </c>
      <c r="Q786">
        <v>3768</v>
      </c>
      <c r="R786">
        <v>3646</v>
      </c>
      <c r="S786">
        <v>3604</v>
      </c>
      <c r="T786">
        <v>42</v>
      </c>
      <c r="U786">
        <v>0</v>
      </c>
      <c r="V786">
        <v>42</v>
      </c>
      <c r="W786">
        <v>0.98850000000000005</v>
      </c>
      <c r="X786">
        <v>1</v>
      </c>
      <c r="Y786">
        <v>1</v>
      </c>
      <c r="Z786">
        <v>1</v>
      </c>
      <c r="AA786">
        <v>1</v>
      </c>
      <c r="AB786" t="s">
        <v>1038</v>
      </c>
      <c r="AC786" t="s">
        <v>6045</v>
      </c>
      <c r="AP786" t="s">
        <v>980</v>
      </c>
      <c r="AQ786">
        <v>0</v>
      </c>
      <c r="AT786" t="s">
        <v>1212</v>
      </c>
      <c r="AU786" t="s">
        <v>5680</v>
      </c>
      <c r="AV786" t="str">
        <f t="shared" si="12"/>
        <v>NIEMCE w aglomeracji NIEMCE</v>
      </c>
      <c r="AW786" t="s">
        <v>5682</v>
      </c>
      <c r="AX786" t="s">
        <v>5682</v>
      </c>
      <c r="BF786" s="730" t="s">
        <v>5650</v>
      </c>
      <c r="BG786" s="730" t="s">
        <v>6007</v>
      </c>
      <c r="BH786" s="730" t="s">
        <v>9500</v>
      </c>
    </row>
    <row r="787" spans="1:60">
      <c r="A787">
        <v>783</v>
      </c>
      <c r="B787" t="s">
        <v>1038</v>
      </c>
      <c r="D787" t="s">
        <v>6046</v>
      </c>
      <c r="E787" t="s">
        <v>6047</v>
      </c>
      <c r="F787" t="s">
        <v>973</v>
      </c>
      <c r="G787">
        <v>1</v>
      </c>
      <c r="H787">
        <v>0</v>
      </c>
      <c r="I787" t="s">
        <v>2215</v>
      </c>
      <c r="J787" t="s">
        <v>6048</v>
      </c>
      <c r="K787" t="s">
        <v>1038</v>
      </c>
      <c r="L787" t="s">
        <v>2001</v>
      </c>
      <c r="M787" t="s">
        <v>977</v>
      </c>
      <c r="N787" t="s">
        <v>6047</v>
      </c>
      <c r="O787" t="s">
        <v>6047</v>
      </c>
      <c r="P787" t="s">
        <v>6049</v>
      </c>
      <c r="Q787">
        <v>4059</v>
      </c>
      <c r="R787">
        <v>4041</v>
      </c>
      <c r="S787">
        <v>3931</v>
      </c>
      <c r="T787">
        <v>101</v>
      </c>
      <c r="U787">
        <v>9</v>
      </c>
      <c r="V787">
        <v>110</v>
      </c>
      <c r="W787">
        <v>0.9728</v>
      </c>
      <c r="X787">
        <v>0</v>
      </c>
      <c r="Y787">
        <v>1</v>
      </c>
      <c r="Z787">
        <v>1</v>
      </c>
      <c r="AA787">
        <v>0</v>
      </c>
      <c r="AB787" t="s">
        <v>1038</v>
      </c>
      <c r="AC787" t="s">
        <v>6050</v>
      </c>
      <c r="AP787" t="s">
        <v>980</v>
      </c>
      <c r="AQ787">
        <v>0</v>
      </c>
      <c r="AT787" t="s">
        <v>1029</v>
      </c>
      <c r="AU787" t="s">
        <v>6051</v>
      </c>
      <c r="AV787" t="str">
        <f t="shared" si="12"/>
        <v>Oczyszczalnia ścieków w Niegosławicach w aglomeracji Niegosławice</v>
      </c>
      <c r="AW787" t="s">
        <v>6052</v>
      </c>
      <c r="AX787" t="s">
        <v>6053</v>
      </c>
      <c r="BF787" s="730" t="s">
        <v>6037</v>
      </c>
      <c r="BG787" s="730" t="s">
        <v>6007</v>
      </c>
      <c r="BH787" s="730" t="s">
        <v>9500</v>
      </c>
    </row>
    <row r="788" spans="1:60">
      <c r="A788">
        <v>784</v>
      </c>
      <c r="B788" t="s">
        <v>1038</v>
      </c>
      <c r="D788" t="s">
        <v>6054</v>
      </c>
      <c r="E788" t="s">
        <v>6055</v>
      </c>
      <c r="F788" t="s">
        <v>973</v>
      </c>
      <c r="G788">
        <v>1</v>
      </c>
      <c r="H788">
        <v>0</v>
      </c>
      <c r="I788" t="s">
        <v>2215</v>
      </c>
      <c r="J788" t="s">
        <v>2248</v>
      </c>
      <c r="K788" t="s">
        <v>1038</v>
      </c>
      <c r="L788" t="s">
        <v>2001</v>
      </c>
      <c r="M788" t="s">
        <v>977</v>
      </c>
      <c r="N788" t="s">
        <v>6056</v>
      </c>
      <c r="O788" t="s">
        <v>6056</v>
      </c>
      <c r="P788" t="s">
        <v>6057</v>
      </c>
      <c r="Q788">
        <v>2447</v>
      </c>
      <c r="R788">
        <v>2400</v>
      </c>
      <c r="S788">
        <v>2400</v>
      </c>
      <c r="T788">
        <v>0</v>
      </c>
      <c r="U788">
        <v>0</v>
      </c>
      <c r="V788">
        <v>0</v>
      </c>
      <c r="W788">
        <v>1</v>
      </c>
      <c r="X788">
        <v>1</v>
      </c>
      <c r="Y788">
        <v>1</v>
      </c>
      <c r="Z788">
        <v>1</v>
      </c>
      <c r="AA788">
        <v>1</v>
      </c>
      <c r="AB788" t="s">
        <v>1038</v>
      </c>
      <c r="AC788" t="s">
        <v>6058</v>
      </c>
      <c r="AP788" t="s">
        <v>980</v>
      </c>
      <c r="AQ788">
        <v>0</v>
      </c>
      <c r="AT788" t="s">
        <v>1029</v>
      </c>
      <c r="AU788" t="s">
        <v>6051</v>
      </c>
      <c r="AV788" t="str">
        <f t="shared" si="12"/>
        <v>Oczyszczalnia ścieków w Mycielinie w aglomeracji Niegosławice</v>
      </c>
      <c r="AW788" t="s">
        <v>6059</v>
      </c>
      <c r="AX788" t="s">
        <v>6053</v>
      </c>
      <c r="BF788" s="730" t="s">
        <v>2278</v>
      </c>
      <c r="BG788" s="730" t="s">
        <v>5998</v>
      </c>
      <c r="BH788" s="730" t="s">
        <v>9500</v>
      </c>
    </row>
    <row r="789" spans="1:60">
      <c r="A789">
        <v>785</v>
      </c>
      <c r="B789" t="s">
        <v>1038</v>
      </c>
      <c r="D789" t="s">
        <v>6060</v>
      </c>
      <c r="E789" t="s">
        <v>6061</v>
      </c>
      <c r="F789" t="s">
        <v>973</v>
      </c>
      <c r="G789">
        <v>1</v>
      </c>
      <c r="H789">
        <v>0</v>
      </c>
      <c r="I789" t="s">
        <v>3590</v>
      </c>
      <c r="J789" t="s">
        <v>6062</v>
      </c>
      <c r="K789" t="s">
        <v>5998</v>
      </c>
      <c r="L789" t="s">
        <v>2001</v>
      </c>
      <c r="M789" t="s">
        <v>977</v>
      </c>
      <c r="N789" t="s">
        <v>6061</v>
      </c>
      <c r="O789" t="s">
        <v>6061</v>
      </c>
      <c r="P789" t="s">
        <v>6063</v>
      </c>
      <c r="Q789">
        <v>5843</v>
      </c>
      <c r="R789">
        <v>5797</v>
      </c>
      <c r="S789">
        <v>5697</v>
      </c>
      <c r="T789">
        <v>38</v>
      </c>
      <c r="U789">
        <v>62</v>
      </c>
      <c r="V789">
        <v>100</v>
      </c>
      <c r="W789">
        <v>0.98270000000000002</v>
      </c>
      <c r="X789">
        <v>1</v>
      </c>
      <c r="Y789">
        <v>1</v>
      </c>
      <c r="Z789">
        <v>1</v>
      </c>
      <c r="AA789">
        <v>1</v>
      </c>
      <c r="AB789" t="s">
        <v>1038</v>
      </c>
      <c r="AC789" t="s">
        <v>6064</v>
      </c>
      <c r="AP789" t="s">
        <v>980</v>
      </c>
      <c r="AQ789">
        <v>0</v>
      </c>
      <c r="AT789" t="s">
        <v>1212</v>
      </c>
      <c r="AU789" t="s">
        <v>5759</v>
      </c>
      <c r="AV789" t="str">
        <f t="shared" si="12"/>
        <v>Oczyszczalnia Ścieków w Tarle w aglomeracji Niedźwiada</v>
      </c>
      <c r="AW789" t="s">
        <v>6065</v>
      </c>
      <c r="AX789" t="s">
        <v>5760</v>
      </c>
      <c r="BF789" s="730" t="s">
        <v>6046</v>
      </c>
      <c r="BG789" s="730" t="s">
        <v>1038</v>
      </c>
      <c r="BH789" s="730" t="s">
        <v>9500</v>
      </c>
    </row>
    <row r="790" spans="1:60">
      <c r="A790">
        <v>786</v>
      </c>
      <c r="B790" t="s">
        <v>1038</v>
      </c>
      <c r="D790" t="s">
        <v>2227</v>
      </c>
      <c r="E790" t="s">
        <v>2229</v>
      </c>
      <c r="F790" t="s">
        <v>973</v>
      </c>
      <c r="G790">
        <v>1</v>
      </c>
      <c r="H790">
        <v>0</v>
      </c>
      <c r="I790" t="s">
        <v>2215</v>
      </c>
      <c r="J790" t="s">
        <v>6066</v>
      </c>
      <c r="K790" t="s">
        <v>1038</v>
      </c>
      <c r="L790" t="s">
        <v>2001</v>
      </c>
      <c r="M790" t="s">
        <v>977</v>
      </c>
      <c r="N790" t="s">
        <v>6067</v>
      </c>
      <c r="O790" t="s">
        <v>6068</v>
      </c>
      <c r="P790" t="s">
        <v>6069</v>
      </c>
      <c r="Q790">
        <v>32486</v>
      </c>
      <c r="R790">
        <v>31621</v>
      </c>
      <c r="S790">
        <v>31049</v>
      </c>
      <c r="T790">
        <v>418</v>
      </c>
      <c r="U790">
        <v>154</v>
      </c>
      <c r="V790">
        <v>572</v>
      </c>
      <c r="W790">
        <v>0.9819</v>
      </c>
      <c r="X790">
        <v>1</v>
      </c>
      <c r="Y790">
        <v>1</v>
      </c>
      <c r="Z790">
        <v>1</v>
      </c>
      <c r="AA790">
        <v>1</v>
      </c>
      <c r="AB790" t="s">
        <v>1038</v>
      </c>
      <c r="AC790" t="s">
        <v>6070</v>
      </c>
      <c r="AP790" t="s">
        <v>980</v>
      </c>
      <c r="AQ790">
        <v>0</v>
      </c>
      <c r="AT790" t="s">
        <v>1212</v>
      </c>
      <c r="AU790" t="s">
        <v>5696</v>
      </c>
      <c r="AV790" t="str">
        <f t="shared" si="12"/>
        <v xml:space="preserve">Niedrzwica w aglomeracji Niedrzwica Duża
</v>
      </c>
      <c r="AW790" t="s">
        <v>6071</v>
      </c>
      <c r="AX790" t="s">
        <v>5697</v>
      </c>
      <c r="BF790" s="730" t="s">
        <v>6054</v>
      </c>
      <c r="BG790" s="730" t="s">
        <v>1038</v>
      </c>
      <c r="BH790" s="730" t="s">
        <v>9500</v>
      </c>
    </row>
    <row r="791" spans="1:60">
      <c r="A791">
        <v>787</v>
      </c>
      <c r="B791" t="s">
        <v>1038</v>
      </c>
      <c r="D791" t="s">
        <v>1177</v>
      </c>
      <c r="E791" t="s">
        <v>1179</v>
      </c>
      <c r="F791" t="s">
        <v>973</v>
      </c>
      <c r="G791">
        <v>1</v>
      </c>
      <c r="H791">
        <v>0</v>
      </c>
      <c r="I791" t="s">
        <v>3590</v>
      </c>
      <c r="J791" t="s">
        <v>6072</v>
      </c>
      <c r="K791" t="s">
        <v>5998</v>
      </c>
      <c r="L791" t="s">
        <v>2001</v>
      </c>
      <c r="M791" t="s">
        <v>977</v>
      </c>
      <c r="N791" t="s">
        <v>5003</v>
      </c>
      <c r="O791" t="s">
        <v>5003</v>
      </c>
      <c r="P791" t="s">
        <v>6073</v>
      </c>
      <c r="Q791">
        <v>2359</v>
      </c>
      <c r="R791">
        <v>2248</v>
      </c>
      <c r="S791">
        <v>318</v>
      </c>
      <c r="T791">
        <v>1773</v>
      </c>
      <c r="U791">
        <v>157</v>
      </c>
      <c r="V791">
        <v>1930</v>
      </c>
      <c r="W791">
        <v>0.14149999999999999</v>
      </c>
      <c r="X791">
        <v>0</v>
      </c>
      <c r="Y791">
        <v>1</v>
      </c>
      <c r="Z791">
        <v>0</v>
      </c>
      <c r="AA791">
        <v>0</v>
      </c>
      <c r="AB791" t="s">
        <v>1038</v>
      </c>
      <c r="AC791" t="s">
        <v>6074</v>
      </c>
      <c r="AP791" t="s">
        <v>980</v>
      </c>
      <c r="AQ791">
        <v>0</v>
      </c>
      <c r="AT791" t="s">
        <v>1019</v>
      </c>
      <c r="AU791" t="s">
        <v>6075</v>
      </c>
      <c r="AV791" t="str">
        <f t="shared" si="12"/>
        <v>Niebylec-Małówka w aglomeracji Niebylec</v>
      </c>
      <c r="AW791" t="s">
        <v>6076</v>
      </c>
      <c r="AX791" t="s">
        <v>6077</v>
      </c>
      <c r="BF791" s="730" t="s">
        <v>6060</v>
      </c>
      <c r="BG791" s="730" t="s">
        <v>5998</v>
      </c>
      <c r="BH791" s="730" t="s">
        <v>9500</v>
      </c>
    </row>
    <row r="792" spans="1:60">
      <c r="A792">
        <v>788</v>
      </c>
      <c r="B792" t="s">
        <v>1038</v>
      </c>
      <c r="D792" t="s">
        <v>5001</v>
      </c>
      <c r="E792" t="s">
        <v>5003</v>
      </c>
      <c r="F792" t="s">
        <v>973</v>
      </c>
      <c r="G792">
        <v>1</v>
      </c>
      <c r="H792">
        <v>0</v>
      </c>
      <c r="I792" t="s">
        <v>3590</v>
      </c>
      <c r="J792" t="s">
        <v>6072</v>
      </c>
      <c r="K792" t="s">
        <v>5998</v>
      </c>
      <c r="L792" t="s">
        <v>2001</v>
      </c>
      <c r="M792" t="s">
        <v>977</v>
      </c>
      <c r="N792" t="s">
        <v>5003</v>
      </c>
      <c r="O792" t="s">
        <v>5003</v>
      </c>
      <c r="P792" t="s">
        <v>6078</v>
      </c>
      <c r="Q792">
        <v>5436</v>
      </c>
      <c r="R792">
        <v>5419</v>
      </c>
      <c r="S792">
        <v>5076</v>
      </c>
      <c r="T792">
        <v>293</v>
      </c>
      <c r="U792">
        <v>50</v>
      </c>
      <c r="V792">
        <v>343</v>
      </c>
      <c r="W792">
        <v>0.93669999999999998</v>
      </c>
      <c r="X792">
        <v>0</v>
      </c>
      <c r="Y792">
        <v>1</v>
      </c>
      <c r="Z792">
        <v>1</v>
      </c>
      <c r="AA792">
        <v>0</v>
      </c>
      <c r="AB792" t="s">
        <v>1038</v>
      </c>
      <c r="AC792" t="s">
        <v>6079</v>
      </c>
      <c r="AP792" t="s">
        <v>980</v>
      </c>
      <c r="AQ792">
        <v>0</v>
      </c>
      <c r="AT792" t="s">
        <v>990</v>
      </c>
      <c r="AU792" t="s">
        <v>6080</v>
      </c>
      <c r="AV792" t="str">
        <f t="shared" si="12"/>
        <v xml:space="preserve">Oczyszczalnia ścieków w Tatarach w aglomeracji Nidzica
</v>
      </c>
      <c r="AW792" t="s">
        <v>6081</v>
      </c>
      <c r="AX792" t="s">
        <v>6082</v>
      </c>
      <c r="BF792" s="730" t="s">
        <v>2227</v>
      </c>
      <c r="BG792" s="730" t="s">
        <v>1038</v>
      </c>
      <c r="BH792" s="730" t="s">
        <v>9500</v>
      </c>
    </row>
    <row r="793" spans="1:60">
      <c r="A793">
        <v>789</v>
      </c>
      <c r="B793" t="s">
        <v>1038</v>
      </c>
      <c r="D793" t="s">
        <v>6083</v>
      </c>
      <c r="E793" t="s">
        <v>6084</v>
      </c>
      <c r="F793" t="s">
        <v>973</v>
      </c>
      <c r="G793">
        <v>1</v>
      </c>
      <c r="H793">
        <v>0</v>
      </c>
      <c r="I793" t="s">
        <v>2215</v>
      </c>
      <c r="J793" t="s">
        <v>6006</v>
      </c>
      <c r="K793" t="s">
        <v>6007</v>
      </c>
      <c r="L793" t="s">
        <v>2001</v>
      </c>
      <c r="M793" t="s">
        <v>977</v>
      </c>
      <c r="N793" t="s">
        <v>6084</v>
      </c>
      <c r="O793" t="s">
        <v>6084</v>
      </c>
      <c r="P793" t="s">
        <v>6085</v>
      </c>
      <c r="Q793">
        <v>3276</v>
      </c>
      <c r="R793">
        <v>3468</v>
      </c>
      <c r="S793">
        <v>3309</v>
      </c>
      <c r="T793">
        <v>159</v>
      </c>
      <c r="U793">
        <v>0</v>
      </c>
      <c r="V793">
        <v>159</v>
      </c>
      <c r="W793">
        <v>0.95420000000000005</v>
      </c>
      <c r="X793">
        <v>0</v>
      </c>
      <c r="Y793">
        <v>1</v>
      </c>
      <c r="Z793">
        <v>1</v>
      </c>
      <c r="AA793">
        <v>0</v>
      </c>
      <c r="AB793" t="s">
        <v>1038</v>
      </c>
      <c r="AC793" t="s">
        <v>6086</v>
      </c>
      <c r="AP793" t="s">
        <v>980</v>
      </c>
      <c r="AQ793">
        <v>0</v>
      </c>
      <c r="AT793" t="s">
        <v>1047</v>
      </c>
      <c r="AU793" t="s">
        <v>4303</v>
      </c>
      <c r="AV793" t="str">
        <f t="shared" si="12"/>
        <v>Oczyszczalnia ścieków CIECHOWICE w aglomeracji Nędza</v>
      </c>
      <c r="AW793" t="s">
        <v>6087</v>
      </c>
      <c r="AX793" t="s">
        <v>4304</v>
      </c>
      <c r="BF793" s="730" t="s">
        <v>1177</v>
      </c>
      <c r="BG793" s="730" t="s">
        <v>5998</v>
      </c>
      <c r="BH793" s="730" t="s">
        <v>9500</v>
      </c>
    </row>
    <row r="794" spans="1:60">
      <c r="A794">
        <v>790</v>
      </c>
      <c r="B794" t="s">
        <v>1038</v>
      </c>
      <c r="D794" t="s">
        <v>3508</v>
      </c>
      <c r="E794" t="s">
        <v>3510</v>
      </c>
      <c r="F794" t="s">
        <v>973</v>
      </c>
      <c r="G794">
        <v>1</v>
      </c>
      <c r="H794">
        <v>0</v>
      </c>
      <c r="I794" t="s">
        <v>2215</v>
      </c>
      <c r="J794" t="s">
        <v>6088</v>
      </c>
      <c r="K794" t="s">
        <v>1038</v>
      </c>
      <c r="L794" t="s">
        <v>2001</v>
      </c>
      <c r="M794" t="s">
        <v>977</v>
      </c>
      <c r="N794" t="s">
        <v>3561</v>
      </c>
      <c r="O794" t="s">
        <v>3561</v>
      </c>
      <c r="P794" t="s">
        <v>6089</v>
      </c>
      <c r="Q794">
        <v>3522</v>
      </c>
      <c r="R794">
        <v>3431</v>
      </c>
      <c r="S794">
        <v>3408</v>
      </c>
      <c r="T794">
        <v>23</v>
      </c>
      <c r="U794">
        <v>0</v>
      </c>
      <c r="V794">
        <v>23</v>
      </c>
      <c r="W794">
        <v>0.99329999999999996</v>
      </c>
      <c r="X794">
        <v>1</v>
      </c>
      <c r="Y794">
        <v>0</v>
      </c>
      <c r="Z794">
        <v>1</v>
      </c>
      <c r="AA794">
        <v>0</v>
      </c>
      <c r="AB794" t="s">
        <v>1038</v>
      </c>
      <c r="AC794" t="s">
        <v>6090</v>
      </c>
      <c r="AP794" t="s">
        <v>980</v>
      </c>
      <c r="AQ794">
        <v>0</v>
      </c>
      <c r="AT794" t="s">
        <v>1038</v>
      </c>
      <c r="AU794" t="s">
        <v>6091</v>
      </c>
      <c r="AV794" t="str">
        <f t="shared" si="12"/>
        <v>Oczyszczalnia ścieków w Nekli w aglomeracji Nekla</v>
      </c>
      <c r="AW794" t="s">
        <v>6092</v>
      </c>
      <c r="AX794" t="s">
        <v>6093</v>
      </c>
      <c r="BF794" s="730" t="s">
        <v>5001</v>
      </c>
      <c r="BG794" s="730" t="s">
        <v>5998</v>
      </c>
      <c r="BH794" s="730" t="s">
        <v>9500</v>
      </c>
    </row>
    <row r="795" spans="1:60">
      <c r="A795">
        <v>791</v>
      </c>
      <c r="B795" t="s">
        <v>1038</v>
      </c>
      <c r="D795" t="s">
        <v>3559</v>
      </c>
      <c r="E795" t="s">
        <v>3561</v>
      </c>
      <c r="F795" t="s">
        <v>973</v>
      </c>
      <c r="G795">
        <v>1</v>
      </c>
      <c r="H795">
        <v>0</v>
      </c>
      <c r="I795" t="s">
        <v>2215</v>
      </c>
      <c r="J795" t="s">
        <v>6088</v>
      </c>
      <c r="K795" t="s">
        <v>1038</v>
      </c>
      <c r="L795" t="s">
        <v>2001</v>
      </c>
      <c r="M795" t="s">
        <v>977</v>
      </c>
      <c r="N795" t="s">
        <v>3561</v>
      </c>
      <c r="O795" t="s">
        <v>3561</v>
      </c>
      <c r="P795" t="s">
        <v>6094</v>
      </c>
      <c r="Q795">
        <v>9302</v>
      </c>
      <c r="R795">
        <v>9191</v>
      </c>
      <c r="S795">
        <v>9163</v>
      </c>
      <c r="T795">
        <v>28</v>
      </c>
      <c r="U795">
        <v>0</v>
      </c>
      <c r="V795">
        <v>28</v>
      </c>
      <c r="W795">
        <v>0.997</v>
      </c>
      <c r="X795">
        <v>1</v>
      </c>
      <c r="Y795">
        <v>1</v>
      </c>
      <c r="Z795">
        <v>0</v>
      </c>
      <c r="AA795">
        <v>0</v>
      </c>
      <c r="AB795" t="s">
        <v>1038</v>
      </c>
      <c r="AC795" t="s">
        <v>6095</v>
      </c>
      <c r="AP795" t="s">
        <v>980</v>
      </c>
      <c r="AQ795">
        <v>0</v>
      </c>
      <c r="AT795" t="s">
        <v>990</v>
      </c>
      <c r="AU795" t="s">
        <v>6096</v>
      </c>
      <c r="AV795" t="str">
        <f t="shared" si="12"/>
        <v xml:space="preserve">Oczyszczalnia Ścieków w Nasielsku w aglomeracji Nasielsk
</v>
      </c>
      <c r="AW795" t="s">
        <v>6097</v>
      </c>
      <c r="AX795" t="s">
        <v>6098</v>
      </c>
      <c r="BF795" s="730" t="s">
        <v>6083</v>
      </c>
      <c r="BG795" s="730" t="s">
        <v>6007</v>
      </c>
      <c r="BH795" s="730" t="s">
        <v>9500</v>
      </c>
    </row>
    <row r="796" spans="1:60">
      <c r="A796">
        <v>792</v>
      </c>
      <c r="B796" t="s">
        <v>1038</v>
      </c>
      <c r="D796" t="s">
        <v>6099</v>
      </c>
      <c r="E796" t="s">
        <v>6100</v>
      </c>
      <c r="F796" t="s">
        <v>973</v>
      </c>
      <c r="G796">
        <v>1</v>
      </c>
      <c r="H796">
        <v>0</v>
      </c>
      <c r="I796" t="s">
        <v>2215</v>
      </c>
      <c r="J796" t="s">
        <v>2229</v>
      </c>
      <c r="K796" t="s">
        <v>1038</v>
      </c>
      <c r="L796" t="s">
        <v>2001</v>
      </c>
      <c r="M796" t="s">
        <v>977</v>
      </c>
      <c r="N796" t="s">
        <v>6100</v>
      </c>
      <c r="O796" t="s">
        <v>6100</v>
      </c>
      <c r="P796" t="s">
        <v>6101</v>
      </c>
      <c r="Q796">
        <v>3077</v>
      </c>
      <c r="R796">
        <v>2648</v>
      </c>
      <c r="S796">
        <v>2445</v>
      </c>
      <c r="T796">
        <v>201</v>
      </c>
      <c r="U796">
        <v>2</v>
      </c>
      <c r="V796">
        <v>203</v>
      </c>
      <c r="W796">
        <v>0.92330000000000001</v>
      </c>
      <c r="X796">
        <v>0</v>
      </c>
      <c r="Y796">
        <v>1</v>
      </c>
      <c r="Z796">
        <v>1</v>
      </c>
      <c r="AA796">
        <v>0</v>
      </c>
      <c r="AB796" t="s">
        <v>1038</v>
      </c>
      <c r="AC796" t="s">
        <v>6102</v>
      </c>
      <c r="AP796" t="s">
        <v>980</v>
      </c>
      <c r="AQ796">
        <v>0</v>
      </c>
      <c r="AT796" t="s">
        <v>1019</v>
      </c>
      <c r="AU796" t="s">
        <v>6103</v>
      </c>
      <c r="AV796" t="str">
        <f t="shared" si="12"/>
        <v xml:space="preserve">Oczyszczalnia Narol w aglomeracji Narol
</v>
      </c>
      <c r="AW796" t="s">
        <v>6104</v>
      </c>
      <c r="AX796" t="s">
        <v>6105</v>
      </c>
      <c r="BF796" s="730" t="s">
        <v>3508</v>
      </c>
      <c r="BG796" s="730" t="s">
        <v>1038</v>
      </c>
      <c r="BH796" s="730" t="s">
        <v>9500</v>
      </c>
    </row>
    <row r="797" spans="1:60">
      <c r="A797">
        <v>793</v>
      </c>
      <c r="B797" t="s">
        <v>1038</v>
      </c>
      <c r="D797" t="s">
        <v>6106</v>
      </c>
      <c r="E797" t="s">
        <v>6107</v>
      </c>
      <c r="F797" t="s">
        <v>973</v>
      </c>
      <c r="G797">
        <v>1</v>
      </c>
      <c r="H797">
        <v>0</v>
      </c>
      <c r="I797" t="s">
        <v>2152</v>
      </c>
      <c r="J797" t="s">
        <v>6108</v>
      </c>
      <c r="K797" t="s">
        <v>6109</v>
      </c>
      <c r="L797" t="s">
        <v>2001</v>
      </c>
      <c r="M797" t="s">
        <v>977</v>
      </c>
      <c r="N797" t="s">
        <v>6110</v>
      </c>
      <c r="O797" t="s">
        <v>6110</v>
      </c>
      <c r="P797" t="s">
        <v>6111</v>
      </c>
      <c r="Q797">
        <v>2628</v>
      </c>
      <c r="R797">
        <v>2711</v>
      </c>
      <c r="S797">
        <v>2711</v>
      </c>
      <c r="T797">
        <v>0</v>
      </c>
      <c r="U797">
        <v>0</v>
      </c>
      <c r="V797">
        <v>0</v>
      </c>
      <c r="W797">
        <v>1</v>
      </c>
      <c r="X797">
        <v>1</v>
      </c>
      <c r="Y797">
        <v>1</v>
      </c>
      <c r="Z797">
        <v>1</v>
      </c>
      <c r="AA797">
        <v>1</v>
      </c>
      <c r="AB797" t="s">
        <v>1038</v>
      </c>
      <c r="AC797" t="s">
        <v>6112</v>
      </c>
      <c r="AP797" t="s">
        <v>980</v>
      </c>
      <c r="AQ797">
        <v>0</v>
      </c>
      <c r="AT797" t="s">
        <v>935</v>
      </c>
      <c r="AU797" t="s">
        <v>5016</v>
      </c>
      <c r="AV797" t="str">
        <f t="shared" si="12"/>
        <v xml:space="preserve">Napęków w aglomeracji Napęków
</v>
      </c>
      <c r="AW797" t="s">
        <v>6113</v>
      </c>
      <c r="AX797" t="s">
        <v>5017</v>
      </c>
      <c r="BF797" s="730" t="s">
        <v>3559</v>
      </c>
      <c r="BG797" s="730" t="s">
        <v>1038</v>
      </c>
      <c r="BH797" s="730" t="s">
        <v>9500</v>
      </c>
    </row>
    <row r="798" spans="1:60">
      <c r="A798">
        <v>794</v>
      </c>
      <c r="B798" t="s">
        <v>1038</v>
      </c>
      <c r="D798" t="s">
        <v>6114</v>
      </c>
      <c r="E798" t="s">
        <v>6115</v>
      </c>
      <c r="F798" t="s">
        <v>973</v>
      </c>
      <c r="G798">
        <v>1</v>
      </c>
      <c r="H798">
        <v>0</v>
      </c>
      <c r="I798" t="s">
        <v>2215</v>
      </c>
      <c r="J798" t="s">
        <v>2345</v>
      </c>
      <c r="K798" t="s">
        <v>6116</v>
      </c>
      <c r="L798" t="s">
        <v>2001</v>
      </c>
      <c r="M798" t="s">
        <v>977</v>
      </c>
      <c r="N798" t="s">
        <v>6115</v>
      </c>
      <c r="O798" t="s">
        <v>6115</v>
      </c>
      <c r="P798" t="s">
        <v>6117</v>
      </c>
      <c r="Q798">
        <v>2235</v>
      </c>
      <c r="R798">
        <v>2235</v>
      </c>
      <c r="S798">
        <v>1994</v>
      </c>
      <c r="T798">
        <v>202</v>
      </c>
      <c r="U798">
        <v>39</v>
      </c>
      <c r="V798">
        <v>241</v>
      </c>
      <c r="W798">
        <v>0.89219999999999999</v>
      </c>
      <c r="X798">
        <v>0</v>
      </c>
      <c r="Y798">
        <v>1</v>
      </c>
      <c r="Z798">
        <v>1</v>
      </c>
      <c r="AA798">
        <v>0</v>
      </c>
      <c r="AB798" t="s">
        <v>1038</v>
      </c>
      <c r="AC798" t="s">
        <v>6118</v>
      </c>
      <c r="AP798" t="s">
        <v>980</v>
      </c>
      <c r="AQ798">
        <v>0</v>
      </c>
      <c r="AT798" t="s">
        <v>1029</v>
      </c>
      <c r="AU798" t="s">
        <v>6119</v>
      </c>
      <c r="AV798" t="str">
        <f t="shared" si="12"/>
        <v>Oczyszczalnia Ścieków w Namysłowie w aglomeracji Namysłów</v>
      </c>
      <c r="AW798" t="s">
        <v>6120</v>
      </c>
      <c r="AX798" t="s">
        <v>6121</v>
      </c>
      <c r="BF798" s="730" t="s">
        <v>6099</v>
      </c>
      <c r="BG798" s="730" t="s">
        <v>1038</v>
      </c>
      <c r="BH798" s="730" t="s">
        <v>9500</v>
      </c>
    </row>
    <row r="799" spans="1:60">
      <c r="A799">
        <v>795</v>
      </c>
      <c r="B799" t="s">
        <v>1038</v>
      </c>
      <c r="D799" t="s">
        <v>6122</v>
      </c>
      <c r="E799" t="s">
        <v>6123</v>
      </c>
      <c r="F799" t="s">
        <v>973</v>
      </c>
      <c r="G799">
        <v>1</v>
      </c>
      <c r="H799">
        <v>0</v>
      </c>
      <c r="I799" t="s">
        <v>3590</v>
      </c>
      <c r="J799" t="s">
        <v>3799</v>
      </c>
      <c r="K799" t="s">
        <v>5998</v>
      </c>
      <c r="L799" t="s">
        <v>2001</v>
      </c>
      <c r="M799" t="s">
        <v>977</v>
      </c>
      <c r="N799" t="s">
        <v>6124</v>
      </c>
      <c r="O799" t="s">
        <v>6125</v>
      </c>
      <c r="P799" t="s">
        <v>6126</v>
      </c>
      <c r="Q799">
        <v>3893</v>
      </c>
      <c r="R799">
        <v>3767</v>
      </c>
      <c r="S799">
        <v>3726</v>
      </c>
      <c r="T799">
        <v>35</v>
      </c>
      <c r="U799">
        <v>6</v>
      </c>
      <c r="V799">
        <v>41</v>
      </c>
      <c r="W799">
        <v>0.98909999999999998</v>
      </c>
      <c r="X799">
        <v>1</v>
      </c>
      <c r="Y799">
        <v>1</v>
      </c>
      <c r="Z799">
        <v>1</v>
      </c>
      <c r="AA799">
        <v>1</v>
      </c>
      <c r="AB799" t="s">
        <v>1038</v>
      </c>
      <c r="AC799" t="s">
        <v>6127</v>
      </c>
      <c r="AP799" t="s">
        <v>980</v>
      </c>
      <c r="AQ799">
        <v>0</v>
      </c>
      <c r="AT799" t="s">
        <v>1029</v>
      </c>
      <c r="AU799" t="s">
        <v>6119</v>
      </c>
      <c r="AV799" t="str">
        <f t="shared" si="12"/>
        <v>Oczyszczalnia Ścieków w Pokoju w aglomeracji Namysłów</v>
      </c>
      <c r="AW799" t="s">
        <v>6128</v>
      </c>
      <c r="AX799" t="s">
        <v>6121</v>
      </c>
      <c r="BF799" s="730" t="s">
        <v>6106</v>
      </c>
      <c r="BG799" s="730" t="s">
        <v>6109</v>
      </c>
      <c r="BH799" s="730" t="s">
        <v>9500</v>
      </c>
    </row>
    <row r="800" spans="1:60">
      <c r="A800">
        <v>796</v>
      </c>
      <c r="B800" t="s">
        <v>1038</v>
      </c>
      <c r="D800" t="s">
        <v>6129</v>
      </c>
      <c r="E800" t="s">
        <v>6124</v>
      </c>
      <c r="F800" t="s">
        <v>973</v>
      </c>
      <c r="G800">
        <v>1</v>
      </c>
      <c r="H800">
        <v>0</v>
      </c>
      <c r="I800" t="s">
        <v>3590</v>
      </c>
      <c r="J800" t="s">
        <v>3799</v>
      </c>
      <c r="K800" t="s">
        <v>5998</v>
      </c>
      <c r="L800" t="s">
        <v>2001</v>
      </c>
      <c r="M800" t="s">
        <v>977</v>
      </c>
      <c r="N800" t="s">
        <v>6124</v>
      </c>
      <c r="O800" t="s">
        <v>6124</v>
      </c>
      <c r="P800" t="s">
        <v>6130</v>
      </c>
      <c r="Q800">
        <v>4105</v>
      </c>
      <c r="R800">
        <v>3975</v>
      </c>
      <c r="S800">
        <v>3942</v>
      </c>
      <c r="T800">
        <v>33</v>
      </c>
      <c r="U800">
        <v>0</v>
      </c>
      <c r="V800">
        <v>33</v>
      </c>
      <c r="W800">
        <v>0.99170000000000003</v>
      </c>
      <c r="X800">
        <v>1</v>
      </c>
      <c r="Y800">
        <v>1</v>
      </c>
      <c r="Z800">
        <v>1</v>
      </c>
      <c r="AA800">
        <v>1</v>
      </c>
      <c r="AB800" t="s">
        <v>1038</v>
      </c>
      <c r="AC800" t="s">
        <v>6131</v>
      </c>
      <c r="AP800" t="s">
        <v>980</v>
      </c>
      <c r="AQ800">
        <v>0</v>
      </c>
      <c r="AT800" t="s">
        <v>990</v>
      </c>
      <c r="AU800" t="s">
        <v>6132</v>
      </c>
      <c r="AV800" t="str">
        <f t="shared" si="12"/>
        <v>Oczyszczalnia Ścieków w Nałęczowie w aglomeracji Nałęczów</v>
      </c>
      <c r="AW800" t="s">
        <v>6133</v>
      </c>
      <c r="AX800" t="s">
        <v>6134</v>
      </c>
      <c r="BF800" s="730" t="s">
        <v>6114</v>
      </c>
      <c r="BG800" s="730" t="s">
        <v>6116</v>
      </c>
      <c r="BH800" s="730" t="s">
        <v>9500</v>
      </c>
    </row>
    <row r="801" spans="1:60">
      <c r="A801">
        <v>797</v>
      </c>
      <c r="B801" t="s">
        <v>1038</v>
      </c>
      <c r="D801" t="s">
        <v>4802</v>
      </c>
      <c r="E801" t="s">
        <v>4804</v>
      </c>
      <c r="F801" t="s">
        <v>973</v>
      </c>
      <c r="G801">
        <v>1</v>
      </c>
      <c r="H801">
        <v>0</v>
      </c>
      <c r="I801" t="s">
        <v>3590</v>
      </c>
      <c r="J801" t="s">
        <v>6062</v>
      </c>
      <c r="K801" t="s">
        <v>5998</v>
      </c>
      <c r="L801" t="s">
        <v>2001</v>
      </c>
      <c r="M801" t="s">
        <v>977</v>
      </c>
      <c r="N801" t="s">
        <v>4804</v>
      </c>
      <c r="O801" t="s">
        <v>4804</v>
      </c>
      <c r="P801" t="s">
        <v>6135</v>
      </c>
      <c r="Q801">
        <v>2777</v>
      </c>
      <c r="R801">
        <v>2777</v>
      </c>
      <c r="S801">
        <v>2752</v>
      </c>
      <c r="T801">
        <v>18</v>
      </c>
      <c r="U801">
        <v>7</v>
      </c>
      <c r="V801">
        <v>25</v>
      </c>
      <c r="W801">
        <v>0.99099999999999999</v>
      </c>
      <c r="X801">
        <v>1</v>
      </c>
      <c r="Y801">
        <v>1</v>
      </c>
      <c r="Z801">
        <v>1</v>
      </c>
      <c r="AA801">
        <v>1</v>
      </c>
      <c r="AB801" t="s">
        <v>1038</v>
      </c>
      <c r="AC801" t="s">
        <v>6136</v>
      </c>
      <c r="AP801" t="s">
        <v>980</v>
      </c>
      <c r="AQ801">
        <v>0</v>
      </c>
      <c r="AT801" t="s">
        <v>1072</v>
      </c>
      <c r="AU801" t="s">
        <v>2009</v>
      </c>
      <c r="AV801" t="str">
        <f t="shared" si="12"/>
        <v xml:space="preserve">Oczyszczalnia Lubasz Nakło nad Notecią w aglomeracji Nakło nad Notecią
</v>
      </c>
      <c r="AW801" t="s">
        <v>6137</v>
      </c>
      <c r="AX801" t="s">
        <v>2010</v>
      </c>
      <c r="BF801" s="730" t="s">
        <v>6122</v>
      </c>
      <c r="BG801" s="730" t="s">
        <v>5998</v>
      </c>
      <c r="BH801" s="730" t="s">
        <v>9500</v>
      </c>
    </row>
    <row r="802" spans="1:60">
      <c r="A802">
        <v>798</v>
      </c>
      <c r="B802" t="s">
        <v>1038</v>
      </c>
      <c r="D802" t="s">
        <v>4695</v>
      </c>
      <c r="E802" t="s">
        <v>4696</v>
      </c>
      <c r="F802" t="s">
        <v>973</v>
      </c>
      <c r="G802">
        <v>1</v>
      </c>
      <c r="H802">
        <v>0</v>
      </c>
      <c r="I802" t="s">
        <v>2215</v>
      </c>
      <c r="J802" t="s">
        <v>6138</v>
      </c>
      <c r="K802" t="s">
        <v>1038</v>
      </c>
      <c r="L802" t="s">
        <v>2001</v>
      </c>
      <c r="M802" t="s">
        <v>977</v>
      </c>
      <c r="N802" t="s">
        <v>6139</v>
      </c>
      <c r="O802" t="s">
        <v>6139</v>
      </c>
      <c r="P802" t="s">
        <v>6140</v>
      </c>
      <c r="Q802">
        <v>5074</v>
      </c>
      <c r="R802">
        <v>5036</v>
      </c>
      <c r="S802">
        <v>4977</v>
      </c>
      <c r="T802">
        <v>36</v>
      </c>
      <c r="U802">
        <v>23</v>
      </c>
      <c r="V802">
        <v>59</v>
      </c>
      <c r="W802">
        <v>0.98829999999999996</v>
      </c>
      <c r="X802">
        <v>1</v>
      </c>
      <c r="Y802">
        <v>1</v>
      </c>
      <c r="Z802">
        <v>1</v>
      </c>
      <c r="AA802">
        <v>1</v>
      </c>
      <c r="AB802" t="s">
        <v>1038</v>
      </c>
      <c r="AC802" t="s">
        <v>6141</v>
      </c>
      <c r="AP802" t="s">
        <v>980</v>
      </c>
      <c r="AQ802">
        <v>0</v>
      </c>
      <c r="AT802" t="s">
        <v>1038</v>
      </c>
      <c r="AU802" t="s">
        <v>6142</v>
      </c>
      <c r="AV802" t="str">
        <f t="shared" si="12"/>
        <v xml:space="preserve">Nagradowice w aglomeracji Nagradowice
</v>
      </c>
      <c r="AW802" t="s">
        <v>6143</v>
      </c>
      <c r="AX802" t="s">
        <v>6144</v>
      </c>
      <c r="BF802" s="730" t="s">
        <v>6129</v>
      </c>
      <c r="BG802" s="730" t="s">
        <v>5998</v>
      </c>
      <c r="BH802" s="730" t="s">
        <v>9500</v>
      </c>
    </row>
    <row r="803" spans="1:60">
      <c r="A803">
        <v>799</v>
      </c>
      <c r="B803" t="s">
        <v>1038</v>
      </c>
      <c r="D803" t="s">
        <v>3643</v>
      </c>
      <c r="E803" t="s">
        <v>3644</v>
      </c>
      <c r="F803" t="s">
        <v>973</v>
      </c>
      <c r="G803">
        <v>1</v>
      </c>
      <c r="H803">
        <v>0</v>
      </c>
      <c r="I803" t="s">
        <v>2215</v>
      </c>
      <c r="J803" t="s">
        <v>6138</v>
      </c>
      <c r="K803" t="s">
        <v>1038</v>
      </c>
      <c r="L803" t="s">
        <v>2001</v>
      </c>
      <c r="M803" t="s">
        <v>977</v>
      </c>
      <c r="N803" t="s">
        <v>6145</v>
      </c>
      <c r="O803" t="s">
        <v>6139</v>
      </c>
      <c r="P803" t="s">
        <v>6146</v>
      </c>
      <c r="Q803">
        <v>2998</v>
      </c>
      <c r="R803">
        <v>3105</v>
      </c>
      <c r="S803">
        <v>3059</v>
      </c>
      <c r="T803">
        <v>6</v>
      </c>
      <c r="U803">
        <v>40</v>
      </c>
      <c r="V803">
        <v>46</v>
      </c>
      <c r="W803">
        <v>0.98519999999999996</v>
      </c>
      <c r="X803">
        <v>1</v>
      </c>
      <c r="Y803">
        <v>1</v>
      </c>
      <c r="Z803">
        <v>1</v>
      </c>
      <c r="AA803">
        <v>1</v>
      </c>
      <c r="AB803" t="s">
        <v>1038</v>
      </c>
      <c r="AC803" t="s">
        <v>6147</v>
      </c>
      <c r="AP803" t="s">
        <v>980</v>
      </c>
      <c r="AQ803">
        <v>0</v>
      </c>
      <c r="AT803" t="s">
        <v>990</v>
      </c>
      <c r="AU803" t="s">
        <v>6148</v>
      </c>
      <c r="AV803" t="str">
        <f t="shared" si="12"/>
        <v>NADARZYN w aglomeracji NADARZYN</v>
      </c>
      <c r="AW803" t="s">
        <v>6149</v>
      </c>
      <c r="AX803" t="s">
        <v>6149</v>
      </c>
      <c r="BF803" s="730" t="s">
        <v>4802</v>
      </c>
      <c r="BG803" s="730" t="s">
        <v>5998</v>
      </c>
      <c r="BH803" s="730" t="s">
        <v>9500</v>
      </c>
    </row>
    <row r="804" spans="1:60">
      <c r="A804">
        <v>800</v>
      </c>
      <c r="B804" t="s">
        <v>1038</v>
      </c>
      <c r="D804" t="s">
        <v>6150</v>
      </c>
      <c r="E804" t="s">
        <v>6151</v>
      </c>
      <c r="F804" t="s">
        <v>973</v>
      </c>
      <c r="G804">
        <v>1</v>
      </c>
      <c r="H804">
        <v>0</v>
      </c>
      <c r="I804" t="s">
        <v>6152</v>
      </c>
      <c r="J804" t="s">
        <v>6153</v>
      </c>
      <c r="K804" t="s">
        <v>6109</v>
      </c>
      <c r="L804" t="s">
        <v>2001</v>
      </c>
      <c r="M804" t="s">
        <v>977</v>
      </c>
      <c r="N804" t="s">
        <v>6151</v>
      </c>
      <c r="O804" t="s">
        <v>6151</v>
      </c>
      <c r="P804" t="s">
        <v>6154</v>
      </c>
      <c r="Q804">
        <v>3000</v>
      </c>
      <c r="R804">
        <v>3000</v>
      </c>
      <c r="S804">
        <v>2955</v>
      </c>
      <c r="T804">
        <v>32</v>
      </c>
      <c r="U804">
        <v>13</v>
      </c>
      <c r="V804">
        <v>45</v>
      </c>
      <c r="W804">
        <v>0.98499999999999999</v>
      </c>
      <c r="X804">
        <v>1</v>
      </c>
      <c r="Y804">
        <v>1</v>
      </c>
      <c r="Z804">
        <v>1</v>
      </c>
      <c r="AA804">
        <v>1</v>
      </c>
      <c r="AB804" t="s">
        <v>1038</v>
      </c>
      <c r="AC804" t="s">
        <v>6155</v>
      </c>
      <c r="AP804" t="s">
        <v>980</v>
      </c>
      <c r="AQ804">
        <v>0</v>
      </c>
      <c r="AT804" t="s">
        <v>970</v>
      </c>
      <c r="AU804" t="s">
        <v>1172</v>
      </c>
      <c r="AV804" t="str">
        <f t="shared" si="12"/>
        <v>Myślibórz w aglomeracji Myślibórz</v>
      </c>
      <c r="AW804" t="s">
        <v>1173</v>
      </c>
      <c r="AX804" t="s">
        <v>1173</v>
      </c>
      <c r="BF804" s="730" t="s">
        <v>4695</v>
      </c>
      <c r="BG804" s="730" t="s">
        <v>1038</v>
      </c>
      <c r="BH804" s="730" t="s">
        <v>9500</v>
      </c>
    </row>
    <row r="805" spans="1:60">
      <c r="A805">
        <v>801</v>
      </c>
      <c r="B805" t="s">
        <v>1038</v>
      </c>
      <c r="D805" t="s">
        <v>6156</v>
      </c>
      <c r="E805" t="s">
        <v>6157</v>
      </c>
      <c r="F805" t="s">
        <v>973</v>
      </c>
      <c r="G805">
        <v>1</v>
      </c>
      <c r="H805">
        <v>0</v>
      </c>
      <c r="I805" t="s">
        <v>2215</v>
      </c>
      <c r="J805" t="s">
        <v>6158</v>
      </c>
      <c r="K805" t="s">
        <v>6109</v>
      </c>
      <c r="L805" t="s">
        <v>2001</v>
      </c>
      <c r="M805" t="s">
        <v>977</v>
      </c>
      <c r="N805" t="s">
        <v>6159</v>
      </c>
      <c r="O805" t="s">
        <v>6157</v>
      </c>
      <c r="P805" t="s">
        <v>6160</v>
      </c>
      <c r="Q805">
        <v>19694</v>
      </c>
      <c r="R805">
        <v>20183</v>
      </c>
      <c r="S805">
        <v>18248</v>
      </c>
      <c r="T805">
        <v>1935</v>
      </c>
      <c r="U805">
        <v>0</v>
      </c>
      <c r="V805">
        <v>1935</v>
      </c>
      <c r="W805">
        <v>0.90410000000000001</v>
      </c>
      <c r="X805">
        <v>0</v>
      </c>
      <c r="Y805">
        <v>1</v>
      </c>
      <c r="Z805">
        <v>1</v>
      </c>
      <c r="AA805">
        <v>0</v>
      </c>
      <c r="AB805" t="s">
        <v>1038</v>
      </c>
      <c r="AC805" t="s">
        <v>6161</v>
      </c>
      <c r="AP805" t="s">
        <v>980</v>
      </c>
      <c r="AQ805">
        <v>0</v>
      </c>
      <c r="AT805" t="s">
        <v>935</v>
      </c>
      <c r="AU805" t="s">
        <v>4655</v>
      </c>
      <c r="AV805" t="str">
        <f t="shared" si="12"/>
        <v>Myślenice w aglomeracji Myślenice</v>
      </c>
      <c r="AW805" t="s">
        <v>4656</v>
      </c>
      <c r="AX805" t="s">
        <v>4656</v>
      </c>
      <c r="BF805" s="730" t="s">
        <v>3643</v>
      </c>
      <c r="BG805" s="730" t="s">
        <v>1038</v>
      </c>
      <c r="BH805" s="730" t="s">
        <v>9500</v>
      </c>
    </row>
    <row r="806" spans="1:60">
      <c r="A806">
        <v>802</v>
      </c>
      <c r="B806" t="s">
        <v>1038</v>
      </c>
      <c r="D806" t="s">
        <v>5400</v>
      </c>
      <c r="E806" t="s">
        <v>5401</v>
      </c>
      <c r="F806" t="s">
        <v>973</v>
      </c>
      <c r="G806">
        <v>1</v>
      </c>
      <c r="H806">
        <v>0</v>
      </c>
      <c r="I806" t="s">
        <v>6018</v>
      </c>
      <c r="J806" t="s">
        <v>6162</v>
      </c>
      <c r="K806" t="s">
        <v>5998</v>
      </c>
      <c r="L806" t="s">
        <v>2001</v>
      </c>
      <c r="M806" t="s">
        <v>977</v>
      </c>
      <c r="N806" t="s">
        <v>5401</v>
      </c>
      <c r="O806" t="s">
        <v>5401</v>
      </c>
      <c r="P806" t="s">
        <v>6163</v>
      </c>
      <c r="Q806">
        <v>10347</v>
      </c>
      <c r="R806">
        <v>10014</v>
      </c>
      <c r="S806">
        <v>9676</v>
      </c>
      <c r="T806">
        <v>324</v>
      </c>
      <c r="U806">
        <v>14</v>
      </c>
      <c r="V806">
        <v>338</v>
      </c>
      <c r="W806">
        <v>0.96619999999999995</v>
      </c>
      <c r="X806">
        <v>0</v>
      </c>
      <c r="Y806">
        <v>1</v>
      </c>
      <c r="Z806">
        <v>1</v>
      </c>
      <c r="AA806">
        <v>0</v>
      </c>
      <c r="AB806" t="s">
        <v>1038</v>
      </c>
      <c r="AC806" t="s">
        <v>6164</v>
      </c>
      <c r="AP806" t="s">
        <v>980</v>
      </c>
      <c r="AQ806">
        <v>0</v>
      </c>
      <c r="AT806" t="s">
        <v>935</v>
      </c>
      <c r="AU806" t="s">
        <v>4655</v>
      </c>
      <c r="AV806" t="str">
        <f t="shared" si="12"/>
        <v>Krzyszkowice w aglomeracji Myślenice</v>
      </c>
      <c r="AW806" t="s">
        <v>6165</v>
      </c>
      <c r="AX806" t="s">
        <v>4656</v>
      </c>
      <c r="BF806" s="730" t="s">
        <v>6150</v>
      </c>
      <c r="BG806" s="730" t="s">
        <v>6109</v>
      </c>
      <c r="BH806" s="730" t="s">
        <v>9500</v>
      </c>
    </row>
    <row r="807" spans="1:60">
      <c r="A807">
        <v>803</v>
      </c>
      <c r="B807" t="s">
        <v>1038</v>
      </c>
      <c r="D807" t="s">
        <v>6166</v>
      </c>
      <c r="E807" t="s">
        <v>6167</v>
      </c>
      <c r="F807" t="s">
        <v>973</v>
      </c>
      <c r="G807">
        <v>1</v>
      </c>
      <c r="H807">
        <v>0</v>
      </c>
      <c r="I807" t="s">
        <v>2215</v>
      </c>
      <c r="J807" t="s">
        <v>2232</v>
      </c>
      <c r="K807" t="s">
        <v>1038</v>
      </c>
      <c r="L807" t="s">
        <v>2001</v>
      </c>
      <c r="M807" t="s">
        <v>977</v>
      </c>
      <c r="N807" t="s">
        <v>6167</v>
      </c>
      <c r="O807" t="s">
        <v>6167</v>
      </c>
      <c r="P807" t="s">
        <v>6168</v>
      </c>
      <c r="Q807">
        <v>7011</v>
      </c>
      <c r="R807">
        <v>6057</v>
      </c>
      <c r="S807">
        <v>6037</v>
      </c>
      <c r="T807">
        <v>20</v>
      </c>
      <c r="U807">
        <v>0</v>
      </c>
      <c r="V807">
        <v>20</v>
      </c>
      <c r="W807">
        <v>0.99670000000000003</v>
      </c>
      <c r="X807">
        <v>1</v>
      </c>
      <c r="Y807">
        <v>1</v>
      </c>
      <c r="Z807">
        <v>1</v>
      </c>
      <c r="AA807">
        <v>1</v>
      </c>
      <c r="AB807" t="s">
        <v>1038</v>
      </c>
      <c r="AC807" t="s">
        <v>6169</v>
      </c>
      <c r="AP807" t="s">
        <v>980</v>
      </c>
      <c r="AQ807">
        <v>0</v>
      </c>
      <c r="AT807" t="s">
        <v>1459</v>
      </c>
      <c r="AU807" t="s">
        <v>1533</v>
      </c>
      <c r="AV807" t="str">
        <f t="shared" si="12"/>
        <v>BIONIP w aglomeracji Myszyniec</v>
      </c>
      <c r="AW807" t="s">
        <v>6170</v>
      </c>
      <c r="AX807" t="s">
        <v>1534</v>
      </c>
      <c r="BF807" s="730" t="s">
        <v>6156</v>
      </c>
      <c r="BG807" s="730" t="s">
        <v>6109</v>
      </c>
      <c r="BH807" s="730" t="s">
        <v>9500</v>
      </c>
    </row>
    <row r="808" spans="1:60">
      <c r="A808">
        <v>804</v>
      </c>
      <c r="B808" t="s">
        <v>1038</v>
      </c>
      <c r="D808" t="s">
        <v>4957</v>
      </c>
      <c r="E808" t="s">
        <v>1038</v>
      </c>
      <c r="F808" t="s">
        <v>973</v>
      </c>
      <c r="G808">
        <v>2</v>
      </c>
      <c r="H808">
        <v>0</v>
      </c>
      <c r="I808" t="s">
        <v>2215</v>
      </c>
      <c r="J808" t="s">
        <v>6088</v>
      </c>
      <c r="K808" t="s">
        <v>1038</v>
      </c>
      <c r="L808" t="s">
        <v>2001</v>
      </c>
      <c r="M808" t="s">
        <v>977</v>
      </c>
      <c r="N808" t="s">
        <v>1038</v>
      </c>
      <c r="O808" t="s">
        <v>6171</v>
      </c>
      <c r="P808" t="s">
        <v>6172</v>
      </c>
      <c r="Q808">
        <v>992065</v>
      </c>
      <c r="R808">
        <v>869792</v>
      </c>
      <c r="S808">
        <v>857629</v>
      </c>
      <c r="T808">
        <v>11253</v>
      </c>
      <c r="U808">
        <v>910</v>
      </c>
      <c r="V808">
        <v>12163</v>
      </c>
      <c r="W808">
        <v>0.98599999999999999</v>
      </c>
      <c r="X808">
        <v>0</v>
      </c>
      <c r="Y808">
        <v>1</v>
      </c>
      <c r="Z808">
        <v>1</v>
      </c>
      <c r="AA808">
        <v>0</v>
      </c>
      <c r="AB808" t="s">
        <v>1038</v>
      </c>
      <c r="AC808" s="488" t="s">
        <v>6173</v>
      </c>
      <c r="AD808" s="489" t="s">
        <v>6174</v>
      </c>
      <c r="AP808" t="s">
        <v>980</v>
      </c>
      <c r="AQ808">
        <v>0</v>
      </c>
      <c r="AT808" t="s">
        <v>1038</v>
      </c>
      <c r="AU808" t="s">
        <v>6175</v>
      </c>
      <c r="AV808" t="str">
        <f t="shared" si="12"/>
        <v>MOŚ Myszków w aglomeracji Myszków</v>
      </c>
      <c r="AW808" t="s">
        <v>6176</v>
      </c>
      <c r="AX808" t="s">
        <v>6177</v>
      </c>
      <c r="BF808" s="730" t="s">
        <v>5400</v>
      </c>
      <c r="BG808" s="730" t="s">
        <v>5998</v>
      </c>
      <c r="BH808" s="730" t="s">
        <v>9500</v>
      </c>
    </row>
    <row r="809" spans="1:60">
      <c r="A809">
        <v>805</v>
      </c>
      <c r="B809" t="s">
        <v>1038</v>
      </c>
      <c r="D809" t="s">
        <v>2564</v>
      </c>
      <c r="E809" t="s">
        <v>2566</v>
      </c>
      <c r="F809" t="s">
        <v>973</v>
      </c>
      <c r="G809">
        <v>1</v>
      </c>
      <c r="H809">
        <v>0</v>
      </c>
      <c r="I809" t="s">
        <v>2215</v>
      </c>
      <c r="J809" t="s">
        <v>6178</v>
      </c>
      <c r="K809" t="s">
        <v>6116</v>
      </c>
      <c r="L809" t="s">
        <v>2001</v>
      </c>
      <c r="M809" t="s">
        <v>977</v>
      </c>
      <c r="N809" t="s">
        <v>2566</v>
      </c>
      <c r="O809" t="s">
        <v>2566</v>
      </c>
      <c r="P809" t="s">
        <v>6179</v>
      </c>
      <c r="Q809">
        <v>5053</v>
      </c>
      <c r="R809">
        <v>5218</v>
      </c>
      <c r="S809">
        <v>3880</v>
      </c>
      <c r="T809">
        <v>1167</v>
      </c>
      <c r="U809">
        <v>171</v>
      </c>
      <c r="V809">
        <v>1338</v>
      </c>
      <c r="W809">
        <v>0.74360000000000004</v>
      </c>
      <c r="X809">
        <v>0</v>
      </c>
      <c r="Y809">
        <v>1</v>
      </c>
      <c r="Z809">
        <v>1</v>
      </c>
      <c r="AA809">
        <v>0</v>
      </c>
      <c r="AB809" t="s">
        <v>1038</v>
      </c>
      <c r="AC809" t="s">
        <v>6180</v>
      </c>
      <c r="AP809" t="s">
        <v>980</v>
      </c>
      <c r="AQ809">
        <v>0</v>
      </c>
      <c r="AT809" t="s">
        <v>1029</v>
      </c>
      <c r="AU809" t="s">
        <v>6181</v>
      </c>
      <c r="AV809" t="str">
        <f t="shared" si="12"/>
        <v>Oczyszczalnia ścieków  ORZEŁ w Myslakowicach  w aglomeracji Mysłakowice</v>
      </c>
      <c r="AW809" t="s">
        <v>6182</v>
      </c>
      <c r="AX809" t="s">
        <v>6183</v>
      </c>
      <c r="BF809" s="730" t="s">
        <v>6166</v>
      </c>
      <c r="BG809" s="730" t="s">
        <v>1038</v>
      </c>
      <c r="BH809" s="730" t="s">
        <v>9500</v>
      </c>
    </row>
    <row r="810" spans="1:60">
      <c r="A810">
        <v>806</v>
      </c>
      <c r="B810" t="s">
        <v>1038</v>
      </c>
      <c r="D810" t="s">
        <v>6184</v>
      </c>
      <c r="E810" t="s">
        <v>6185</v>
      </c>
      <c r="F810" t="s">
        <v>1015</v>
      </c>
      <c r="G810">
        <v>0</v>
      </c>
      <c r="H810">
        <v>1</v>
      </c>
      <c r="I810" t="s">
        <v>2215</v>
      </c>
      <c r="J810" t="s">
        <v>6186</v>
      </c>
      <c r="K810" t="s">
        <v>1038</v>
      </c>
      <c r="L810" t="s">
        <v>2001</v>
      </c>
      <c r="M810" t="s">
        <v>977</v>
      </c>
      <c r="N810" t="s">
        <v>6185</v>
      </c>
      <c r="O810" t="s">
        <v>6185</v>
      </c>
      <c r="P810" t="s">
        <v>6187</v>
      </c>
      <c r="Q810">
        <v>2778</v>
      </c>
      <c r="R810">
        <v>2568</v>
      </c>
      <c r="S810">
        <v>2486</v>
      </c>
      <c r="T810">
        <v>62</v>
      </c>
      <c r="U810">
        <v>20</v>
      </c>
      <c r="V810">
        <v>82</v>
      </c>
      <c r="W810">
        <v>0.96809999999999996</v>
      </c>
      <c r="X810">
        <v>0</v>
      </c>
      <c r="Y810">
        <v>0</v>
      </c>
      <c r="Z810">
        <v>1</v>
      </c>
      <c r="AA810">
        <v>0</v>
      </c>
      <c r="AB810" t="s">
        <v>1038</v>
      </c>
      <c r="AC810" t="s">
        <v>746</v>
      </c>
      <c r="AJ810" t="s">
        <v>6188</v>
      </c>
      <c r="AP810" t="s">
        <v>980</v>
      </c>
      <c r="AQ810">
        <v>0</v>
      </c>
      <c r="AT810" t="s">
        <v>1038</v>
      </c>
      <c r="AU810" t="s">
        <v>6189</v>
      </c>
      <c r="AV810" t="str">
        <f t="shared" si="12"/>
        <v>Mechaniczno-biologiczna oczyszczalnia ścieków w Rybnej w aglomeracji Mykanów</v>
      </c>
      <c r="AW810" t="s">
        <v>6190</v>
      </c>
      <c r="AX810" t="s">
        <v>6191</v>
      </c>
      <c r="BF810" s="730" t="s">
        <v>4957</v>
      </c>
      <c r="BG810" s="730" t="s">
        <v>1038</v>
      </c>
      <c r="BH810" s="730" t="s">
        <v>9500</v>
      </c>
    </row>
    <row r="811" spans="1:60">
      <c r="A811">
        <v>807</v>
      </c>
      <c r="B811" t="s">
        <v>1038</v>
      </c>
      <c r="D811" t="s">
        <v>6192</v>
      </c>
      <c r="E811" t="s">
        <v>6193</v>
      </c>
      <c r="F811" t="s">
        <v>973</v>
      </c>
      <c r="G811">
        <v>1</v>
      </c>
      <c r="H811">
        <v>0</v>
      </c>
      <c r="I811" t="s">
        <v>2215</v>
      </c>
      <c r="J811" t="s">
        <v>6186</v>
      </c>
      <c r="K811" t="s">
        <v>1038</v>
      </c>
      <c r="L811" t="s">
        <v>2001</v>
      </c>
      <c r="M811" t="s">
        <v>977</v>
      </c>
      <c r="N811" t="s">
        <v>6185</v>
      </c>
      <c r="O811" t="s">
        <v>6185</v>
      </c>
      <c r="P811" t="s">
        <v>6194</v>
      </c>
      <c r="Q811">
        <v>3250</v>
      </c>
      <c r="R811">
        <v>3146</v>
      </c>
      <c r="S811">
        <v>2825</v>
      </c>
      <c r="T811">
        <v>204</v>
      </c>
      <c r="U811">
        <v>117</v>
      </c>
      <c r="V811">
        <v>321</v>
      </c>
      <c r="W811">
        <v>0.89800000000000002</v>
      </c>
      <c r="X811">
        <v>0</v>
      </c>
      <c r="Y811">
        <v>1</v>
      </c>
      <c r="Z811">
        <v>1</v>
      </c>
      <c r="AA811">
        <v>0</v>
      </c>
      <c r="AB811" t="s">
        <v>1038</v>
      </c>
      <c r="AC811" t="s">
        <v>6195</v>
      </c>
      <c r="AP811" t="s">
        <v>980</v>
      </c>
      <c r="AQ811">
        <v>0</v>
      </c>
      <c r="AT811" t="s">
        <v>1019</v>
      </c>
      <c r="AU811" t="s">
        <v>6196</v>
      </c>
      <c r="AV811" t="str">
        <f t="shared" si="12"/>
        <v>Oczyszczalnia ścieków w Myczkowcach w aglomeracji Myczkowce</v>
      </c>
      <c r="AW811" t="s">
        <v>6197</v>
      </c>
      <c r="AX811" t="s">
        <v>6198</v>
      </c>
      <c r="BF811" s="730" t="s">
        <v>2564</v>
      </c>
      <c r="BG811" s="730" t="s">
        <v>6116</v>
      </c>
      <c r="BH811" s="730" t="s">
        <v>9500</v>
      </c>
    </row>
    <row r="812" spans="1:60">
      <c r="A812">
        <v>808</v>
      </c>
      <c r="B812" t="s">
        <v>1038</v>
      </c>
      <c r="D812" t="s">
        <v>6199</v>
      </c>
      <c r="E812" t="s">
        <v>6200</v>
      </c>
      <c r="F812" t="s">
        <v>973</v>
      </c>
      <c r="G812">
        <v>1</v>
      </c>
      <c r="H812">
        <v>0</v>
      </c>
      <c r="I812" t="s">
        <v>2215</v>
      </c>
      <c r="J812" t="s">
        <v>6200</v>
      </c>
      <c r="K812" t="s">
        <v>1268</v>
      </c>
      <c r="L812" t="s">
        <v>3625</v>
      </c>
      <c r="M812" t="s">
        <v>977</v>
      </c>
      <c r="N812" t="s">
        <v>6201</v>
      </c>
      <c r="O812" t="s">
        <v>6202</v>
      </c>
      <c r="P812" t="s">
        <v>6203</v>
      </c>
      <c r="Q812">
        <v>51724</v>
      </c>
      <c r="R812">
        <v>40603</v>
      </c>
      <c r="S812">
        <v>40367</v>
      </c>
      <c r="T812">
        <v>179</v>
      </c>
      <c r="U812">
        <v>57</v>
      </c>
      <c r="V812">
        <v>236</v>
      </c>
      <c r="W812">
        <v>0.99419999999999997</v>
      </c>
      <c r="X812">
        <v>1</v>
      </c>
      <c r="Y812">
        <v>1</v>
      </c>
      <c r="Z812">
        <v>1</v>
      </c>
      <c r="AA812">
        <v>1</v>
      </c>
      <c r="AB812" t="s">
        <v>1038</v>
      </c>
      <c r="AC812" t="s">
        <v>6204</v>
      </c>
      <c r="AP812" t="s">
        <v>980</v>
      </c>
      <c r="AQ812">
        <v>0</v>
      </c>
      <c r="AT812" t="s">
        <v>935</v>
      </c>
      <c r="AU812" t="s">
        <v>4884</v>
      </c>
      <c r="AV812" t="str">
        <f t="shared" si="12"/>
        <v>Oczyszczalnia ścieków Muszyna w aglomeracji Muszyna</v>
      </c>
      <c r="AW812" t="s">
        <v>6205</v>
      </c>
      <c r="AX812" t="s">
        <v>4885</v>
      </c>
      <c r="BF812" s="730" t="s">
        <v>6184</v>
      </c>
      <c r="BG812" s="730" t="s">
        <v>1038</v>
      </c>
      <c r="BH812" s="730" t="s">
        <v>9500</v>
      </c>
    </row>
    <row r="813" spans="1:60">
      <c r="A813">
        <v>809</v>
      </c>
      <c r="B813" t="s">
        <v>1038</v>
      </c>
      <c r="D813" t="s">
        <v>6206</v>
      </c>
      <c r="E813" t="s">
        <v>6207</v>
      </c>
      <c r="F813" t="s">
        <v>973</v>
      </c>
      <c r="G813">
        <v>1</v>
      </c>
      <c r="H813">
        <v>0</v>
      </c>
      <c r="I813" t="s">
        <v>2152</v>
      </c>
      <c r="J813" t="s">
        <v>6208</v>
      </c>
      <c r="K813" t="s">
        <v>6109</v>
      </c>
      <c r="L813" t="s">
        <v>2001</v>
      </c>
      <c r="M813" t="s">
        <v>977</v>
      </c>
      <c r="N813" t="s">
        <v>6207</v>
      </c>
      <c r="O813" t="s">
        <v>6207</v>
      </c>
      <c r="P813" t="s">
        <v>6209</v>
      </c>
      <c r="Q813">
        <v>24848</v>
      </c>
      <c r="R813">
        <v>23722</v>
      </c>
      <c r="S813">
        <v>23050</v>
      </c>
      <c r="T813">
        <v>513</v>
      </c>
      <c r="U813">
        <v>159</v>
      </c>
      <c r="V813">
        <v>672</v>
      </c>
      <c r="W813">
        <v>0.97170000000000001</v>
      </c>
      <c r="X813">
        <v>0</v>
      </c>
      <c r="Y813">
        <v>1</v>
      </c>
      <c r="Z813">
        <v>1</v>
      </c>
      <c r="AA813">
        <v>0</v>
      </c>
      <c r="AB813" t="s">
        <v>1038</v>
      </c>
      <c r="AC813" t="s">
        <v>6210</v>
      </c>
      <c r="AP813" t="s">
        <v>980</v>
      </c>
      <c r="AQ813">
        <v>0</v>
      </c>
      <c r="AT813" t="s">
        <v>1038</v>
      </c>
      <c r="AU813" t="s">
        <v>6211</v>
      </c>
      <c r="AV813" t="str">
        <f t="shared" si="12"/>
        <v>Oczyszczalnia Ścieków w Szlachęcinie w aglomeracji Murowana Goślina</v>
      </c>
      <c r="AW813" t="s">
        <v>6212</v>
      </c>
      <c r="AX813" t="s">
        <v>6213</v>
      </c>
      <c r="BF813" s="730" t="s">
        <v>6192</v>
      </c>
      <c r="BG813" s="730" t="s">
        <v>1038</v>
      </c>
      <c r="BH813" s="730" t="s">
        <v>9500</v>
      </c>
    </row>
    <row r="814" spans="1:60">
      <c r="A814">
        <v>810</v>
      </c>
      <c r="B814" t="s">
        <v>1038</v>
      </c>
      <c r="D814" t="s">
        <v>2200</v>
      </c>
      <c r="E814" t="s">
        <v>2201</v>
      </c>
      <c r="F814" t="s">
        <v>973</v>
      </c>
      <c r="G814">
        <v>1</v>
      </c>
      <c r="H814">
        <v>0</v>
      </c>
      <c r="I814" t="s">
        <v>2152</v>
      </c>
      <c r="J814" t="s">
        <v>6214</v>
      </c>
      <c r="K814" t="s">
        <v>6109</v>
      </c>
      <c r="L814" t="s">
        <v>2001</v>
      </c>
      <c r="M814" t="s">
        <v>977</v>
      </c>
      <c r="N814" t="s">
        <v>3347</v>
      </c>
      <c r="O814" t="s">
        <v>3347</v>
      </c>
      <c r="P814" t="s">
        <v>6215</v>
      </c>
      <c r="Q814">
        <v>2836</v>
      </c>
      <c r="R814">
        <v>2566</v>
      </c>
      <c r="S814">
        <v>2534</v>
      </c>
      <c r="T814">
        <v>10</v>
      </c>
      <c r="U814">
        <v>22</v>
      </c>
      <c r="V814">
        <v>32</v>
      </c>
      <c r="W814">
        <v>0.98750000000000004</v>
      </c>
      <c r="X814">
        <v>1</v>
      </c>
      <c r="Y814">
        <v>1</v>
      </c>
      <c r="Z814">
        <v>1</v>
      </c>
      <c r="AA814">
        <v>1</v>
      </c>
      <c r="AB814" t="s">
        <v>1038</v>
      </c>
      <c r="AC814" t="s">
        <v>6216</v>
      </c>
      <c r="AP814" t="s">
        <v>980</v>
      </c>
      <c r="AQ814">
        <v>0</v>
      </c>
      <c r="AT814" t="s">
        <v>935</v>
      </c>
      <c r="AU814" t="s">
        <v>4877</v>
      </c>
      <c r="AV814" t="str">
        <f t="shared" si="12"/>
        <v>Jaszczurowa w aglomeracji Mucharz</v>
      </c>
      <c r="AW814" t="s">
        <v>6217</v>
      </c>
      <c r="AX814" t="s">
        <v>4878</v>
      </c>
      <c r="BF814" s="730" t="s">
        <v>6199</v>
      </c>
      <c r="BG814" s="730" t="s">
        <v>1268</v>
      </c>
      <c r="BH814" s="730" t="s">
        <v>9500</v>
      </c>
    </row>
    <row r="815" spans="1:60">
      <c r="A815">
        <v>811</v>
      </c>
      <c r="B815" t="s">
        <v>1038</v>
      </c>
      <c r="D815" t="s">
        <v>3346</v>
      </c>
      <c r="E815" t="s">
        <v>3347</v>
      </c>
      <c r="F815" t="s">
        <v>973</v>
      </c>
      <c r="G815">
        <v>1</v>
      </c>
      <c r="H815">
        <v>0</v>
      </c>
      <c r="I815" t="s">
        <v>2152</v>
      </c>
      <c r="J815" t="s">
        <v>6214</v>
      </c>
      <c r="K815" t="s">
        <v>6109</v>
      </c>
      <c r="L815" t="s">
        <v>2001</v>
      </c>
      <c r="M815" t="s">
        <v>977</v>
      </c>
      <c r="N815" t="s">
        <v>3347</v>
      </c>
      <c r="O815" t="s">
        <v>3347</v>
      </c>
      <c r="P815" t="s">
        <v>6218</v>
      </c>
      <c r="Q815">
        <v>11801</v>
      </c>
      <c r="R815">
        <v>11234</v>
      </c>
      <c r="S815">
        <v>11156</v>
      </c>
      <c r="T815">
        <v>66</v>
      </c>
      <c r="U815">
        <v>12</v>
      </c>
      <c r="V815">
        <v>78</v>
      </c>
      <c r="W815">
        <v>0.99309999999999998</v>
      </c>
      <c r="X815">
        <v>1</v>
      </c>
      <c r="Y815">
        <v>1</v>
      </c>
      <c r="Z815">
        <v>1</v>
      </c>
      <c r="AA815">
        <v>1</v>
      </c>
      <c r="AB815" t="s">
        <v>1038</v>
      </c>
      <c r="AC815" t="s">
        <v>6219</v>
      </c>
      <c r="AP815" t="s">
        <v>980</v>
      </c>
      <c r="AQ815">
        <v>0</v>
      </c>
      <c r="AT815" t="s">
        <v>1029</v>
      </c>
      <c r="AU815" t="s">
        <v>6220</v>
      </c>
      <c r="AV815" t="str">
        <f t="shared" si="12"/>
        <v>Oczyszczalnia ścieków w Mściwojowie w aglomeracji Mściwojów</v>
      </c>
      <c r="AW815" t="s">
        <v>6221</v>
      </c>
      <c r="AX815" t="s">
        <v>6222</v>
      </c>
      <c r="BF815" s="730" t="s">
        <v>6206</v>
      </c>
      <c r="BG815" s="730" t="s">
        <v>6109</v>
      </c>
      <c r="BH815" s="730" t="s">
        <v>9500</v>
      </c>
    </row>
    <row r="816" spans="1:60">
      <c r="A816">
        <v>812</v>
      </c>
      <c r="B816" t="s">
        <v>1038</v>
      </c>
      <c r="D816" t="s">
        <v>5175</v>
      </c>
      <c r="E816" t="s">
        <v>5177</v>
      </c>
      <c r="F816" t="s">
        <v>973</v>
      </c>
      <c r="G816">
        <v>1</v>
      </c>
      <c r="H816">
        <v>0</v>
      </c>
      <c r="I816" t="s">
        <v>2215</v>
      </c>
      <c r="J816" t="s">
        <v>5177</v>
      </c>
      <c r="K816" t="s">
        <v>6007</v>
      </c>
      <c r="L816" t="s">
        <v>2001</v>
      </c>
      <c r="M816" t="s">
        <v>977</v>
      </c>
      <c r="N816" t="s">
        <v>5177</v>
      </c>
      <c r="O816" t="s">
        <v>5177</v>
      </c>
      <c r="P816" t="s">
        <v>6223</v>
      </c>
      <c r="Q816">
        <v>23369</v>
      </c>
      <c r="R816">
        <v>24327</v>
      </c>
      <c r="S816">
        <v>23877</v>
      </c>
      <c r="T816">
        <v>293</v>
      </c>
      <c r="U816">
        <v>157</v>
      </c>
      <c r="V816">
        <v>450</v>
      </c>
      <c r="W816">
        <v>0.98150000000000004</v>
      </c>
      <c r="X816">
        <v>1</v>
      </c>
      <c r="Y816">
        <v>1</v>
      </c>
      <c r="Z816">
        <v>1</v>
      </c>
      <c r="AA816">
        <v>1</v>
      </c>
      <c r="AB816" t="s">
        <v>1038</v>
      </c>
      <c r="AC816" t="s">
        <v>6224</v>
      </c>
      <c r="AP816" t="s">
        <v>980</v>
      </c>
      <c r="AQ816">
        <v>0</v>
      </c>
      <c r="AT816" t="s">
        <v>990</v>
      </c>
      <c r="AU816" t="s">
        <v>6225</v>
      </c>
      <c r="AV816" t="str">
        <f t="shared" si="12"/>
        <v>Oczyszczalnia ścieków w Grabcach Józefpolskich w aglomeracji Mszczonów</v>
      </c>
      <c r="AW816" t="s">
        <v>6226</v>
      </c>
      <c r="AX816" t="s">
        <v>6227</v>
      </c>
      <c r="BF816" s="730" t="s">
        <v>2200</v>
      </c>
      <c r="BG816" s="730" t="s">
        <v>6109</v>
      </c>
      <c r="BH816" s="730" t="s">
        <v>9500</v>
      </c>
    </row>
    <row r="817" spans="1:60">
      <c r="A817">
        <v>813</v>
      </c>
      <c r="B817" t="s">
        <v>1038</v>
      </c>
      <c r="D817" t="s">
        <v>5662</v>
      </c>
      <c r="E817" t="s">
        <v>4677</v>
      </c>
      <c r="F817" t="s">
        <v>973</v>
      </c>
      <c r="G817">
        <v>2</v>
      </c>
      <c r="H817">
        <v>0</v>
      </c>
      <c r="I817" t="s">
        <v>3590</v>
      </c>
      <c r="J817" t="s">
        <v>5997</v>
      </c>
      <c r="K817" t="s">
        <v>5998</v>
      </c>
      <c r="L817" t="s">
        <v>2001</v>
      </c>
      <c r="M817" t="s">
        <v>977</v>
      </c>
      <c r="N817" t="s">
        <v>4677</v>
      </c>
      <c r="O817" t="s">
        <v>4677</v>
      </c>
      <c r="P817" t="s">
        <v>6228</v>
      </c>
      <c r="Q817">
        <v>4125</v>
      </c>
      <c r="R817">
        <v>4256</v>
      </c>
      <c r="S817">
        <v>3643</v>
      </c>
      <c r="T817">
        <v>513</v>
      </c>
      <c r="U817">
        <v>100</v>
      </c>
      <c r="V817">
        <v>613</v>
      </c>
      <c r="W817">
        <v>0.85599999999999998</v>
      </c>
      <c r="X817">
        <v>0</v>
      </c>
      <c r="Y817">
        <v>1</v>
      </c>
      <c r="Z817">
        <v>1</v>
      </c>
      <c r="AA817">
        <v>0</v>
      </c>
      <c r="AB817" t="s">
        <v>1038</v>
      </c>
      <c r="AC817" s="488" t="s">
        <v>6229</v>
      </c>
      <c r="AD817" s="490" t="s">
        <v>6229</v>
      </c>
      <c r="AP817" t="s">
        <v>980</v>
      </c>
      <c r="AQ817">
        <v>0</v>
      </c>
      <c r="AT817" t="s">
        <v>935</v>
      </c>
      <c r="AU817" t="s">
        <v>4647</v>
      </c>
      <c r="AV817" t="str">
        <f t="shared" si="12"/>
        <v>Oczyszczalni ścieków w Mszanie Dolnej w aglomeracji Mszana Dolna miasto</v>
      </c>
      <c r="AW817" t="s">
        <v>6230</v>
      </c>
      <c r="AX817" t="s">
        <v>4648</v>
      </c>
      <c r="BF817" s="730" t="s">
        <v>3346</v>
      </c>
      <c r="BG817" s="730" t="s">
        <v>6109</v>
      </c>
      <c r="BH817" s="730" t="s">
        <v>9500</v>
      </c>
    </row>
    <row r="818" spans="1:60">
      <c r="A818">
        <v>814</v>
      </c>
      <c r="B818" t="s">
        <v>1038</v>
      </c>
      <c r="D818" t="s">
        <v>6231</v>
      </c>
      <c r="E818" t="s">
        <v>6232</v>
      </c>
      <c r="F818" t="s">
        <v>973</v>
      </c>
      <c r="G818">
        <v>1</v>
      </c>
      <c r="H818">
        <v>0</v>
      </c>
      <c r="I818" t="s">
        <v>3590</v>
      </c>
      <c r="J818" t="s">
        <v>6062</v>
      </c>
      <c r="K818" t="s">
        <v>5998</v>
      </c>
      <c r="L818" t="s">
        <v>2001</v>
      </c>
      <c r="M818" t="s">
        <v>977</v>
      </c>
      <c r="N818" t="s">
        <v>6232</v>
      </c>
      <c r="O818" t="s">
        <v>6232</v>
      </c>
      <c r="P818" t="s">
        <v>6233</v>
      </c>
      <c r="Q818">
        <v>3651</v>
      </c>
      <c r="R818">
        <v>3303</v>
      </c>
      <c r="S818">
        <v>3072</v>
      </c>
      <c r="T818">
        <v>150</v>
      </c>
      <c r="U818">
        <v>81</v>
      </c>
      <c r="V818">
        <v>231</v>
      </c>
      <c r="W818">
        <v>0.93010000000000004</v>
      </c>
      <c r="X818">
        <v>0</v>
      </c>
      <c r="Y818">
        <v>1</v>
      </c>
      <c r="Z818">
        <v>1</v>
      </c>
      <c r="AA818">
        <v>0</v>
      </c>
      <c r="AB818" t="s">
        <v>1038</v>
      </c>
      <c r="AC818" t="s">
        <v>6234</v>
      </c>
      <c r="AP818" t="s">
        <v>980</v>
      </c>
      <c r="AQ818">
        <v>0</v>
      </c>
      <c r="AT818" t="s">
        <v>935</v>
      </c>
      <c r="AU818" t="s">
        <v>5432</v>
      </c>
      <c r="AV818" t="str">
        <f t="shared" si="12"/>
        <v>Kasinka Mała w aglomeracji Mszana Dolna</v>
      </c>
      <c r="AW818" t="s">
        <v>6235</v>
      </c>
      <c r="AX818" t="s">
        <v>5433</v>
      </c>
      <c r="BF818" s="730" t="s">
        <v>5175</v>
      </c>
      <c r="BG818" s="730" t="s">
        <v>6007</v>
      </c>
      <c r="BH818" s="730" t="s">
        <v>9500</v>
      </c>
    </row>
    <row r="819" spans="1:60">
      <c r="A819">
        <v>815</v>
      </c>
      <c r="B819" t="s">
        <v>1038</v>
      </c>
      <c r="D819" t="s">
        <v>6236</v>
      </c>
      <c r="E819" t="s">
        <v>6237</v>
      </c>
      <c r="F819" t="s">
        <v>973</v>
      </c>
      <c r="G819">
        <v>1</v>
      </c>
      <c r="H819">
        <v>0</v>
      </c>
      <c r="I819" t="s">
        <v>3590</v>
      </c>
      <c r="J819" t="s">
        <v>6062</v>
      </c>
      <c r="K819" t="s">
        <v>1038</v>
      </c>
      <c r="L819" t="s">
        <v>2001</v>
      </c>
      <c r="M819" t="s">
        <v>977</v>
      </c>
      <c r="N819" t="s">
        <v>6237</v>
      </c>
      <c r="O819" t="s">
        <v>6237</v>
      </c>
      <c r="P819" t="s">
        <v>6238</v>
      </c>
      <c r="Q819">
        <v>5783</v>
      </c>
      <c r="R819">
        <v>5750</v>
      </c>
      <c r="S819">
        <v>5674</v>
      </c>
      <c r="T819">
        <v>28</v>
      </c>
      <c r="U819">
        <v>48</v>
      </c>
      <c r="V819">
        <v>76</v>
      </c>
      <c r="W819">
        <v>0.98680000000000001</v>
      </c>
      <c r="X819">
        <v>1</v>
      </c>
      <c r="Y819">
        <v>1</v>
      </c>
      <c r="Z819">
        <v>1</v>
      </c>
      <c r="AA819">
        <v>1</v>
      </c>
      <c r="AB819" t="s">
        <v>1038</v>
      </c>
      <c r="AC819" t="s">
        <v>6239</v>
      </c>
      <c r="AP819" t="s">
        <v>980</v>
      </c>
      <c r="AQ819">
        <v>0</v>
      </c>
      <c r="AT819" t="s">
        <v>1038</v>
      </c>
      <c r="AU819" t="s">
        <v>6236</v>
      </c>
      <c r="AV819" t="str">
        <f t="shared" si="12"/>
        <v>Jaskrów w aglomeracji Mstów</v>
      </c>
      <c r="AW819" t="s">
        <v>6240</v>
      </c>
      <c r="AX819" t="s">
        <v>6237</v>
      </c>
      <c r="BF819" s="730" t="s">
        <v>5662</v>
      </c>
      <c r="BG819" s="730" t="s">
        <v>5998</v>
      </c>
      <c r="BH819" s="730" t="s">
        <v>9500</v>
      </c>
    </row>
    <row r="820" spans="1:60">
      <c r="A820">
        <v>816</v>
      </c>
      <c r="B820" t="s">
        <v>1038</v>
      </c>
      <c r="D820" t="s">
        <v>1555</v>
      </c>
      <c r="E820" t="s">
        <v>1556</v>
      </c>
      <c r="F820" t="s">
        <v>973</v>
      </c>
      <c r="G820">
        <v>1</v>
      </c>
      <c r="H820">
        <v>0</v>
      </c>
      <c r="I820" t="s">
        <v>2215</v>
      </c>
      <c r="J820" t="s">
        <v>2360</v>
      </c>
      <c r="K820" t="s">
        <v>1038</v>
      </c>
      <c r="L820" t="s">
        <v>2001</v>
      </c>
      <c r="M820" t="s">
        <v>977</v>
      </c>
      <c r="N820" t="s">
        <v>1556</v>
      </c>
      <c r="O820" t="s">
        <v>1556</v>
      </c>
      <c r="P820" t="s">
        <v>6241</v>
      </c>
      <c r="Q820">
        <v>3964</v>
      </c>
      <c r="R820">
        <v>3892</v>
      </c>
      <c r="S820">
        <v>3852</v>
      </c>
      <c r="T820">
        <v>0</v>
      </c>
      <c r="U820">
        <v>40</v>
      </c>
      <c r="V820">
        <v>40</v>
      </c>
      <c r="W820">
        <v>0.98970000000000002</v>
      </c>
      <c r="X820">
        <v>1</v>
      </c>
      <c r="Y820">
        <v>1</v>
      </c>
      <c r="Z820">
        <v>1</v>
      </c>
      <c r="AA820">
        <v>1</v>
      </c>
      <c r="AB820" t="s">
        <v>1038</v>
      </c>
      <c r="AC820" t="s">
        <v>1555</v>
      </c>
      <c r="AP820" t="s">
        <v>980</v>
      </c>
      <c r="AQ820">
        <v>0</v>
      </c>
      <c r="AT820" t="s">
        <v>1212</v>
      </c>
      <c r="AU820" t="s">
        <v>5885</v>
      </c>
      <c r="AV820" t="str">
        <f t="shared" si="12"/>
        <v>Rejowiec w aglomeracji Mrozy</v>
      </c>
      <c r="AW820" t="s">
        <v>4553</v>
      </c>
      <c r="AX820" t="s">
        <v>5886</v>
      </c>
      <c r="BF820" s="730" t="s">
        <v>6231</v>
      </c>
      <c r="BG820" s="730" t="s">
        <v>5998</v>
      </c>
      <c r="BH820" s="730" t="s">
        <v>9500</v>
      </c>
    </row>
    <row r="821" spans="1:60">
      <c r="A821">
        <v>817</v>
      </c>
      <c r="B821" t="s">
        <v>1038</v>
      </c>
      <c r="D821" t="s">
        <v>6242</v>
      </c>
      <c r="E821" t="s">
        <v>6243</v>
      </c>
      <c r="F821" t="s">
        <v>973</v>
      </c>
      <c r="G821">
        <v>1</v>
      </c>
      <c r="H821">
        <v>0</v>
      </c>
      <c r="I821" t="s">
        <v>2152</v>
      </c>
      <c r="J821" t="s">
        <v>6214</v>
      </c>
      <c r="K821" t="s">
        <v>6109</v>
      </c>
      <c r="L821" t="s">
        <v>2001</v>
      </c>
      <c r="M821" t="s">
        <v>977</v>
      </c>
      <c r="N821" t="s">
        <v>6243</v>
      </c>
      <c r="O821" t="s">
        <v>6243</v>
      </c>
      <c r="P821" t="s">
        <v>6244</v>
      </c>
      <c r="Q821">
        <v>3386</v>
      </c>
      <c r="R821">
        <v>4346</v>
      </c>
      <c r="S821">
        <v>4289</v>
      </c>
      <c r="T821">
        <v>53</v>
      </c>
      <c r="U821">
        <v>4</v>
      </c>
      <c r="V821">
        <v>57</v>
      </c>
      <c r="W821">
        <v>0.9869</v>
      </c>
      <c r="X821">
        <v>1</v>
      </c>
      <c r="Y821">
        <v>1</v>
      </c>
      <c r="Z821">
        <v>1</v>
      </c>
      <c r="AA821">
        <v>1</v>
      </c>
      <c r="AB821" t="s">
        <v>1038</v>
      </c>
      <c r="AC821" t="s">
        <v>6245</v>
      </c>
      <c r="AP821" t="s">
        <v>980</v>
      </c>
      <c r="AQ821">
        <v>0</v>
      </c>
      <c r="AT821" t="s">
        <v>1072</v>
      </c>
      <c r="AU821" t="s">
        <v>2088</v>
      </c>
      <c r="AV821" t="str">
        <f t="shared" si="12"/>
        <v>Mrocza w aglomeracji Mrocza</v>
      </c>
      <c r="AW821" t="s">
        <v>2089</v>
      </c>
      <c r="AX821" t="s">
        <v>2089</v>
      </c>
      <c r="BF821" s="730" t="s">
        <v>6236</v>
      </c>
      <c r="BG821" s="730" t="s">
        <v>1038</v>
      </c>
      <c r="BH821" s="730" t="s">
        <v>9500</v>
      </c>
    </row>
    <row r="822" spans="1:60">
      <c r="A822">
        <v>818</v>
      </c>
      <c r="B822" t="s">
        <v>1038</v>
      </c>
      <c r="D822" t="s">
        <v>6246</v>
      </c>
      <c r="E822" t="s">
        <v>6247</v>
      </c>
      <c r="F822" t="s">
        <v>973</v>
      </c>
      <c r="G822">
        <v>1</v>
      </c>
      <c r="H822">
        <v>0</v>
      </c>
      <c r="I822" t="s">
        <v>2215</v>
      </c>
      <c r="J822" t="s">
        <v>6248</v>
      </c>
      <c r="K822" t="s">
        <v>6007</v>
      </c>
      <c r="L822" t="s">
        <v>2001</v>
      </c>
      <c r="M822" t="s">
        <v>977</v>
      </c>
      <c r="N822" t="s">
        <v>6247</v>
      </c>
      <c r="O822" t="s">
        <v>6249</v>
      </c>
      <c r="P822" t="s">
        <v>6250</v>
      </c>
      <c r="Q822">
        <v>42835</v>
      </c>
      <c r="R822">
        <v>42422</v>
      </c>
      <c r="S822">
        <v>41969</v>
      </c>
      <c r="T822">
        <v>202</v>
      </c>
      <c r="U822">
        <v>251</v>
      </c>
      <c r="V822">
        <v>453</v>
      </c>
      <c r="W822">
        <v>0.98929999999999996</v>
      </c>
      <c r="X822">
        <v>1</v>
      </c>
      <c r="Y822">
        <v>1</v>
      </c>
      <c r="Z822">
        <v>1</v>
      </c>
      <c r="AA822">
        <v>1</v>
      </c>
      <c r="AB822" t="s">
        <v>1038</v>
      </c>
      <c r="AC822" t="s">
        <v>6251</v>
      </c>
      <c r="AP822" t="s">
        <v>980</v>
      </c>
      <c r="AQ822">
        <v>0</v>
      </c>
      <c r="AT822" t="s">
        <v>1459</v>
      </c>
      <c r="AU822" t="s">
        <v>1809</v>
      </c>
      <c r="AV822" t="str">
        <f t="shared" si="12"/>
        <v>Oczyszczalnia Ścieków w miejscowości Polska Wieś w aglomeracji Mrągowo</v>
      </c>
      <c r="AW822" t="s">
        <v>6252</v>
      </c>
      <c r="AX822" t="s">
        <v>1810</v>
      </c>
      <c r="BF822" s="730" t="s">
        <v>1555</v>
      </c>
      <c r="BG822" s="730" t="s">
        <v>1038</v>
      </c>
      <c r="BH822" s="730" t="s">
        <v>9500</v>
      </c>
    </row>
    <row r="823" spans="1:60">
      <c r="A823">
        <v>819</v>
      </c>
      <c r="B823" t="s">
        <v>1038</v>
      </c>
      <c r="D823" t="s">
        <v>3906</v>
      </c>
      <c r="E823" t="s">
        <v>3908</v>
      </c>
      <c r="F823" t="s">
        <v>973</v>
      </c>
      <c r="G823">
        <v>1</v>
      </c>
      <c r="H823">
        <v>0</v>
      </c>
      <c r="I823" t="s">
        <v>2152</v>
      </c>
      <c r="J823" t="s">
        <v>6214</v>
      </c>
      <c r="K823" t="s">
        <v>6109</v>
      </c>
      <c r="L823" t="s">
        <v>2001</v>
      </c>
      <c r="M823" t="s">
        <v>977</v>
      </c>
      <c r="N823" t="s">
        <v>3908</v>
      </c>
      <c r="O823" t="s">
        <v>6253</v>
      </c>
      <c r="P823" t="s">
        <v>6254</v>
      </c>
      <c r="Q823">
        <v>3300</v>
      </c>
      <c r="R823">
        <v>3289</v>
      </c>
      <c r="S823">
        <v>3271</v>
      </c>
      <c r="T823">
        <v>8</v>
      </c>
      <c r="U823">
        <v>10</v>
      </c>
      <c r="V823">
        <v>18</v>
      </c>
      <c r="W823">
        <v>0.99450000000000005</v>
      </c>
      <c r="X823">
        <v>1</v>
      </c>
      <c r="Y823">
        <v>1</v>
      </c>
      <c r="Z823">
        <v>1</v>
      </c>
      <c r="AA823">
        <v>1</v>
      </c>
      <c r="AB823" t="s">
        <v>1038</v>
      </c>
      <c r="AC823" t="s">
        <v>6255</v>
      </c>
      <c r="AP823" t="s">
        <v>980</v>
      </c>
      <c r="AQ823">
        <v>0</v>
      </c>
      <c r="AT823" t="s">
        <v>1029</v>
      </c>
      <c r="AU823" t="s">
        <v>6256</v>
      </c>
      <c r="AV823" t="str">
        <f t="shared" si="12"/>
        <v>Mościsko w aglomeracji Mościsko</v>
      </c>
      <c r="AW823" t="s">
        <v>6257</v>
      </c>
      <c r="AX823" t="s">
        <v>6257</v>
      </c>
      <c r="BF823" s="730" t="s">
        <v>6242</v>
      </c>
      <c r="BG823" s="730" t="s">
        <v>6109</v>
      </c>
      <c r="BH823" s="730" t="s">
        <v>9500</v>
      </c>
    </row>
    <row r="824" spans="1:60">
      <c r="A824">
        <v>820</v>
      </c>
      <c r="B824" t="s">
        <v>1038</v>
      </c>
      <c r="D824" t="s">
        <v>4502</v>
      </c>
      <c r="E824" t="s">
        <v>4504</v>
      </c>
      <c r="F824" t="s">
        <v>973</v>
      </c>
      <c r="G824">
        <v>1</v>
      </c>
      <c r="H824">
        <v>0</v>
      </c>
      <c r="I824" t="s">
        <v>2215</v>
      </c>
      <c r="J824" t="s">
        <v>6258</v>
      </c>
      <c r="K824" t="s">
        <v>1038</v>
      </c>
      <c r="L824" t="s">
        <v>2001</v>
      </c>
      <c r="M824" t="s">
        <v>977</v>
      </c>
      <c r="N824" t="s">
        <v>4504</v>
      </c>
      <c r="O824" t="s">
        <v>4504</v>
      </c>
      <c r="P824" t="s">
        <v>6259</v>
      </c>
      <c r="Q824">
        <v>12076</v>
      </c>
      <c r="R824">
        <v>11939</v>
      </c>
      <c r="S824">
        <v>11172</v>
      </c>
      <c r="T824">
        <v>690</v>
      </c>
      <c r="U824">
        <v>77</v>
      </c>
      <c r="V824">
        <v>767</v>
      </c>
      <c r="W824">
        <v>0.93579999999999997</v>
      </c>
      <c r="X824">
        <v>0</v>
      </c>
      <c r="Y824">
        <v>1</v>
      </c>
      <c r="Z824">
        <v>1</v>
      </c>
      <c r="AA824">
        <v>0</v>
      </c>
      <c r="AB824" t="s">
        <v>1038</v>
      </c>
      <c r="AC824" t="s">
        <v>6260</v>
      </c>
      <c r="AP824" t="s">
        <v>980</v>
      </c>
      <c r="AQ824">
        <v>0</v>
      </c>
      <c r="AT824" t="s">
        <v>1019</v>
      </c>
      <c r="AU824" t="s">
        <v>6261</v>
      </c>
      <c r="AV824" t="str">
        <f t="shared" si="12"/>
        <v>Moszczenica w aglomeracji Moszczenica</v>
      </c>
      <c r="AW824" t="s">
        <v>6262</v>
      </c>
      <c r="AX824" t="s">
        <v>6262</v>
      </c>
      <c r="BF824" s="730" t="s">
        <v>6246</v>
      </c>
      <c r="BG824" s="730" t="s">
        <v>6007</v>
      </c>
      <c r="BH824" s="730" t="s">
        <v>9500</v>
      </c>
    </row>
    <row r="825" spans="1:60">
      <c r="A825">
        <v>821</v>
      </c>
      <c r="B825" t="s">
        <v>1038</v>
      </c>
      <c r="D825" t="s">
        <v>1344</v>
      </c>
      <c r="E825" t="s">
        <v>1345</v>
      </c>
      <c r="F825" t="s">
        <v>973</v>
      </c>
      <c r="G825">
        <v>1</v>
      </c>
      <c r="H825">
        <v>0</v>
      </c>
      <c r="I825" t="s">
        <v>2215</v>
      </c>
      <c r="J825" t="s">
        <v>6263</v>
      </c>
      <c r="K825" t="s">
        <v>6109</v>
      </c>
      <c r="L825" t="s">
        <v>2001</v>
      </c>
      <c r="M825" t="s">
        <v>977</v>
      </c>
      <c r="N825" t="s">
        <v>1345</v>
      </c>
      <c r="O825" t="s">
        <v>1345</v>
      </c>
      <c r="P825" t="s">
        <v>6264</v>
      </c>
      <c r="Q825">
        <v>10644</v>
      </c>
      <c r="R825">
        <v>10484</v>
      </c>
      <c r="S825">
        <v>10256</v>
      </c>
      <c r="T825">
        <v>198</v>
      </c>
      <c r="U825">
        <v>30</v>
      </c>
      <c r="V825">
        <v>228</v>
      </c>
      <c r="W825">
        <v>0.97829999999999995</v>
      </c>
      <c r="X825">
        <v>0</v>
      </c>
      <c r="Y825">
        <v>0</v>
      </c>
      <c r="Z825">
        <v>1</v>
      </c>
      <c r="AA825">
        <v>0</v>
      </c>
      <c r="AB825" t="s">
        <v>1038</v>
      </c>
      <c r="AC825" t="s">
        <v>6265</v>
      </c>
      <c r="AP825" t="s">
        <v>980</v>
      </c>
      <c r="AQ825">
        <v>0</v>
      </c>
      <c r="AT825" t="s">
        <v>990</v>
      </c>
      <c r="AU825" t="s">
        <v>6266</v>
      </c>
      <c r="AV825" t="str">
        <f t="shared" si="12"/>
        <v>Moszczenica w aglomeracji Moszczenica</v>
      </c>
      <c r="AW825" t="s">
        <v>6262</v>
      </c>
      <c r="AX825" t="s">
        <v>6262</v>
      </c>
      <c r="BF825" s="730" t="s">
        <v>3906</v>
      </c>
      <c r="BG825" s="730" t="s">
        <v>6109</v>
      </c>
      <c r="BH825" s="730" t="s">
        <v>9500</v>
      </c>
    </row>
    <row r="826" spans="1:60">
      <c r="A826">
        <v>822</v>
      </c>
      <c r="B826" t="s">
        <v>1038</v>
      </c>
      <c r="D826" t="s">
        <v>4777</v>
      </c>
      <c r="E826" t="s">
        <v>4778</v>
      </c>
      <c r="F826" t="s">
        <v>973</v>
      </c>
      <c r="G826">
        <v>1</v>
      </c>
      <c r="H826">
        <v>0</v>
      </c>
      <c r="I826" t="s">
        <v>2152</v>
      </c>
      <c r="J826" t="s">
        <v>6208</v>
      </c>
      <c r="K826" t="s">
        <v>6109</v>
      </c>
      <c r="L826" t="s">
        <v>2001</v>
      </c>
      <c r="M826" t="s">
        <v>977</v>
      </c>
      <c r="N826" t="s">
        <v>4778</v>
      </c>
      <c r="O826" t="s">
        <v>4778</v>
      </c>
      <c r="P826" t="s">
        <v>6267</v>
      </c>
      <c r="Q826">
        <v>3329</v>
      </c>
      <c r="R826">
        <v>2960</v>
      </c>
      <c r="S826">
        <v>2820</v>
      </c>
      <c r="T826">
        <v>140</v>
      </c>
      <c r="U826">
        <v>0</v>
      </c>
      <c r="V826">
        <v>140</v>
      </c>
      <c r="W826">
        <v>0.95269999999999999</v>
      </c>
      <c r="X826">
        <v>0</v>
      </c>
      <c r="Y826">
        <v>1</v>
      </c>
      <c r="Z826">
        <v>1</v>
      </c>
      <c r="AA826">
        <v>0</v>
      </c>
      <c r="AB826" t="s">
        <v>1038</v>
      </c>
      <c r="AC826" t="s">
        <v>6268</v>
      </c>
      <c r="AP826" t="s">
        <v>980</v>
      </c>
      <c r="AQ826">
        <v>0</v>
      </c>
      <c r="AT826" t="s">
        <v>1038</v>
      </c>
      <c r="AU826" t="s">
        <v>6269</v>
      </c>
      <c r="AV826" t="str">
        <f t="shared" si="12"/>
        <v>Oczyszczalnia Ścieków Mosina w aglomeracji Mosina-Puszczykowo</v>
      </c>
      <c r="AW826" t="s">
        <v>6270</v>
      </c>
      <c r="AX826" t="s">
        <v>6271</v>
      </c>
      <c r="BF826" s="730" t="s">
        <v>4502</v>
      </c>
      <c r="BG826" s="730" t="s">
        <v>1038</v>
      </c>
      <c r="BH826" s="730" t="s">
        <v>9500</v>
      </c>
    </row>
    <row r="827" spans="1:60">
      <c r="A827">
        <v>823</v>
      </c>
      <c r="B827" t="s">
        <v>1038</v>
      </c>
      <c r="D827" t="s">
        <v>6272</v>
      </c>
      <c r="E827" t="s">
        <v>6273</v>
      </c>
      <c r="F827" t="s">
        <v>973</v>
      </c>
      <c r="G827">
        <v>1</v>
      </c>
      <c r="H827">
        <v>0</v>
      </c>
      <c r="I827" t="s">
        <v>2215</v>
      </c>
      <c r="J827" t="s">
        <v>6023</v>
      </c>
      <c r="K827" t="s">
        <v>6007</v>
      </c>
      <c r="L827" t="s">
        <v>2001</v>
      </c>
      <c r="M827" t="s">
        <v>977</v>
      </c>
      <c r="N827" t="s">
        <v>6273</v>
      </c>
      <c r="O827" t="s">
        <v>6273</v>
      </c>
      <c r="P827" t="s">
        <v>6274</v>
      </c>
      <c r="Q827">
        <v>6592</v>
      </c>
      <c r="R827">
        <v>6507</v>
      </c>
      <c r="S827">
        <v>6507</v>
      </c>
      <c r="T827">
        <v>0</v>
      </c>
      <c r="U827">
        <v>0</v>
      </c>
      <c r="V827">
        <v>0</v>
      </c>
      <c r="W827">
        <v>1</v>
      </c>
      <c r="X827">
        <v>1</v>
      </c>
      <c r="Y827">
        <v>1</v>
      </c>
      <c r="Z827">
        <v>1</v>
      </c>
      <c r="AA827">
        <v>1</v>
      </c>
      <c r="AB827" t="s">
        <v>1038</v>
      </c>
      <c r="AC827" t="s">
        <v>6275</v>
      </c>
      <c r="AP827" t="s">
        <v>980</v>
      </c>
      <c r="AQ827">
        <v>0</v>
      </c>
      <c r="AT827" t="s">
        <v>970</v>
      </c>
      <c r="AU827" t="s">
        <v>1033</v>
      </c>
      <c r="AV827" t="str">
        <f t="shared" si="12"/>
        <v>Oczyszczalnia ścieków komunalnych w Moryniu w aglomeracji Moryń</v>
      </c>
      <c r="AW827" t="s">
        <v>6276</v>
      </c>
      <c r="AX827" t="s">
        <v>1034</v>
      </c>
      <c r="BF827" s="730" t="s">
        <v>1344</v>
      </c>
      <c r="BG827" s="730" t="s">
        <v>6109</v>
      </c>
      <c r="BH827" s="730" t="s">
        <v>9500</v>
      </c>
    </row>
    <row r="828" spans="1:60">
      <c r="A828">
        <v>824</v>
      </c>
      <c r="B828" t="s">
        <v>1038</v>
      </c>
      <c r="D828" t="s">
        <v>3963</v>
      </c>
      <c r="E828" t="s">
        <v>3965</v>
      </c>
      <c r="F828" t="s">
        <v>973</v>
      </c>
      <c r="G828">
        <v>1</v>
      </c>
      <c r="H828">
        <v>0</v>
      </c>
      <c r="I828" t="s">
        <v>2152</v>
      </c>
      <c r="J828" t="s">
        <v>6208</v>
      </c>
      <c r="K828" t="s">
        <v>6109</v>
      </c>
      <c r="L828" t="s">
        <v>2001</v>
      </c>
      <c r="M828" t="s">
        <v>977</v>
      </c>
      <c r="N828" t="s">
        <v>3964</v>
      </c>
      <c r="O828" t="s">
        <v>3964</v>
      </c>
      <c r="P828" t="s">
        <v>6277</v>
      </c>
      <c r="Q828">
        <v>9460</v>
      </c>
      <c r="R828">
        <v>8643</v>
      </c>
      <c r="S828">
        <v>8633</v>
      </c>
      <c r="T828">
        <v>10</v>
      </c>
      <c r="U828">
        <v>0</v>
      </c>
      <c r="V828">
        <v>10</v>
      </c>
      <c r="W828">
        <v>0.99880000000000002</v>
      </c>
      <c r="X828">
        <v>1</v>
      </c>
      <c r="Y828">
        <v>1</v>
      </c>
      <c r="Z828">
        <v>1</v>
      </c>
      <c r="AA828">
        <v>1</v>
      </c>
      <c r="AB828" t="s">
        <v>1038</v>
      </c>
      <c r="AC828" t="s">
        <v>6278</v>
      </c>
      <c r="AP828" t="s">
        <v>980</v>
      </c>
      <c r="AQ828">
        <v>0</v>
      </c>
      <c r="AT828" t="s">
        <v>935</v>
      </c>
      <c r="AU828" t="s">
        <v>5216</v>
      </c>
      <c r="AV828" t="str">
        <f t="shared" si="12"/>
        <v>Mordarka w aglomeracji Mordarka</v>
      </c>
      <c r="AW828" t="s">
        <v>5217</v>
      </c>
      <c r="AX828" t="s">
        <v>5217</v>
      </c>
      <c r="BF828" s="730" t="s">
        <v>4777</v>
      </c>
      <c r="BG828" s="730" t="s">
        <v>6109</v>
      </c>
      <c r="BH828" s="730" t="s">
        <v>9500</v>
      </c>
    </row>
    <row r="829" spans="1:60">
      <c r="A829">
        <v>825</v>
      </c>
      <c r="B829" t="s">
        <v>1038</v>
      </c>
      <c r="D829" t="s">
        <v>5606</v>
      </c>
      <c r="E829" t="s">
        <v>5607</v>
      </c>
      <c r="F829" t="s">
        <v>973</v>
      </c>
      <c r="G829">
        <v>1</v>
      </c>
      <c r="H829">
        <v>0</v>
      </c>
      <c r="I829" t="s">
        <v>2215</v>
      </c>
      <c r="J829" t="s">
        <v>6279</v>
      </c>
      <c r="K829" t="s">
        <v>6116</v>
      </c>
      <c r="L829" t="s">
        <v>2001</v>
      </c>
      <c r="M829" t="s">
        <v>977</v>
      </c>
      <c r="N829" t="s">
        <v>6280</v>
      </c>
      <c r="O829" t="s">
        <v>6281</v>
      </c>
      <c r="P829" t="s">
        <v>6282</v>
      </c>
      <c r="Q829">
        <v>4091</v>
      </c>
      <c r="R829">
        <v>4233</v>
      </c>
      <c r="S829">
        <v>4139</v>
      </c>
      <c r="T829">
        <v>70</v>
      </c>
      <c r="U829">
        <v>24</v>
      </c>
      <c r="V829">
        <v>94</v>
      </c>
      <c r="W829">
        <v>0.9778</v>
      </c>
      <c r="X829">
        <v>0</v>
      </c>
      <c r="Y829">
        <v>1</v>
      </c>
      <c r="Z829">
        <v>1</v>
      </c>
      <c r="AA829">
        <v>0</v>
      </c>
      <c r="AB829" t="s">
        <v>1038</v>
      </c>
      <c r="AC829" t="s">
        <v>6283</v>
      </c>
      <c r="AP829" t="s">
        <v>980</v>
      </c>
      <c r="AQ829">
        <v>0</v>
      </c>
      <c r="AT829" t="s">
        <v>1169</v>
      </c>
      <c r="AU829" t="s">
        <v>3000</v>
      </c>
      <c r="AV829" t="str">
        <f t="shared" si="12"/>
        <v>Jędrychówko w aglomeracji Morąg</v>
      </c>
      <c r="AW829" t="s">
        <v>6284</v>
      </c>
      <c r="AX829" t="s">
        <v>3001</v>
      </c>
      <c r="BF829" s="730" t="s">
        <v>6272</v>
      </c>
      <c r="BG829" s="730" t="s">
        <v>6007</v>
      </c>
      <c r="BH829" s="730" t="s">
        <v>9500</v>
      </c>
    </row>
    <row r="830" spans="1:60">
      <c r="A830">
        <v>826</v>
      </c>
      <c r="B830" t="s">
        <v>1038</v>
      </c>
      <c r="D830" t="s">
        <v>6285</v>
      </c>
      <c r="E830" t="s">
        <v>6280</v>
      </c>
      <c r="F830" t="s">
        <v>973</v>
      </c>
      <c r="G830">
        <v>1</v>
      </c>
      <c r="H830">
        <v>0</v>
      </c>
      <c r="I830" t="s">
        <v>2215</v>
      </c>
      <c r="J830" t="s">
        <v>6279</v>
      </c>
      <c r="K830" t="s">
        <v>6116</v>
      </c>
      <c r="L830" t="s">
        <v>2001</v>
      </c>
      <c r="M830" t="s">
        <v>977</v>
      </c>
      <c r="N830" t="s">
        <v>6280</v>
      </c>
      <c r="O830" t="s">
        <v>6280</v>
      </c>
      <c r="P830" t="s">
        <v>6286</v>
      </c>
      <c r="Q830">
        <v>4055</v>
      </c>
      <c r="R830">
        <v>4178</v>
      </c>
      <c r="S830">
        <v>4102</v>
      </c>
      <c r="T830">
        <v>55</v>
      </c>
      <c r="U830">
        <v>21</v>
      </c>
      <c r="V830">
        <v>76</v>
      </c>
      <c r="W830">
        <v>0.98180000000000001</v>
      </c>
      <c r="X830">
        <v>1</v>
      </c>
      <c r="Y830">
        <v>1</v>
      </c>
      <c r="Z830">
        <v>1</v>
      </c>
      <c r="AA830">
        <v>1</v>
      </c>
      <c r="AB830" t="s">
        <v>1038</v>
      </c>
      <c r="AC830" t="s">
        <v>6287</v>
      </c>
      <c r="AP830" t="s">
        <v>980</v>
      </c>
      <c r="AQ830">
        <v>0</v>
      </c>
      <c r="AT830" t="s">
        <v>935</v>
      </c>
      <c r="AU830" t="s">
        <v>4640</v>
      </c>
      <c r="AV830" t="str">
        <f t="shared" si="12"/>
        <v>Brzeziny w aglomeracji Morawica</v>
      </c>
      <c r="AW830" t="s">
        <v>6288</v>
      </c>
      <c r="AX830" t="s">
        <v>4641</v>
      </c>
      <c r="BF830" s="730" t="s">
        <v>3963</v>
      </c>
      <c r="BG830" s="730" t="s">
        <v>6109</v>
      </c>
      <c r="BH830" s="730" t="s">
        <v>9500</v>
      </c>
    </row>
    <row r="831" spans="1:60">
      <c r="A831">
        <v>827</v>
      </c>
      <c r="B831" t="s">
        <v>1038</v>
      </c>
      <c r="D831" t="s">
        <v>6091</v>
      </c>
      <c r="E831" t="s">
        <v>6093</v>
      </c>
      <c r="F831" t="s">
        <v>973</v>
      </c>
      <c r="G831">
        <v>1</v>
      </c>
      <c r="H831">
        <v>0</v>
      </c>
      <c r="I831" t="s">
        <v>2215</v>
      </c>
      <c r="J831" t="s">
        <v>6279</v>
      </c>
      <c r="K831" t="s">
        <v>6116</v>
      </c>
      <c r="L831" t="s">
        <v>2001</v>
      </c>
      <c r="M831" t="s">
        <v>977</v>
      </c>
      <c r="N831" t="s">
        <v>6093</v>
      </c>
      <c r="O831" t="s">
        <v>6093</v>
      </c>
      <c r="P831" t="s">
        <v>6289</v>
      </c>
      <c r="Q831">
        <v>3653</v>
      </c>
      <c r="R831">
        <v>3728</v>
      </c>
      <c r="S831">
        <v>3498</v>
      </c>
      <c r="T831">
        <v>184</v>
      </c>
      <c r="U831">
        <v>46</v>
      </c>
      <c r="V831">
        <v>230</v>
      </c>
      <c r="W831">
        <v>0.93830000000000002</v>
      </c>
      <c r="X831">
        <v>0</v>
      </c>
      <c r="Y831">
        <v>1</v>
      </c>
      <c r="Z831">
        <v>1</v>
      </c>
      <c r="AA831">
        <v>0</v>
      </c>
      <c r="AB831" t="s">
        <v>1038</v>
      </c>
      <c r="AC831" t="s">
        <v>6290</v>
      </c>
      <c r="AP831" t="s">
        <v>980</v>
      </c>
      <c r="AQ831">
        <v>0</v>
      </c>
      <c r="AT831" t="s">
        <v>1459</v>
      </c>
      <c r="AU831" t="s">
        <v>1646</v>
      </c>
      <c r="AV831" t="str">
        <f t="shared" si="12"/>
        <v>Oczyszczalnia Ścieków w Mońkach w aglomeracji Mońki</v>
      </c>
      <c r="AW831" t="s">
        <v>6291</v>
      </c>
      <c r="AX831" t="s">
        <v>1647</v>
      </c>
      <c r="BF831" s="730" t="s">
        <v>5606</v>
      </c>
      <c r="BG831" s="730" t="s">
        <v>6116</v>
      </c>
      <c r="BH831" s="730" t="s">
        <v>9500</v>
      </c>
    </row>
    <row r="832" spans="1:60">
      <c r="A832">
        <v>828</v>
      </c>
      <c r="B832" t="s">
        <v>1038</v>
      </c>
      <c r="D832" t="s">
        <v>5704</v>
      </c>
      <c r="E832" t="s">
        <v>1745</v>
      </c>
      <c r="F832" t="s">
        <v>973</v>
      </c>
      <c r="G832">
        <v>1</v>
      </c>
      <c r="H832">
        <v>0</v>
      </c>
      <c r="I832" t="s">
        <v>3590</v>
      </c>
      <c r="J832" t="s">
        <v>6062</v>
      </c>
      <c r="K832" t="s">
        <v>5998</v>
      </c>
      <c r="L832" t="s">
        <v>2001</v>
      </c>
      <c r="M832" t="s">
        <v>977</v>
      </c>
      <c r="N832" t="s">
        <v>1745</v>
      </c>
      <c r="O832" t="s">
        <v>1745</v>
      </c>
      <c r="P832" t="s">
        <v>6292</v>
      </c>
      <c r="Q832">
        <v>5445</v>
      </c>
      <c r="R832">
        <v>5458</v>
      </c>
      <c r="S832">
        <v>5242</v>
      </c>
      <c r="T832">
        <v>216</v>
      </c>
      <c r="U832">
        <v>0</v>
      </c>
      <c r="V832">
        <v>216</v>
      </c>
      <c r="W832">
        <v>0.96040000000000003</v>
      </c>
      <c r="X832">
        <v>0</v>
      </c>
      <c r="Y832">
        <v>1</v>
      </c>
      <c r="Z832">
        <v>1</v>
      </c>
      <c r="AA832">
        <v>0</v>
      </c>
      <c r="AB832" t="s">
        <v>1038</v>
      </c>
      <c r="AC832" t="s">
        <v>6293</v>
      </c>
      <c r="AP832" t="s">
        <v>980</v>
      </c>
      <c r="AQ832">
        <v>0</v>
      </c>
      <c r="AT832" t="s">
        <v>1038</v>
      </c>
      <c r="AU832" t="s">
        <v>6294</v>
      </c>
      <c r="AV832" t="str">
        <f t="shared" si="12"/>
        <v>Mokrsko w aglomeracji Mokrsko</v>
      </c>
      <c r="AW832" t="s">
        <v>6295</v>
      </c>
      <c r="AX832" t="s">
        <v>6295</v>
      </c>
      <c r="BF832" s="730" t="s">
        <v>6285</v>
      </c>
      <c r="BG832" s="730" t="s">
        <v>6116</v>
      </c>
      <c r="BH832" s="730" t="s">
        <v>9500</v>
      </c>
    </row>
    <row r="833" spans="1:60">
      <c r="A833">
        <v>829</v>
      </c>
      <c r="B833" t="s">
        <v>1038</v>
      </c>
      <c r="D833" t="s">
        <v>6296</v>
      </c>
      <c r="E833" t="s">
        <v>6297</v>
      </c>
      <c r="F833" t="s">
        <v>973</v>
      </c>
      <c r="G833">
        <v>1</v>
      </c>
      <c r="H833">
        <v>0</v>
      </c>
      <c r="I833" t="s">
        <v>2215</v>
      </c>
      <c r="J833" t="s">
        <v>2345</v>
      </c>
      <c r="K833" t="s">
        <v>6116</v>
      </c>
      <c r="L833" t="s">
        <v>2001</v>
      </c>
      <c r="M833" t="s">
        <v>977</v>
      </c>
      <c r="N833" t="s">
        <v>6297</v>
      </c>
      <c r="O833" t="s">
        <v>6297</v>
      </c>
      <c r="P833" t="s">
        <v>6298</v>
      </c>
      <c r="Q833">
        <v>4200</v>
      </c>
      <c r="R833">
        <v>4098</v>
      </c>
      <c r="S833">
        <v>4092</v>
      </c>
      <c r="T833">
        <v>0</v>
      </c>
      <c r="U833">
        <v>6</v>
      </c>
      <c r="V833">
        <v>6</v>
      </c>
      <c r="W833">
        <v>0.99850000000000005</v>
      </c>
      <c r="X833">
        <v>1</v>
      </c>
      <c r="Y833">
        <v>1</v>
      </c>
      <c r="Z833">
        <v>1</v>
      </c>
      <c r="AA833">
        <v>1</v>
      </c>
      <c r="AB833" t="s">
        <v>1038</v>
      </c>
      <c r="AC833" t="s">
        <v>6299</v>
      </c>
      <c r="AP833" t="s">
        <v>980</v>
      </c>
      <c r="AQ833">
        <v>0</v>
      </c>
      <c r="AT833" t="s">
        <v>1212</v>
      </c>
      <c r="AU833" t="s">
        <v>5922</v>
      </c>
      <c r="AV833" t="str">
        <f t="shared" si="12"/>
        <v>Mokobody w aglomeracji Mokobody</v>
      </c>
      <c r="AW833" t="s">
        <v>5923</v>
      </c>
      <c r="AX833" t="s">
        <v>5923</v>
      </c>
      <c r="BF833" s="730" t="s">
        <v>6091</v>
      </c>
      <c r="BG833" s="730" t="s">
        <v>6116</v>
      </c>
      <c r="BH833" s="730" t="s">
        <v>9500</v>
      </c>
    </row>
    <row r="834" spans="1:60">
      <c r="A834">
        <v>830</v>
      </c>
      <c r="B834" t="s">
        <v>1038</v>
      </c>
      <c r="D834" t="s">
        <v>6300</v>
      </c>
      <c r="E834" t="s">
        <v>6301</v>
      </c>
      <c r="F834" t="s">
        <v>973</v>
      </c>
      <c r="G834">
        <v>1</v>
      </c>
      <c r="H834">
        <v>0</v>
      </c>
      <c r="I834" t="s">
        <v>3590</v>
      </c>
      <c r="J834" t="s">
        <v>3799</v>
      </c>
      <c r="K834" t="s">
        <v>5998</v>
      </c>
      <c r="L834" t="s">
        <v>2001</v>
      </c>
      <c r="M834" t="s">
        <v>977</v>
      </c>
      <c r="N834" t="s">
        <v>6302</v>
      </c>
      <c r="O834" t="s">
        <v>6303</v>
      </c>
      <c r="P834" t="s">
        <v>6304</v>
      </c>
      <c r="Q834">
        <v>4444</v>
      </c>
      <c r="R834">
        <v>3994</v>
      </c>
      <c r="S834">
        <v>3471</v>
      </c>
      <c r="T834">
        <v>523</v>
      </c>
      <c r="U834">
        <v>0</v>
      </c>
      <c r="V834">
        <v>523</v>
      </c>
      <c r="W834">
        <v>0.86909999999999998</v>
      </c>
      <c r="X834">
        <v>0</v>
      </c>
      <c r="Y834">
        <v>1</v>
      </c>
      <c r="Z834">
        <v>1</v>
      </c>
      <c r="AA834">
        <v>0</v>
      </c>
      <c r="AB834" t="s">
        <v>1038</v>
      </c>
      <c r="AC834" t="s">
        <v>6305</v>
      </c>
      <c r="AP834" t="s">
        <v>980</v>
      </c>
      <c r="AQ834">
        <v>0</v>
      </c>
      <c r="AT834" t="s">
        <v>1072</v>
      </c>
      <c r="AU834" t="s">
        <v>2029</v>
      </c>
      <c r="AV834" t="str">
        <f t="shared" si="12"/>
        <v>Mogilno w aglomeracji Mogilno</v>
      </c>
      <c r="AW834" t="s">
        <v>2030</v>
      </c>
      <c r="AX834" t="s">
        <v>2030</v>
      </c>
      <c r="BF834" s="730" t="s">
        <v>5704</v>
      </c>
      <c r="BG834" s="730" t="s">
        <v>5998</v>
      </c>
      <c r="BH834" s="730" t="s">
        <v>9500</v>
      </c>
    </row>
    <row r="835" spans="1:60">
      <c r="A835">
        <v>831</v>
      </c>
      <c r="B835" t="s">
        <v>1038</v>
      </c>
      <c r="D835" t="s">
        <v>6306</v>
      </c>
      <c r="E835" t="s">
        <v>6288</v>
      </c>
      <c r="F835" t="s">
        <v>973</v>
      </c>
      <c r="G835">
        <v>1</v>
      </c>
      <c r="H835">
        <v>0</v>
      </c>
      <c r="I835" t="s">
        <v>2215</v>
      </c>
      <c r="J835" t="s">
        <v>6006</v>
      </c>
      <c r="K835" t="s">
        <v>6007</v>
      </c>
      <c r="L835" t="s">
        <v>2001</v>
      </c>
      <c r="M835" t="s">
        <v>977</v>
      </c>
      <c r="N835" t="s">
        <v>6288</v>
      </c>
      <c r="O835" t="s">
        <v>6288</v>
      </c>
      <c r="P835" t="s">
        <v>6307</v>
      </c>
      <c r="Q835">
        <v>2032</v>
      </c>
      <c r="R835">
        <v>2035</v>
      </c>
      <c r="S835">
        <v>1920</v>
      </c>
      <c r="T835">
        <v>67</v>
      </c>
      <c r="U835">
        <v>48</v>
      </c>
      <c r="V835">
        <v>115</v>
      </c>
      <c r="W835">
        <v>0.94350000000000001</v>
      </c>
      <c r="X835">
        <v>0</v>
      </c>
      <c r="Y835">
        <v>1</v>
      </c>
      <c r="Z835">
        <v>1</v>
      </c>
      <c r="AA835">
        <v>0</v>
      </c>
      <c r="AB835" t="s">
        <v>1038</v>
      </c>
      <c r="AC835" t="s">
        <v>6308</v>
      </c>
      <c r="AP835" t="s">
        <v>980</v>
      </c>
      <c r="AQ835">
        <v>0</v>
      </c>
      <c r="AT835" t="s">
        <v>935</v>
      </c>
      <c r="AU835" t="s">
        <v>5050</v>
      </c>
      <c r="AV835" t="str">
        <f t="shared" si="12"/>
        <v>Oczyszczalnia Lusina w aglomeracji Mogilany-Lusina</v>
      </c>
      <c r="AW835" t="s">
        <v>6309</v>
      </c>
      <c r="AX835" t="s">
        <v>5051</v>
      </c>
      <c r="BF835" s="730" t="s">
        <v>6296</v>
      </c>
      <c r="BG835" s="730" t="s">
        <v>6116</v>
      </c>
      <c r="BH835" s="730" t="s">
        <v>9500</v>
      </c>
    </row>
    <row r="836" spans="1:60">
      <c r="A836">
        <v>832</v>
      </c>
      <c r="B836" t="s">
        <v>1038</v>
      </c>
      <c r="D836" t="s">
        <v>6310</v>
      </c>
      <c r="E836" t="s">
        <v>6311</v>
      </c>
      <c r="F836" t="s">
        <v>973</v>
      </c>
      <c r="G836">
        <v>1</v>
      </c>
      <c r="H836">
        <v>0</v>
      </c>
      <c r="I836" t="s">
        <v>2215</v>
      </c>
      <c r="J836" t="s">
        <v>6248</v>
      </c>
      <c r="K836" t="s">
        <v>6007</v>
      </c>
      <c r="L836" t="s">
        <v>2001</v>
      </c>
      <c r="M836" t="s">
        <v>977</v>
      </c>
      <c r="N836" t="s">
        <v>6311</v>
      </c>
      <c r="O836" t="s">
        <v>6311</v>
      </c>
      <c r="P836" t="s">
        <v>6312</v>
      </c>
      <c r="Q836">
        <v>2433</v>
      </c>
      <c r="R836">
        <v>2241</v>
      </c>
      <c r="S836">
        <v>2168</v>
      </c>
      <c r="T836">
        <v>69</v>
      </c>
      <c r="U836">
        <v>4</v>
      </c>
      <c r="V836">
        <v>73</v>
      </c>
      <c r="W836">
        <v>0.96740000000000004</v>
      </c>
      <c r="X836">
        <v>0</v>
      </c>
      <c r="Y836">
        <v>1</v>
      </c>
      <c r="Z836">
        <v>1</v>
      </c>
      <c r="AA836">
        <v>0</v>
      </c>
      <c r="AB836" t="s">
        <v>1038</v>
      </c>
      <c r="AC836" t="s">
        <v>6313</v>
      </c>
      <c r="AP836" t="s">
        <v>980</v>
      </c>
      <c r="AQ836">
        <v>0</v>
      </c>
      <c r="AT836" t="s">
        <v>935</v>
      </c>
      <c r="AU836" t="s">
        <v>5058</v>
      </c>
      <c r="AV836" t="str">
        <f t="shared" si="12"/>
        <v>Włosań w aglomeracji Mogilany - Włosań</v>
      </c>
      <c r="AW836" t="s">
        <v>6314</v>
      </c>
      <c r="AX836" t="s">
        <v>5059</v>
      </c>
      <c r="BF836" s="730" t="s">
        <v>6300</v>
      </c>
      <c r="BG836" s="730" t="s">
        <v>5998</v>
      </c>
      <c r="BH836" s="730" t="s">
        <v>9500</v>
      </c>
    </row>
    <row r="837" spans="1:60">
      <c r="A837">
        <v>833</v>
      </c>
      <c r="B837" t="s">
        <v>1038</v>
      </c>
      <c r="D837" t="s">
        <v>5127</v>
      </c>
      <c r="E837" t="s">
        <v>5128</v>
      </c>
      <c r="F837" t="s">
        <v>973</v>
      </c>
      <c r="G837">
        <v>1</v>
      </c>
      <c r="H837">
        <v>0</v>
      </c>
      <c r="I837" t="s">
        <v>2215</v>
      </c>
      <c r="J837" t="s">
        <v>6048</v>
      </c>
      <c r="K837" t="s">
        <v>1038</v>
      </c>
      <c r="L837" t="s">
        <v>2001</v>
      </c>
      <c r="M837" t="s">
        <v>977</v>
      </c>
      <c r="N837" t="s">
        <v>5128</v>
      </c>
      <c r="O837" t="s">
        <v>5128</v>
      </c>
      <c r="P837" t="s">
        <v>6315</v>
      </c>
      <c r="Q837">
        <v>14204</v>
      </c>
      <c r="R837">
        <v>13609</v>
      </c>
      <c r="S837">
        <v>13460</v>
      </c>
      <c r="T837">
        <v>131</v>
      </c>
      <c r="U837">
        <v>18</v>
      </c>
      <c r="V837">
        <v>149</v>
      </c>
      <c r="W837">
        <v>0.98909999999999998</v>
      </c>
      <c r="X837">
        <v>1</v>
      </c>
      <c r="Y837">
        <v>1</v>
      </c>
      <c r="Z837">
        <v>1</v>
      </c>
      <c r="AA837">
        <v>1</v>
      </c>
      <c r="AB837" t="s">
        <v>1038</v>
      </c>
      <c r="AC837" t="s">
        <v>6316</v>
      </c>
      <c r="AP837" t="s">
        <v>980</v>
      </c>
      <c r="AQ837">
        <v>0</v>
      </c>
      <c r="AT837" t="s">
        <v>990</v>
      </c>
      <c r="AU837" t="s">
        <v>6317</v>
      </c>
      <c r="AV837" t="str">
        <f t="shared" si="12"/>
        <v>Mogielnica w aglomeracji Mogielnica</v>
      </c>
      <c r="AW837" t="s">
        <v>6318</v>
      </c>
      <c r="AX837" t="s">
        <v>6318</v>
      </c>
      <c r="BF837" s="730" t="s">
        <v>6306</v>
      </c>
      <c r="BG837" s="730" t="s">
        <v>6007</v>
      </c>
      <c r="BH837" s="730" t="s">
        <v>9500</v>
      </c>
    </row>
    <row r="838" spans="1:60">
      <c r="A838">
        <v>834</v>
      </c>
      <c r="B838" t="s">
        <v>1038</v>
      </c>
      <c r="D838" t="s">
        <v>1379</v>
      </c>
      <c r="E838" t="s">
        <v>1381</v>
      </c>
      <c r="F838" t="s">
        <v>973</v>
      </c>
      <c r="G838">
        <v>1</v>
      </c>
      <c r="H838">
        <v>0</v>
      </c>
      <c r="I838" t="s">
        <v>3590</v>
      </c>
      <c r="J838" t="s">
        <v>3707</v>
      </c>
      <c r="K838" t="s">
        <v>5998</v>
      </c>
      <c r="L838" t="s">
        <v>2001</v>
      </c>
      <c r="M838" t="s">
        <v>977</v>
      </c>
      <c r="N838" t="s">
        <v>1381</v>
      </c>
      <c r="O838" t="s">
        <v>1381</v>
      </c>
      <c r="P838" t="s">
        <v>6319</v>
      </c>
      <c r="Q838">
        <v>45991</v>
      </c>
      <c r="R838">
        <v>45991</v>
      </c>
      <c r="S838">
        <v>45170</v>
      </c>
      <c r="T838">
        <v>757</v>
      </c>
      <c r="U838">
        <v>64</v>
      </c>
      <c r="V838">
        <v>821</v>
      </c>
      <c r="W838">
        <v>0.98209999999999997</v>
      </c>
      <c r="X838">
        <v>1</v>
      </c>
      <c r="Y838">
        <v>1</v>
      </c>
      <c r="Z838">
        <v>1</v>
      </c>
      <c r="AA838">
        <v>1</v>
      </c>
      <c r="AB838" t="s">
        <v>1038</v>
      </c>
      <c r="AC838" t="s">
        <v>6320</v>
      </c>
      <c r="AP838" t="s">
        <v>980</v>
      </c>
      <c r="AQ838">
        <v>0</v>
      </c>
      <c r="AT838" t="s">
        <v>990</v>
      </c>
      <c r="AU838" t="s">
        <v>6321</v>
      </c>
      <c r="AV838" t="str">
        <f t="shared" ref="AV838:AV901" si="13">CONCATENATE("",AW838," w aglomeracji ",AX838)</f>
        <v>COMA-TEC w aglomeracji Mniów</v>
      </c>
      <c r="AW838" t="s">
        <v>6322</v>
      </c>
      <c r="AX838" t="s">
        <v>6323</v>
      </c>
      <c r="BF838" s="730" t="s">
        <v>6310</v>
      </c>
      <c r="BG838" s="730" t="s">
        <v>6007</v>
      </c>
      <c r="BH838" s="730" t="s">
        <v>9500</v>
      </c>
    </row>
    <row r="839" spans="1:60">
      <c r="A839">
        <v>835</v>
      </c>
      <c r="B839" t="s">
        <v>1038</v>
      </c>
      <c r="D839" t="s">
        <v>3577</v>
      </c>
      <c r="E839" t="s">
        <v>3579</v>
      </c>
      <c r="F839" t="s">
        <v>973</v>
      </c>
      <c r="G839">
        <v>1</v>
      </c>
      <c r="H839">
        <v>0</v>
      </c>
      <c r="I839" t="s">
        <v>2215</v>
      </c>
      <c r="J839" t="s">
        <v>6006</v>
      </c>
      <c r="K839" t="s">
        <v>6116</v>
      </c>
      <c r="L839" t="s">
        <v>2001</v>
      </c>
      <c r="M839" t="s">
        <v>977</v>
      </c>
      <c r="N839" t="s">
        <v>3579</v>
      </c>
      <c r="O839" t="s">
        <v>3579</v>
      </c>
      <c r="P839" t="s">
        <v>6324</v>
      </c>
      <c r="Q839">
        <v>2388</v>
      </c>
      <c r="R839">
        <v>2428</v>
      </c>
      <c r="S839">
        <v>2404</v>
      </c>
      <c r="T839">
        <v>0</v>
      </c>
      <c r="U839">
        <v>24</v>
      </c>
      <c r="V839">
        <v>24</v>
      </c>
      <c r="W839">
        <v>0.99009999999999998</v>
      </c>
      <c r="X839">
        <v>1</v>
      </c>
      <c r="Y839">
        <v>1</v>
      </c>
      <c r="Z839">
        <v>1</v>
      </c>
      <c r="AA839">
        <v>1</v>
      </c>
      <c r="AB839" t="s">
        <v>1038</v>
      </c>
      <c r="AC839" t="s">
        <v>6325</v>
      </c>
      <c r="AP839" t="s">
        <v>980</v>
      </c>
      <c r="AQ839">
        <v>0</v>
      </c>
      <c r="AT839" t="s">
        <v>1169</v>
      </c>
      <c r="AU839" t="s">
        <v>2992</v>
      </c>
      <c r="AV839" t="str">
        <f t="shared" si="13"/>
        <v>Młynary w aglomeracji Młynary</v>
      </c>
      <c r="AW839" t="s">
        <v>2993</v>
      </c>
      <c r="AX839" t="s">
        <v>2993</v>
      </c>
      <c r="BF839" s="730" t="s">
        <v>5127</v>
      </c>
      <c r="BG839" s="730" t="s">
        <v>1038</v>
      </c>
      <c r="BH839" s="730" t="s">
        <v>9500</v>
      </c>
    </row>
    <row r="840" spans="1:60">
      <c r="A840">
        <v>836</v>
      </c>
      <c r="B840" t="s">
        <v>1038</v>
      </c>
      <c r="D840" t="s">
        <v>4614</v>
      </c>
      <c r="E840" t="s">
        <v>4615</v>
      </c>
      <c r="F840" t="s">
        <v>973</v>
      </c>
      <c r="G840">
        <v>1</v>
      </c>
      <c r="H840">
        <v>0</v>
      </c>
      <c r="I840" t="s">
        <v>2215</v>
      </c>
      <c r="J840" t="s">
        <v>6326</v>
      </c>
      <c r="K840" t="s">
        <v>1038</v>
      </c>
      <c r="L840" t="s">
        <v>2001</v>
      </c>
      <c r="M840" t="s">
        <v>977</v>
      </c>
      <c r="N840" t="s">
        <v>4615</v>
      </c>
      <c r="O840" t="s">
        <v>4615</v>
      </c>
      <c r="P840" t="s">
        <v>6327</v>
      </c>
      <c r="Q840">
        <v>5964</v>
      </c>
      <c r="R840">
        <v>5964</v>
      </c>
      <c r="S840">
        <v>5679</v>
      </c>
      <c r="T840">
        <v>285</v>
      </c>
      <c r="U840">
        <v>0</v>
      </c>
      <c r="V840">
        <v>285</v>
      </c>
      <c r="W840">
        <v>0.95220000000000005</v>
      </c>
      <c r="X840">
        <v>0</v>
      </c>
      <c r="Y840">
        <v>1</v>
      </c>
      <c r="Z840">
        <v>1</v>
      </c>
      <c r="AA840">
        <v>0</v>
      </c>
      <c r="AB840" t="s">
        <v>1038</v>
      </c>
      <c r="AC840" t="s">
        <v>6328</v>
      </c>
      <c r="AP840" t="s">
        <v>980</v>
      </c>
      <c r="AQ840">
        <v>0</v>
      </c>
      <c r="AT840" t="s">
        <v>990</v>
      </c>
      <c r="AU840" t="s">
        <v>6329</v>
      </c>
      <c r="AV840" t="str">
        <f t="shared" si="13"/>
        <v>mechaniczno-biologiczna oczyszczalnia  scieków w aglomeracji Mława</v>
      </c>
      <c r="AW840" t="s">
        <v>6330</v>
      </c>
      <c r="AX840" t="s">
        <v>6331</v>
      </c>
      <c r="BF840" s="730" t="s">
        <v>1379</v>
      </c>
      <c r="BG840" s="730" t="s">
        <v>5998</v>
      </c>
      <c r="BH840" s="730" t="s">
        <v>9500</v>
      </c>
    </row>
    <row r="841" spans="1:60">
      <c r="A841">
        <v>837</v>
      </c>
      <c r="B841" t="s">
        <v>1038</v>
      </c>
      <c r="D841" t="s">
        <v>6332</v>
      </c>
      <c r="E841" t="s">
        <v>6333</v>
      </c>
      <c r="F841" t="s">
        <v>973</v>
      </c>
      <c r="G841">
        <v>1</v>
      </c>
      <c r="H841">
        <v>0</v>
      </c>
      <c r="I841" t="s">
        <v>6018</v>
      </c>
      <c r="J841" t="s">
        <v>6334</v>
      </c>
      <c r="K841" t="s">
        <v>5998</v>
      </c>
      <c r="L841" t="s">
        <v>2001</v>
      </c>
      <c r="M841" t="s">
        <v>977</v>
      </c>
      <c r="N841" t="s">
        <v>6335</v>
      </c>
      <c r="O841" t="s">
        <v>6335</v>
      </c>
      <c r="P841" t="s">
        <v>6336</v>
      </c>
      <c r="Q841">
        <v>2998</v>
      </c>
      <c r="R841">
        <v>2835</v>
      </c>
      <c r="S841">
        <v>2790</v>
      </c>
      <c r="T841">
        <v>30</v>
      </c>
      <c r="U841">
        <v>15</v>
      </c>
      <c r="V841">
        <v>45</v>
      </c>
      <c r="W841">
        <v>0.98409999999999997</v>
      </c>
      <c r="X841">
        <v>1</v>
      </c>
      <c r="Y841">
        <v>1</v>
      </c>
      <c r="Z841">
        <v>1</v>
      </c>
      <c r="AA841">
        <v>1</v>
      </c>
      <c r="AB841" t="s">
        <v>1038</v>
      </c>
      <c r="AC841" t="s">
        <v>6337</v>
      </c>
      <c r="AP841" t="s">
        <v>980</v>
      </c>
      <c r="AQ841">
        <v>0</v>
      </c>
      <c r="AT841" t="s">
        <v>1029</v>
      </c>
      <c r="AU841" t="s">
        <v>6338</v>
      </c>
      <c r="AV841" t="str">
        <f t="shared" si="13"/>
        <v>Mirsk SBR w aglomeracji Mirsk</v>
      </c>
      <c r="AW841" t="s">
        <v>6339</v>
      </c>
      <c r="AX841" t="s">
        <v>6340</v>
      </c>
      <c r="BF841" s="730" t="s">
        <v>3577</v>
      </c>
      <c r="BG841" s="730" t="s">
        <v>6116</v>
      </c>
      <c r="BH841" s="730" t="s">
        <v>9500</v>
      </c>
    </row>
    <row r="842" spans="1:60">
      <c r="A842">
        <v>838</v>
      </c>
      <c r="B842" t="s">
        <v>1038</v>
      </c>
      <c r="D842" t="s">
        <v>6341</v>
      </c>
      <c r="E842" t="s">
        <v>6342</v>
      </c>
      <c r="F842" t="s">
        <v>973</v>
      </c>
      <c r="G842">
        <v>1</v>
      </c>
      <c r="H842">
        <v>0</v>
      </c>
      <c r="I842" t="s">
        <v>2215</v>
      </c>
      <c r="J842" t="s">
        <v>6279</v>
      </c>
      <c r="K842" t="s">
        <v>6116</v>
      </c>
      <c r="L842" t="s">
        <v>2001</v>
      </c>
      <c r="M842" t="s">
        <v>977</v>
      </c>
      <c r="N842" t="s">
        <v>6342</v>
      </c>
      <c r="O842" t="s">
        <v>6342</v>
      </c>
      <c r="P842" t="s">
        <v>6343</v>
      </c>
      <c r="Q842">
        <v>2325</v>
      </c>
      <c r="R842">
        <v>2146</v>
      </c>
      <c r="S842">
        <v>2095</v>
      </c>
      <c r="T842">
        <v>28</v>
      </c>
      <c r="U842">
        <v>23</v>
      </c>
      <c r="V842">
        <v>51</v>
      </c>
      <c r="W842">
        <v>0.97619999999999996</v>
      </c>
      <c r="X842">
        <v>0</v>
      </c>
      <c r="Y842">
        <v>1</v>
      </c>
      <c r="Z842">
        <v>1</v>
      </c>
      <c r="AA842">
        <v>0</v>
      </c>
      <c r="AB842" t="s">
        <v>1038</v>
      </c>
      <c r="AC842" t="s">
        <v>6344</v>
      </c>
      <c r="AP842" t="s">
        <v>980</v>
      </c>
      <c r="AQ842">
        <v>0</v>
      </c>
      <c r="AT842" t="s">
        <v>1072</v>
      </c>
      <c r="AU842" t="s">
        <v>2452</v>
      </c>
      <c r="AV842" t="str">
        <f t="shared" si="13"/>
        <v>MIROSŁAWIEC w aglomeracji Mirosławiec</v>
      </c>
      <c r="AW842" t="s">
        <v>6345</v>
      </c>
      <c r="AX842" t="s">
        <v>2453</v>
      </c>
      <c r="BF842" s="730" t="s">
        <v>4614</v>
      </c>
      <c r="BG842" s="730" t="s">
        <v>1038</v>
      </c>
      <c r="BH842" s="730" t="s">
        <v>9500</v>
      </c>
    </row>
    <row r="843" spans="1:60">
      <c r="A843">
        <v>839</v>
      </c>
      <c r="B843" t="s">
        <v>1038</v>
      </c>
      <c r="D843" t="s">
        <v>3340</v>
      </c>
      <c r="E843" t="s">
        <v>3341</v>
      </c>
      <c r="F843" t="s">
        <v>973</v>
      </c>
      <c r="G843">
        <v>1</v>
      </c>
      <c r="H843">
        <v>0</v>
      </c>
      <c r="I843" t="s">
        <v>2215</v>
      </c>
      <c r="J843" t="s">
        <v>6346</v>
      </c>
      <c r="K843" t="s">
        <v>1038</v>
      </c>
      <c r="L843" t="s">
        <v>2001</v>
      </c>
      <c r="M843" t="s">
        <v>977</v>
      </c>
      <c r="N843" t="s">
        <v>6347</v>
      </c>
      <c r="O843" t="s">
        <v>6347</v>
      </c>
      <c r="P843" t="s">
        <v>6348</v>
      </c>
      <c r="Q843">
        <v>2577</v>
      </c>
      <c r="R843">
        <v>2999</v>
      </c>
      <c r="S843">
        <v>2911</v>
      </c>
      <c r="T843">
        <v>70</v>
      </c>
      <c r="U843">
        <v>18</v>
      </c>
      <c r="V843">
        <v>88</v>
      </c>
      <c r="W843">
        <v>0.97070000000000001</v>
      </c>
      <c r="X843">
        <v>0</v>
      </c>
      <c r="Y843">
        <v>1</v>
      </c>
      <c r="Z843">
        <v>1</v>
      </c>
      <c r="AA843">
        <v>0</v>
      </c>
      <c r="AB843" t="s">
        <v>1038</v>
      </c>
      <c r="AC843" t="s">
        <v>6349</v>
      </c>
      <c r="AP843" t="s">
        <v>980</v>
      </c>
      <c r="AQ843">
        <v>0</v>
      </c>
      <c r="AT843" t="s">
        <v>990</v>
      </c>
      <c r="AU843" t="s">
        <v>6350</v>
      </c>
      <c r="AV843" t="str">
        <f t="shared" si="13"/>
        <v>Mińsk Mazowiecki w aglomeracji Mińsk Mazowiecki</v>
      </c>
      <c r="AW843" t="s">
        <v>6351</v>
      </c>
      <c r="AX843" t="s">
        <v>6351</v>
      </c>
      <c r="BF843" s="730" t="s">
        <v>6332</v>
      </c>
      <c r="BG843" s="730" t="s">
        <v>5998</v>
      </c>
      <c r="BH843" s="730" t="s">
        <v>9500</v>
      </c>
    </row>
    <row r="844" spans="1:60">
      <c r="A844">
        <v>840</v>
      </c>
      <c r="B844" t="s">
        <v>1038</v>
      </c>
      <c r="D844" t="s">
        <v>3652</v>
      </c>
      <c r="E844" t="s">
        <v>3654</v>
      </c>
      <c r="F844" t="s">
        <v>973</v>
      </c>
      <c r="G844">
        <v>1</v>
      </c>
      <c r="H844">
        <v>0</v>
      </c>
      <c r="I844" t="s">
        <v>2215</v>
      </c>
      <c r="J844" t="s">
        <v>2345</v>
      </c>
      <c r="K844" t="s">
        <v>6116</v>
      </c>
      <c r="L844" t="s">
        <v>2001</v>
      </c>
      <c r="M844" t="s">
        <v>977</v>
      </c>
      <c r="N844" t="s">
        <v>3654</v>
      </c>
      <c r="O844" t="s">
        <v>3654</v>
      </c>
      <c r="P844" t="s">
        <v>6352</v>
      </c>
      <c r="Q844">
        <v>8923</v>
      </c>
      <c r="R844">
        <v>8923</v>
      </c>
      <c r="S844">
        <v>7438</v>
      </c>
      <c r="T844">
        <v>1370</v>
      </c>
      <c r="U844">
        <v>115</v>
      </c>
      <c r="V844">
        <v>1485</v>
      </c>
      <c r="W844">
        <v>0.83360000000000001</v>
      </c>
      <c r="X844">
        <v>0</v>
      </c>
      <c r="Y844">
        <v>1</v>
      </c>
      <c r="Z844">
        <v>1</v>
      </c>
      <c r="AA844">
        <v>0</v>
      </c>
      <c r="AB844" t="s">
        <v>1038</v>
      </c>
      <c r="AC844" t="s">
        <v>6353</v>
      </c>
      <c r="AP844" t="s">
        <v>980</v>
      </c>
      <c r="AQ844">
        <v>0</v>
      </c>
      <c r="AT844" t="s">
        <v>1038</v>
      </c>
      <c r="AU844" t="s">
        <v>6285</v>
      </c>
      <c r="AV844" t="str">
        <f t="shared" si="13"/>
        <v>Milosław w aglomeracji Miłosław</v>
      </c>
      <c r="AW844" t="s">
        <v>6354</v>
      </c>
      <c r="AX844" t="s">
        <v>6280</v>
      </c>
      <c r="BF844" s="730" t="s">
        <v>6341</v>
      </c>
      <c r="BG844" s="730" t="s">
        <v>6116</v>
      </c>
      <c r="BH844" s="730" t="s">
        <v>9500</v>
      </c>
    </row>
    <row r="845" spans="1:60">
      <c r="A845">
        <v>841</v>
      </c>
      <c r="B845" t="s">
        <v>1038</v>
      </c>
      <c r="D845" t="s">
        <v>6355</v>
      </c>
      <c r="E845" t="s">
        <v>6356</v>
      </c>
      <c r="F845" t="s">
        <v>973</v>
      </c>
      <c r="G845">
        <v>1</v>
      </c>
      <c r="H845">
        <v>0</v>
      </c>
      <c r="I845" t="s">
        <v>6018</v>
      </c>
      <c r="J845" t="s">
        <v>6334</v>
      </c>
      <c r="K845" t="s">
        <v>5998</v>
      </c>
      <c r="L845" t="s">
        <v>2001</v>
      </c>
      <c r="M845" t="s">
        <v>977</v>
      </c>
      <c r="N845" t="s">
        <v>6356</v>
      </c>
      <c r="O845" t="s">
        <v>6356</v>
      </c>
      <c r="P845" t="s">
        <v>6357</v>
      </c>
      <c r="Q845">
        <v>4591</v>
      </c>
      <c r="R845">
        <v>3929</v>
      </c>
      <c r="S845">
        <v>2540</v>
      </c>
      <c r="T845">
        <v>958</v>
      </c>
      <c r="U845">
        <v>431</v>
      </c>
      <c r="V845">
        <v>1389</v>
      </c>
      <c r="W845">
        <v>0.64649999999999996</v>
      </c>
      <c r="X845">
        <v>0</v>
      </c>
      <c r="Y845">
        <v>1</v>
      </c>
      <c r="Z845">
        <v>1</v>
      </c>
      <c r="AA845">
        <v>0</v>
      </c>
      <c r="AB845" t="s">
        <v>1038</v>
      </c>
      <c r="AC845" t="s">
        <v>6358</v>
      </c>
      <c r="AP845" t="s">
        <v>980</v>
      </c>
      <c r="AQ845">
        <v>0</v>
      </c>
      <c r="AT845" t="s">
        <v>1169</v>
      </c>
      <c r="AU845" t="s">
        <v>2985</v>
      </c>
      <c r="AV845" t="str">
        <f t="shared" si="13"/>
        <v>Miłomłyn w aglomeracji Miłomłyn</v>
      </c>
      <c r="AW845" t="s">
        <v>2986</v>
      </c>
      <c r="AX845" t="s">
        <v>2986</v>
      </c>
      <c r="BF845" s="730" t="s">
        <v>3340</v>
      </c>
      <c r="BG845" s="730" t="s">
        <v>1038</v>
      </c>
      <c r="BH845" s="730" t="s">
        <v>9500</v>
      </c>
    </row>
    <row r="846" spans="1:60">
      <c r="A846">
        <v>842</v>
      </c>
      <c r="B846" t="s">
        <v>1038</v>
      </c>
      <c r="D846" t="s">
        <v>6359</v>
      </c>
      <c r="E846" t="s">
        <v>6007</v>
      </c>
      <c r="F846" t="s">
        <v>973</v>
      </c>
      <c r="G846">
        <v>1</v>
      </c>
      <c r="H846">
        <v>0</v>
      </c>
      <c r="I846" t="s">
        <v>2215</v>
      </c>
      <c r="J846" t="s">
        <v>6360</v>
      </c>
      <c r="K846" t="s">
        <v>6007</v>
      </c>
      <c r="L846" t="s">
        <v>2001</v>
      </c>
      <c r="M846" t="s">
        <v>977</v>
      </c>
      <c r="N846" t="s">
        <v>6007</v>
      </c>
      <c r="O846" t="s">
        <v>6361</v>
      </c>
      <c r="P846" t="s">
        <v>6362</v>
      </c>
      <c r="Q846">
        <v>155943</v>
      </c>
      <c r="R846">
        <v>144624</v>
      </c>
      <c r="S846">
        <v>142881</v>
      </c>
      <c r="T846">
        <v>1196</v>
      </c>
      <c r="U846">
        <v>547</v>
      </c>
      <c r="V846">
        <v>1743</v>
      </c>
      <c r="W846">
        <v>0.9879</v>
      </c>
      <c r="X846">
        <v>1</v>
      </c>
      <c r="Y846">
        <v>1</v>
      </c>
      <c r="Z846">
        <v>1</v>
      </c>
      <c r="AA846">
        <v>1</v>
      </c>
      <c r="AB846" t="s">
        <v>1038</v>
      </c>
      <c r="AC846" t="s">
        <v>6363</v>
      </c>
      <c r="AP846" t="s">
        <v>980</v>
      </c>
      <c r="AQ846">
        <v>0</v>
      </c>
      <c r="AT846" t="s">
        <v>1029</v>
      </c>
      <c r="AU846" t="s">
        <v>6364</v>
      </c>
      <c r="AV846" t="str">
        <f t="shared" si="13"/>
        <v>Miłkowice w aglomeracji Miłkowice</v>
      </c>
      <c r="AW846" t="s">
        <v>6365</v>
      </c>
      <c r="AX846" t="s">
        <v>6365</v>
      </c>
      <c r="BF846" s="730" t="s">
        <v>3652</v>
      </c>
      <c r="BG846" s="730" t="s">
        <v>6116</v>
      </c>
      <c r="BH846" s="730" t="s">
        <v>9500</v>
      </c>
    </row>
    <row r="847" spans="1:60">
      <c r="A847">
        <v>843</v>
      </c>
      <c r="B847" t="s">
        <v>1038</v>
      </c>
      <c r="D847" t="s">
        <v>6366</v>
      </c>
      <c r="E847" t="s">
        <v>6367</v>
      </c>
      <c r="F847" t="s">
        <v>973</v>
      </c>
      <c r="G847">
        <v>1</v>
      </c>
      <c r="H847">
        <v>0</v>
      </c>
      <c r="I847" t="s">
        <v>2215</v>
      </c>
      <c r="J847" t="s">
        <v>6088</v>
      </c>
      <c r="K847" t="s">
        <v>1038</v>
      </c>
      <c r="L847" t="s">
        <v>2001</v>
      </c>
      <c r="M847" t="s">
        <v>977</v>
      </c>
      <c r="N847" t="s">
        <v>6368</v>
      </c>
      <c r="O847" t="s">
        <v>6368</v>
      </c>
      <c r="P847" t="s">
        <v>6369</v>
      </c>
      <c r="Q847">
        <v>3635</v>
      </c>
      <c r="R847">
        <v>3620</v>
      </c>
      <c r="S847">
        <v>3555</v>
      </c>
      <c r="T847">
        <v>65</v>
      </c>
      <c r="U847">
        <v>0</v>
      </c>
      <c r="V847">
        <v>65</v>
      </c>
      <c r="W847">
        <v>0.98199999999999998</v>
      </c>
      <c r="X847">
        <v>1</v>
      </c>
      <c r="Y847">
        <v>1</v>
      </c>
      <c r="Z847">
        <v>1</v>
      </c>
      <c r="AA847">
        <v>1</v>
      </c>
      <c r="AB847" t="s">
        <v>1038</v>
      </c>
      <c r="AC847" t="s">
        <v>6370</v>
      </c>
      <c r="AP847" t="s">
        <v>980</v>
      </c>
      <c r="AQ847">
        <v>0</v>
      </c>
      <c r="AT847" t="s">
        <v>1169</v>
      </c>
      <c r="AU847" t="s">
        <v>2979</v>
      </c>
      <c r="AV847" t="str">
        <f t="shared" si="13"/>
        <v>Oczyszczalnia ścieków w Miłakowie w aglomeracji Miłakowo</v>
      </c>
      <c r="AW847" t="s">
        <v>6371</v>
      </c>
      <c r="AX847" t="s">
        <v>2980</v>
      </c>
      <c r="BF847" s="730" t="s">
        <v>6355</v>
      </c>
      <c r="BG847" s="730" t="s">
        <v>5998</v>
      </c>
      <c r="BH847" s="730" t="s">
        <v>9500</v>
      </c>
    </row>
    <row r="848" spans="1:60">
      <c r="A848">
        <v>844</v>
      </c>
      <c r="B848" t="s">
        <v>1038</v>
      </c>
      <c r="D848" t="s">
        <v>6294</v>
      </c>
      <c r="E848" t="s">
        <v>6295</v>
      </c>
      <c r="F848" t="s">
        <v>973</v>
      </c>
      <c r="G848">
        <v>1</v>
      </c>
      <c r="H848">
        <v>0</v>
      </c>
      <c r="I848" t="s">
        <v>6018</v>
      </c>
      <c r="J848" t="s">
        <v>6372</v>
      </c>
      <c r="K848" t="s">
        <v>5998</v>
      </c>
      <c r="L848" t="s">
        <v>2001</v>
      </c>
      <c r="M848" t="s">
        <v>977</v>
      </c>
      <c r="N848" t="s">
        <v>6295</v>
      </c>
      <c r="O848" t="s">
        <v>6295</v>
      </c>
      <c r="P848" t="s">
        <v>6373</v>
      </c>
      <c r="Q848">
        <v>2584</v>
      </c>
      <c r="R848">
        <v>2513</v>
      </c>
      <c r="S848">
        <v>2481</v>
      </c>
      <c r="T848">
        <v>32</v>
      </c>
      <c r="U848">
        <v>0</v>
      </c>
      <c r="V848">
        <v>32</v>
      </c>
      <c r="W848">
        <v>0.98729999999999996</v>
      </c>
      <c r="X848">
        <v>1</v>
      </c>
      <c r="Y848">
        <v>1</v>
      </c>
      <c r="Z848">
        <v>1</v>
      </c>
      <c r="AA848">
        <v>1</v>
      </c>
      <c r="AB848" t="s">
        <v>1038</v>
      </c>
      <c r="AC848" t="s">
        <v>6374</v>
      </c>
      <c r="AP848" t="s">
        <v>980</v>
      </c>
      <c r="AQ848">
        <v>0</v>
      </c>
      <c r="AT848" t="s">
        <v>1029</v>
      </c>
      <c r="AU848" t="s">
        <v>6375</v>
      </c>
      <c r="AV848" t="str">
        <f t="shared" si="13"/>
        <v>Oczyszczalnia Ścieków w Miliczu w aglomeracji Milicz</v>
      </c>
      <c r="AW848" t="s">
        <v>6376</v>
      </c>
      <c r="AX848" t="s">
        <v>6377</v>
      </c>
      <c r="BF848" s="730" t="s">
        <v>6359</v>
      </c>
      <c r="BG848" s="730" t="s">
        <v>6007</v>
      </c>
      <c r="BH848" s="730" t="s">
        <v>9500</v>
      </c>
    </row>
    <row r="849" spans="1:60">
      <c r="A849">
        <v>845</v>
      </c>
      <c r="B849" t="s">
        <v>1038</v>
      </c>
      <c r="D849" t="s">
        <v>1946</v>
      </c>
      <c r="E849" t="s">
        <v>1948</v>
      </c>
      <c r="F849" t="s">
        <v>973</v>
      </c>
      <c r="G849">
        <v>1</v>
      </c>
      <c r="H849">
        <v>0</v>
      </c>
      <c r="I849" t="s">
        <v>2215</v>
      </c>
      <c r="J849" t="s">
        <v>2256</v>
      </c>
      <c r="K849" t="s">
        <v>6116</v>
      </c>
      <c r="L849" t="s">
        <v>2001</v>
      </c>
      <c r="M849" t="s">
        <v>977</v>
      </c>
      <c r="N849" t="s">
        <v>1948</v>
      </c>
      <c r="O849" t="s">
        <v>1948</v>
      </c>
      <c r="P849" t="s">
        <v>6378</v>
      </c>
      <c r="Q849">
        <v>13336</v>
      </c>
      <c r="R849">
        <v>13137</v>
      </c>
      <c r="S849">
        <v>12927</v>
      </c>
      <c r="T849">
        <v>160</v>
      </c>
      <c r="U849">
        <v>50</v>
      </c>
      <c r="V849">
        <v>210</v>
      </c>
      <c r="W849">
        <v>0.98399999999999999</v>
      </c>
      <c r="X849">
        <v>1</v>
      </c>
      <c r="Y849">
        <v>1</v>
      </c>
      <c r="Z849">
        <v>1</v>
      </c>
      <c r="AA849">
        <v>1</v>
      </c>
      <c r="AB849" t="s">
        <v>1038</v>
      </c>
      <c r="AC849" t="s">
        <v>6379</v>
      </c>
      <c r="AP849" t="s">
        <v>980</v>
      </c>
      <c r="AQ849">
        <v>0</v>
      </c>
      <c r="AT849" t="s">
        <v>1212</v>
      </c>
      <c r="AU849" t="s">
        <v>5664</v>
      </c>
      <c r="AV849" t="str">
        <f t="shared" si="13"/>
        <v>Mechaniczno-Biologiczna Oczyszczalnia Ścieków w Milejowie w aglomeracji Milejów</v>
      </c>
      <c r="AW849" t="s">
        <v>6380</v>
      </c>
      <c r="AX849" t="s">
        <v>5665</v>
      </c>
      <c r="BF849" s="730" t="s">
        <v>6366</v>
      </c>
      <c r="BG849" s="730" t="s">
        <v>1038</v>
      </c>
      <c r="BH849" s="730" t="s">
        <v>9500</v>
      </c>
    </row>
    <row r="850" spans="1:60">
      <c r="A850">
        <v>846</v>
      </c>
      <c r="B850" t="s">
        <v>1038</v>
      </c>
      <c r="D850" t="s">
        <v>6381</v>
      </c>
      <c r="E850" t="s">
        <v>6382</v>
      </c>
      <c r="F850" t="s">
        <v>973</v>
      </c>
      <c r="G850">
        <v>1</v>
      </c>
      <c r="H850">
        <v>0</v>
      </c>
      <c r="I850" t="s">
        <v>2152</v>
      </c>
      <c r="J850" t="s">
        <v>6383</v>
      </c>
      <c r="K850" t="s">
        <v>6109</v>
      </c>
      <c r="L850" t="s">
        <v>2001</v>
      </c>
      <c r="M850" t="s">
        <v>977</v>
      </c>
      <c r="N850" t="s">
        <v>6382</v>
      </c>
      <c r="O850" t="s">
        <v>6382</v>
      </c>
      <c r="P850" t="s">
        <v>6384</v>
      </c>
      <c r="Q850">
        <v>15514</v>
      </c>
      <c r="R850">
        <v>14909</v>
      </c>
      <c r="S850">
        <v>14901</v>
      </c>
      <c r="T850">
        <v>8</v>
      </c>
      <c r="U850">
        <v>0</v>
      </c>
      <c r="V850">
        <v>8</v>
      </c>
      <c r="W850">
        <v>0.99950000000000006</v>
      </c>
      <c r="X850">
        <v>1</v>
      </c>
      <c r="Y850">
        <v>1</v>
      </c>
      <c r="Z850">
        <v>1</v>
      </c>
      <c r="AA850">
        <v>1</v>
      </c>
      <c r="AB850" t="s">
        <v>1038</v>
      </c>
      <c r="AC850" t="s">
        <v>6385</v>
      </c>
      <c r="AP850" t="s">
        <v>980</v>
      </c>
      <c r="AQ850">
        <v>0</v>
      </c>
      <c r="AT850" t="s">
        <v>1047</v>
      </c>
      <c r="AU850" t="s">
        <v>4022</v>
      </c>
      <c r="AV850" t="str">
        <f t="shared" si="13"/>
        <v>CENTRUM w aglomeracji Mikołów</v>
      </c>
      <c r="AW850" t="s">
        <v>6386</v>
      </c>
      <c r="AX850" t="s">
        <v>4023</v>
      </c>
      <c r="BF850" s="730" t="s">
        <v>6294</v>
      </c>
      <c r="BG850" s="730" t="s">
        <v>5998</v>
      </c>
      <c r="BH850" s="730" t="s">
        <v>9500</v>
      </c>
    </row>
    <row r="851" spans="1:60">
      <c r="A851">
        <v>847</v>
      </c>
      <c r="B851" t="s">
        <v>1038</v>
      </c>
      <c r="D851" t="s">
        <v>6387</v>
      </c>
      <c r="E851" t="s">
        <v>6388</v>
      </c>
      <c r="F851" t="s">
        <v>973</v>
      </c>
      <c r="G851">
        <v>1</v>
      </c>
      <c r="H851">
        <v>0</v>
      </c>
      <c r="I851" t="s">
        <v>2215</v>
      </c>
      <c r="J851" t="s">
        <v>6389</v>
      </c>
      <c r="K851" t="s">
        <v>1038</v>
      </c>
      <c r="L851" t="s">
        <v>2001</v>
      </c>
      <c r="M851" t="s">
        <v>977</v>
      </c>
      <c r="N851" t="s">
        <v>6388</v>
      </c>
      <c r="O851" t="s">
        <v>6388</v>
      </c>
      <c r="P851" t="s">
        <v>6390</v>
      </c>
      <c r="Q851">
        <v>4835</v>
      </c>
      <c r="R851">
        <v>4689</v>
      </c>
      <c r="S851">
        <v>4596</v>
      </c>
      <c r="T851">
        <v>7</v>
      </c>
      <c r="U851">
        <v>86</v>
      </c>
      <c r="V851">
        <v>93</v>
      </c>
      <c r="W851">
        <v>0.98019999999999996</v>
      </c>
      <c r="X851">
        <v>1</v>
      </c>
      <c r="Y851">
        <v>1</v>
      </c>
      <c r="Z851">
        <v>1</v>
      </c>
      <c r="AA851">
        <v>1</v>
      </c>
      <c r="AB851" t="s">
        <v>1038</v>
      </c>
      <c r="AC851" t="s">
        <v>6391</v>
      </c>
      <c r="AP851" t="s">
        <v>980</v>
      </c>
      <c r="AQ851">
        <v>0</v>
      </c>
      <c r="AT851" t="s">
        <v>1459</v>
      </c>
      <c r="AU851" t="s">
        <v>1887</v>
      </c>
      <c r="AV851" t="str">
        <f t="shared" si="13"/>
        <v>Oczyszczalnia ścieków w Mikołajkach w aglomeracji Mikołajki</v>
      </c>
      <c r="AW851" t="s">
        <v>6392</v>
      </c>
      <c r="AX851" t="s">
        <v>1888</v>
      </c>
      <c r="BF851" s="730" t="s">
        <v>1946</v>
      </c>
      <c r="BG851" s="730" t="s">
        <v>6116</v>
      </c>
      <c r="BH851" s="730" t="s">
        <v>9500</v>
      </c>
    </row>
    <row r="852" spans="1:60">
      <c r="A852">
        <v>848</v>
      </c>
      <c r="B852" t="s">
        <v>1038</v>
      </c>
      <c r="D852" t="s">
        <v>5108</v>
      </c>
      <c r="E852" t="s">
        <v>5110</v>
      </c>
      <c r="F852" t="s">
        <v>973</v>
      </c>
      <c r="G852">
        <v>3</v>
      </c>
      <c r="H852">
        <v>0</v>
      </c>
      <c r="I852" t="s">
        <v>3590</v>
      </c>
      <c r="J852" t="s">
        <v>6062</v>
      </c>
      <c r="K852" t="s">
        <v>5998</v>
      </c>
      <c r="L852" t="s">
        <v>2001</v>
      </c>
      <c r="M852" t="s">
        <v>977</v>
      </c>
      <c r="N852" t="s">
        <v>5110</v>
      </c>
      <c r="O852" t="s">
        <v>5110</v>
      </c>
      <c r="P852" t="s">
        <v>6393</v>
      </c>
      <c r="Q852">
        <v>9937</v>
      </c>
      <c r="R852">
        <v>9162</v>
      </c>
      <c r="S852">
        <v>4880</v>
      </c>
      <c r="T852">
        <v>4126</v>
      </c>
      <c r="U852">
        <v>156</v>
      </c>
      <c r="V852">
        <v>4282</v>
      </c>
      <c r="W852">
        <v>0.53259999999999996</v>
      </c>
      <c r="X852">
        <v>0</v>
      </c>
      <c r="Y852">
        <v>1</v>
      </c>
      <c r="Z852">
        <v>1</v>
      </c>
      <c r="AA852">
        <v>0</v>
      </c>
      <c r="AB852" t="s">
        <v>1038</v>
      </c>
      <c r="AC852" s="488" t="s">
        <v>6394</v>
      </c>
      <c r="AD852" s="489" t="s">
        <v>6395</v>
      </c>
      <c r="AE852" s="489" t="s">
        <v>6396</v>
      </c>
      <c r="AP852" t="s">
        <v>980</v>
      </c>
      <c r="AQ852">
        <v>0</v>
      </c>
      <c r="AT852" t="s">
        <v>970</v>
      </c>
      <c r="AU852" t="s">
        <v>1107</v>
      </c>
      <c r="AV852" t="str">
        <f t="shared" si="13"/>
        <v>Międzyzdroje w aglomeracji Międzyzdroje</v>
      </c>
      <c r="AW852" t="s">
        <v>1108</v>
      </c>
      <c r="AX852" t="s">
        <v>1108</v>
      </c>
      <c r="BF852" s="730" t="s">
        <v>6381</v>
      </c>
      <c r="BG852" s="730" t="s">
        <v>6109</v>
      </c>
      <c r="BH852" s="730" t="s">
        <v>9500</v>
      </c>
    </row>
    <row r="853" spans="1:60">
      <c r="A853">
        <v>849</v>
      </c>
      <c r="B853" t="s">
        <v>1038</v>
      </c>
      <c r="D853" t="s">
        <v>3779</v>
      </c>
      <c r="E853" t="s">
        <v>3781</v>
      </c>
      <c r="F853" t="s">
        <v>973</v>
      </c>
      <c r="G853">
        <v>1</v>
      </c>
      <c r="H853">
        <v>0</v>
      </c>
      <c r="I853" t="s">
        <v>2215</v>
      </c>
      <c r="J853" t="s">
        <v>2345</v>
      </c>
      <c r="K853" t="s">
        <v>6116</v>
      </c>
      <c r="L853" t="s">
        <v>2001</v>
      </c>
      <c r="M853" t="s">
        <v>977</v>
      </c>
      <c r="N853" t="s">
        <v>3781</v>
      </c>
      <c r="O853" t="s">
        <v>3781</v>
      </c>
      <c r="P853" t="s">
        <v>6397</v>
      </c>
      <c r="Q853">
        <v>4462</v>
      </c>
      <c r="R853">
        <v>4462</v>
      </c>
      <c r="S853">
        <v>4385</v>
      </c>
      <c r="T853">
        <v>70</v>
      </c>
      <c r="U853">
        <v>7</v>
      </c>
      <c r="V853">
        <v>77</v>
      </c>
      <c r="W853">
        <v>0.98270000000000002</v>
      </c>
      <c r="X853">
        <v>1</v>
      </c>
      <c r="Y853">
        <v>1</v>
      </c>
      <c r="Z853">
        <v>1</v>
      </c>
      <c r="AA853">
        <v>1</v>
      </c>
      <c r="AB853" t="s">
        <v>1038</v>
      </c>
      <c r="AC853" t="s">
        <v>6398</v>
      </c>
      <c r="AP853" t="s">
        <v>980</v>
      </c>
      <c r="AQ853">
        <v>0</v>
      </c>
      <c r="AT853" t="s">
        <v>1038</v>
      </c>
      <c r="AU853" t="s">
        <v>6206</v>
      </c>
      <c r="AV853" t="str">
        <f t="shared" si="13"/>
        <v>Obra w aglomeracji Międzyrzecz</v>
      </c>
      <c r="AW853" t="s">
        <v>6399</v>
      </c>
      <c r="AX853" t="s">
        <v>6207</v>
      </c>
      <c r="BF853" s="730" t="s">
        <v>6387</v>
      </c>
      <c r="BG853" s="730" t="s">
        <v>1038</v>
      </c>
      <c r="BH853" s="730" t="s">
        <v>9500</v>
      </c>
    </row>
    <row r="854" spans="1:60">
      <c r="A854">
        <v>850</v>
      </c>
      <c r="B854" t="s">
        <v>1038</v>
      </c>
      <c r="D854" t="s">
        <v>4519</v>
      </c>
      <c r="E854" t="s">
        <v>4521</v>
      </c>
      <c r="F854" t="s">
        <v>973</v>
      </c>
      <c r="G854">
        <v>1</v>
      </c>
      <c r="H854">
        <v>0</v>
      </c>
      <c r="I854" t="s">
        <v>3590</v>
      </c>
      <c r="J854" t="s">
        <v>6062</v>
      </c>
      <c r="K854" t="s">
        <v>4521</v>
      </c>
      <c r="L854" t="s">
        <v>2001</v>
      </c>
      <c r="M854" t="s">
        <v>977</v>
      </c>
      <c r="N854" t="s">
        <v>4521</v>
      </c>
      <c r="O854" t="s">
        <v>4521</v>
      </c>
      <c r="P854" t="s">
        <v>6400</v>
      </c>
      <c r="Q854">
        <v>8108</v>
      </c>
      <c r="R854">
        <v>8314</v>
      </c>
      <c r="S854">
        <v>5269</v>
      </c>
      <c r="T854">
        <v>2770</v>
      </c>
      <c r="U854">
        <v>275</v>
      </c>
      <c r="V854">
        <v>3045</v>
      </c>
      <c r="W854">
        <v>0.63380000000000003</v>
      </c>
      <c r="X854">
        <v>0</v>
      </c>
      <c r="Y854">
        <v>1</v>
      </c>
      <c r="Z854">
        <v>1</v>
      </c>
      <c r="AA854">
        <v>0</v>
      </c>
      <c r="AB854" t="s">
        <v>1038</v>
      </c>
      <c r="AC854" t="s">
        <v>6401</v>
      </c>
      <c r="AP854" t="s">
        <v>980</v>
      </c>
      <c r="AQ854">
        <v>0</v>
      </c>
      <c r="AT854" t="s">
        <v>1212</v>
      </c>
      <c r="AU854" t="s">
        <v>5583</v>
      </c>
      <c r="AV854" t="str">
        <f t="shared" si="13"/>
        <v>Międzyrzec Podlaski w aglomeracji Międzyrzec Podlaski</v>
      </c>
      <c r="AW854" t="s">
        <v>5584</v>
      </c>
      <c r="AX854" t="s">
        <v>5584</v>
      </c>
      <c r="BF854" s="730" t="s">
        <v>5108</v>
      </c>
      <c r="BG854" s="730" t="s">
        <v>5998</v>
      </c>
      <c r="BH854" s="730" t="s">
        <v>9500</v>
      </c>
    </row>
    <row r="855" spans="1:60">
      <c r="A855">
        <v>851</v>
      </c>
      <c r="B855" t="s">
        <v>1038</v>
      </c>
      <c r="D855" t="s">
        <v>6402</v>
      </c>
      <c r="E855" t="s">
        <v>6403</v>
      </c>
      <c r="F855" t="s">
        <v>973</v>
      </c>
      <c r="G855">
        <v>1</v>
      </c>
      <c r="H855">
        <v>0</v>
      </c>
      <c r="I855" t="s">
        <v>1998</v>
      </c>
      <c r="J855" t="s">
        <v>1075</v>
      </c>
      <c r="K855" t="s">
        <v>1038</v>
      </c>
      <c r="L855" t="s">
        <v>2001</v>
      </c>
      <c r="M855" t="s">
        <v>977</v>
      </c>
      <c r="N855" t="s">
        <v>6403</v>
      </c>
      <c r="O855" t="s">
        <v>6403</v>
      </c>
      <c r="P855" t="s">
        <v>6404</v>
      </c>
      <c r="Q855">
        <v>5467</v>
      </c>
      <c r="R855">
        <v>5236</v>
      </c>
      <c r="S855">
        <v>5228</v>
      </c>
      <c r="T855">
        <v>0</v>
      </c>
      <c r="U855">
        <v>8</v>
      </c>
      <c r="V855">
        <v>8</v>
      </c>
      <c r="W855">
        <v>0.99850000000000005</v>
      </c>
      <c r="X855">
        <v>1</v>
      </c>
      <c r="Y855">
        <v>1</v>
      </c>
      <c r="Z855">
        <v>1</v>
      </c>
      <c r="AA855">
        <v>1</v>
      </c>
      <c r="AB855" t="s">
        <v>1038</v>
      </c>
      <c r="AC855" t="s">
        <v>6405</v>
      </c>
      <c r="AP855" t="s">
        <v>980</v>
      </c>
      <c r="AQ855">
        <v>0</v>
      </c>
      <c r="AT855" t="s">
        <v>1029</v>
      </c>
      <c r="AU855" t="s">
        <v>6406</v>
      </c>
      <c r="AV855" t="str">
        <f t="shared" si="13"/>
        <v>Miejska oczyszczalnia ścieków w Międzylesiu w aglomeracji Międzylesie</v>
      </c>
      <c r="AW855" t="s">
        <v>6407</v>
      </c>
      <c r="AX855" t="s">
        <v>6408</v>
      </c>
      <c r="BF855" s="730" t="s">
        <v>3779</v>
      </c>
      <c r="BG855" s="730" t="s">
        <v>6116</v>
      </c>
      <c r="BH855" s="730" t="s">
        <v>9500</v>
      </c>
    </row>
    <row r="856" spans="1:60">
      <c r="A856">
        <v>852</v>
      </c>
      <c r="B856" t="s">
        <v>1038</v>
      </c>
      <c r="D856" t="s">
        <v>1683</v>
      </c>
      <c r="E856" t="s">
        <v>1685</v>
      </c>
      <c r="F856" t="s">
        <v>973</v>
      </c>
      <c r="G856">
        <v>1</v>
      </c>
      <c r="H856">
        <v>0</v>
      </c>
      <c r="I856" t="s">
        <v>2215</v>
      </c>
      <c r="J856" t="s">
        <v>6048</v>
      </c>
      <c r="K856" t="s">
        <v>1038</v>
      </c>
      <c r="L856" t="s">
        <v>2001</v>
      </c>
      <c r="M856" t="s">
        <v>977</v>
      </c>
      <c r="N856" t="s">
        <v>1685</v>
      </c>
      <c r="O856" t="s">
        <v>1685</v>
      </c>
      <c r="P856" t="s">
        <v>6409</v>
      </c>
      <c r="Q856">
        <v>15361</v>
      </c>
      <c r="R856">
        <v>15313</v>
      </c>
      <c r="S856">
        <v>14786</v>
      </c>
      <c r="T856">
        <v>339</v>
      </c>
      <c r="U856">
        <v>188</v>
      </c>
      <c r="V856">
        <v>527</v>
      </c>
      <c r="W856">
        <v>0.96560000000000001</v>
      </c>
      <c r="X856">
        <v>0</v>
      </c>
      <c r="Y856">
        <v>1</v>
      </c>
      <c r="Z856">
        <v>0</v>
      </c>
      <c r="AA856">
        <v>0</v>
      </c>
      <c r="AB856" t="s">
        <v>1038</v>
      </c>
      <c r="AC856" t="s">
        <v>6410</v>
      </c>
      <c r="AP856" t="s">
        <v>980</v>
      </c>
      <c r="AQ856">
        <v>0</v>
      </c>
      <c r="AT856" t="s">
        <v>1038</v>
      </c>
      <c r="AU856" t="s">
        <v>6156</v>
      </c>
      <c r="AV856" t="str">
        <f t="shared" si="13"/>
        <v>Oczyszczalnia ścieków Międzychód w aglomeracji Międzychód</v>
      </c>
      <c r="AW856" t="s">
        <v>6411</v>
      </c>
      <c r="AX856" t="s">
        <v>6157</v>
      </c>
      <c r="BF856" s="730" t="s">
        <v>4519</v>
      </c>
      <c r="BG856" s="730" t="s">
        <v>4521</v>
      </c>
      <c r="BH856" s="730" t="s">
        <v>9500</v>
      </c>
    </row>
    <row r="857" spans="1:60">
      <c r="A857">
        <v>853</v>
      </c>
      <c r="B857" t="s">
        <v>1038</v>
      </c>
      <c r="D857" t="s">
        <v>6412</v>
      </c>
      <c r="E857" t="s">
        <v>6413</v>
      </c>
      <c r="F857" t="s">
        <v>973</v>
      </c>
      <c r="G857">
        <v>1</v>
      </c>
      <c r="H857">
        <v>0</v>
      </c>
      <c r="I857" t="s">
        <v>6018</v>
      </c>
      <c r="J857" t="s">
        <v>6414</v>
      </c>
      <c r="K857" t="s">
        <v>5998</v>
      </c>
      <c r="L857" t="s">
        <v>2001</v>
      </c>
      <c r="M857" t="s">
        <v>977</v>
      </c>
      <c r="N857" t="s">
        <v>6413</v>
      </c>
      <c r="O857" t="s">
        <v>6415</v>
      </c>
      <c r="P857" t="s">
        <v>6416</v>
      </c>
      <c r="Q857">
        <v>61130</v>
      </c>
      <c r="R857">
        <v>55937</v>
      </c>
      <c r="S857">
        <v>54944</v>
      </c>
      <c r="T857">
        <v>538</v>
      </c>
      <c r="U857">
        <v>455</v>
      </c>
      <c r="V857">
        <v>993</v>
      </c>
      <c r="W857">
        <v>0.98219999999999996</v>
      </c>
      <c r="X857">
        <v>1</v>
      </c>
      <c r="Y857">
        <v>1</v>
      </c>
      <c r="Z857">
        <v>1</v>
      </c>
      <c r="AA857">
        <v>1</v>
      </c>
      <c r="AB857" t="s">
        <v>1038</v>
      </c>
      <c r="AC857" t="s">
        <v>6417</v>
      </c>
      <c r="AP857" t="s">
        <v>980</v>
      </c>
      <c r="AQ857">
        <v>0</v>
      </c>
      <c r="AT857" t="s">
        <v>935</v>
      </c>
      <c r="AU857" t="s">
        <v>5333</v>
      </c>
      <c r="AV857" t="str">
        <f t="shared" si="13"/>
        <v>Międzybrodzie Bialskie ul. Ekologiczna w aglomeracji Międzybrodzie Bialskie</v>
      </c>
      <c r="AW857" t="s">
        <v>6418</v>
      </c>
      <c r="AX857" t="s">
        <v>5334</v>
      </c>
      <c r="BF857" s="730" t="s">
        <v>6402</v>
      </c>
      <c r="BG857" s="730" t="s">
        <v>1038</v>
      </c>
      <c r="BH857" s="730" t="s">
        <v>9500</v>
      </c>
    </row>
    <row r="858" spans="1:60">
      <c r="A858">
        <v>854</v>
      </c>
      <c r="B858" t="s">
        <v>1038</v>
      </c>
      <c r="D858" t="s">
        <v>6419</v>
      </c>
      <c r="E858" t="s">
        <v>6420</v>
      </c>
      <c r="F858" t="s">
        <v>973</v>
      </c>
      <c r="G858">
        <v>1</v>
      </c>
      <c r="H858">
        <v>0</v>
      </c>
      <c r="I858" t="s">
        <v>2215</v>
      </c>
      <c r="J858" t="s">
        <v>6066</v>
      </c>
      <c r="K858" t="s">
        <v>1038</v>
      </c>
      <c r="L858" t="s">
        <v>2001</v>
      </c>
      <c r="M858" t="s">
        <v>977</v>
      </c>
      <c r="N858" t="s">
        <v>6420</v>
      </c>
      <c r="O858" t="s">
        <v>6420</v>
      </c>
      <c r="P858" t="s">
        <v>6421</v>
      </c>
      <c r="Q858">
        <v>3493</v>
      </c>
      <c r="R858">
        <v>3282</v>
      </c>
      <c r="S858">
        <v>3281</v>
      </c>
      <c r="T858">
        <v>1</v>
      </c>
      <c r="U858">
        <v>0</v>
      </c>
      <c r="V858">
        <v>1</v>
      </c>
      <c r="W858">
        <v>0.99970000000000003</v>
      </c>
      <c r="X858">
        <v>1</v>
      </c>
      <c r="Y858">
        <v>1</v>
      </c>
      <c r="Z858">
        <v>0</v>
      </c>
      <c r="AA858">
        <v>0</v>
      </c>
      <c r="AB858" t="s">
        <v>1038</v>
      </c>
      <c r="AC858" t="s">
        <v>6422</v>
      </c>
      <c r="AP858" t="s">
        <v>980</v>
      </c>
      <c r="AQ858">
        <v>0</v>
      </c>
      <c r="AT858" t="s">
        <v>1029</v>
      </c>
      <c r="AU858" t="s">
        <v>6423</v>
      </c>
      <c r="AV858" t="str">
        <f t="shared" si="13"/>
        <v>Międzybórz w aglomeracji Międzybórz</v>
      </c>
      <c r="AW858" t="s">
        <v>6424</v>
      </c>
      <c r="AX858" t="s">
        <v>6424</v>
      </c>
      <c r="BF858" s="730" t="s">
        <v>1683</v>
      </c>
      <c r="BG858" s="730" t="s">
        <v>1038</v>
      </c>
      <c r="BH858" s="730" t="s">
        <v>9500</v>
      </c>
    </row>
    <row r="859" spans="1:60">
      <c r="A859">
        <v>855</v>
      </c>
      <c r="B859" t="s">
        <v>1038</v>
      </c>
      <c r="D859" t="s">
        <v>4332</v>
      </c>
      <c r="E859" t="s">
        <v>4334</v>
      </c>
      <c r="F859" t="s">
        <v>973</v>
      </c>
      <c r="G859">
        <v>1</v>
      </c>
      <c r="H859">
        <v>0</v>
      </c>
      <c r="I859" t="s">
        <v>2215</v>
      </c>
      <c r="J859" t="s">
        <v>6258</v>
      </c>
      <c r="K859" t="s">
        <v>1038</v>
      </c>
      <c r="L859" t="s">
        <v>2001</v>
      </c>
      <c r="M859" t="s">
        <v>977</v>
      </c>
      <c r="N859" t="s">
        <v>4334</v>
      </c>
      <c r="O859" t="s">
        <v>4334</v>
      </c>
      <c r="P859" t="s">
        <v>6425</v>
      </c>
      <c r="Q859">
        <v>5487</v>
      </c>
      <c r="R859">
        <v>4435</v>
      </c>
      <c r="S859">
        <v>4098</v>
      </c>
      <c r="T859">
        <v>337</v>
      </c>
      <c r="U859">
        <v>0</v>
      </c>
      <c r="V859">
        <v>337</v>
      </c>
      <c r="W859">
        <v>0.92400000000000004</v>
      </c>
      <c r="X859">
        <v>0</v>
      </c>
      <c r="Y859">
        <v>1</v>
      </c>
      <c r="Z859">
        <v>1</v>
      </c>
      <c r="AA859">
        <v>0</v>
      </c>
      <c r="AB859" t="s">
        <v>1038</v>
      </c>
      <c r="AC859" t="s">
        <v>6426</v>
      </c>
      <c r="AP859" t="s">
        <v>980</v>
      </c>
      <c r="AQ859">
        <v>0</v>
      </c>
      <c r="AT859" t="s">
        <v>1038</v>
      </c>
      <c r="AU859" t="s">
        <v>6099</v>
      </c>
      <c r="AV859" t="str">
        <f t="shared" si="13"/>
        <v>Oczyszczalnia ścieków w Mieścisku w aglomeracji Mieścisko</v>
      </c>
      <c r="AW859" t="s">
        <v>6427</v>
      </c>
      <c r="AX859" t="s">
        <v>6100</v>
      </c>
      <c r="BF859" s="730" t="s">
        <v>6412</v>
      </c>
      <c r="BG859" s="730" t="s">
        <v>5998</v>
      </c>
      <c r="BH859" s="730" t="s">
        <v>9500</v>
      </c>
    </row>
    <row r="860" spans="1:60">
      <c r="A860">
        <v>856</v>
      </c>
      <c r="B860" t="s">
        <v>1038</v>
      </c>
      <c r="D860" t="s">
        <v>1699</v>
      </c>
      <c r="E860" t="s">
        <v>1701</v>
      </c>
      <c r="F860" t="s">
        <v>973</v>
      </c>
      <c r="G860">
        <v>1</v>
      </c>
      <c r="H860">
        <v>0</v>
      </c>
      <c r="I860" t="s">
        <v>3590</v>
      </c>
      <c r="J860" t="s">
        <v>5997</v>
      </c>
      <c r="K860" t="s">
        <v>5998</v>
      </c>
      <c r="L860" t="s">
        <v>2001</v>
      </c>
      <c r="M860" t="s">
        <v>977</v>
      </c>
      <c r="N860" t="s">
        <v>1701</v>
      </c>
      <c r="O860" t="s">
        <v>1701</v>
      </c>
      <c r="P860" t="s">
        <v>6428</v>
      </c>
      <c r="Q860">
        <v>3979</v>
      </c>
      <c r="R860">
        <v>4283</v>
      </c>
      <c r="S860">
        <v>3906</v>
      </c>
      <c r="T860">
        <v>350</v>
      </c>
      <c r="U860">
        <v>27</v>
      </c>
      <c r="V860">
        <v>377</v>
      </c>
      <c r="W860">
        <v>0.91200000000000003</v>
      </c>
      <c r="X860">
        <v>0</v>
      </c>
      <c r="Y860">
        <v>1</v>
      </c>
      <c r="Z860">
        <v>1</v>
      </c>
      <c r="AA860">
        <v>0</v>
      </c>
      <c r="AB860" t="s">
        <v>1038</v>
      </c>
      <c r="AC860" t="s">
        <v>1699</v>
      </c>
      <c r="AP860" t="s">
        <v>980</v>
      </c>
      <c r="AQ860">
        <v>0</v>
      </c>
      <c r="AT860" t="s">
        <v>970</v>
      </c>
      <c r="AU860" t="s">
        <v>1340</v>
      </c>
      <c r="AV860" t="str">
        <f t="shared" si="13"/>
        <v>Mieszkowice w aglomeracji Mieszkowice</v>
      </c>
      <c r="AW860" t="s">
        <v>1341</v>
      </c>
      <c r="AX860" t="s">
        <v>1341</v>
      </c>
      <c r="BF860" s="730" t="s">
        <v>6419</v>
      </c>
      <c r="BG860" s="730" t="s">
        <v>1038</v>
      </c>
      <c r="BH860" s="730" t="s">
        <v>9500</v>
      </c>
    </row>
    <row r="861" spans="1:60">
      <c r="A861">
        <v>857</v>
      </c>
      <c r="B861" t="s">
        <v>1038</v>
      </c>
      <c r="D861" t="s">
        <v>6429</v>
      </c>
      <c r="E861" t="s">
        <v>6430</v>
      </c>
      <c r="F861" t="s">
        <v>973</v>
      </c>
      <c r="G861">
        <v>1</v>
      </c>
      <c r="H861">
        <v>0</v>
      </c>
      <c r="I861" t="s">
        <v>2215</v>
      </c>
      <c r="J861" t="s">
        <v>6431</v>
      </c>
      <c r="K861" t="s">
        <v>6430</v>
      </c>
      <c r="L861" t="s">
        <v>2001</v>
      </c>
      <c r="M861" t="s">
        <v>977</v>
      </c>
      <c r="N861" t="s">
        <v>6430</v>
      </c>
      <c r="O861" t="s">
        <v>6432</v>
      </c>
      <c r="P861" t="s">
        <v>6433</v>
      </c>
      <c r="Q861">
        <v>45957</v>
      </c>
      <c r="R861">
        <v>45101</v>
      </c>
      <c r="S861">
        <v>44897</v>
      </c>
      <c r="T861">
        <v>175</v>
      </c>
      <c r="U861">
        <v>29</v>
      </c>
      <c r="V861">
        <v>204</v>
      </c>
      <c r="W861">
        <v>0.99550000000000005</v>
      </c>
      <c r="X861">
        <v>1</v>
      </c>
      <c r="Y861">
        <v>1</v>
      </c>
      <c r="Z861">
        <v>0</v>
      </c>
      <c r="AA861">
        <v>0</v>
      </c>
      <c r="AB861" t="s">
        <v>1038</v>
      </c>
      <c r="AC861" t="s">
        <v>6434</v>
      </c>
      <c r="AP861" t="s">
        <v>980</v>
      </c>
      <c r="AQ861">
        <v>0</v>
      </c>
      <c r="AT861" t="s">
        <v>1029</v>
      </c>
      <c r="AU861" t="s">
        <v>6435</v>
      </c>
      <c r="AV861" t="str">
        <f t="shared" si="13"/>
        <v>oczyszczalnia ścieków Golińsk w aglomeracji Mieroszów</v>
      </c>
      <c r="AW861" t="s">
        <v>6436</v>
      </c>
      <c r="AX861" t="s">
        <v>6437</v>
      </c>
      <c r="BF861" s="730" t="s">
        <v>4332</v>
      </c>
      <c r="BG861" s="730" t="s">
        <v>1038</v>
      </c>
      <c r="BH861" s="730" t="s">
        <v>9500</v>
      </c>
    </row>
    <row r="862" spans="1:60">
      <c r="A862">
        <v>858</v>
      </c>
      <c r="B862" t="s">
        <v>1038</v>
      </c>
      <c r="D862" t="s">
        <v>6438</v>
      </c>
      <c r="E862" t="s">
        <v>6439</v>
      </c>
      <c r="F862" t="s">
        <v>973</v>
      </c>
      <c r="G862">
        <v>1</v>
      </c>
      <c r="H862">
        <v>0</v>
      </c>
      <c r="I862" t="s">
        <v>2215</v>
      </c>
      <c r="J862" t="s">
        <v>6389</v>
      </c>
      <c r="K862" t="s">
        <v>6007</v>
      </c>
      <c r="L862" t="s">
        <v>2001</v>
      </c>
      <c r="M862" t="s">
        <v>977</v>
      </c>
      <c r="N862" t="s">
        <v>6439</v>
      </c>
      <c r="O862" t="s">
        <v>6439</v>
      </c>
      <c r="P862" t="s">
        <v>6440</v>
      </c>
      <c r="Q862">
        <v>4008</v>
      </c>
      <c r="R862">
        <v>4008</v>
      </c>
      <c r="S862">
        <v>3987</v>
      </c>
      <c r="T862">
        <v>21</v>
      </c>
      <c r="U862">
        <v>0</v>
      </c>
      <c r="V862">
        <v>21</v>
      </c>
      <c r="W862">
        <v>0.99480000000000002</v>
      </c>
      <c r="X862">
        <v>1</v>
      </c>
      <c r="Y862">
        <v>1</v>
      </c>
      <c r="Z862">
        <v>1</v>
      </c>
      <c r="AA862">
        <v>1</v>
      </c>
      <c r="AB862" t="s">
        <v>1038</v>
      </c>
      <c r="AC862" t="s">
        <v>6441</v>
      </c>
      <c r="AP862" t="s">
        <v>980</v>
      </c>
      <c r="AQ862">
        <v>0</v>
      </c>
      <c r="AT862" t="s">
        <v>1029</v>
      </c>
      <c r="AU862" t="s">
        <v>6435</v>
      </c>
      <c r="AV862" t="str">
        <f t="shared" si="13"/>
        <v>oczyszczalnia ścieków Sokołowsko w aglomeracji Mieroszów</v>
      </c>
      <c r="AW862" t="s">
        <v>6442</v>
      </c>
      <c r="AX862" t="s">
        <v>6437</v>
      </c>
      <c r="BF862" s="730" t="s">
        <v>1699</v>
      </c>
      <c r="BG862" s="730" t="s">
        <v>5998</v>
      </c>
      <c r="BH862" s="730" t="s">
        <v>9500</v>
      </c>
    </row>
    <row r="863" spans="1:60">
      <c r="A863">
        <v>859</v>
      </c>
      <c r="B863" t="s">
        <v>1038</v>
      </c>
      <c r="D863" t="s">
        <v>6443</v>
      </c>
      <c r="E863" t="s">
        <v>6444</v>
      </c>
      <c r="F863" t="s">
        <v>973</v>
      </c>
      <c r="G863">
        <v>1</v>
      </c>
      <c r="H863">
        <v>0</v>
      </c>
      <c r="I863" t="s">
        <v>2215</v>
      </c>
      <c r="J863" t="s">
        <v>6263</v>
      </c>
      <c r="K863" t="s">
        <v>1038</v>
      </c>
      <c r="L863" t="s">
        <v>2001</v>
      </c>
      <c r="M863" t="s">
        <v>977</v>
      </c>
      <c r="N863" t="s">
        <v>6444</v>
      </c>
      <c r="O863" t="s">
        <v>6444</v>
      </c>
      <c r="P863" t="s">
        <v>6445</v>
      </c>
      <c r="Q863">
        <v>3083</v>
      </c>
      <c r="R863">
        <v>8100</v>
      </c>
      <c r="S863">
        <v>3867</v>
      </c>
      <c r="T863">
        <v>3368</v>
      </c>
      <c r="U863">
        <v>865</v>
      </c>
      <c r="V863">
        <v>4233</v>
      </c>
      <c r="W863">
        <v>0.47739999999999999</v>
      </c>
      <c r="X863">
        <v>0</v>
      </c>
      <c r="Y863">
        <v>0</v>
      </c>
      <c r="Z863">
        <v>1</v>
      </c>
      <c r="AA863">
        <v>0</v>
      </c>
      <c r="AB863" t="s">
        <v>1038</v>
      </c>
      <c r="AC863" t="s">
        <v>6446</v>
      </c>
      <c r="AP863" t="s">
        <v>980</v>
      </c>
      <c r="AQ863">
        <v>0</v>
      </c>
      <c r="AT863" t="s">
        <v>970</v>
      </c>
      <c r="AU863" t="s">
        <v>1060</v>
      </c>
      <c r="AV863" t="str">
        <f t="shared" si="13"/>
        <v>Unieście w aglomeracji Mielno</v>
      </c>
      <c r="AW863" t="s">
        <v>6447</v>
      </c>
      <c r="AX863" t="s">
        <v>1061</v>
      </c>
      <c r="BF863" s="730" t="s">
        <v>6429</v>
      </c>
      <c r="BG863" s="730" t="s">
        <v>6430</v>
      </c>
      <c r="BH863" s="730" t="s">
        <v>9500</v>
      </c>
    </row>
    <row r="864" spans="1:60">
      <c r="A864">
        <v>860</v>
      </c>
      <c r="B864" t="s">
        <v>1038</v>
      </c>
      <c r="D864" t="s">
        <v>6448</v>
      </c>
      <c r="E864" t="s">
        <v>6449</v>
      </c>
      <c r="F864" t="s">
        <v>973</v>
      </c>
      <c r="G864">
        <v>1</v>
      </c>
      <c r="H864">
        <v>0</v>
      </c>
      <c r="I864" t="s">
        <v>3590</v>
      </c>
      <c r="J864" t="s">
        <v>6062</v>
      </c>
      <c r="K864" t="s">
        <v>5998</v>
      </c>
      <c r="L864" t="s">
        <v>2001</v>
      </c>
      <c r="M864" t="s">
        <v>977</v>
      </c>
      <c r="N864" t="s">
        <v>6449</v>
      </c>
      <c r="O864" t="s">
        <v>6449</v>
      </c>
      <c r="P864" t="s">
        <v>6450</v>
      </c>
      <c r="Q864">
        <v>2050</v>
      </c>
      <c r="R864">
        <v>2050</v>
      </c>
      <c r="S864">
        <v>0</v>
      </c>
      <c r="T864">
        <v>2050</v>
      </c>
      <c r="U864">
        <v>0</v>
      </c>
      <c r="V864">
        <v>2050</v>
      </c>
      <c r="W864">
        <v>0</v>
      </c>
      <c r="X864">
        <v>0</v>
      </c>
      <c r="Y864">
        <v>1</v>
      </c>
      <c r="Z864">
        <v>1</v>
      </c>
      <c r="AA864">
        <v>0</v>
      </c>
      <c r="AB864" t="s">
        <v>1038</v>
      </c>
      <c r="AC864" t="s">
        <v>6451</v>
      </c>
      <c r="AP864" t="s">
        <v>980</v>
      </c>
      <c r="AQ864">
        <v>0</v>
      </c>
      <c r="AT864" t="s">
        <v>970</v>
      </c>
      <c r="AU864" t="s">
        <v>1060</v>
      </c>
      <c r="AV864" t="str">
        <f t="shared" si="13"/>
        <v>Kiszkowo w aglomeracji Mielno</v>
      </c>
      <c r="AW864" t="s">
        <v>6452</v>
      </c>
      <c r="AX864" t="s">
        <v>1061</v>
      </c>
      <c r="BF864" s="730" t="s">
        <v>6438</v>
      </c>
      <c r="BG864" s="730" t="s">
        <v>6007</v>
      </c>
      <c r="BH864" s="730" t="s">
        <v>9500</v>
      </c>
    </row>
    <row r="865" spans="1:60">
      <c r="A865">
        <v>861</v>
      </c>
      <c r="B865" t="s">
        <v>1038</v>
      </c>
      <c r="D865" t="s">
        <v>4790</v>
      </c>
      <c r="E865" t="s">
        <v>4791</v>
      </c>
      <c r="F865" t="s">
        <v>973</v>
      </c>
      <c r="G865">
        <v>1</v>
      </c>
      <c r="H865">
        <v>0</v>
      </c>
      <c r="I865" t="s">
        <v>2152</v>
      </c>
      <c r="J865" t="s">
        <v>6208</v>
      </c>
      <c r="K865" t="s">
        <v>6109</v>
      </c>
      <c r="L865" t="s">
        <v>2001</v>
      </c>
      <c r="M865" t="s">
        <v>977</v>
      </c>
      <c r="N865" t="s">
        <v>4791</v>
      </c>
      <c r="O865" t="s">
        <v>4791</v>
      </c>
      <c r="P865" t="s">
        <v>6453</v>
      </c>
      <c r="Q865">
        <v>2057</v>
      </c>
      <c r="R865">
        <v>2189</v>
      </c>
      <c r="S865">
        <v>2154</v>
      </c>
      <c r="T865">
        <v>14</v>
      </c>
      <c r="U865">
        <v>21</v>
      </c>
      <c r="V865">
        <v>35</v>
      </c>
      <c r="W865">
        <v>0.98399999999999999</v>
      </c>
      <c r="X865">
        <v>1</v>
      </c>
      <c r="Y865">
        <v>1</v>
      </c>
      <c r="Z865">
        <v>0</v>
      </c>
      <c r="AA865">
        <v>0</v>
      </c>
      <c r="AB865" t="s">
        <v>1038</v>
      </c>
      <c r="AC865" t="s">
        <v>6454</v>
      </c>
      <c r="AP865" t="s">
        <v>980</v>
      </c>
      <c r="AQ865">
        <v>0</v>
      </c>
      <c r="AT865" t="s">
        <v>1019</v>
      </c>
      <c r="AU865" t="s">
        <v>6455</v>
      </c>
      <c r="AV865" t="str">
        <f t="shared" si="13"/>
        <v>Oczyszczalnia Ścieków w Mielcu w aglomeracji Mielec</v>
      </c>
      <c r="AW865" t="s">
        <v>6456</v>
      </c>
      <c r="AX865" t="s">
        <v>6457</v>
      </c>
      <c r="BF865" s="730" t="s">
        <v>6443</v>
      </c>
      <c r="BG865" s="730" t="s">
        <v>1038</v>
      </c>
      <c r="BH865" s="730" t="s">
        <v>9500</v>
      </c>
    </row>
    <row r="866" spans="1:60">
      <c r="A866">
        <v>862</v>
      </c>
      <c r="B866" t="s">
        <v>1038</v>
      </c>
      <c r="D866" t="s">
        <v>6458</v>
      </c>
      <c r="E866" t="s">
        <v>6459</v>
      </c>
      <c r="F866" t="s">
        <v>973</v>
      </c>
      <c r="G866">
        <v>1</v>
      </c>
      <c r="H866">
        <v>0</v>
      </c>
      <c r="I866" t="s">
        <v>3590</v>
      </c>
      <c r="J866" t="s">
        <v>3799</v>
      </c>
      <c r="K866" t="s">
        <v>5998</v>
      </c>
      <c r="L866" t="s">
        <v>2001</v>
      </c>
      <c r="M866" t="s">
        <v>977</v>
      </c>
      <c r="N866" t="s">
        <v>6459</v>
      </c>
      <c r="O866" t="s">
        <v>6459</v>
      </c>
      <c r="P866" t="s">
        <v>6460</v>
      </c>
      <c r="Q866">
        <v>2955</v>
      </c>
      <c r="R866">
        <v>2947</v>
      </c>
      <c r="S866">
        <v>2912</v>
      </c>
      <c r="T866">
        <v>35</v>
      </c>
      <c r="U866">
        <v>0</v>
      </c>
      <c r="V866">
        <v>35</v>
      </c>
      <c r="W866">
        <v>0.98809999999999998</v>
      </c>
      <c r="X866">
        <v>1</v>
      </c>
      <c r="Y866">
        <v>1</v>
      </c>
      <c r="Z866">
        <v>1</v>
      </c>
      <c r="AA866">
        <v>1</v>
      </c>
      <c r="AB866" t="s">
        <v>1038</v>
      </c>
      <c r="AC866" t="s">
        <v>6461</v>
      </c>
      <c r="AP866" t="s">
        <v>980</v>
      </c>
      <c r="AQ866">
        <v>0</v>
      </c>
      <c r="AT866" t="s">
        <v>1029</v>
      </c>
      <c r="AU866" t="s">
        <v>6462</v>
      </c>
      <c r="AV866" t="str">
        <f t="shared" si="13"/>
        <v xml:space="preserve">Karolinki  w aglomeracji Miejska Górka </v>
      </c>
      <c r="AW866" t="s">
        <v>6463</v>
      </c>
      <c r="AX866" t="s">
        <v>6464</v>
      </c>
      <c r="BF866" s="730" t="s">
        <v>6448</v>
      </c>
      <c r="BG866" s="730" t="s">
        <v>5998</v>
      </c>
      <c r="BH866" s="730" t="s">
        <v>9500</v>
      </c>
    </row>
    <row r="867" spans="1:60">
      <c r="A867">
        <v>863</v>
      </c>
      <c r="B867" t="s">
        <v>1038</v>
      </c>
      <c r="D867" t="s">
        <v>3921</v>
      </c>
      <c r="E867" t="s">
        <v>3922</v>
      </c>
      <c r="F867" t="s">
        <v>973</v>
      </c>
      <c r="G867">
        <v>1</v>
      </c>
      <c r="H867">
        <v>0</v>
      </c>
      <c r="I867" t="s">
        <v>2215</v>
      </c>
      <c r="J867" t="s">
        <v>2345</v>
      </c>
      <c r="K867" t="s">
        <v>6116</v>
      </c>
      <c r="L867" t="s">
        <v>2001</v>
      </c>
      <c r="M867" t="s">
        <v>977</v>
      </c>
      <c r="N867" t="s">
        <v>4231</v>
      </c>
      <c r="O867" t="s">
        <v>6465</v>
      </c>
      <c r="P867" t="s">
        <v>6466</v>
      </c>
      <c r="Q867">
        <v>2961</v>
      </c>
      <c r="R867">
        <v>2960</v>
      </c>
      <c r="S867">
        <v>2151</v>
      </c>
      <c r="T867">
        <v>699</v>
      </c>
      <c r="U867">
        <v>110</v>
      </c>
      <c r="V867">
        <v>809</v>
      </c>
      <c r="W867">
        <v>0.72670000000000001</v>
      </c>
      <c r="X867">
        <v>0</v>
      </c>
      <c r="Y867">
        <v>1</v>
      </c>
      <c r="Z867">
        <v>1</v>
      </c>
      <c r="AA867">
        <v>0</v>
      </c>
      <c r="AB867" t="s">
        <v>1038</v>
      </c>
      <c r="AC867" t="s">
        <v>6467</v>
      </c>
      <c r="AP867" t="s">
        <v>980</v>
      </c>
      <c r="AQ867">
        <v>0</v>
      </c>
      <c r="AT867" t="s">
        <v>1038</v>
      </c>
      <c r="AU867" t="s">
        <v>6468</v>
      </c>
      <c r="AV867" t="str">
        <f t="shared" si="13"/>
        <v>Gminna Oczyszczalnia Ścieków w aglomeracji Miedźno</v>
      </c>
      <c r="AW867" t="s">
        <v>4167</v>
      </c>
      <c r="AX867" t="s">
        <v>6469</v>
      </c>
      <c r="BF867" s="730" t="s">
        <v>4790</v>
      </c>
      <c r="BG867" s="730" t="s">
        <v>6109</v>
      </c>
      <c r="BH867" s="730" t="s">
        <v>9500</v>
      </c>
    </row>
    <row r="868" spans="1:60">
      <c r="A868">
        <v>864</v>
      </c>
      <c r="B868" t="s">
        <v>1038</v>
      </c>
      <c r="D868" t="s">
        <v>6470</v>
      </c>
      <c r="E868" t="s">
        <v>6471</v>
      </c>
      <c r="F868" t="s">
        <v>973</v>
      </c>
      <c r="G868">
        <v>1</v>
      </c>
      <c r="H868">
        <v>0</v>
      </c>
      <c r="I868" t="s">
        <v>6018</v>
      </c>
      <c r="J868" t="s">
        <v>6372</v>
      </c>
      <c r="K868" t="s">
        <v>5998</v>
      </c>
      <c r="L868" t="s">
        <v>2001</v>
      </c>
      <c r="M868" t="s">
        <v>977</v>
      </c>
      <c r="N868" t="s">
        <v>3831</v>
      </c>
      <c r="O868" t="s">
        <v>3831</v>
      </c>
      <c r="P868" t="s">
        <v>6472</v>
      </c>
      <c r="Q868">
        <v>2635</v>
      </c>
      <c r="R868">
        <v>2635</v>
      </c>
      <c r="S868">
        <v>955</v>
      </c>
      <c r="T868">
        <v>1680</v>
      </c>
      <c r="U868">
        <v>0</v>
      </c>
      <c r="V868">
        <v>1680</v>
      </c>
      <c r="W868">
        <v>0.3624</v>
      </c>
      <c r="X868">
        <v>0</v>
      </c>
      <c r="Y868">
        <v>1</v>
      </c>
      <c r="Z868">
        <v>1</v>
      </c>
      <c r="AA868">
        <v>0</v>
      </c>
      <c r="AB868" t="s">
        <v>1038</v>
      </c>
      <c r="AC868" t="s">
        <v>6473</v>
      </c>
      <c r="AP868" t="s">
        <v>980</v>
      </c>
      <c r="AQ868">
        <v>0</v>
      </c>
      <c r="AT868" t="s">
        <v>1047</v>
      </c>
      <c r="AU868" t="s">
        <v>4299</v>
      </c>
      <c r="AV868" t="str">
        <f t="shared" si="13"/>
        <v>Oś Promlecz w aglomeracji Miedźna - Wola</v>
      </c>
      <c r="AW868" t="s">
        <v>6474</v>
      </c>
      <c r="AX868" t="s">
        <v>4300</v>
      </c>
      <c r="BF868" s="730" t="s">
        <v>6458</v>
      </c>
      <c r="BG868" s="730" t="s">
        <v>5998</v>
      </c>
      <c r="BH868" s="730" t="s">
        <v>9500</v>
      </c>
    </row>
    <row r="869" spans="1:60">
      <c r="A869">
        <v>865</v>
      </c>
      <c r="B869" t="s">
        <v>1038</v>
      </c>
      <c r="D869" t="s">
        <v>1674</v>
      </c>
      <c r="E869" t="s">
        <v>1676</v>
      </c>
      <c r="F869" t="s">
        <v>973</v>
      </c>
      <c r="G869">
        <v>1</v>
      </c>
      <c r="H869">
        <v>0</v>
      </c>
      <c r="I869" t="s">
        <v>2215</v>
      </c>
      <c r="J869" t="s">
        <v>6279</v>
      </c>
      <c r="K869" t="s">
        <v>6116</v>
      </c>
      <c r="L869" t="s">
        <v>2001</v>
      </c>
      <c r="M869" t="s">
        <v>977</v>
      </c>
      <c r="N869" t="s">
        <v>1676</v>
      </c>
      <c r="O869" t="s">
        <v>1676</v>
      </c>
      <c r="P869" t="s">
        <v>6475</v>
      </c>
      <c r="Q869">
        <v>42633</v>
      </c>
      <c r="R869">
        <v>39976</v>
      </c>
      <c r="S869">
        <v>39241</v>
      </c>
      <c r="T869">
        <v>541</v>
      </c>
      <c r="U869">
        <v>194</v>
      </c>
      <c r="V869">
        <v>735</v>
      </c>
      <c r="W869">
        <v>0.98160000000000003</v>
      </c>
      <c r="X869">
        <v>1</v>
      </c>
      <c r="Y869">
        <v>1</v>
      </c>
      <c r="Z869">
        <v>1</v>
      </c>
      <c r="AA869">
        <v>1</v>
      </c>
      <c r="AB869" t="s">
        <v>1038</v>
      </c>
      <c r="AC869" t="s">
        <v>6476</v>
      </c>
      <c r="AP869" t="s">
        <v>980</v>
      </c>
      <c r="AQ869">
        <v>0</v>
      </c>
      <c r="AT869" t="s">
        <v>1047</v>
      </c>
      <c r="AU869" t="s">
        <v>4294</v>
      </c>
      <c r="AV869" t="str">
        <f t="shared" si="13"/>
        <v>OŚ Lemna w aglomeracji Miedźna</v>
      </c>
      <c r="AW869" t="s">
        <v>6477</v>
      </c>
      <c r="AX869" t="s">
        <v>4295</v>
      </c>
      <c r="BF869" s="730" t="s">
        <v>3921</v>
      </c>
      <c r="BG869" s="730" t="s">
        <v>6116</v>
      </c>
      <c r="BH869" s="730" t="s">
        <v>9500</v>
      </c>
    </row>
    <row r="870" spans="1:60">
      <c r="A870">
        <v>866</v>
      </c>
      <c r="B870" t="s">
        <v>1038</v>
      </c>
      <c r="D870" t="s">
        <v>6478</v>
      </c>
      <c r="E870" t="s">
        <v>6479</v>
      </c>
      <c r="F870" t="s">
        <v>973</v>
      </c>
      <c r="G870">
        <v>1</v>
      </c>
      <c r="H870">
        <v>0</v>
      </c>
      <c r="I870" t="s">
        <v>2215</v>
      </c>
      <c r="J870" t="s">
        <v>6088</v>
      </c>
      <c r="K870" t="s">
        <v>1038</v>
      </c>
      <c r="L870" t="s">
        <v>2001</v>
      </c>
      <c r="M870" t="s">
        <v>977</v>
      </c>
      <c r="N870" t="s">
        <v>6479</v>
      </c>
      <c r="O870" t="s">
        <v>6480</v>
      </c>
      <c r="P870" t="s">
        <v>6481</v>
      </c>
      <c r="Q870">
        <v>28509</v>
      </c>
      <c r="R870">
        <v>26233</v>
      </c>
      <c r="S870">
        <v>24236</v>
      </c>
      <c r="T870">
        <v>1939</v>
      </c>
      <c r="U870">
        <v>58</v>
      </c>
      <c r="V870">
        <v>1997</v>
      </c>
      <c r="W870">
        <v>0.92390000000000005</v>
      </c>
      <c r="X870">
        <v>0</v>
      </c>
      <c r="Y870">
        <v>1</v>
      </c>
      <c r="Z870">
        <v>1</v>
      </c>
      <c r="AA870">
        <v>0</v>
      </c>
      <c r="AB870" t="s">
        <v>1038</v>
      </c>
      <c r="AC870" t="s">
        <v>6482</v>
      </c>
      <c r="AP870" t="s">
        <v>980</v>
      </c>
      <c r="AQ870">
        <v>0</v>
      </c>
      <c r="AT870" t="s">
        <v>935</v>
      </c>
      <c r="AU870" t="s">
        <v>4634</v>
      </c>
      <c r="AV870" t="str">
        <f t="shared" si="13"/>
        <v>Oczyszczalnia ścieków Laskowa w aglomeracji Miedziana Góra</v>
      </c>
      <c r="AW870" t="s">
        <v>6483</v>
      </c>
      <c r="AX870" t="s">
        <v>4635</v>
      </c>
      <c r="BF870" s="730" t="s">
        <v>6470</v>
      </c>
      <c r="BG870" s="730" t="s">
        <v>5998</v>
      </c>
      <c r="BH870" s="730" t="s">
        <v>9500</v>
      </c>
    </row>
    <row r="871" spans="1:60">
      <c r="A871">
        <v>867</v>
      </c>
      <c r="B871" t="s">
        <v>1038</v>
      </c>
      <c r="D871" t="s">
        <v>6484</v>
      </c>
      <c r="E871" t="s">
        <v>6485</v>
      </c>
      <c r="F871" t="s">
        <v>973</v>
      </c>
      <c r="G871">
        <v>1</v>
      </c>
      <c r="H871">
        <v>0</v>
      </c>
      <c r="I871" t="s">
        <v>2215</v>
      </c>
      <c r="J871" t="s">
        <v>6389</v>
      </c>
      <c r="K871" t="s">
        <v>6007</v>
      </c>
      <c r="L871" t="s">
        <v>2001</v>
      </c>
      <c r="M871" t="s">
        <v>977</v>
      </c>
      <c r="N871" t="s">
        <v>6485</v>
      </c>
      <c r="O871" t="s">
        <v>6485</v>
      </c>
      <c r="P871" t="s">
        <v>6486</v>
      </c>
      <c r="Q871">
        <v>2800</v>
      </c>
      <c r="R871">
        <v>2684</v>
      </c>
      <c r="S871">
        <v>2253</v>
      </c>
      <c r="T871">
        <v>351</v>
      </c>
      <c r="U871">
        <v>80</v>
      </c>
      <c r="V871">
        <v>431</v>
      </c>
      <c r="W871">
        <v>0.83940000000000003</v>
      </c>
      <c r="X871">
        <v>0</v>
      </c>
      <c r="Y871">
        <v>1</v>
      </c>
      <c r="Z871">
        <v>1</v>
      </c>
      <c r="AA871">
        <v>0</v>
      </c>
      <c r="AB871" t="s">
        <v>1038</v>
      </c>
      <c r="AC871" t="s">
        <v>6487</v>
      </c>
      <c r="AP871" t="s">
        <v>980</v>
      </c>
      <c r="AQ871">
        <v>0</v>
      </c>
      <c r="AT871" t="s">
        <v>935</v>
      </c>
      <c r="AU871" t="s">
        <v>5461</v>
      </c>
      <c r="AV871" t="str">
        <f t="shared" si="13"/>
        <v>Oczyszczalnia ścieków Komorów w aglomeracji Miechów</v>
      </c>
      <c r="AW871" t="s">
        <v>6488</v>
      </c>
      <c r="AX871" t="s">
        <v>5462</v>
      </c>
      <c r="BF871" s="730" t="s">
        <v>1674</v>
      </c>
      <c r="BG871" s="730" t="s">
        <v>6116</v>
      </c>
      <c r="BH871" s="730" t="s">
        <v>9500</v>
      </c>
    </row>
    <row r="872" spans="1:60">
      <c r="A872">
        <v>868</v>
      </c>
      <c r="B872" t="s">
        <v>1038</v>
      </c>
      <c r="D872" t="s">
        <v>6489</v>
      </c>
      <c r="E872" t="s">
        <v>6490</v>
      </c>
      <c r="F872" t="s">
        <v>973</v>
      </c>
      <c r="G872">
        <v>1</v>
      </c>
      <c r="H872">
        <v>0</v>
      </c>
      <c r="I872" t="s">
        <v>3590</v>
      </c>
      <c r="J872" t="s">
        <v>5997</v>
      </c>
      <c r="K872" t="s">
        <v>5998</v>
      </c>
      <c r="L872" t="s">
        <v>2001</v>
      </c>
      <c r="M872" t="s">
        <v>977</v>
      </c>
      <c r="N872" t="s">
        <v>6490</v>
      </c>
      <c r="O872" t="s">
        <v>6490</v>
      </c>
      <c r="P872" t="s">
        <v>6491</v>
      </c>
      <c r="Q872">
        <v>18620</v>
      </c>
      <c r="R872">
        <v>17397</v>
      </c>
      <c r="S872">
        <v>16423</v>
      </c>
      <c r="T872">
        <v>909</v>
      </c>
      <c r="U872">
        <v>65</v>
      </c>
      <c r="V872">
        <v>974</v>
      </c>
      <c r="W872">
        <v>0.94399999999999995</v>
      </c>
      <c r="X872">
        <v>0</v>
      </c>
      <c r="Y872">
        <v>1</v>
      </c>
      <c r="Z872">
        <v>1</v>
      </c>
      <c r="AA872">
        <v>0</v>
      </c>
      <c r="AB872" t="s">
        <v>1038</v>
      </c>
      <c r="AC872" t="s">
        <v>6492</v>
      </c>
      <c r="AP872" t="s">
        <v>980</v>
      </c>
      <c r="AQ872">
        <v>0</v>
      </c>
      <c r="AT872" t="s">
        <v>1212</v>
      </c>
      <c r="AU872" t="s">
        <v>5741</v>
      </c>
      <c r="AV872" t="str">
        <f t="shared" si="13"/>
        <v>Michów w aglomeracji Michów</v>
      </c>
      <c r="AW872" t="s">
        <v>5463</v>
      </c>
      <c r="AX872" t="s">
        <v>5463</v>
      </c>
      <c r="BF872" s="730" t="s">
        <v>6478</v>
      </c>
      <c r="BG872" s="730" t="s">
        <v>1038</v>
      </c>
      <c r="BH872" s="730" t="s">
        <v>9500</v>
      </c>
    </row>
    <row r="873" spans="1:60">
      <c r="A873">
        <v>869</v>
      </c>
      <c r="B873" t="s">
        <v>1038</v>
      </c>
      <c r="D873" t="s">
        <v>5459</v>
      </c>
      <c r="E873" t="s">
        <v>5460</v>
      </c>
      <c r="F873" t="s">
        <v>973</v>
      </c>
      <c r="G873">
        <v>1</v>
      </c>
      <c r="H873">
        <v>0</v>
      </c>
      <c r="I873" t="s">
        <v>2152</v>
      </c>
      <c r="J873" t="s">
        <v>6493</v>
      </c>
      <c r="K873" t="s">
        <v>6109</v>
      </c>
      <c r="L873" t="s">
        <v>2001</v>
      </c>
      <c r="M873" t="s">
        <v>977</v>
      </c>
      <c r="N873" t="s">
        <v>5460</v>
      </c>
      <c r="O873" t="s">
        <v>5460</v>
      </c>
      <c r="P873" t="s">
        <v>6494</v>
      </c>
      <c r="Q873">
        <v>3967</v>
      </c>
      <c r="R873">
        <v>3810</v>
      </c>
      <c r="S873">
        <v>3762</v>
      </c>
      <c r="T873">
        <v>42</v>
      </c>
      <c r="U873">
        <v>6</v>
      </c>
      <c r="V873">
        <v>48</v>
      </c>
      <c r="W873">
        <v>0.98740000000000006</v>
      </c>
      <c r="X873">
        <v>1</v>
      </c>
      <c r="Y873">
        <v>1</v>
      </c>
      <c r="Z873">
        <v>1</v>
      </c>
      <c r="AA873">
        <v>1</v>
      </c>
      <c r="AB873" t="s">
        <v>1038</v>
      </c>
      <c r="AC873" t="s">
        <v>6495</v>
      </c>
      <c r="AP873" t="s">
        <v>980</v>
      </c>
      <c r="AQ873">
        <v>0</v>
      </c>
      <c r="AT873" t="s">
        <v>1212</v>
      </c>
      <c r="AU873" t="s">
        <v>5965</v>
      </c>
      <c r="AV873" t="str">
        <f t="shared" si="13"/>
        <v>Miejska Oczyszczalnia Ścieków Komunalnych w aglomeracji Miasto Wysokie Mazowieckie</v>
      </c>
      <c r="AW873" t="s">
        <v>6496</v>
      </c>
      <c r="AX873" t="s">
        <v>5966</v>
      </c>
      <c r="BF873" s="730" t="s">
        <v>6484</v>
      </c>
      <c r="BG873" s="730" t="s">
        <v>6007</v>
      </c>
      <c r="BH873" s="730" t="s">
        <v>9500</v>
      </c>
    </row>
    <row r="874" spans="1:60">
      <c r="A874">
        <v>870</v>
      </c>
      <c r="B874" t="s">
        <v>1038</v>
      </c>
      <c r="D874" t="s">
        <v>6497</v>
      </c>
      <c r="E874" t="s">
        <v>6498</v>
      </c>
      <c r="F874" t="s">
        <v>973</v>
      </c>
      <c r="G874">
        <v>1</v>
      </c>
      <c r="H874">
        <v>0</v>
      </c>
      <c r="I874" t="s">
        <v>2215</v>
      </c>
      <c r="J874" t="s">
        <v>2345</v>
      </c>
      <c r="K874" t="s">
        <v>6116</v>
      </c>
      <c r="L874" t="s">
        <v>2001</v>
      </c>
      <c r="M874" t="s">
        <v>977</v>
      </c>
      <c r="N874" t="s">
        <v>6498</v>
      </c>
      <c r="O874" t="s">
        <v>6498</v>
      </c>
      <c r="P874" t="s">
        <v>6499</v>
      </c>
      <c r="Q874">
        <v>9489</v>
      </c>
      <c r="R874">
        <v>8896</v>
      </c>
      <c r="S874">
        <v>8360</v>
      </c>
      <c r="T874">
        <v>234</v>
      </c>
      <c r="U874">
        <v>302</v>
      </c>
      <c r="V874">
        <v>536</v>
      </c>
      <c r="W874">
        <v>0.93969999999999998</v>
      </c>
      <c r="X874">
        <v>0</v>
      </c>
      <c r="Y874">
        <v>1</v>
      </c>
      <c r="Z874">
        <v>0</v>
      </c>
      <c r="AA874">
        <v>0</v>
      </c>
      <c r="AB874" t="s">
        <v>1038</v>
      </c>
      <c r="AC874" t="s">
        <v>6500</v>
      </c>
      <c r="AP874" t="s">
        <v>980</v>
      </c>
      <c r="AQ874">
        <v>0</v>
      </c>
      <c r="AT874" t="s">
        <v>1038</v>
      </c>
      <c r="AU874" t="s">
        <v>6501</v>
      </c>
      <c r="AV874" t="str">
        <f t="shared" si="13"/>
        <v>Oczyszczalnia ścieków w Słupcy w aglomeracji Miasto Słupca</v>
      </c>
      <c r="AW874" t="s">
        <v>6502</v>
      </c>
      <c r="AX874" t="s">
        <v>6503</v>
      </c>
      <c r="BF874" s="730" t="s">
        <v>6489</v>
      </c>
      <c r="BG874" s="730" t="s">
        <v>5998</v>
      </c>
      <c r="BH874" s="730" t="s">
        <v>9500</v>
      </c>
    </row>
    <row r="875" spans="1:60">
      <c r="A875">
        <v>871</v>
      </c>
      <c r="B875" t="s">
        <v>1038</v>
      </c>
      <c r="D875" t="s">
        <v>6468</v>
      </c>
      <c r="E875" t="s">
        <v>6469</v>
      </c>
      <c r="F875" t="s">
        <v>973</v>
      </c>
      <c r="G875">
        <v>1</v>
      </c>
      <c r="H875">
        <v>0</v>
      </c>
      <c r="I875" t="s">
        <v>3590</v>
      </c>
      <c r="J875" t="s">
        <v>5997</v>
      </c>
      <c r="K875" t="s">
        <v>5998</v>
      </c>
      <c r="L875" t="s">
        <v>2001</v>
      </c>
      <c r="M875" t="s">
        <v>977</v>
      </c>
      <c r="N875" t="s">
        <v>6469</v>
      </c>
      <c r="O875" t="s">
        <v>6469</v>
      </c>
      <c r="P875" t="s">
        <v>6504</v>
      </c>
      <c r="Q875">
        <v>4992</v>
      </c>
      <c r="R875">
        <v>4992</v>
      </c>
      <c r="S875">
        <v>4914</v>
      </c>
      <c r="T875">
        <v>54</v>
      </c>
      <c r="U875">
        <v>24</v>
      </c>
      <c r="V875">
        <v>78</v>
      </c>
      <c r="W875">
        <v>0.98440000000000005</v>
      </c>
      <c r="X875">
        <v>1</v>
      </c>
      <c r="Y875">
        <v>1</v>
      </c>
      <c r="Z875">
        <v>1</v>
      </c>
      <c r="AA875">
        <v>1</v>
      </c>
      <c r="AB875" t="s">
        <v>1038</v>
      </c>
      <c r="AC875" t="s">
        <v>6505</v>
      </c>
      <c r="AP875" t="s">
        <v>980</v>
      </c>
      <c r="AQ875">
        <v>0</v>
      </c>
      <c r="AT875" t="s">
        <v>1212</v>
      </c>
      <c r="AU875" t="s">
        <v>5949</v>
      </c>
      <c r="AV875" t="str">
        <f t="shared" si="13"/>
        <v>OCZYSZCZALNIA MIEJSKA w aglomeracji Miasto Siemiatycze</v>
      </c>
      <c r="AW875" t="s">
        <v>6506</v>
      </c>
      <c r="AX875" t="s">
        <v>5950</v>
      </c>
      <c r="BF875" s="730" t="s">
        <v>5459</v>
      </c>
      <c r="BG875" s="730" t="s">
        <v>6109</v>
      </c>
      <c r="BH875" s="730" t="s">
        <v>9500</v>
      </c>
    </row>
    <row r="876" spans="1:60">
      <c r="A876">
        <v>872</v>
      </c>
      <c r="B876" t="s">
        <v>1038</v>
      </c>
      <c r="D876" t="s">
        <v>5514</v>
      </c>
      <c r="E876" t="s">
        <v>5516</v>
      </c>
      <c r="F876" t="s">
        <v>973</v>
      </c>
      <c r="G876">
        <v>1</v>
      </c>
      <c r="H876">
        <v>0</v>
      </c>
      <c r="I876" t="s">
        <v>2215</v>
      </c>
      <c r="J876" t="s">
        <v>2360</v>
      </c>
      <c r="K876" t="s">
        <v>1038</v>
      </c>
      <c r="L876" t="s">
        <v>2001</v>
      </c>
      <c r="M876" t="s">
        <v>977</v>
      </c>
      <c r="N876" t="s">
        <v>5516</v>
      </c>
      <c r="O876" t="s">
        <v>5516</v>
      </c>
      <c r="P876" t="s">
        <v>6507</v>
      </c>
      <c r="Q876">
        <v>2650</v>
      </c>
      <c r="R876">
        <v>2650</v>
      </c>
      <c r="S876">
        <v>2650</v>
      </c>
      <c r="T876">
        <v>0</v>
      </c>
      <c r="U876">
        <v>0</v>
      </c>
      <c r="V876">
        <v>0</v>
      </c>
      <c r="W876">
        <v>1</v>
      </c>
      <c r="X876">
        <v>1</v>
      </c>
      <c r="Y876">
        <v>1</v>
      </c>
      <c r="Z876">
        <v>1</v>
      </c>
      <c r="AA876">
        <v>1</v>
      </c>
      <c r="AB876" t="s">
        <v>1038</v>
      </c>
      <c r="AC876" t="s">
        <v>6508</v>
      </c>
      <c r="AP876" t="s">
        <v>980</v>
      </c>
      <c r="AQ876">
        <v>0</v>
      </c>
      <c r="AT876" t="s">
        <v>1459</v>
      </c>
      <c r="AU876" t="s">
        <v>1678</v>
      </c>
      <c r="AV876" t="str">
        <f t="shared" si="13"/>
        <v>Miasto Sejny w aglomeracji Miasto Sejny</v>
      </c>
      <c r="AW876" t="s">
        <v>1679</v>
      </c>
      <c r="AX876" t="s">
        <v>1679</v>
      </c>
      <c r="BF876" s="730" t="s">
        <v>6497</v>
      </c>
      <c r="BG876" s="730" t="s">
        <v>6116</v>
      </c>
      <c r="BH876" s="730" t="s">
        <v>9500</v>
      </c>
    </row>
    <row r="877" spans="1:60">
      <c r="A877">
        <v>873</v>
      </c>
      <c r="B877" t="s">
        <v>1038</v>
      </c>
      <c r="D877" t="s">
        <v>3180</v>
      </c>
      <c r="E877" t="s">
        <v>6509</v>
      </c>
      <c r="F877" t="s">
        <v>973</v>
      </c>
      <c r="G877">
        <v>1</v>
      </c>
      <c r="H877">
        <v>0</v>
      </c>
      <c r="I877" t="s">
        <v>6018</v>
      </c>
      <c r="J877" t="s">
        <v>6414</v>
      </c>
      <c r="K877" t="s">
        <v>5998</v>
      </c>
      <c r="L877" t="s">
        <v>2001</v>
      </c>
      <c r="M877" t="s">
        <v>977</v>
      </c>
      <c r="N877" t="s">
        <v>6509</v>
      </c>
      <c r="O877" t="s">
        <v>3182</v>
      </c>
      <c r="P877" t="s">
        <v>6510</v>
      </c>
      <c r="Q877">
        <v>4688</v>
      </c>
      <c r="R877">
        <v>4536</v>
      </c>
      <c r="S877">
        <v>4374</v>
      </c>
      <c r="T877">
        <v>87</v>
      </c>
      <c r="U877">
        <v>75</v>
      </c>
      <c r="V877">
        <v>162</v>
      </c>
      <c r="W877">
        <v>0.96430000000000005</v>
      </c>
      <c r="X877">
        <v>0</v>
      </c>
      <c r="Y877">
        <v>1</v>
      </c>
      <c r="Z877">
        <v>1</v>
      </c>
      <c r="AA877">
        <v>0</v>
      </c>
      <c r="AB877" t="s">
        <v>1038</v>
      </c>
      <c r="AC877" t="s">
        <v>6511</v>
      </c>
      <c r="AP877" t="s">
        <v>980</v>
      </c>
      <c r="AQ877">
        <v>0</v>
      </c>
      <c r="AT877" t="s">
        <v>990</v>
      </c>
      <c r="AU877" t="s">
        <v>6512</v>
      </c>
      <c r="AV877" t="str">
        <f t="shared" si="13"/>
        <v>Miejska Oczyszczalnia Ścieków, ul. Piaskowa 39, 95-015 Głowno w aglomeracji Miasto Głowno</v>
      </c>
      <c r="AW877" t="s">
        <v>6513</v>
      </c>
      <c r="AX877" t="s">
        <v>6514</v>
      </c>
      <c r="BF877" s="730" t="s">
        <v>6468</v>
      </c>
      <c r="BG877" s="730" t="s">
        <v>5998</v>
      </c>
      <c r="BH877" s="730" t="s">
        <v>9500</v>
      </c>
    </row>
    <row r="878" spans="1:60">
      <c r="A878">
        <v>874</v>
      </c>
      <c r="B878" t="s">
        <v>1038</v>
      </c>
      <c r="D878" t="s">
        <v>6211</v>
      </c>
      <c r="E878" t="s">
        <v>6213</v>
      </c>
      <c r="F878" t="s">
        <v>973</v>
      </c>
      <c r="G878">
        <v>1</v>
      </c>
      <c r="H878">
        <v>0</v>
      </c>
      <c r="I878" t="s">
        <v>2215</v>
      </c>
      <c r="J878" t="s">
        <v>6515</v>
      </c>
      <c r="K878" t="s">
        <v>1038</v>
      </c>
      <c r="L878" t="s">
        <v>2001</v>
      </c>
      <c r="M878" t="s">
        <v>977</v>
      </c>
      <c r="N878" t="s">
        <v>6213</v>
      </c>
      <c r="O878" t="s">
        <v>6516</v>
      </c>
      <c r="P878" t="s">
        <v>6517</v>
      </c>
      <c r="Q878">
        <v>37308</v>
      </c>
      <c r="R878">
        <v>36386</v>
      </c>
      <c r="S878">
        <v>34139</v>
      </c>
      <c r="T878">
        <v>2173</v>
      </c>
      <c r="U878">
        <v>74</v>
      </c>
      <c r="V878">
        <v>2247</v>
      </c>
      <c r="W878">
        <v>0.93820000000000003</v>
      </c>
      <c r="X878">
        <v>0</v>
      </c>
      <c r="Y878">
        <v>1</v>
      </c>
      <c r="Z878">
        <v>1</v>
      </c>
      <c r="AA878">
        <v>0</v>
      </c>
      <c r="AB878" t="s">
        <v>1038</v>
      </c>
      <c r="AC878" t="s">
        <v>6518</v>
      </c>
      <c r="AP878" t="s">
        <v>980</v>
      </c>
      <c r="AQ878">
        <v>0</v>
      </c>
      <c r="AT878" t="s">
        <v>970</v>
      </c>
      <c r="AU878" t="s">
        <v>1255</v>
      </c>
      <c r="AV878" t="str">
        <f t="shared" si="13"/>
        <v>Oczyszczalnia Ścieków Żukowo Morskie w aglomeracji Miasto Darłowo</v>
      </c>
      <c r="AW878" t="s">
        <v>6519</v>
      </c>
      <c r="AX878" t="s">
        <v>1256</v>
      </c>
      <c r="BF878" s="730" t="s">
        <v>5514</v>
      </c>
      <c r="BG878" s="730" t="s">
        <v>1038</v>
      </c>
      <c r="BH878" s="730" t="s">
        <v>9500</v>
      </c>
    </row>
    <row r="879" spans="1:60">
      <c r="A879">
        <v>875</v>
      </c>
      <c r="B879" t="s">
        <v>1038</v>
      </c>
      <c r="D879" t="s">
        <v>6520</v>
      </c>
      <c r="E879" t="s">
        <v>6521</v>
      </c>
      <c r="F879" t="s">
        <v>973</v>
      </c>
      <c r="G879">
        <v>1</v>
      </c>
      <c r="H879">
        <v>0</v>
      </c>
      <c r="I879" t="s">
        <v>6018</v>
      </c>
      <c r="J879" t="s">
        <v>6522</v>
      </c>
      <c r="K879" t="s">
        <v>6007</v>
      </c>
      <c r="L879" t="s">
        <v>2001</v>
      </c>
      <c r="M879" t="s">
        <v>977</v>
      </c>
      <c r="N879" t="s">
        <v>6521</v>
      </c>
      <c r="O879" t="s">
        <v>6521</v>
      </c>
      <c r="P879" t="s">
        <v>6523</v>
      </c>
      <c r="Q879">
        <v>4311</v>
      </c>
      <c r="R879">
        <v>4078</v>
      </c>
      <c r="S879">
        <v>4000</v>
      </c>
      <c r="T879">
        <v>58</v>
      </c>
      <c r="U879">
        <v>20</v>
      </c>
      <c r="V879">
        <v>78</v>
      </c>
      <c r="W879">
        <v>0.98089999999999999</v>
      </c>
      <c r="X879">
        <v>1</v>
      </c>
      <c r="Y879">
        <v>1</v>
      </c>
      <c r="Z879">
        <v>1</v>
      </c>
      <c r="AA879">
        <v>1</v>
      </c>
      <c r="AB879" t="s">
        <v>1038</v>
      </c>
      <c r="AC879" t="s">
        <v>6524</v>
      </c>
      <c r="AP879" t="s">
        <v>980</v>
      </c>
      <c r="AQ879">
        <v>0</v>
      </c>
      <c r="AT879" t="s">
        <v>935</v>
      </c>
      <c r="AU879" t="s">
        <v>5503</v>
      </c>
      <c r="AV879" t="str">
        <f t="shared" si="13"/>
        <v>Oczyszczalnia ścieków w Bochni w aglomeracji Miasto Bochnia</v>
      </c>
      <c r="AW879" t="s">
        <v>6525</v>
      </c>
      <c r="AX879" t="s">
        <v>5504</v>
      </c>
      <c r="BF879" s="730" t="s">
        <v>3180</v>
      </c>
      <c r="BG879" s="730" t="s">
        <v>5998</v>
      </c>
      <c r="BH879" s="730" t="s">
        <v>9500</v>
      </c>
    </row>
    <row r="880" spans="1:60">
      <c r="A880">
        <v>876</v>
      </c>
      <c r="B880" t="s">
        <v>1038</v>
      </c>
      <c r="D880" t="s">
        <v>6175</v>
      </c>
      <c r="E880" t="s">
        <v>6177</v>
      </c>
      <c r="F880" t="s">
        <v>973</v>
      </c>
      <c r="G880">
        <v>1</v>
      </c>
      <c r="H880">
        <v>0</v>
      </c>
      <c r="I880" t="s">
        <v>3590</v>
      </c>
      <c r="J880" t="s">
        <v>6072</v>
      </c>
      <c r="K880" t="s">
        <v>5998</v>
      </c>
      <c r="L880" t="s">
        <v>2001</v>
      </c>
      <c r="M880" t="s">
        <v>977</v>
      </c>
      <c r="N880" t="s">
        <v>6177</v>
      </c>
      <c r="O880" t="s">
        <v>6177</v>
      </c>
      <c r="P880" t="s">
        <v>6526</v>
      </c>
      <c r="Q880">
        <v>35917</v>
      </c>
      <c r="R880">
        <v>20510</v>
      </c>
      <c r="S880">
        <v>18696</v>
      </c>
      <c r="T880">
        <v>1756</v>
      </c>
      <c r="U880">
        <v>58</v>
      </c>
      <c r="V880">
        <v>1814</v>
      </c>
      <c r="W880">
        <v>0.91159999999999997</v>
      </c>
      <c r="X880">
        <v>0</v>
      </c>
      <c r="Y880">
        <v>1</v>
      </c>
      <c r="Z880">
        <v>1</v>
      </c>
      <c r="AA880">
        <v>0</v>
      </c>
      <c r="AB880" t="s">
        <v>1038</v>
      </c>
      <c r="AC880" t="s">
        <v>6527</v>
      </c>
      <c r="AP880" t="s">
        <v>980</v>
      </c>
      <c r="AQ880">
        <v>0</v>
      </c>
      <c r="AT880" t="s">
        <v>990</v>
      </c>
      <c r="AU880" t="s">
        <v>6528</v>
      </c>
      <c r="AV880" t="str">
        <f t="shared" si="13"/>
        <v>Gminna Oczyszczalnia Ścieków w Miastkowie Kościelnym w aglomeracji Miastków Kościelny</v>
      </c>
      <c r="AW880" t="s">
        <v>6529</v>
      </c>
      <c r="AX880" t="s">
        <v>6530</v>
      </c>
      <c r="BF880" s="730" t="s">
        <v>6211</v>
      </c>
      <c r="BG880" s="730" t="s">
        <v>1038</v>
      </c>
      <c r="BH880" s="730" t="s">
        <v>9500</v>
      </c>
    </row>
    <row r="881" spans="1:60">
      <c r="A881">
        <v>877</v>
      </c>
      <c r="B881" t="s">
        <v>1038</v>
      </c>
      <c r="D881" t="s">
        <v>4229</v>
      </c>
      <c r="E881" t="s">
        <v>4231</v>
      </c>
      <c r="F881" t="s">
        <v>973</v>
      </c>
      <c r="G881">
        <v>1</v>
      </c>
      <c r="H881">
        <v>0</v>
      </c>
      <c r="I881" t="s">
        <v>6018</v>
      </c>
      <c r="J881" t="s">
        <v>6531</v>
      </c>
      <c r="K881" t="s">
        <v>5998</v>
      </c>
      <c r="L881" t="s">
        <v>2001</v>
      </c>
      <c r="M881" t="s">
        <v>977</v>
      </c>
      <c r="N881" t="s">
        <v>4231</v>
      </c>
      <c r="O881" t="s">
        <v>4231</v>
      </c>
      <c r="P881" t="s">
        <v>6532</v>
      </c>
      <c r="Q881">
        <v>6133</v>
      </c>
      <c r="R881">
        <v>6238</v>
      </c>
      <c r="S881">
        <v>5697</v>
      </c>
      <c r="T881">
        <v>503</v>
      </c>
      <c r="U881">
        <v>38</v>
      </c>
      <c r="V881">
        <v>541</v>
      </c>
      <c r="W881">
        <v>0.9133</v>
      </c>
      <c r="X881">
        <v>0</v>
      </c>
      <c r="Y881">
        <v>1</v>
      </c>
      <c r="Z881">
        <v>1</v>
      </c>
      <c r="AA881">
        <v>0</v>
      </c>
      <c r="AB881" t="s">
        <v>1038</v>
      </c>
      <c r="AC881" t="s">
        <v>6533</v>
      </c>
      <c r="AP881" t="s">
        <v>980</v>
      </c>
      <c r="AQ881">
        <v>0</v>
      </c>
      <c r="AT881" t="s">
        <v>970</v>
      </c>
      <c r="AU881" t="s">
        <v>1374</v>
      </c>
      <c r="AV881" t="str">
        <f t="shared" si="13"/>
        <v>oczyszczalnia ścieków w Węgorzynku  w aglomeracji Miastko</v>
      </c>
      <c r="AW881" t="s">
        <v>6534</v>
      </c>
      <c r="AX881" t="s">
        <v>1375</v>
      </c>
      <c r="BF881" s="730" t="s">
        <v>6520</v>
      </c>
      <c r="BG881" s="730" t="s">
        <v>6007</v>
      </c>
      <c r="BH881" s="730" t="s">
        <v>9500</v>
      </c>
    </row>
    <row r="882" spans="1:60">
      <c r="A882">
        <v>878</v>
      </c>
      <c r="B882" t="s">
        <v>1038</v>
      </c>
      <c r="D882" t="s">
        <v>6535</v>
      </c>
      <c r="E882" t="s">
        <v>6536</v>
      </c>
      <c r="F882" t="s">
        <v>973</v>
      </c>
      <c r="G882">
        <v>1</v>
      </c>
      <c r="H882">
        <v>0</v>
      </c>
      <c r="I882" t="s">
        <v>2215</v>
      </c>
      <c r="J882" t="s">
        <v>6263</v>
      </c>
      <c r="K882" t="s">
        <v>6109</v>
      </c>
      <c r="L882" t="s">
        <v>2001</v>
      </c>
      <c r="M882" t="s">
        <v>977</v>
      </c>
      <c r="N882" t="s">
        <v>6536</v>
      </c>
      <c r="O882" t="s">
        <v>6536</v>
      </c>
      <c r="P882" t="s">
        <v>6537</v>
      </c>
      <c r="Q882">
        <v>7249</v>
      </c>
      <c r="R882">
        <v>5987</v>
      </c>
      <c r="S882">
        <v>5538</v>
      </c>
      <c r="T882">
        <v>355</v>
      </c>
      <c r="U882">
        <v>94</v>
      </c>
      <c r="V882">
        <v>449</v>
      </c>
      <c r="W882">
        <v>0.92500000000000004</v>
      </c>
      <c r="X882">
        <v>0</v>
      </c>
      <c r="Y882">
        <v>1</v>
      </c>
      <c r="Z882">
        <v>1</v>
      </c>
      <c r="AA882">
        <v>0</v>
      </c>
      <c r="AB882" t="s">
        <v>1038</v>
      </c>
      <c r="AC882" t="s">
        <v>6538</v>
      </c>
      <c r="AP882" t="s">
        <v>980</v>
      </c>
      <c r="AQ882">
        <v>0</v>
      </c>
      <c r="AT882" t="s">
        <v>1047</v>
      </c>
      <c r="AU882" t="s">
        <v>3678</v>
      </c>
      <c r="AV882" t="str">
        <f t="shared" si="13"/>
        <v>Miasteczko Śląskie w aglomeracji Miasteczko Śląskie</v>
      </c>
      <c r="AW882" t="s">
        <v>3679</v>
      </c>
      <c r="AX882" t="s">
        <v>3679</v>
      </c>
      <c r="BF882" s="730" t="s">
        <v>6175</v>
      </c>
      <c r="BG882" s="730" t="s">
        <v>5998</v>
      </c>
      <c r="BH882" s="730" t="s">
        <v>9500</v>
      </c>
    </row>
    <row r="883" spans="1:60">
      <c r="A883">
        <v>879</v>
      </c>
      <c r="B883" t="s">
        <v>1038</v>
      </c>
      <c r="D883" t="s">
        <v>5102</v>
      </c>
      <c r="E883" t="s">
        <v>5103</v>
      </c>
      <c r="F883" t="s">
        <v>973</v>
      </c>
      <c r="G883">
        <v>1</v>
      </c>
      <c r="H883">
        <v>0</v>
      </c>
      <c r="I883" t="s">
        <v>6018</v>
      </c>
      <c r="J883" t="s">
        <v>6539</v>
      </c>
      <c r="K883" t="s">
        <v>5998</v>
      </c>
      <c r="L883" t="s">
        <v>2001</v>
      </c>
      <c r="M883" t="s">
        <v>977</v>
      </c>
      <c r="N883" t="s">
        <v>5103</v>
      </c>
      <c r="O883" t="s">
        <v>5103</v>
      </c>
      <c r="P883" t="s">
        <v>6540</v>
      </c>
      <c r="Q883">
        <v>8654</v>
      </c>
      <c r="R883">
        <v>8349</v>
      </c>
      <c r="S883">
        <v>8206</v>
      </c>
      <c r="T883">
        <v>84</v>
      </c>
      <c r="U883">
        <v>59</v>
      </c>
      <c r="V883">
        <v>143</v>
      </c>
      <c r="W883">
        <v>0.9829</v>
      </c>
      <c r="X883">
        <v>1</v>
      </c>
      <c r="Y883">
        <v>1</v>
      </c>
      <c r="Z883">
        <v>1</v>
      </c>
      <c r="AA883">
        <v>1</v>
      </c>
      <c r="AB883" t="s">
        <v>1038</v>
      </c>
      <c r="AC883" t="s">
        <v>6541</v>
      </c>
      <c r="AP883" t="s">
        <v>980</v>
      </c>
      <c r="AQ883">
        <v>0</v>
      </c>
      <c r="AT883" t="s">
        <v>1072</v>
      </c>
      <c r="AU883" t="s">
        <v>2376</v>
      </c>
      <c r="AV883" t="str">
        <f t="shared" si="13"/>
        <v>Oczyszczalnia ścieków w Brzostowie w aglomeracji Miasteczko Krajeńskie</v>
      </c>
      <c r="AW883" t="s">
        <v>6542</v>
      </c>
      <c r="AX883" t="s">
        <v>2377</v>
      </c>
      <c r="BF883" s="730" t="s">
        <v>4229</v>
      </c>
      <c r="BG883" s="730" t="s">
        <v>5998</v>
      </c>
      <c r="BH883" s="730" t="s">
        <v>9500</v>
      </c>
    </row>
    <row r="884" spans="1:60">
      <c r="A884">
        <v>880</v>
      </c>
      <c r="B884" t="s">
        <v>1038</v>
      </c>
      <c r="D884" t="s">
        <v>6269</v>
      </c>
      <c r="E884" t="s">
        <v>6271</v>
      </c>
      <c r="F884" t="s">
        <v>973</v>
      </c>
      <c r="G884">
        <v>1</v>
      </c>
      <c r="H884">
        <v>0</v>
      </c>
      <c r="I884" t="s">
        <v>2215</v>
      </c>
      <c r="J884" t="s">
        <v>6088</v>
      </c>
      <c r="K884" t="s">
        <v>1038</v>
      </c>
      <c r="L884" t="s">
        <v>2001</v>
      </c>
      <c r="M884" t="s">
        <v>977</v>
      </c>
      <c r="N884" t="s">
        <v>6543</v>
      </c>
      <c r="O884" t="s">
        <v>6544</v>
      </c>
      <c r="P884" t="s">
        <v>6545</v>
      </c>
      <c r="Q884">
        <v>37289</v>
      </c>
      <c r="R884">
        <v>37424</v>
      </c>
      <c r="S884">
        <v>36146</v>
      </c>
      <c r="T884">
        <v>1266</v>
      </c>
      <c r="U884">
        <v>12</v>
      </c>
      <c r="V884">
        <v>1278</v>
      </c>
      <c r="W884">
        <v>0.96589999999999998</v>
      </c>
      <c r="X884">
        <v>0</v>
      </c>
      <c r="Y884">
        <v>1</v>
      </c>
      <c r="Z884">
        <v>1</v>
      </c>
      <c r="AA884">
        <v>0</v>
      </c>
      <c r="AB884" t="s">
        <v>1038</v>
      </c>
      <c r="AC884" t="s">
        <v>6546</v>
      </c>
      <c r="AP884" t="s">
        <v>980</v>
      </c>
      <c r="AQ884">
        <v>0</v>
      </c>
      <c r="AT884" t="s">
        <v>935</v>
      </c>
      <c r="AU884" t="s">
        <v>5209</v>
      </c>
      <c r="AV884" t="str">
        <f t="shared" si="13"/>
        <v>Męcina w aglomeracji Męcina</v>
      </c>
      <c r="AW884" t="s">
        <v>5210</v>
      </c>
      <c r="AX884" t="s">
        <v>5210</v>
      </c>
      <c r="BF884" s="730" t="s">
        <v>6535</v>
      </c>
      <c r="BG884" s="730" t="s">
        <v>6109</v>
      </c>
      <c r="BH884" s="730" t="s">
        <v>9500</v>
      </c>
    </row>
    <row r="885" spans="1:60">
      <c r="A885">
        <v>881</v>
      </c>
      <c r="B885" t="s">
        <v>1038</v>
      </c>
      <c r="D885" t="s">
        <v>1184</v>
      </c>
      <c r="E885" t="s">
        <v>1186</v>
      </c>
      <c r="F885" t="s">
        <v>973</v>
      </c>
      <c r="G885">
        <v>1</v>
      </c>
      <c r="H885">
        <v>0</v>
      </c>
      <c r="I885" t="s">
        <v>3590</v>
      </c>
      <c r="J885" t="s">
        <v>6072</v>
      </c>
      <c r="K885" t="s">
        <v>5998</v>
      </c>
      <c r="L885" t="s">
        <v>2001</v>
      </c>
      <c r="M885" t="s">
        <v>977</v>
      </c>
      <c r="N885" t="s">
        <v>1186</v>
      </c>
      <c r="O885" t="s">
        <v>1186</v>
      </c>
      <c r="P885" t="s">
        <v>6547</v>
      </c>
      <c r="Q885">
        <v>5272</v>
      </c>
      <c r="R885">
        <v>4924</v>
      </c>
      <c r="S885">
        <v>4870</v>
      </c>
      <c r="T885">
        <v>54</v>
      </c>
      <c r="U885">
        <v>0</v>
      </c>
      <c r="V885">
        <v>54</v>
      </c>
      <c r="W885">
        <v>0.98899999999999999</v>
      </c>
      <c r="X885">
        <v>1</v>
      </c>
      <c r="Y885">
        <v>1</v>
      </c>
      <c r="Z885">
        <v>1</v>
      </c>
      <c r="AA885">
        <v>1</v>
      </c>
      <c r="AB885" t="s">
        <v>1038</v>
      </c>
      <c r="AC885" t="s">
        <v>6548</v>
      </c>
      <c r="AP885" t="s">
        <v>980</v>
      </c>
      <c r="AQ885">
        <v>0</v>
      </c>
      <c r="AT885" t="s">
        <v>1019</v>
      </c>
      <c r="AU885" t="s">
        <v>6549</v>
      </c>
      <c r="AV885" t="str">
        <f t="shared" si="13"/>
        <v>Medyka w aglomeracji Medyka</v>
      </c>
      <c r="AW885" t="s">
        <v>6550</v>
      </c>
      <c r="AX885" t="s">
        <v>6550</v>
      </c>
      <c r="BF885" s="730" t="s">
        <v>5102</v>
      </c>
      <c r="BG885" s="730" t="s">
        <v>5998</v>
      </c>
      <c r="BH885" s="730" t="s">
        <v>9500</v>
      </c>
    </row>
    <row r="886" spans="1:60">
      <c r="A886">
        <v>882</v>
      </c>
      <c r="B886" t="s">
        <v>1038</v>
      </c>
      <c r="D886" t="s">
        <v>6551</v>
      </c>
      <c r="E886" t="s">
        <v>6552</v>
      </c>
      <c r="F886" t="s">
        <v>973</v>
      </c>
      <c r="G886">
        <v>1</v>
      </c>
      <c r="H886">
        <v>0</v>
      </c>
      <c r="I886" t="s">
        <v>3590</v>
      </c>
      <c r="J886" t="s">
        <v>6062</v>
      </c>
      <c r="K886" t="s">
        <v>6552</v>
      </c>
      <c r="L886" t="s">
        <v>2001</v>
      </c>
      <c r="M886" t="s">
        <v>977</v>
      </c>
      <c r="N886" t="s">
        <v>6552</v>
      </c>
      <c r="O886" t="s">
        <v>6553</v>
      </c>
      <c r="P886" t="s">
        <v>6554</v>
      </c>
      <c r="Q886">
        <v>13563</v>
      </c>
      <c r="R886">
        <v>13948</v>
      </c>
      <c r="S886">
        <v>10359</v>
      </c>
      <c r="T886">
        <v>3255</v>
      </c>
      <c r="U886">
        <v>334</v>
      </c>
      <c r="V886">
        <v>3589</v>
      </c>
      <c r="W886">
        <v>0.74270000000000003</v>
      </c>
      <c r="X886">
        <v>0</v>
      </c>
      <c r="Y886">
        <v>0</v>
      </c>
      <c r="Z886">
        <v>1</v>
      </c>
      <c r="AA886">
        <v>0</v>
      </c>
      <c r="AB886" t="s">
        <v>1038</v>
      </c>
      <c r="AC886" t="s">
        <v>6555</v>
      </c>
      <c r="AP886" t="s">
        <v>980</v>
      </c>
      <c r="AQ886">
        <v>0</v>
      </c>
      <c r="AT886" t="s">
        <v>970</v>
      </c>
      <c r="AU886" t="s">
        <v>1261</v>
      </c>
      <c r="AV886" t="str">
        <f t="shared" si="13"/>
        <v>Oczyszczalnia Ścieków Maszewo w aglomeracji Maszewo</v>
      </c>
      <c r="AW886" t="s">
        <v>6556</v>
      </c>
      <c r="AX886" t="s">
        <v>1262</v>
      </c>
      <c r="BF886" s="730" t="s">
        <v>6269</v>
      </c>
      <c r="BG886" s="730" t="s">
        <v>1038</v>
      </c>
      <c r="BH886" s="730" t="s">
        <v>9500</v>
      </c>
    </row>
    <row r="887" spans="1:60">
      <c r="A887">
        <v>883</v>
      </c>
      <c r="B887" t="s">
        <v>1038</v>
      </c>
      <c r="D887" t="s">
        <v>2543</v>
      </c>
      <c r="E887" t="s">
        <v>2545</v>
      </c>
      <c r="F887" t="s">
        <v>973</v>
      </c>
      <c r="G887">
        <v>1</v>
      </c>
      <c r="H887">
        <v>0</v>
      </c>
      <c r="I887" t="s">
        <v>2215</v>
      </c>
      <c r="J887" t="s">
        <v>6178</v>
      </c>
      <c r="K887" t="s">
        <v>6116</v>
      </c>
      <c r="L887" t="s">
        <v>2001</v>
      </c>
      <c r="M887" t="s">
        <v>977</v>
      </c>
      <c r="N887" t="s">
        <v>6557</v>
      </c>
      <c r="O887" t="s">
        <v>6558</v>
      </c>
      <c r="P887" t="s">
        <v>6559</v>
      </c>
      <c r="Q887">
        <v>104957</v>
      </c>
      <c r="R887">
        <v>61712</v>
      </c>
      <c r="S887">
        <v>60070</v>
      </c>
      <c r="T887">
        <v>970</v>
      </c>
      <c r="U887">
        <v>672</v>
      </c>
      <c r="V887">
        <v>1642</v>
      </c>
      <c r="W887">
        <v>0.97340000000000004</v>
      </c>
      <c r="X887">
        <v>0</v>
      </c>
      <c r="Y887">
        <v>1</v>
      </c>
      <c r="Z887">
        <v>1</v>
      </c>
      <c r="AA887">
        <v>0</v>
      </c>
      <c r="AB887" t="s">
        <v>1038</v>
      </c>
      <c r="AC887" t="s">
        <v>6560</v>
      </c>
      <c r="AP887" t="s">
        <v>980</v>
      </c>
      <c r="AQ887">
        <v>0</v>
      </c>
      <c r="AT887" t="s">
        <v>935</v>
      </c>
      <c r="AU887" t="s">
        <v>4798</v>
      </c>
      <c r="AV887" t="str">
        <f t="shared" si="13"/>
        <v>Marzysz w aglomeracji Marzysz</v>
      </c>
      <c r="AW887" t="s">
        <v>4799</v>
      </c>
      <c r="AX887" t="s">
        <v>4799</v>
      </c>
      <c r="BF887" s="730" t="s">
        <v>1184</v>
      </c>
      <c r="BG887" s="730" t="s">
        <v>5998</v>
      </c>
      <c r="BH887" s="730" t="s">
        <v>9500</v>
      </c>
    </row>
    <row r="888" spans="1:60">
      <c r="A888">
        <v>884</v>
      </c>
      <c r="B888" t="s">
        <v>1038</v>
      </c>
      <c r="D888" t="s">
        <v>6561</v>
      </c>
      <c r="E888" t="s">
        <v>6109</v>
      </c>
      <c r="F888" t="s">
        <v>973</v>
      </c>
      <c r="G888">
        <v>1</v>
      </c>
      <c r="H888">
        <v>0</v>
      </c>
      <c r="I888" t="s">
        <v>2152</v>
      </c>
      <c r="J888" t="s">
        <v>6562</v>
      </c>
      <c r="K888" t="s">
        <v>6109</v>
      </c>
      <c r="L888" t="s">
        <v>2001</v>
      </c>
      <c r="M888" t="s">
        <v>977</v>
      </c>
      <c r="N888" t="s">
        <v>6109</v>
      </c>
      <c r="O888" t="s">
        <v>6563</v>
      </c>
      <c r="P888" t="s">
        <v>6564</v>
      </c>
      <c r="Q888">
        <v>147880</v>
      </c>
      <c r="R888">
        <v>149894</v>
      </c>
      <c r="S888">
        <v>148804</v>
      </c>
      <c r="T888">
        <v>1090</v>
      </c>
      <c r="U888">
        <v>0</v>
      </c>
      <c r="V888">
        <v>1090</v>
      </c>
      <c r="W888">
        <v>0.99270000000000003</v>
      </c>
      <c r="X888">
        <v>1</v>
      </c>
      <c r="Y888">
        <v>1</v>
      </c>
      <c r="Z888">
        <v>1</v>
      </c>
      <c r="AA888">
        <v>1</v>
      </c>
      <c r="AB888" t="s">
        <v>1038</v>
      </c>
      <c r="AC888" t="s">
        <v>6565</v>
      </c>
      <c r="AP888" t="s">
        <v>980</v>
      </c>
      <c r="AQ888">
        <v>0</v>
      </c>
      <c r="AT888" t="s">
        <v>1019</v>
      </c>
      <c r="AU888" t="s">
        <v>6566</v>
      </c>
      <c r="AV888" t="str">
        <f t="shared" si="13"/>
        <v>Oczyszczalnia ścieków w Markowej w aglomeracji Markowa</v>
      </c>
      <c r="AW888" t="s">
        <v>6567</v>
      </c>
      <c r="AX888" t="s">
        <v>6568</v>
      </c>
      <c r="BF888" s="730" t="s">
        <v>6551</v>
      </c>
      <c r="BG888" s="730" t="s">
        <v>6552</v>
      </c>
      <c r="BH888" s="730" t="s">
        <v>9500</v>
      </c>
    </row>
    <row r="889" spans="1:60">
      <c r="A889">
        <v>885</v>
      </c>
      <c r="B889" t="s">
        <v>1038</v>
      </c>
      <c r="D889" t="s">
        <v>5745</v>
      </c>
      <c r="E889" t="s">
        <v>5746</v>
      </c>
      <c r="F889" t="s">
        <v>973</v>
      </c>
      <c r="G889">
        <v>1</v>
      </c>
      <c r="H889">
        <v>0</v>
      </c>
      <c r="I889" t="s">
        <v>2215</v>
      </c>
      <c r="J889" t="s">
        <v>6569</v>
      </c>
      <c r="K889" t="s">
        <v>1038</v>
      </c>
      <c r="L889" t="s">
        <v>2001</v>
      </c>
      <c r="M889" t="s">
        <v>977</v>
      </c>
      <c r="N889" t="s">
        <v>3397</v>
      </c>
      <c r="O889" t="s">
        <v>3397</v>
      </c>
      <c r="P889" t="s">
        <v>6570</v>
      </c>
      <c r="Q889">
        <v>7089</v>
      </c>
      <c r="R889">
        <v>7269</v>
      </c>
      <c r="S889">
        <v>7198</v>
      </c>
      <c r="T889">
        <v>71</v>
      </c>
      <c r="U889">
        <v>0</v>
      </c>
      <c r="V889">
        <v>71</v>
      </c>
      <c r="W889">
        <v>0.99019999999999997</v>
      </c>
      <c r="X889">
        <v>1</v>
      </c>
      <c r="Y889">
        <v>1</v>
      </c>
      <c r="Z889">
        <v>1</v>
      </c>
      <c r="AA889">
        <v>1</v>
      </c>
      <c r="AB889" t="s">
        <v>1038</v>
      </c>
      <c r="AC889" t="s">
        <v>6571</v>
      </c>
      <c r="AP889" t="s">
        <v>980</v>
      </c>
      <c r="AQ889">
        <v>0</v>
      </c>
      <c r="AT889" t="s">
        <v>1072</v>
      </c>
      <c r="AU889" t="s">
        <v>2300</v>
      </c>
      <c r="AV889" t="str">
        <f t="shared" si="13"/>
        <v>Margonin w aglomeracji Margonin</v>
      </c>
      <c r="AW889" t="s">
        <v>2301</v>
      </c>
      <c r="AX889" t="s">
        <v>2301</v>
      </c>
      <c r="BF889" s="730" t="s">
        <v>2543</v>
      </c>
      <c r="BG889" s="730" t="s">
        <v>6116</v>
      </c>
      <c r="BH889" s="730" t="s">
        <v>9500</v>
      </c>
    </row>
    <row r="890" spans="1:60">
      <c r="A890">
        <v>886</v>
      </c>
      <c r="B890" t="s">
        <v>1038</v>
      </c>
      <c r="D890" t="s">
        <v>6572</v>
      </c>
      <c r="E890" t="s">
        <v>6573</v>
      </c>
      <c r="F890" t="s">
        <v>973</v>
      </c>
      <c r="G890">
        <v>1</v>
      </c>
      <c r="H890">
        <v>0</v>
      </c>
      <c r="I890" t="s">
        <v>2215</v>
      </c>
      <c r="J890" t="s">
        <v>6574</v>
      </c>
      <c r="K890" t="s">
        <v>1038</v>
      </c>
      <c r="L890" t="s">
        <v>2001</v>
      </c>
      <c r="M890" t="s">
        <v>977</v>
      </c>
      <c r="N890" t="s">
        <v>6575</v>
      </c>
      <c r="O890" t="s">
        <v>6575</v>
      </c>
      <c r="P890" t="s">
        <v>6576</v>
      </c>
      <c r="Q890">
        <v>3480</v>
      </c>
      <c r="R890">
        <v>3480</v>
      </c>
      <c r="S890">
        <v>3445</v>
      </c>
      <c r="T890">
        <v>35</v>
      </c>
      <c r="U890">
        <v>0</v>
      </c>
      <c r="V890">
        <v>35</v>
      </c>
      <c r="W890">
        <v>0.9899</v>
      </c>
      <c r="X890">
        <v>1</v>
      </c>
      <c r="Y890">
        <v>1</v>
      </c>
      <c r="Z890">
        <v>1</v>
      </c>
      <c r="AA890">
        <v>1</v>
      </c>
      <c r="AB890" t="s">
        <v>1038</v>
      </c>
      <c r="AC890" t="s">
        <v>6577</v>
      </c>
      <c r="AP890" t="s">
        <v>980</v>
      </c>
      <c r="AQ890">
        <v>0</v>
      </c>
      <c r="AT890" t="s">
        <v>1029</v>
      </c>
      <c r="AU890" t="s">
        <v>6578</v>
      </c>
      <c r="AV890" t="str">
        <f t="shared" si="13"/>
        <v>Marciszów w aglomeracji Marciszów</v>
      </c>
      <c r="AW890" t="s">
        <v>6579</v>
      </c>
      <c r="AX890" t="s">
        <v>6579</v>
      </c>
      <c r="BF890" s="730" t="s">
        <v>6561</v>
      </c>
      <c r="BG890" s="730" t="s">
        <v>6109</v>
      </c>
      <c r="BH890" s="730" t="s">
        <v>9500</v>
      </c>
    </row>
    <row r="891" spans="1:60">
      <c r="A891">
        <v>887</v>
      </c>
      <c r="B891" t="s">
        <v>1038</v>
      </c>
      <c r="D891" t="s">
        <v>6580</v>
      </c>
      <c r="E891" t="s">
        <v>6581</v>
      </c>
      <c r="F891" t="s">
        <v>973</v>
      </c>
      <c r="G891">
        <v>1</v>
      </c>
      <c r="H891">
        <v>0</v>
      </c>
      <c r="I891" t="s">
        <v>2215</v>
      </c>
      <c r="J891" t="s">
        <v>6431</v>
      </c>
      <c r="K891" t="s">
        <v>1038</v>
      </c>
      <c r="L891" t="s">
        <v>2001</v>
      </c>
      <c r="M891" t="s">
        <v>977</v>
      </c>
      <c r="N891" t="s">
        <v>6582</v>
      </c>
      <c r="O891" t="s">
        <v>6582</v>
      </c>
      <c r="P891" t="s">
        <v>6583</v>
      </c>
      <c r="Q891">
        <v>5758</v>
      </c>
      <c r="R891">
        <v>5739</v>
      </c>
      <c r="S891">
        <v>5679</v>
      </c>
      <c r="T891">
        <v>47</v>
      </c>
      <c r="U891">
        <v>13</v>
      </c>
      <c r="V891">
        <v>60</v>
      </c>
      <c r="W891">
        <v>0.98950000000000005</v>
      </c>
      <c r="X891">
        <v>1</v>
      </c>
      <c r="Y891">
        <v>1</v>
      </c>
      <c r="Z891">
        <v>1</v>
      </c>
      <c r="AA891">
        <v>1</v>
      </c>
      <c r="AB891" t="s">
        <v>1038</v>
      </c>
      <c r="AC891" t="s">
        <v>6584</v>
      </c>
      <c r="AP891" t="s">
        <v>980</v>
      </c>
      <c r="AQ891">
        <v>0</v>
      </c>
      <c r="AT891" t="s">
        <v>970</v>
      </c>
      <c r="AU891" t="s">
        <v>1367</v>
      </c>
      <c r="AV891" t="str">
        <f t="shared" si="13"/>
        <v>OCZYSZCZALNIA ŚCIEKÓW BONIN w aglomeracji Manowo</v>
      </c>
      <c r="AW891" t="s">
        <v>6585</v>
      </c>
      <c r="AX891" t="s">
        <v>1368</v>
      </c>
      <c r="BF891" s="730" t="s">
        <v>5745</v>
      </c>
      <c r="BG891" s="730" t="s">
        <v>1038</v>
      </c>
      <c r="BH891" s="730" t="s">
        <v>9500</v>
      </c>
    </row>
    <row r="892" spans="1:60">
      <c r="A892">
        <v>888</v>
      </c>
      <c r="B892" t="s">
        <v>1038</v>
      </c>
      <c r="D892" t="s">
        <v>5472</v>
      </c>
      <c r="E892" t="s">
        <v>5474</v>
      </c>
      <c r="F892" t="s">
        <v>973</v>
      </c>
      <c r="G892">
        <v>1</v>
      </c>
      <c r="H892">
        <v>0</v>
      </c>
      <c r="I892" t="s">
        <v>2215</v>
      </c>
      <c r="J892" t="s">
        <v>5846</v>
      </c>
      <c r="K892" t="s">
        <v>1038</v>
      </c>
      <c r="L892" t="s">
        <v>2001</v>
      </c>
      <c r="M892" t="s">
        <v>977</v>
      </c>
      <c r="N892" t="s">
        <v>6586</v>
      </c>
      <c r="O892" t="s">
        <v>6587</v>
      </c>
      <c r="P892" t="s">
        <v>6588</v>
      </c>
      <c r="Q892">
        <v>93004</v>
      </c>
      <c r="R892">
        <v>89437</v>
      </c>
      <c r="S892">
        <v>89114</v>
      </c>
      <c r="T892">
        <v>228</v>
      </c>
      <c r="U892">
        <v>95</v>
      </c>
      <c r="V892">
        <v>323</v>
      </c>
      <c r="W892">
        <v>0.99639999999999995</v>
      </c>
      <c r="X892">
        <v>1</v>
      </c>
      <c r="Y892">
        <v>1</v>
      </c>
      <c r="Z892">
        <v>1</v>
      </c>
      <c r="AA892">
        <v>1</v>
      </c>
      <c r="AB892" t="s">
        <v>1038</v>
      </c>
      <c r="AC892" t="s">
        <v>6589</v>
      </c>
      <c r="AP892" t="s">
        <v>980</v>
      </c>
      <c r="AQ892">
        <v>0</v>
      </c>
      <c r="AT892" t="s">
        <v>935</v>
      </c>
      <c r="AU892" t="s">
        <v>4444</v>
      </c>
      <c r="AV892" t="str">
        <f t="shared" si="13"/>
        <v>Maniowy w aglomeracji Maniowy</v>
      </c>
      <c r="AW892" t="s">
        <v>4445</v>
      </c>
      <c r="AX892" t="s">
        <v>4445</v>
      </c>
      <c r="BF892" s="730" t="s">
        <v>6572</v>
      </c>
      <c r="BG892" s="730" t="s">
        <v>1038</v>
      </c>
      <c r="BH892" s="730" t="s">
        <v>9500</v>
      </c>
    </row>
    <row r="893" spans="1:60">
      <c r="A893">
        <v>889</v>
      </c>
      <c r="B893" t="s">
        <v>1038</v>
      </c>
      <c r="D893" t="s">
        <v>2672</v>
      </c>
      <c r="E893" t="s">
        <v>2673</v>
      </c>
      <c r="F893" t="s">
        <v>973</v>
      </c>
      <c r="G893">
        <v>1</v>
      </c>
      <c r="H893">
        <v>0</v>
      </c>
      <c r="I893" t="s">
        <v>2152</v>
      </c>
      <c r="J893" t="s">
        <v>6208</v>
      </c>
      <c r="K893" t="s">
        <v>6109</v>
      </c>
      <c r="L893" t="s">
        <v>2001</v>
      </c>
      <c r="M893" t="s">
        <v>977</v>
      </c>
      <c r="N893" t="s">
        <v>2673</v>
      </c>
      <c r="O893" t="s">
        <v>2673</v>
      </c>
      <c r="P893" t="s">
        <v>6590</v>
      </c>
      <c r="Q893">
        <v>2534</v>
      </c>
      <c r="R893">
        <v>2297</v>
      </c>
      <c r="S893">
        <v>2293</v>
      </c>
      <c r="T893">
        <v>0</v>
      </c>
      <c r="U893">
        <v>4</v>
      </c>
      <c r="V893">
        <v>4</v>
      </c>
      <c r="W893">
        <v>0.99829999999999997</v>
      </c>
      <c r="X893">
        <v>1</v>
      </c>
      <c r="Y893">
        <v>1</v>
      </c>
      <c r="Z893">
        <v>1</v>
      </c>
      <c r="AA893">
        <v>1</v>
      </c>
      <c r="AB893" t="s">
        <v>1038</v>
      </c>
      <c r="AC893" t="s">
        <v>6591</v>
      </c>
      <c r="AP893" t="s">
        <v>980</v>
      </c>
      <c r="AQ893">
        <v>0</v>
      </c>
      <c r="AT893" t="s">
        <v>1019</v>
      </c>
      <c r="AU893" t="s">
        <v>6592</v>
      </c>
      <c r="AV893" t="str">
        <f t="shared" si="13"/>
        <v>Oczyszczalnia ścieków w Manasterzu w aglomeracji Manasterz</v>
      </c>
      <c r="AW893" t="s">
        <v>6593</v>
      </c>
      <c r="AX893" t="s">
        <v>6594</v>
      </c>
      <c r="BF893" s="730" t="s">
        <v>6580</v>
      </c>
      <c r="BG893" s="730" t="s">
        <v>1038</v>
      </c>
      <c r="BH893" s="730" t="s">
        <v>9500</v>
      </c>
    </row>
    <row r="894" spans="1:60">
      <c r="A894">
        <v>890</v>
      </c>
      <c r="B894" t="s">
        <v>1038</v>
      </c>
      <c r="D894" t="s">
        <v>6595</v>
      </c>
      <c r="E894" t="s">
        <v>6596</v>
      </c>
      <c r="F894" t="s">
        <v>973</v>
      </c>
      <c r="G894">
        <v>1</v>
      </c>
      <c r="H894">
        <v>0</v>
      </c>
      <c r="I894" t="s">
        <v>2215</v>
      </c>
      <c r="J894" t="s">
        <v>6088</v>
      </c>
      <c r="K894" t="s">
        <v>1038</v>
      </c>
      <c r="L894" t="s">
        <v>2001</v>
      </c>
      <c r="M894" t="s">
        <v>977</v>
      </c>
      <c r="N894" t="s">
        <v>6596</v>
      </c>
      <c r="O894" t="s">
        <v>6596</v>
      </c>
      <c r="P894" t="s">
        <v>6597</v>
      </c>
      <c r="Q894">
        <v>10515</v>
      </c>
      <c r="R894">
        <v>10515</v>
      </c>
      <c r="S894">
        <v>9854</v>
      </c>
      <c r="T894">
        <v>661</v>
      </c>
      <c r="U894">
        <v>0</v>
      </c>
      <c r="V894">
        <v>661</v>
      </c>
      <c r="W894">
        <v>0.93710000000000004</v>
      </c>
      <c r="X894">
        <v>0</v>
      </c>
      <c r="Y894">
        <v>1</v>
      </c>
      <c r="Z894">
        <v>1</v>
      </c>
      <c r="AA894">
        <v>0</v>
      </c>
      <c r="AB894" t="s">
        <v>1038</v>
      </c>
      <c r="AC894" t="s">
        <v>6598</v>
      </c>
      <c r="AP894" t="s">
        <v>980</v>
      </c>
      <c r="AQ894">
        <v>0</v>
      </c>
      <c r="AT894" t="s">
        <v>1029</v>
      </c>
      <c r="AU894" t="s">
        <v>6599</v>
      </c>
      <c r="AV894" t="str">
        <f t="shared" si="13"/>
        <v>Małomice w aglomeracji Małomice</v>
      </c>
      <c r="AW894" t="s">
        <v>6600</v>
      </c>
      <c r="AX894" t="s">
        <v>6600</v>
      </c>
      <c r="BF894" s="730" t="s">
        <v>5472</v>
      </c>
      <c r="BG894" s="730" t="s">
        <v>1038</v>
      </c>
      <c r="BH894" s="730" t="s">
        <v>9500</v>
      </c>
    </row>
    <row r="895" spans="1:60">
      <c r="A895">
        <v>891</v>
      </c>
      <c r="B895" t="s">
        <v>1038</v>
      </c>
      <c r="D895" t="s">
        <v>6011</v>
      </c>
      <c r="E895" t="s">
        <v>6012</v>
      </c>
      <c r="F895" t="s">
        <v>973</v>
      </c>
      <c r="G895">
        <v>1</v>
      </c>
      <c r="H895">
        <v>0</v>
      </c>
      <c r="I895" t="s">
        <v>2215</v>
      </c>
      <c r="J895" t="s">
        <v>6088</v>
      </c>
      <c r="K895" t="s">
        <v>1038</v>
      </c>
      <c r="L895" t="s">
        <v>2001</v>
      </c>
      <c r="M895" t="s">
        <v>977</v>
      </c>
      <c r="N895" t="s">
        <v>6596</v>
      </c>
      <c r="O895" t="s">
        <v>6596</v>
      </c>
      <c r="P895" t="s">
        <v>6601</v>
      </c>
      <c r="Q895">
        <v>4326</v>
      </c>
      <c r="R895">
        <v>3672</v>
      </c>
      <c r="S895">
        <v>2460</v>
      </c>
      <c r="T895">
        <v>1086</v>
      </c>
      <c r="U895">
        <v>126</v>
      </c>
      <c r="V895">
        <v>1212</v>
      </c>
      <c r="W895">
        <v>0.66990000000000005</v>
      </c>
      <c r="X895">
        <v>0</v>
      </c>
      <c r="Y895">
        <v>1</v>
      </c>
      <c r="Z895">
        <v>1</v>
      </c>
      <c r="AA895">
        <v>0</v>
      </c>
      <c r="AB895" t="s">
        <v>1038</v>
      </c>
      <c r="AC895" t="s">
        <v>6602</v>
      </c>
      <c r="AP895" t="s">
        <v>980</v>
      </c>
      <c r="AQ895">
        <v>0</v>
      </c>
      <c r="AT895" t="s">
        <v>935</v>
      </c>
      <c r="AU895" t="s">
        <v>4627</v>
      </c>
      <c r="AV895" t="str">
        <f t="shared" si="13"/>
        <v>Małogoszcz w aglomeracji Małogoszcz</v>
      </c>
      <c r="AW895" t="s">
        <v>4628</v>
      </c>
      <c r="AX895" t="s">
        <v>4628</v>
      </c>
      <c r="BF895" s="730" t="s">
        <v>2672</v>
      </c>
      <c r="BG895" s="730" t="s">
        <v>6109</v>
      </c>
      <c r="BH895" s="730" t="s">
        <v>9500</v>
      </c>
    </row>
    <row r="896" spans="1:60">
      <c r="A896">
        <v>892</v>
      </c>
      <c r="B896" t="s">
        <v>1038</v>
      </c>
      <c r="D896" t="s">
        <v>6603</v>
      </c>
      <c r="E896" t="s">
        <v>6604</v>
      </c>
      <c r="F896" t="s">
        <v>973</v>
      </c>
      <c r="G896">
        <v>2</v>
      </c>
      <c r="H896">
        <v>0</v>
      </c>
      <c r="I896" t="s">
        <v>3590</v>
      </c>
      <c r="J896" t="s">
        <v>6062</v>
      </c>
      <c r="K896" t="s">
        <v>5998</v>
      </c>
      <c r="L896" t="s">
        <v>2001</v>
      </c>
      <c r="M896" t="s">
        <v>977</v>
      </c>
      <c r="N896" t="s">
        <v>6604</v>
      </c>
      <c r="O896" t="s">
        <v>6605</v>
      </c>
      <c r="P896" t="s">
        <v>6606</v>
      </c>
      <c r="Q896">
        <v>245742</v>
      </c>
      <c r="R896">
        <v>237946</v>
      </c>
      <c r="S896">
        <v>235776</v>
      </c>
      <c r="T896">
        <v>1977</v>
      </c>
      <c r="U896">
        <v>193</v>
      </c>
      <c r="V896">
        <v>2170</v>
      </c>
      <c r="W896">
        <v>0.9909</v>
      </c>
      <c r="X896">
        <v>0</v>
      </c>
      <c r="Y896">
        <v>1</v>
      </c>
      <c r="Z896">
        <v>1</v>
      </c>
      <c r="AA896">
        <v>0</v>
      </c>
      <c r="AB896" t="s">
        <v>1038</v>
      </c>
      <c r="AC896" s="488" t="s">
        <v>6607</v>
      </c>
      <c r="AD896" s="513" t="s">
        <v>6608</v>
      </c>
      <c r="AP896" t="s">
        <v>980</v>
      </c>
      <c r="AQ896">
        <v>0</v>
      </c>
      <c r="AT896" t="s">
        <v>1212</v>
      </c>
      <c r="AU896" t="s">
        <v>5870</v>
      </c>
      <c r="AV896" t="str">
        <f t="shared" si="13"/>
        <v>Oczyszczalnia ścieków Małkinia Górna w aglomeracji Małkinia Górna</v>
      </c>
      <c r="AW896" t="s">
        <v>6609</v>
      </c>
      <c r="AX896" t="s">
        <v>5871</v>
      </c>
      <c r="BF896" s="730" t="s">
        <v>6595</v>
      </c>
      <c r="BG896" s="730" t="s">
        <v>1038</v>
      </c>
      <c r="BH896" s="730" t="s">
        <v>9500</v>
      </c>
    </row>
    <row r="897" spans="1:60">
      <c r="A897">
        <v>893</v>
      </c>
      <c r="B897" t="s">
        <v>1038</v>
      </c>
      <c r="D897" t="s">
        <v>4116</v>
      </c>
      <c r="E897" t="s">
        <v>4118</v>
      </c>
      <c r="F897" t="s">
        <v>973</v>
      </c>
      <c r="G897">
        <v>1</v>
      </c>
      <c r="H897">
        <v>0</v>
      </c>
      <c r="I897" t="s">
        <v>2215</v>
      </c>
      <c r="J897" t="s">
        <v>6158</v>
      </c>
      <c r="K897" t="s">
        <v>6109</v>
      </c>
      <c r="L897" t="s">
        <v>2001</v>
      </c>
      <c r="M897" t="s">
        <v>977</v>
      </c>
      <c r="N897" t="s">
        <v>4118</v>
      </c>
      <c r="O897" t="s">
        <v>4118</v>
      </c>
      <c r="P897" t="s">
        <v>6610</v>
      </c>
      <c r="Q897">
        <v>8714</v>
      </c>
      <c r="R897">
        <v>7678</v>
      </c>
      <c r="S897">
        <v>7525</v>
      </c>
      <c r="T897">
        <v>136</v>
      </c>
      <c r="U897">
        <v>17</v>
      </c>
      <c r="V897">
        <v>153</v>
      </c>
      <c r="W897">
        <v>0.98009999999999997</v>
      </c>
      <c r="X897">
        <v>1</v>
      </c>
      <c r="Y897">
        <v>0</v>
      </c>
      <c r="Z897">
        <v>1</v>
      </c>
      <c r="AA897">
        <v>0</v>
      </c>
      <c r="AB897" t="s">
        <v>1038</v>
      </c>
      <c r="AC897" t="s">
        <v>6611</v>
      </c>
      <c r="AP897" t="s">
        <v>980</v>
      </c>
      <c r="AQ897">
        <v>0</v>
      </c>
      <c r="AT897" t="s">
        <v>1029</v>
      </c>
      <c r="AU897" t="s">
        <v>6612</v>
      </c>
      <c r="AV897" t="str">
        <f t="shared" si="13"/>
        <v>MALCZYCE w aglomeracji Malczyce</v>
      </c>
      <c r="AW897" t="s">
        <v>6613</v>
      </c>
      <c r="AX897" t="s">
        <v>6614</v>
      </c>
      <c r="BF897" s="730" t="s">
        <v>6011</v>
      </c>
      <c r="BG897" s="730" t="s">
        <v>1038</v>
      </c>
      <c r="BH897" s="730" t="s">
        <v>9500</v>
      </c>
    </row>
    <row r="898" spans="1:60">
      <c r="A898">
        <v>894</v>
      </c>
      <c r="B898" t="s">
        <v>1038</v>
      </c>
      <c r="D898" t="s">
        <v>6615</v>
      </c>
      <c r="E898" t="s">
        <v>6616</v>
      </c>
      <c r="F898" t="s">
        <v>973</v>
      </c>
      <c r="G898">
        <v>1</v>
      </c>
      <c r="H898">
        <v>0</v>
      </c>
      <c r="I898" t="s">
        <v>2152</v>
      </c>
      <c r="J898" t="s">
        <v>6617</v>
      </c>
      <c r="K898" t="s">
        <v>6109</v>
      </c>
      <c r="L898" t="s">
        <v>2001</v>
      </c>
      <c r="M898" t="s">
        <v>977</v>
      </c>
      <c r="N898" t="s">
        <v>6616</v>
      </c>
      <c r="O898" t="s">
        <v>6616</v>
      </c>
      <c r="P898" t="s">
        <v>6618</v>
      </c>
      <c r="Q898">
        <v>8050</v>
      </c>
      <c r="R898">
        <v>5107</v>
      </c>
      <c r="S898">
        <v>5055</v>
      </c>
      <c r="T898">
        <v>45</v>
      </c>
      <c r="U898">
        <v>7</v>
      </c>
      <c r="V898">
        <v>52</v>
      </c>
      <c r="W898">
        <v>0.98980000000000001</v>
      </c>
      <c r="X898">
        <v>1</v>
      </c>
      <c r="Y898">
        <v>1</v>
      </c>
      <c r="Z898">
        <v>1</v>
      </c>
      <c r="AA898">
        <v>1</v>
      </c>
      <c r="AB898" t="s">
        <v>1038</v>
      </c>
      <c r="AC898" t="s">
        <v>6619</v>
      </c>
      <c r="AP898" t="s">
        <v>980</v>
      </c>
      <c r="AQ898">
        <v>0</v>
      </c>
      <c r="AT898" t="s">
        <v>1169</v>
      </c>
      <c r="AU898" t="s">
        <v>3370</v>
      </c>
      <c r="AV898" t="str">
        <f t="shared" si="13"/>
        <v>Oczyszczalnia ścieków w Kałdowie Wsi w aglomeracji Malbork</v>
      </c>
      <c r="AW898" t="s">
        <v>6620</v>
      </c>
      <c r="AX898" t="s">
        <v>3371</v>
      </c>
      <c r="BF898" s="730" t="s">
        <v>6603</v>
      </c>
      <c r="BG898" s="730" t="s">
        <v>5998</v>
      </c>
      <c r="BH898" s="730" t="s">
        <v>9500</v>
      </c>
    </row>
    <row r="899" spans="1:60">
      <c r="A899">
        <v>895</v>
      </c>
      <c r="B899" t="s">
        <v>1038</v>
      </c>
      <c r="D899" t="s">
        <v>3090</v>
      </c>
      <c r="E899" t="s">
        <v>3092</v>
      </c>
      <c r="F899" t="s">
        <v>973</v>
      </c>
      <c r="G899">
        <v>1</v>
      </c>
      <c r="H899">
        <v>0</v>
      </c>
      <c r="I899" t="s">
        <v>2215</v>
      </c>
      <c r="J899" t="s">
        <v>2345</v>
      </c>
      <c r="K899" t="s">
        <v>6116</v>
      </c>
      <c r="L899" t="s">
        <v>2001</v>
      </c>
      <c r="M899" t="s">
        <v>977</v>
      </c>
      <c r="N899" t="s">
        <v>6621</v>
      </c>
      <c r="O899" t="s">
        <v>3092</v>
      </c>
      <c r="P899" t="s">
        <v>6622</v>
      </c>
      <c r="Q899">
        <v>11220</v>
      </c>
      <c r="R899">
        <v>10019</v>
      </c>
      <c r="S899">
        <v>9397</v>
      </c>
      <c r="T899">
        <v>552</v>
      </c>
      <c r="U899">
        <v>70</v>
      </c>
      <c r="V899">
        <v>622</v>
      </c>
      <c r="W899">
        <v>0.93789999999999996</v>
      </c>
      <c r="X899">
        <v>0</v>
      </c>
      <c r="Y899">
        <v>1</v>
      </c>
      <c r="Z899">
        <v>1</v>
      </c>
      <c r="AA899">
        <v>0</v>
      </c>
      <c r="AB899" t="s">
        <v>1038</v>
      </c>
      <c r="AC899" t="s">
        <v>6623</v>
      </c>
      <c r="AP899" t="s">
        <v>980</v>
      </c>
      <c r="AQ899">
        <v>0</v>
      </c>
      <c r="AT899" t="s">
        <v>990</v>
      </c>
      <c r="AU899" t="s">
        <v>6624</v>
      </c>
      <c r="AV899" t="str">
        <f t="shared" si="13"/>
        <v>Miejska Oczyszczalnia Ścieków w aglomeracji Maków Mazowiecki</v>
      </c>
      <c r="AW899" t="s">
        <v>1387</v>
      </c>
      <c r="AX899" t="s">
        <v>6625</v>
      </c>
      <c r="BF899" s="730" t="s">
        <v>4116</v>
      </c>
      <c r="BG899" s="730" t="s">
        <v>6109</v>
      </c>
      <c r="BH899" s="730" t="s">
        <v>9500</v>
      </c>
    </row>
    <row r="900" spans="1:60">
      <c r="A900">
        <v>896</v>
      </c>
      <c r="B900" t="s">
        <v>1038</v>
      </c>
      <c r="D900" t="s">
        <v>6626</v>
      </c>
      <c r="E900" t="s">
        <v>6116</v>
      </c>
      <c r="F900" t="s">
        <v>973</v>
      </c>
      <c r="G900">
        <v>1</v>
      </c>
      <c r="H900">
        <v>0</v>
      </c>
      <c r="I900" t="s">
        <v>2215</v>
      </c>
      <c r="J900" t="s">
        <v>2314</v>
      </c>
      <c r="K900" t="s">
        <v>6116</v>
      </c>
      <c r="L900" t="s">
        <v>2001</v>
      </c>
      <c r="M900" t="s">
        <v>977</v>
      </c>
      <c r="N900" t="s">
        <v>6627</v>
      </c>
      <c r="O900" t="s">
        <v>6628</v>
      </c>
      <c r="P900" t="s">
        <v>6629</v>
      </c>
      <c r="Q900">
        <v>47201</v>
      </c>
      <c r="R900">
        <v>39597</v>
      </c>
      <c r="S900">
        <v>38035</v>
      </c>
      <c r="T900">
        <v>1237</v>
      </c>
      <c r="U900">
        <v>325</v>
      </c>
      <c r="V900">
        <v>1562</v>
      </c>
      <c r="W900">
        <v>0.96060000000000001</v>
      </c>
      <c r="X900">
        <v>0</v>
      </c>
      <c r="Y900">
        <v>1</v>
      </c>
      <c r="Z900">
        <v>1</v>
      </c>
      <c r="AA900">
        <v>0</v>
      </c>
      <c r="AB900" t="s">
        <v>1038</v>
      </c>
      <c r="AC900" t="s">
        <v>6630</v>
      </c>
      <c r="AP900" t="s">
        <v>980</v>
      </c>
      <c r="AQ900">
        <v>0</v>
      </c>
      <c r="AT900" t="s">
        <v>935</v>
      </c>
      <c r="AU900" t="s">
        <v>5492</v>
      </c>
      <c r="AV900" t="str">
        <f t="shared" si="13"/>
        <v>OCZYSZCZALNIA ŚCIEKÓW W MAKOWIE PODHALAŃSKIM - PROJEKTOWANA w aglomeracji Makowsko-Zawojska</v>
      </c>
      <c r="AW900" t="s">
        <v>6631</v>
      </c>
      <c r="AX900" t="s">
        <v>5493</v>
      </c>
      <c r="BF900" s="730" t="s">
        <v>6615</v>
      </c>
      <c r="BG900" s="730" t="s">
        <v>6109</v>
      </c>
      <c r="BH900" s="730" t="s">
        <v>9500</v>
      </c>
    </row>
    <row r="901" spans="1:60">
      <c r="A901">
        <v>897</v>
      </c>
      <c r="B901" t="s">
        <v>1038</v>
      </c>
      <c r="D901" t="s">
        <v>6632</v>
      </c>
      <c r="E901" t="s">
        <v>6633</v>
      </c>
      <c r="F901" t="s">
        <v>973</v>
      </c>
      <c r="G901">
        <v>1</v>
      </c>
      <c r="H901">
        <v>0</v>
      </c>
      <c r="I901" t="s">
        <v>2215</v>
      </c>
      <c r="J901" t="s">
        <v>2314</v>
      </c>
      <c r="K901" t="s">
        <v>6116</v>
      </c>
      <c r="L901" t="s">
        <v>2001</v>
      </c>
      <c r="M901" t="s">
        <v>977</v>
      </c>
      <c r="N901" t="s">
        <v>6633</v>
      </c>
      <c r="O901" t="s">
        <v>6633</v>
      </c>
      <c r="P901" t="s">
        <v>6634</v>
      </c>
      <c r="Q901">
        <v>6326</v>
      </c>
      <c r="R901">
        <v>6443</v>
      </c>
      <c r="S901">
        <v>6274</v>
      </c>
      <c r="T901">
        <v>169</v>
      </c>
      <c r="U901">
        <v>0</v>
      </c>
      <c r="V901">
        <v>169</v>
      </c>
      <c r="W901">
        <v>0.9738</v>
      </c>
      <c r="X901">
        <v>0</v>
      </c>
      <c r="Y901">
        <v>1</v>
      </c>
      <c r="Z901">
        <v>1</v>
      </c>
      <c r="AA901">
        <v>0</v>
      </c>
      <c r="AB901" t="s">
        <v>1038</v>
      </c>
      <c r="AC901" t="s">
        <v>6635</v>
      </c>
      <c r="AP901" t="s">
        <v>980</v>
      </c>
      <c r="AQ901">
        <v>0</v>
      </c>
      <c r="AT901" t="s">
        <v>935</v>
      </c>
      <c r="AU901" t="s">
        <v>5492</v>
      </c>
      <c r="AV901" t="str">
        <f t="shared" si="13"/>
        <v>OCZYSZCZALNIA ŚCIEKÓW SKAWICA CENTRUM - PROJEKTOWANA w aglomeracji Makowsko-Zawojska</v>
      </c>
      <c r="AW901" t="s">
        <v>6636</v>
      </c>
      <c r="AX901" t="s">
        <v>5493</v>
      </c>
      <c r="BF901" s="730" t="s">
        <v>3090</v>
      </c>
      <c r="BG901" s="730" t="s">
        <v>6116</v>
      </c>
      <c r="BH901" s="730" t="s">
        <v>9500</v>
      </c>
    </row>
    <row r="902" spans="1:60">
      <c r="A902">
        <v>898</v>
      </c>
      <c r="B902" t="s">
        <v>1038</v>
      </c>
      <c r="D902" t="s">
        <v>6637</v>
      </c>
      <c r="E902" t="s">
        <v>6638</v>
      </c>
      <c r="F902" t="s">
        <v>973</v>
      </c>
      <c r="G902">
        <v>2</v>
      </c>
      <c r="H902">
        <v>0</v>
      </c>
      <c r="I902" t="s">
        <v>6018</v>
      </c>
      <c r="J902" t="s">
        <v>6162</v>
      </c>
      <c r="K902" t="s">
        <v>5998</v>
      </c>
      <c r="L902" t="s">
        <v>2001</v>
      </c>
      <c r="M902" t="s">
        <v>977</v>
      </c>
      <c r="N902" t="s">
        <v>6638</v>
      </c>
      <c r="O902" t="s">
        <v>6638</v>
      </c>
      <c r="P902" t="s">
        <v>6639</v>
      </c>
      <c r="Q902">
        <v>10778</v>
      </c>
      <c r="R902">
        <v>10195</v>
      </c>
      <c r="S902">
        <v>10037</v>
      </c>
      <c r="T902">
        <v>154</v>
      </c>
      <c r="U902">
        <v>4</v>
      </c>
      <c r="V902">
        <v>158</v>
      </c>
      <c r="W902">
        <v>0.98450000000000004</v>
      </c>
      <c r="X902">
        <v>1</v>
      </c>
      <c r="Y902">
        <v>1</v>
      </c>
      <c r="Z902">
        <v>0</v>
      </c>
      <c r="AA902">
        <v>0</v>
      </c>
      <c r="AB902" t="s">
        <v>1038</v>
      </c>
      <c r="AC902" s="488" t="s">
        <v>6640</v>
      </c>
      <c r="AD902" s="497" t="s">
        <v>6641</v>
      </c>
      <c r="AP902" t="s">
        <v>980</v>
      </c>
      <c r="AQ902">
        <v>0</v>
      </c>
      <c r="AT902" t="s">
        <v>935</v>
      </c>
      <c r="AU902" t="s">
        <v>5492</v>
      </c>
      <c r="AV902" t="str">
        <f t="shared" ref="AV902:AV965" si="14">CONCATENATE("",AW902," w aglomeracji ",AX902)</f>
        <v>Oczyszczalnia ścieków w Grzechyni w aglomeracji Makowsko-Zawojska</v>
      </c>
      <c r="AW902" t="s">
        <v>6642</v>
      </c>
      <c r="AX902" t="s">
        <v>5493</v>
      </c>
      <c r="BF902" s="730" t="s">
        <v>6626</v>
      </c>
      <c r="BG902" s="730" t="s">
        <v>6116</v>
      </c>
      <c r="BH902" s="730" t="s">
        <v>9500</v>
      </c>
    </row>
    <row r="903" spans="1:60">
      <c r="A903">
        <v>899</v>
      </c>
      <c r="B903" t="s">
        <v>1038</v>
      </c>
      <c r="D903" t="s">
        <v>5382</v>
      </c>
      <c r="E903" t="s">
        <v>5384</v>
      </c>
      <c r="F903" t="s">
        <v>973</v>
      </c>
      <c r="G903">
        <v>1</v>
      </c>
      <c r="H903">
        <v>0</v>
      </c>
      <c r="I903" t="s">
        <v>3590</v>
      </c>
      <c r="J903" t="s">
        <v>5997</v>
      </c>
      <c r="K903" t="s">
        <v>5998</v>
      </c>
      <c r="L903" t="s">
        <v>2001</v>
      </c>
      <c r="M903" t="s">
        <v>977</v>
      </c>
      <c r="N903" t="s">
        <v>5384</v>
      </c>
      <c r="O903" t="s">
        <v>6643</v>
      </c>
      <c r="P903" t="s">
        <v>6644</v>
      </c>
      <c r="Q903">
        <v>5259</v>
      </c>
      <c r="R903">
        <v>4584</v>
      </c>
      <c r="S903">
        <v>4584</v>
      </c>
      <c r="T903">
        <v>0</v>
      </c>
      <c r="U903">
        <v>0</v>
      </c>
      <c r="V903">
        <v>0</v>
      </c>
      <c r="W903">
        <v>1</v>
      </c>
      <c r="X903">
        <v>1</v>
      </c>
      <c r="Y903">
        <v>1</v>
      </c>
      <c r="Z903">
        <v>0</v>
      </c>
      <c r="AA903">
        <v>0</v>
      </c>
      <c r="AB903" t="s">
        <v>1038</v>
      </c>
      <c r="AC903" t="s">
        <v>6645</v>
      </c>
      <c r="AP903" t="s">
        <v>980</v>
      </c>
      <c r="AQ903">
        <v>0</v>
      </c>
      <c r="AT903" t="s">
        <v>1019</v>
      </c>
      <c r="AU903" t="s">
        <v>6646</v>
      </c>
      <c r="AV903" t="str">
        <f t="shared" si="14"/>
        <v>Majdan Królewski w aglomeracji Majdan Królewski</v>
      </c>
      <c r="AW903" t="s">
        <v>6647</v>
      </c>
      <c r="AX903" t="s">
        <v>6647</v>
      </c>
      <c r="BF903" s="730" t="s">
        <v>6632</v>
      </c>
      <c r="BG903" s="730" t="s">
        <v>6116</v>
      </c>
      <c r="BH903" s="730" t="s">
        <v>9500</v>
      </c>
    </row>
    <row r="904" spans="1:60">
      <c r="A904">
        <v>900</v>
      </c>
      <c r="B904" t="s">
        <v>1038</v>
      </c>
      <c r="D904" t="s">
        <v>6648</v>
      </c>
      <c r="E904" t="s">
        <v>6649</v>
      </c>
      <c r="F904" t="s">
        <v>973</v>
      </c>
      <c r="G904">
        <v>1</v>
      </c>
      <c r="H904">
        <v>0</v>
      </c>
      <c r="I904" t="s">
        <v>2215</v>
      </c>
      <c r="J904" t="s">
        <v>2345</v>
      </c>
      <c r="K904" t="s">
        <v>6116</v>
      </c>
      <c r="L904" t="s">
        <v>2001</v>
      </c>
      <c r="M904" t="s">
        <v>977</v>
      </c>
      <c r="N904" t="s">
        <v>6649</v>
      </c>
      <c r="O904" t="s">
        <v>6649</v>
      </c>
      <c r="P904" t="s">
        <v>6650</v>
      </c>
      <c r="Q904">
        <v>8321</v>
      </c>
      <c r="R904">
        <v>8253</v>
      </c>
      <c r="S904">
        <v>7006</v>
      </c>
      <c r="T904">
        <v>1070</v>
      </c>
      <c r="U904">
        <v>177</v>
      </c>
      <c r="V904">
        <v>1247</v>
      </c>
      <c r="W904">
        <v>0.84889999999999999</v>
      </c>
      <c r="X904">
        <v>0</v>
      </c>
      <c r="Y904">
        <v>1</v>
      </c>
      <c r="Z904">
        <v>1</v>
      </c>
      <c r="AA904">
        <v>0</v>
      </c>
      <c r="AB904" t="s">
        <v>1038</v>
      </c>
      <c r="AC904" t="s">
        <v>6651</v>
      </c>
      <c r="AP904" t="s">
        <v>980</v>
      </c>
      <c r="AQ904">
        <v>0</v>
      </c>
      <c r="AT904" t="s">
        <v>1459</v>
      </c>
      <c r="AU904" t="s">
        <v>1520</v>
      </c>
      <c r="AV904" t="str">
        <f t="shared" si="14"/>
        <v>Łyse w aglomeracji Łyse</v>
      </c>
      <c r="AW904" t="s">
        <v>1521</v>
      </c>
      <c r="AX904" t="s">
        <v>1521</v>
      </c>
      <c r="BF904" s="730" t="s">
        <v>6637</v>
      </c>
      <c r="BG904" s="730" t="s">
        <v>5998</v>
      </c>
      <c r="BH904" s="730" t="s">
        <v>9500</v>
      </c>
    </row>
    <row r="905" spans="1:60">
      <c r="A905">
        <v>901</v>
      </c>
      <c r="B905" t="s">
        <v>1038</v>
      </c>
      <c r="D905" t="s">
        <v>4949</v>
      </c>
      <c r="E905" t="s">
        <v>4951</v>
      </c>
      <c r="F905" t="s">
        <v>973</v>
      </c>
      <c r="G905">
        <v>1</v>
      </c>
      <c r="H905">
        <v>0</v>
      </c>
      <c r="I905" t="s">
        <v>3622</v>
      </c>
      <c r="J905" t="s">
        <v>3623</v>
      </c>
      <c r="K905" t="s">
        <v>6007</v>
      </c>
      <c r="L905" t="s">
        <v>2001</v>
      </c>
      <c r="M905" t="s">
        <v>977</v>
      </c>
      <c r="N905" t="s">
        <v>4951</v>
      </c>
      <c r="O905" t="s">
        <v>6652</v>
      </c>
      <c r="P905" t="s">
        <v>6653</v>
      </c>
      <c r="Q905">
        <v>11547</v>
      </c>
      <c r="R905">
        <v>12012</v>
      </c>
      <c r="S905">
        <v>10967</v>
      </c>
      <c r="T905">
        <v>372</v>
      </c>
      <c r="U905">
        <v>612</v>
      </c>
      <c r="V905">
        <v>1045</v>
      </c>
      <c r="W905">
        <v>0.91300000000000003</v>
      </c>
      <c r="X905">
        <v>0</v>
      </c>
      <c r="Y905">
        <v>1</v>
      </c>
      <c r="Z905">
        <v>1</v>
      </c>
      <c r="AA905">
        <v>0</v>
      </c>
      <c r="AB905" t="s">
        <v>1038</v>
      </c>
      <c r="AC905" t="s">
        <v>6654</v>
      </c>
      <c r="AP905" t="s">
        <v>980</v>
      </c>
      <c r="AQ905">
        <v>0</v>
      </c>
      <c r="AT905" t="s">
        <v>1169</v>
      </c>
      <c r="AU905" t="s">
        <v>3362</v>
      </c>
      <c r="AV905" t="str">
        <f t="shared" si="14"/>
        <v>oczyszczalnia ścieków w Łukcie w aglomeracji Łukta</v>
      </c>
      <c r="AW905" t="s">
        <v>6655</v>
      </c>
      <c r="AX905" t="s">
        <v>3363</v>
      </c>
      <c r="BF905" s="730" t="s">
        <v>5382</v>
      </c>
      <c r="BG905" s="730" t="s">
        <v>5998</v>
      </c>
      <c r="BH905" s="730" t="s">
        <v>9500</v>
      </c>
    </row>
    <row r="906" spans="1:60">
      <c r="A906">
        <v>902</v>
      </c>
      <c r="B906" t="s">
        <v>1038</v>
      </c>
      <c r="D906" t="s">
        <v>6656</v>
      </c>
      <c r="E906" t="s">
        <v>6657</v>
      </c>
      <c r="F906" t="s">
        <v>973</v>
      </c>
      <c r="G906">
        <v>1</v>
      </c>
      <c r="H906">
        <v>0</v>
      </c>
      <c r="I906" t="s">
        <v>3590</v>
      </c>
      <c r="J906" t="s">
        <v>5997</v>
      </c>
      <c r="K906" t="s">
        <v>5998</v>
      </c>
      <c r="L906" t="s">
        <v>2001</v>
      </c>
      <c r="M906" t="s">
        <v>977</v>
      </c>
      <c r="N906" t="s">
        <v>6657</v>
      </c>
      <c r="O906" t="s">
        <v>6658</v>
      </c>
      <c r="P906" t="s">
        <v>6659</v>
      </c>
      <c r="Q906">
        <v>3737</v>
      </c>
      <c r="R906">
        <v>3737</v>
      </c>
      <c r="S906">
        <v>2687</v>
      </c>
      <c r="T906">
        <v>1002</v>
      </c>
      <c r="U906">
        <v>48</v>
      </c>
      <c r="V906">
        <v>1050</v>
      </c>
      <c r="W906">
        <v>0.71899999999999997</v>
      </c>
      <c r="X906">
        <v>0</v>
      </c>
      <c r="Y906">
        <v>1</v>
      </c>
      <c r="Z906">
        <v>1</v>
      </c>
      <c r="AA906">
        <v>0</v>
      </c>
      <c r="AB906" t="s">
        <v>1038</v>
      </c>
      <c r="AC906" t="s">
        <v>6660</v>
      </c>
      <c r="AP906" t="s">
        <v>980</v>
      </c>
      <c r="AQ906">
        <v>0</v>
      </c>
      <c r="AT906" t="s">
        <v>1212</v>
      </c>
      <c r="AU906" t="s">
        <v>5568</v>
      </c>
      <c r="AV906" t="str">
        <f t="shared" si="14"/>
        <v>Zakład kanalziacji i oczyszczania ścieków w aglomeracji Łuków</v>
      </c>
      <c r="AW906" t="s">
        <v>6661</v>
      </c>
      <c r="AX906" t="s">
        <v>5569</v>
      </c>
      <c r="BF906" s="730" t="s">
        <v>6648</v>
      </c>
      <c r="BG906" s="730" t="s">
        <v>6116</v>
      </c>
      <c r="BH906" s="730" t="s">
        <v>9500</v>
      </c>
    </row>
    <row r="907" spans="1:60">
      <c r="A907">
        <v>903</v>
      </c>
      <c r="B907" t="s">
        <v>1038</v>
      </c>
      <c r="D907" t="s">
        <v>5671</v>
      </c>
      <c r="E907" t="s">
        <v>5673</v>
      </c>
      <c r="F907" t="s">
        <v>973</v>
      </c>
      <c r="G907">
        <v>1</v>
      </c>
      <c r="H907">
        <v>0</v>
      </c>
      <c r="I907" t="s">
        <v>2215</v>
      </c>
      <c r="J907" t="s">
        <v>6263</v>
      </c>
      <c r="K907" t="s">
        <v>1038</v>
      </c>
      <c r="L907" t="s">
        <v>2001</v>
      </c>
      <c r="M907" t="s">
        <v>977</v>
      </c>
      <c r="N907" t="s">
        <v>5673</v>
      </c>
      <c r="O907" t="s">
        <v>5673</v>
      </c>
      <c r="P907" t="s">
        <v>6662</v>
      </c>
      <c r="Q907">
        <v>10671</v>
      </c>
      <c r="R907">
        <v>10510</v>
      </c>
      <c r="S907">
        <v>10406</v>
      </c>
      <c r="T907">
        <v>49</v>
      </c>
      <c r="U907">
        <v>55</v>
      </c>
      <c r="V907">
        <v>104</v>
      </c>
      <c r="W907">
        <v>0.99009999999999998</v>
      </c>
      <c r="X907">
        <v>1</v>
      </c>
      <c r="Y907">
        <v>1</v>
      </c>
      <c r="Z907">
        <v>1</v>
      </c>
      <c r="AA907">
        <v>1</v>
      </c>
      <c r="AB907" t="s">
        <v>1038</v>
      </c>
      <c r="AC907" t="s">
        <v>6663</v>
      </c>
      <c r="AP907" t="s">
        <v>980</v>
      </c>
      <c r="AQ907">
        <v>0</v>
      </c>
      <c r="AT907" t="s">
        <v>935</v>
      </c>
      <c r="AU907" t="s">
        <v>4988</v>
      </c>
      <c r="AV907" t="str">
        <f t="shared" si="14"/>
        <v>MBR w aglomeracji Łukowica</v>
      </c>
      <c r="AW907" t="s">
        <v>6664</v>
      </c>
      <c r="AX907" t="s">
        <v>4989</v>
      </c>
      <c r="BF907" s="730" t="s">
        <v>4949</v>
      </c>
      <c r="BG907" s="730" t="s">
        <v>6007</v>
      </c>
      <c r="BH907" s="730" t="s">
        <v>9500</v>
      </c>
    </row>
    <row r="908" spans="1:60">
      <c r="A908">
        <v>904</v>
      </c>
      <c r="B908" t="s">
        <v>1038</v>
      </c>
      <c r="D908" t="s">
        <v>6665</v>
      </c>
      <c r="E908" t="s">
        <v>6666</v>
      </c>
      <c r="F908" t="s">
        <v>1015</v>
      </c>
      <c r="G908">
        <v>0</v>
      </c>
      <c r="H908">
        <v>2</v>
      </c>
      <c r="I908" t="s">
        <v>2215</v>
      </c>
      <c r="J908" t="s">
        <v>6023</v>
      </c>
      <c r="K908" t="s">
        <v>1038</v>
      </c>
      <c r="L908" t="s">
        <v>2001</v>
      </c>
      <c r="M908" t="s">
        <v>977</v>
      </c>
      <c r="N908" t="s">
        <v>6666</v>
      </c>
      <c r="O908" t="s">
        <v>6666</v>
      </c>
      <c r="P908" t="s">
        <v>6667</v>
      </c>
      <c r="Q908">
        <v>3061</v>
      </c>
      <c r="R908">
        <v>3048</v>
      </c>
      <c r="S908">
        <v>3016</v>
      </c>
      <c r="T908">
        <v>25</v>
      </c>
      <c r="U908">
        <v>7</v>
      </c>
      <c r="V908">
        <v>32</v>
      </c>
      <c r="W908">
        <v>0.98950000000000005</v>
      </c>
      <c r="X908">
        <v>1</v>
      </c>
      <c r="Y908">
        <v>1</v>
      </c>
      <c r="Z908">
        <v>1</v>
      </c>
      <c r="AA908">
        <v>1</v>
      </c>
      <c r="AB908" t="s">
        <v>1038</v>
      </c>
      <c r="AC908" t="s">
        <v>746</v>
      </c>
      <c r="AJ908" s="489" t="s">
        <v>6188</v>
      </c>
      <c r="AK908" s="489" t="s">
        <v>6188</v>
      </c>
      <c r="AP908" t="s">
        <v>980</v>
      </c>
      <c r="AQ908">
        <v>0</v>
      </c>
      <c r="AT908" t="s">
        <v>1019</v>
      </c>
      <c r="AU908" t="s">
        <v>6668</v>
      </c>
      <c r="AV908" t="str">
        <f t="shared" si="14"/>
        <v>Oczyszczalnia ścieków w Łukowej w aglomeracji Łukowa</v>
      </c>
      <c r="AW908" t="s">
        <v>6669</v>
      </c>
      <c r="AX908" t="s">
        <v>6670</v>
      </c>
      <c r="BF908" s="730" t="s">
        <v>6656</v>
      </c>
      <c r="BG908" s="730" t="s">
        <v>5998</v>
      </c>
      <c r="BH908" s="730" t="s">
        <v>9500</v>
      </c>
    </row>
    <row r="909" spans="1:60">
      <c r="A909">
        <v>905</v>
      </c>
      <c r="B909" t="s">
        <v>1038</v>
      </c>
      <c r="D909" t="s">
        <v>3897</v>
      </c>
      <c r="E909" t="s">
        <v>3899</v>
      </c>
      <c r="F909" t="s">
        <v>973</v>
      </c>
      <c r="G909">
        <v>1</v>
      </c>
      <c r="H909">
        <v>0</v>
      </c>
      <c r="I909" t="s">
        <v>2152</v>
      </c>
      <c r="J909" t="s">
        <v>6493</v>
      </c>
      <c r="K909" t="s">
        <v>6109</v>
      </c>
      <c r="L909" t="s">
        <v>2001</v>
      </c>
      <c r="M909" t="s">
        <v>977</v>
      </c>
      <c r="N909" t="s">
        <v>3899</v>
      </c>
      <c r="O909" t="s">
        <v>3899</v>
      </c>
      <c r="P909" t="s">
        <v>6671</v>
      </c>
      <c r="Q909">
        <v>23704</v>
      </c>
      <c r="R909">
        <v>23243</v>
      </c>
      <c r="S909">
        <v>23186</v>
      </c>
      <c r="T909">
        <v>57</v>
      </c>
      <c r="U909">
        <v>0</v>
      </c>
      <c r="V909">
        <v>57</v>
      </c>
      <c r="W909">
        <v>0.99750000000000005</v>
      </c>
      <c r="X909">
        <v>1</v>
      </c>
      <c r="Y909">
        <v>1</v>
      </c>
      <c r="Z909">
        <v>1</v>
      </c>
      <c r="AA909">
        <v>1</v>
      </c>
      <c r="AB909" t="s">
        <v>1038</v>
      </c>
      <c r="AC909" t="s">
        <v>6672</v>
      </c>
      <c r="AP909" t="s">
        <v>980</v>
      </c>
      <c r="AQ909">
        <v>0</v>
      </c>
      <c r="AT909" t="s">
        <v>1169</v>
      </c>
      <c r="AU909" t="s">
        <v>3355</v>
      </c>
      <c r="AV909" t="str">
        <f t="shared" si="14"/>
        <v>Łubiana w aglomeracji Łubiana</v>
      </c>
      <c r="AW909" t="s">
        <v>3356</v>
      </c>
      <c r="AX909" t="s">
        <v>3356</v>
      </c>
      <c r="BF909" s="730" t="s">
        <v>5671</v>
      </c>
      <c r="BG909" s="730" t="s">
        <v>1038</v>
      </c>
      <c r="BH909" s="730" t="s">
        <v>9500</v>
      </c>
    </row>
    <row r="910" spans="1:60">
      <c r="A910">
        <v>906</v>
      </c>
      <c r="B910" t="s">
        <v>1038</v>
      </c>
      <c r="D910" t="s">
        <v>6189</v>
      </c>
      <c r="E910" t="s">
        <v>6191</v>
      </c>
      <c r="F910" t="s">
        <v>973</v>
      </c>
      <c r="G910">
        <v>1</v>
      </c>
      <c r="H910">
        <v>0</v>
      </c>
      <c r="I910" t="s">
        <v>3590</v>
      </c>
      <c r="J910" t="s">
        <v>6062</v>
      </c>
      <c r="K910" t="s">
        <v>5998</v>
      </c>
      <c r="L910" t="s">
        <v>2001</v>
      </c>
      <c r="M910" t="s">
        <v>977</v>
      </c>
      <c r="N910" t="s">
        <v>6191</v>
      </c>
      <c r="O910" t="s">
        <v>6191</v>
      </c>
      <c r="P910" t="s">
        <v>6673</v>
      </c>
      <c r="Q910">
        <v>7270</v>
      </c>
      <c r="R910">
        <v>6952</v>
      </c>
      <c r="S910">
        <v>5768</v>
      </c>
      <c r="T910">
        <v>1112</v>
      </c>
      <c r="U910">
        <v>72</v>
      </c>
      <c r="V910">
        <v>1184</v>
      </c>
      <c r="W910">
        <v>0.82969999999999999</v>
      </c>
      <c r="X910">
        <v>0</v>
      </c>
      <c r="Y910">
        <v>1</v>
      </c>
      <c r="Z910">
        <v>0</v>
      </c>
      <c r="AA910">
        <v>0</v>
      </c>
      <c r="AB910" t="s">
        <v>1038</v>
      </c>
      <c r="AC910" t="s">
        <v>6674</v>
      </c>
      <c r="AP910" t="s">
        <v>980</v>
      </c>
      <c r="AQ910">
        <v>0</v>
      </c>
      <c r="AT910" t="s">
        <v>990</v>
      </c>
      <c r="AU910" t="s">
        <v>6675</v>
      </c>
      <c r="AV910" t="str">
        <f t="shared" si="14"/>
        <v>Miejska Oczyszczalnia Ścieków w Łowiczu w aglomeracji Łowicz</v>
      </c>
      <c r="AW910" t="s">
        <v>6676</v>
      </c>
      <c r="AX910" t="s">
        <v>6677</v>
      </c>
      <c r="BF910" s="730" t="s">
        <v>6665</v>
      </c>
      <c r="BG910" s="730" t="s">
        <v>1038</v>
      </c>
      <c r="BH910" s="730" t="s">
        <v>9500</v>
      </c>
    </row>
    <row r="911" spans="1:60">
      <c r="A911">
        <v>907</v>
      </c>
      <c r="B911" t="s">
        <v>1038</v>
      </c>
      <c r="D911" t="s">
        <v>6678</v>
      </c>
      <c r="E911" t="s">
        <v>6679</v>
      </c>
      <c r="F911" t="s">
        <v>973</v>
      </c>
      <c r="G911">
        <v>1</v>
      </c>
      <c r="H911">
        <v>0</v>
      </c>
      <c r="I911" t="s">
        <v>2215</v>
      </c>
      <c r="J911" t="s">
        <v>2256</v>
      </c>
      <c r="K911" t="s">
        <v>1038</v>
      </c>
      <c r="L911" t="s">
        <v>2001</v>
      </c>
      <c r="M911" t="s">
        <v>977</v>
      </c>
      <c r="N911" t="s">
        <v>6679</v>
      </c>
      <c r="O911" t="s">
        <v>6679</v>
      </c>
      <c r="P911" t="s">
        <v>6680</v>
      </c>
      <c r="Q911">
        <v>4533</v>
      </c>
      <c r="R911">
        <v>4661</v>
      </c>
      <c r="S911">
        <v>4606</v>
      </c>
      <c r="T911">
        <v>55</v>
      </c>
      <c r="U911">
        <v>0</v>
      </c>
      <c r="V911">
        <v>55</v>
      </c>
      <c r="W911">
        <v>0.98819999999999997</v>
      </c>
      <c r="X911">
        <v>1</v>
      </c>
      <c r="Y911">
        <v>1</v>
      </c>
      <c r="Z911">
        <v>1</v>
      </c>
      <c r="AA911">
        <v>1</v>
      </c>
      <c r="AB911" t="s">
        <v>1038</v>
      </c>
      <c r="AC911" t="s">
        <v>6681</v>
      </c>
      <c r="AP911" t="s">
        <v>980</v>
      </c>
      <c r="AQ911">
        <v>0</v>
      </c>
      <c r="AT911" t="s">
        <v>935</v>
      </c>
      <c r="AU911" t="s">
        <v>5122</v>
      </c>
      <c r="AV911" t="str">
        <f t="shared" si="14"/>
        <v>Łososina Dolna w aglomeracji Łososina Dolna</v>
      </c>
      <c r="AW911" t="s">
        <v>5123</v>
      </c>
      <c r="AX911" t="s">
        <v>5123</v>
      </c>
      <c r="BF911" s="730" t="s">
        <v>3897</v>
      </c>
      <c r="BG911" s="730" t="s">
        <v>6109</v>
      </c>
      <c r="BH911" s="730" t="s">
        <v>9500</v>
      </c>
    </row>
    <row r="912" spans="1:60">
      <c r="A912">
        <v>908</v>
      </c>
      <c r="B912" t="s">
        <v>1038</v>
      </c>
      <c r="D912" t="s">
        <v>3060</v>
      </c>
      <c r="E912" t="s">
        <v>3062</v>
      </c>
      <c r="F912" t="s">
        <v>973</v>
      </c>
      <c r="G912">
        <v>1</v>
      </c>
      <c r="H912">
        <v>0</v>
      </c>
      <c r="I912" t="s">
        <v>2215</v>
      </c>
      <c r="J912" t="s">
        <v>6574</v>
      </c>
      <c r="K912" t="s">
        <v>1038</v>
      </c>
      <c r="L912" t="s">
        <v>2001</v>
      </c>
      <c r="M912" t="s">
        <v>977</v>
      </c>
      <c r="N912" t="s">
        <v>3062</v>
      </c>
      <c r="O912" t="s">
        <v>6682</v>
      </c>
      <c r="P912" t="s">
        <v>6683</v>
      </c>
      <c r="Q912">
        <v>44478</v>
      </c>
      <c r="R912">
        <v>45330</v>
      </c>
      <c r="S912">
        <v>44614</v>
      </c>
      <c r="T912">
        <v>400</v>
      </c>
      <c r="U912">
        <v>316</v>
      </c>
      <c r="V912">
        <v>716</v>
      </c>
      <c r="W912">
        <v>0.98419999999999996</v>
      </c>
      <c r="X912">
        <v>1</v>
      </c>
      <c r="Y912">
        <v>1</v>
      </c>
      <c r="Z912">
        <v>1</v>
      </c>
      <c r="AA912">
        <v>1</v>
      </c>
      <c r="AB912" t="s">
        <v>1038</v>
      </c>
      <c r="AC912" t="s">
        <v>6684</v>
      </c>
      <c r="AP912" t="s">
        <v>980</v>
      </c>
      <c r="AQ912">
        <v>0</v>
      </c>
      <c r="AT912" t="s">
        <v>935</v>
      </c>
      <c r="AU912" t="s">
        <v>5122</v>
      </c>
      <c r="AV912" t="str">
        <f t="shared" si="14"/>
        <v>Tęgoborze w aglomeracji Łososina Dolna</v>
      </c>
      <c r="AW912" t="s">
        <v>6685</v>
      </c>
      <c r="AX912" t="s">
        <v>5123</v>
      </c>
      <c r="BF912" s="730" t="s">
        <v>6189</v>
      </c>
      <c r="BG912" s="730" t="s">
        <v>5998</v>
      </c>
      <c r="BH912" s="730" t="s">
        <v>9500</v>
      </c>
    </row>
    <row r="913" spans="1:60">
      <c r="A913">
        <v>909</v>
      </c>
      <c r="B913" t="s">
        <v>1038</v>
      </c>
      <c r="D913" t="s">
        <v>3492</v>
      </c>
      <c r="E913" t="s">
        <v>3493</v>
      </c>
      <c r="F913" t="s">
        <v>973</v>
      </c>
      <c r="G913">
        <v>1</v>
      </c>
      <c r="H913">
        <v>0</v>
      </c>
      <c r="I913" t="s">
        <v>2215</v>
      </c>
      <c r="J913" t="s">
        <v>2360</v>
      </c>
      <c r="K913" t="s">
        <v>6116</v>
      </c>
      <c r="L913" t="s">
        <v>2001</v>
      </c>
      <c r="M913" t="s">
        <v>977</v>
      </c>
      <c r="N913" t="s">
        <v>3493</v>
      </c>
      <c r="O913" t="s">
        <v>3493</v>
      </c>
      <c r="P913" t="s">
        <v>6686</v>
      </c>
      <c r="Q913">
        <v>8799</v>
      </c>
      <c r="R913">
        <v>8108</v>
      </c>
      <c r="S913">
        <v>8099</v>
      </c>
      <c r="T913">
        <v>4</v>
      </c>
      <c r="U913">
        <v>5</v>
      </c>
      <c r="V913">
        <v>9</v>
      </c>
      <c r="W913">
        <v>0.99890000000000001</v>
      </c>
      <c r="X913">
        <v>1</v>
      </c>
      <c r="Y913">
        <v>1</v>
      </c>
      <c r="Z913">
        <v>1</v>
      </c>
      <c r="AA913">
        <v>1</v>
      </c>
      <c r="AB913" t="s">
        <v>1038</v>
      </c>
      <c r="AC913" t="s">
        <v>6687</v>
      </c>
      <c r="AP913" t="s">
        <v>980</v>
      </c>
      <c r="AQ913">
        <v>0</v>
      </c>
      <c r="AT913" t="s">
        <v>1212</v>
      </c>
      <c r="AU913" t="s">
        <v>5877</v>
      </c>
      <c r="AV913" t="str">
        <f t="shared" si="14"/>
        <v>Łosice w aglomeracji Łosice</v>
      </c>
      <c r="AW913" t="s">
        <v>5878</v>
      </c>
      <c r="AX913" t="s">
        <v>5878</v>
      </c>
      <c r="BF913" s="730" t="s">
        <v>6678</v>
      </c>
      <c r="BG913" s="730" t="s">
        <v>1038</v>
      </c>
      <c r="BH913" s="730" t="s">
        <v>9500</v>
      </c>
    </row>
    <row r="914" spans="1:60">
      <c r="A914">
        <v>910</v>
      </c>
      <c r="B914" t="s">
        <v>1038</v>
      </c>
      <c r="D914" t="s">
        <v>3044</v>
      </c>
      <c r="E914" t="s">
        <v>3046</v>
      </c>
      <c r="F914" t="s">
        <v>973</v>
      </c>
      <c r="G914">
        <v>1</v>
      </c>
      <c r="H914">
        <v>0</v>
      </c>
      <c r="I914" t="s">
        <v>2215</v>
      </c>
      <c r="J914" t="s">
        <v>6186</v>
      </c>
      <c r="K914" t="s">
        <v>6116</v>
      </c>
      <c r="L914" t="s">
        <v>2001</v>
      </c>
      <c r="M914" t="s">
        <v>977</v>
      </c>
      <c r="N914" t="s">
        <v>3046</v>
      </c>
      <c r="O914" t="s">
        <v>3046</v>
      </c>
      <c r="P914" t="s">
        <v>6688</v>
      </c>
      <c r="Q914">
        <v>33700</v>
      </c>
      <c r="R914">
        <v>33422</v>
      </c>
      <c r="S914">
        <v>32480</v>
      </c>
      <c r="T914">
        <v>942</v>
      </c>
      <c r="U914">
        <v>0</v>
      </c>
      <c r="V914">
        <v>942</v>
      </c>
      <c r="W914">
        <v>0.9718</v>
      </c>
      <c r="X914">
        <v>0</v>
      </c>
      <c r="Y914">
        <v>1</v>
      </c>
      <c r="Z914">
        <v>1</v>
      </c>
      <c r="AA914">
        <v>0</v>
      </c>
      <c r="AB914" t="s">
        <v>1038</v>
      </c>
      <c r="AC914" t="s">
        <v>6689</v>
      </c>
      <c r="AP914" t="s">
        <v>980</v>
      </c>
      <c r="AQ914">
        <v>0</v>
      </c>
      <c r="AT914" t="s">
        <v>935</v>
      </c>
      <c r="AU914" t="s">
        <v>5485</v>
      </c>
      <c r="AV914" t="str">
        <f t="shared" si="14"/>
        <v>Łopuszno w aglomeracji Łopuszno</v>
      </c>
      <c r="AW914" t="s">
        <v>5478</v>
      </c>
      <c r="AX914" t="s">
        <v>5478</v>
      </c>
      <c r="BF914" s="730" t="s">
        <v>3060</v>
      </c>
      <c r="BG914" s="730" t="s">
        <v>1038</v>
      </c>
      <c r="BH914" s="730" t="s">
        <v>9500</v>
      </c>
    </row>
    <row r="915" spans="1:60">
      <c r="A915">
        <v>911</v>
      </c>
      <c r="B915" t="s">
        <v>1038</v>
      </c>
      <c r="D915" t="s">
        <v>5790</v>
      </c>
      <c r="E915" t="s">
        <v>5792</v>
      </c>
      <c r="F915" t="s">
        <v>973</v>
      </c>
      <c r="G915">
        <v>1</v>
      </c>
      <c r="H915">
        <v>0</v>
      </c>
      <c r="I915" t="s">
        <v>2215</v>
      </c>
      <c r="J915" t="s">
        <v>6258</v>
      </c>
      <c r="K915" t="s">
        <v>1038</v>
      </c>
      <c r="L915" t="s">
        <v>2001</v>
      </c>
      <c r="M915" t="s">
        <v>977</v>
      </c>
      <c r="N915" t="s">
        <v>5792</v>
      </c>
      <c r="O915" t="s">
        <v>5792</v>
      </c>
      <c r="P915" t="s">
        <v>6690</v>
      </c>
      <c r="Q915">
        <v>29395</v>
      </c>
      <c r="R915">
        <v>37879</v>
      </c>
      <c r="S915">
        <v>37127</v>
      </c>
      <c r="T915">
        <v>365</v>
      </c>
      <c r="U915">
        <v>387</v>
      </c>
      <c r="V915">
        <v>752</v>
      </c>
      <c r="W915">
        <v>0.98009999999999997</v>
      </c>
      <c r="X915">
        <v>1</v>
      </c>
      <c r="Y915">
        <v>0</v>
      </c>
      <c r="Z915">
        <v>1</v>
      </c>
      <c r="AA915">
        <v>0</v>
      </c>
      <c r="AB915" t="s">
        <v>1038</v>
      </c>
      <c r="AC915" t="s">
        <v>6691</v>
      </c>
      <c r="AP915" t="s">
        <v>980</v>
      </c>
      <c r="AQ915">
        <v>0</v>
      </c>
      <c r="AT915" t="s">
        <v>935</v>
      </c>
      <c r="AU915" t="s">
        <v>5085</v>
      </c>
      <c r="AV915" t="str">
        <f t="shared" si="14"/>
        <v>Świniary Nowe w aglomeracji Łoniów</v>
      </c>
      <c r="AW915" t="s">
        <v>6692</v>
      </c>
      <c r="AX915" t="s">
        <v>5086</v>
      </c>
      <c r="BF915" s="730" t="s">
        <v>3492</v>
      </c>
      <c r="BG915" s="730" t="s">
        <v>6116</v>
      </c>
      <c r="BH915" s="730" t="s">
        <v>9500</v>
      </c>
    </row>
    <row r="916" spans="1:60">
      <c r="A916">
        <v>912</v>
      </c>
      <c r="B916" t="s">
        <v>1038</v>
      </c>
      <c r="D916" t="s">
        <v>6693</v>
      </c>
      <c r="E916" t="s">
        <v>6694</v>
      </c>
      <c r="F916" t="s">
        <v>973</v>
      </c>
      <c r="G916">
        <v>1</v>
      </c>
      <c r="H916">
        <v>0</v>
      </c>
      <c r="I916" t="s">
        <v>3590</v>
      </c>
      <c r="J916" t="s">
        <v>3799</v>
      </c>
      <c r="K916" t="s">
        <v>5998</v>
      </c>
      <c r="L916" t="s">
        <v>2001</v>
      </c>
      <c r="M916" t="s">
        <v>977</v>
      </c>
      <c r="N916" t="s">
        <v>6695</v>
      </c>
      <c r="O916" t="s">
        <v>6695</v>
      </c>
      <c r="P916" t="s">
        <v>6696</v>
      </c>
      <c r="Q916">
        <v>3991</v>
      </c>
      <c r="R916">
        <v>3839</v>
      </c>
      <c r="S916">
        <v>3802</v>
      </c>
      <c r="T916">
        <v>6</v>
      </c>
      <c r="U916">
        <v>31</v>
      </c>
      <c r="V916">
        <v>37</v>
      </c>
      <c r="W916">
        <v>0.99039999999999995</v>
      </c>
      <c r="X916">
        <v>1</v>
      </c>
      <c r="Y916">
        <v>1</v>
      </c>
      <c r="Z916">
        <v>1</v>
      </c>
      <c r="AA916">
        <v>1</v>
      </c>
      <c r="AB916" t="s">
        <v>1038</v>
      </c>
      <c r="AC916" t="s">
        <v>6697</v>
      </c>
      <c r="AP916" t="s">
        <v>980</v>
      </c>
      <c r="AQ916">
        <v>0</v>
      </c>
      <c r="AT916" t="s">
        <v>1459</v>
      </c>
      <c r="AU916" t="s">
        <v>1583</v>
      </c>
      <c r="AV916" t="str">
        <f t="shared" si="14"/>
        <v>Łomża w aglomeracji Łomża</v>
      </c>
      <c r="AW916" t="s">
        <v>1584</v>
      </c>
      <c r="AX916" t="s">
        <v>1584</v>
      </c>
      <c r="BF916" s="730" t="s">
        <v>3044</v>
      </c>
      <c r="BG916" s="730" t="s">
        <v>6116</v>
      </c>
      <c r="BH916" s="730" t="s">
        <v>9500</v>
      </c>
    </row>
    <row r="917" spans="1:60">
      <c r="A917">
        <v>913</v>
      </c>
      <c r="B917" t="s">
        <v>1038</v>
      </c>
      <c r="D917" t="s">
        <v>4110</v>
      </c>
      <c r="E917" t="s">
        <v>4111</v>
      </c>
      <c r="F917" t="s">
        <v>973</v>
      </c>
      <c r="G917">
        <v>1</v>
      </c>
      <c r="H917">
        <v>0</v>
      </c>
      <c r="I917" t="s">
        <v>3590</v>
      </c>
      <c r="J917" t="s">
        <v>3799</v>
      </c>
      <c r="K917" t="s">
        <v>5998</v>
      </c>
      <c r="L917" t="s">
        <v>2001</v>
      </c>
      <c r="M917" t="s">
        <v>977</v>
      </c>
      <c r="N917" t="s">
        <v>6694</v>
      </c>
      <c r="O917" t="s">
        <v>6698</v>
      </c>
      <c r="P917" t="s">
        <v>6699</v>
      </c>
      <c r="Q917">
        <v>3107</v>
      </c>
      <c r="R917">
        <v>2898</v>
      </c>
      <c r="S917">
        <v>2505</v>
      </c>
      <c r="T917">
        <v>306</v>
      </c>
      <c r="U917">
        <v>87</v>
      </c>
      <c r="V917">
        <v>393</v>
      </c>
      <c r="W917">
        <v>0.86439999999999995</v>
      </c>
      <c r="X917">
        <v>0</v>
      </c>
      <c r="Y917">
        <v>1</v>
      </c>
      <c r="Z917">
        <v>1</v>
      </c>
      <c r="AA917">
        <v>0</v>
      </c>
      <c r="AB917" t="s">
        <v>1038</v>
      </c>
      <c r="AC917" t="s">
        <v>6700</v>
      </c>
      <c r="AP917" t="s">
        <v>980</v>
      </c>
      <c r="AQ917">
        <v>0</v>
      </c>
      <c r="AT917" t="s">
        <v>990</v>
      </c>
      <c r="AU917" t="s">
        <v>6701</v>
      </c>
      <c r="AV917" t="str">
        <f t="shared" si="14"/>
        <v>Łomianki w aglomeracji Łomianki</v>
      </c>
      <c r="AW917" t="s">
        <v>6702</v>
      </c>
      <c r="AX917" t="s">
        <v>6702</v>
      </c>
      <c r="BF917" s="730" t="s">
        <v>5790</v>
      </c>
      <c r="BG917" s="730" t="s">
        <v>1038</v>
      </c>
      <c r="BH917" s="730" t="s">
        <v>9500</v>
      </c>
    </row>
    <row r="918" spans="1:60">
      <c r="A918">
        <v>914</v>
      </c>
      <c r="B918" t="s">
        <v>1038</v>
      </c>
      <c r="D918" t="s">
        <v>6703</v>
      </c>
      <c r="E918" t="s">
        <v>6704</v>
      </c>
      <c r="F918" t="s">
        <v>973</v>
      </c>
      <c r="G918">
        <v>1</v>
      </c>
      <c r="H918">
        <v>0</v>
      </c>
      <c r="I918" t="s">
        <v>3590</v>
      </c>
      <c r="J918" t="s">
        <v>6072</v>
      </c>
      <c r="K918" t="s">
        <v>5998</v>
      </c>
      <c r="L918" t="s">
        <v>2001</v>
      </c>
      <c r="M918" t="s">
        <v>1516</v>
      </c>
      <c r="N918" t="s">
        <v>6704</v>
      </c>
      <c r="O918" t="s">
        <v>6704</v>
      </c>
      <c r="P918" t="s">
        <v>6705</v>
      </c>
      <c r="Q918">
        <v>4929</v>
      </c>
      <c r="R918">
        <v>4271</v>
      </c>
      <c r="S918">
        <v>96</v>
      </c>
      <c r="T918">
        <v>3878</v>
      </c>
      <c r="U918">
        <v>297</v>
      </c>
      <c r="V918">
        <v>4175</v>
      </c>
      <c r="W918">
        <v>2.2499999999999999E-2</v>
      </c>
      <c r="X918">
        <v>0</v>
      </c>
      <c r="Y918">
        <v>1</v>
      </c>
      <c r="Z918">
        <v>1</v>
      </c>
      <c r="AA918">
        <v>0</v>
      </c>
      <c r="AB918" t="s">
        <v>1038</v>
      </c>
      <c r="AC918" t="s">
        <v>6706</v>
      </c>
      <c r="AP918" t="s">
        <v>980</v>
      </c>
      <c r="AQ918">
        <v>0</v>
      </c>
      <c r="AT918" t="s">
        <v>1212</v>
      </c>
      <c r="AU918" t="s">
        <v>5865</v>
      </c>
      <c r="AV918" t="str">
        <f t="shared" si="14"/>
        <v>Oczyszczalnia Łochów w aglomeracji Łochów</v>
      </c>
      <c r="AW918" t="s">
        <v>6707</v>
      </c>
      <c r="AX918" t="s">
        <v>5866</v>
      </c>
      <c r="BF918" s="730" t="s">
        <v>6693</v>
      </c>
      <c r="BG918" s="730" t="s">
        <v>5998</v>
      </c>
      <c r="BH918" s="730" t="s">
        <v>9500</v>
      </c>
    </row>
    <row r="919" spans="1:60">
      <c r="A919">
        <v>915</v>
      </c>
      <c r="B919" t="s">
        <v>1038</v>
      </c>
      <c r="D919" t="s">
        <v>1753</v>
      </c>
      <c r="E919" t="s">
        <v>1755</v>
      </c>
      <c r="F919" t="s">
        <v>973</v>
      </c>
      <c r="G919">
        <v>2</v>
      </c>
      <c r="H919">
        <v>0</v>
      </c>
      <c r="I919" t="s">
        <v>2215</v>
      </c>
      <c r="J919" t="s">
        <v>6708</v>
      </c>
      <c r="K919" t="s">
        <v>6109</v>
      </c>
      <c r="L919" t="s">
        <v>2001</v>
      </c>
      <c r="M919" t="s">
        <v>977</v>
      </c>
      <c r="N919" t="s">
        <v>6709</v>
      </c>
      <c r="O919" t="s">
        <v>6710</v>
      </c>
      <c r="P919" t="s">
        <v>6711</v>
      </c>
      <c r="Q919">
        <v>59850</v>
      </c>
      <c r="R919">
        <v>67055</v>
      </c>
      <c r="S919">
        <v>65921</v>
      </c>
      <c r="T919">
        <v>873</v>
      </c>
      <c r="U919">
        <v>261</v>
      </c>
      <c r="V919">
        <v>1134</v>
      </c>
      <c r="W919">
        <v>0.98309999999999997</v>
      </c>
      <c r="X919">
        <v>1</v>
      </c>
      <c r="Y919">
        <v>0</v>
      </c>
      <c r="Z919">
        <v>1</v>
      </c>
      <c r="AA919">
        <v>0</v>
      </c>
      <c r="AB919" t="s">
        <v>1038</v>
      </c>
      <c r="AC919" s="514" t="s">
        <v>6712</v>
      </c>
      <c r="AD919" s="514" t="s">
        <v>6713</v>
      </c>
      <c r="AP919" t="s">
        <v>1232</v>
      </c>
      <c r="AQ919">
        <v>1</v>
      </c>
      <c r="AT919" t="s">
        <v>1072</v>
      </c>
      <c r="AU919" t="s">
        <v>2295</v>
      </c>
      <c r="AV919" t="str">
        <f t="shared" si="14"/>
        <v>Liszkowo w aglomeracji Łobżenica</v>
      </c>
      <c r="AW919" t="s">
        <v>6714</v>
      </c>
      <c r="AX919" t="s">
        <v>2296</v>
      </c>
      <c r="BF919" s="730" t="s">
        <v>4110</v>
      </c>
      <c r="BG919" s="730" t="s">
        <v>5998</v>
      </c>
      <c r="BH919" s="730" t="s">
        <v>9500</v>
      </c>
    </row>
    <row r="920" spans="1:60">
      <c r="A920">
        <v>916</v>
      </c>
      <c r="B920" t="s">
        <v>1038</v>
      </c>
      <c r="D920" t="s">
        <v>1351</v>
      </c>
      <c r="E920" t="s">
        <v>1352</v>
      </c>
      <c r="F920" t="s">
        <v>973</v>
      </c>
      <c r="G920">
        <v>1</v>
      </c>
      <c r="H920">
        <v>0</v>
      </c>
      <c r="I920" t="s">
        <v>2152</v>
      </c>
      <c r="J920" t="s">
        <v>6715</v>
      </c>
      <c r="K920" t="s">
        <v>6109</v>
      </c>
      <c r="L920" t="s">
        <v>2001</v>
      </c>
      <c r="M920" t="s">
        <v>977</v>
      </c>
      <c r="N920" t="s">
        <v>1352</v>
      </c>
      <c r="O920" t="s">
        <v>1352</v>
      </c>
      <c r="P920" t="s">
        <v>6716</v>
      </c>
      <c r="Q920">
        <v>9062</v>
      </c>
      <c r="R920">
        <v>10716</v>
      </c>
      <c r="S920">
        <v>10674</v>
      </c>
      <c r="T920">
        <v>42</v>
      </c>
      <c r="U920">
        <v>0</v>
      </c>
      <c r="V920">
        <v>42</v>
      </c>
      <c r="W920">
        <v>0.99609999999999999</v>
      </c>
      <c r="X920">
        <v>1</v>
      </c>
      <c r="Y920">
        <v>1</v>
      </c>
      <c r="Z920">
        <v>1</v>
      </c>
      <c r="AA920">
        <v>1</v>
      </c>
      <c r="AB920" t="s">
        <v>1038</v>
      </c>
      <c r="AC920" t="s">
        <v>6717</v>
      </c>
      <c r="AP920" t="s">
        <v>980</v>
      </c>
      <c r="AQ920">
        <v>0</v>
      </c>
      <c r="AT920" t="s">
        <v>1029</v>
      </c>
      <c r="AU920" t="s">
        <v>6718</v>
      </c>
      <c r="AV920" t="str">
        <f t="shared" si="14"/>
        <v>Oczyszczalnia Ścieków w Łęknicy w aglomeracji Łęknica</v>
      </c>
      <c r="AW920" t="s">
        <v>6719</v>
      </c>
      <c r="AX920" t="s">
        <v>6720</v>
      </c>
      <c r="BF920" s="730" t="s">
        <v>6703</v>
      </c>
      <c r="BG920" s="730" t="s">
        <v>5998</v>
      </c>
      <c r="BH920" s="730" t="s">
        <v>9500</v>
      </c>
    </row>
    <row r="921" spans="1:60">
      <c r="A921">
        <v>917</v>
      </c>
      <c r="B921" t="s">
        <v>1038</v>
      </c>
      <c r="D921" t="s">
        <v>2050</v>
      </c>
      <c r="E921" t="s">
        <v>2052</v>
      </c>
      <c r="F921" t="s">
        <v>973</v>
      </c>
      <c r="G921">
        <v>1</v>
      </c>
      <c r="H921">
        <v>0</v>
      </c>
      <c r="I921" t="s">
        <v>6018</v>
      </c>
      <c r="J921" t="s">
        <v>6372</v>
      </c>
      <c r="K921" t="s">
        <v>1038</v>
      </c>
      <c r="L921" t="s">
        <v>2001</v>
      </c>
      <c r="M921" t="s">
        <v>977</v>
      </c>
      <c r="N921" t="s">
        <v>2052</v>
      </c>
      <c r="O921" t="s">
        <v>2052</v>
      </c>
      <c r="P921" t="s">
        <v>6721</v>
      </c>
      <c r="Q921">
        <v>3297</v>
      </c>
      <c r="R921">
        <v>3181</v>
      </c>
      <c r="S921">
        <v>2885</v>
      </c>
      <c r="T921">
        <v>236</v>
      </c>
      <c r="U921">
        <v>60</v>
      </c>
      <c r="V921">
        <v>296</v>
      </c>
      <c r="W921">
        <v>0.90690000000000004</v>
      </c>
      <c r="X921">
        <v>0</v>
      </c>
      <c r="Y921">
        <v>1</v>
      </c>
      <c r="Z921">
        <v>1</v>
      </c>
      <c r="AA921">
        <v>0</v>
      </c>
      <c r="AB921" t="s">
        <v>1038</v>
      </c>
      <c r="AC921" t="s">
        <v>6722</v>
      </c>
      <c r="AP921" t="s">
        <v>980</v>
      </c>
      <c r="AQ921">
        <v>0</v>
      </c>
      <c r="AT921" t="s">
        <v>935</v>
      </c>
      <c r="AU921" t="s">
        <v>5358</v>
      </c>
      <c r="AV921" t="str">
        <f t="shared" si="14"/>
        <v>Oczyszczalnia ścieków w Łękawicy w aglomeracji Łękawica</v>
      </c>
      <c r="AW921" t="s">
        <v>6723</v>
      </c>
      <c r="AX921" t="s">
        <v>5359</v>
      </c>
      <c r="BF921" s="730" t="s">
        <v>1753</v>
      </c>
      <c r="BG921" s="730" t="s">
        <v>6109</v>
      </c>
      <c r="BH921" s="730" t="s">
        <v>9500</v>
      </c>
    </row>
    <row r="922" spans="1:60">
      <c r="A922">
        <v>918</v>
      </c>
      <c r="B922" t="s">
        <v>1038</v>
      </c>
      <c r="D922" t="s">
        <v>6724</v>
      </c>
      <c r="E922" t="s">
        <v>6725</v>
      </c>
      <c r="F922" t="s">
        <v>973</v>
      </c>
      <c r="G922">
        <v>1</v>
      </c>
      <c r="H922">
        <v>0</v>
      </c>
      <c r="I922" t="s">
        <v>6018</v>
      </c>
      <c r="J922" t="s">
        <v>6726</v>
      </c>
      <c r="K922" t="s">
        <v>5998</v>
      </c>
      <c r="L922" t="s">
        <v>2001</v>
      </c>
      <c r="M922" t="s">
        <v>977</v>
      </c>
      <c r="N922" t="s">
        <v>6725</v>
      </c>
      <c r="O922" t="s">
        <v>6727</v>
      </c>
      <c r="P922" t="s">
        <v>6728</v>
      </c>
      <c r="Q922">
        <v>24611</v>
      </c>
      <c r="R922">
        <v>23744</v>
      </c>
      <c r="S922">
        <v>22700</v>
      </c>
      <c r="T922">
        <v>909</v>
      </c>
      <c r="U922">
        <v>135</v>
      </c>
      <c r="V922">
        <v>1044</v>
      </c>
      <c r="W922">
        <v>0.95599999999999996</v>
      </c>
      <c r="X922">
        <v>0</v>
      </c>
      <c r="Y922">
        <v>1</v>
      </c>
      <c r="Z922">
        <v>1</v>
      </c>
      <c r="AA922">
        <v>0</v>
      </c>
      <c r="AB922" t="s">
        <v>1038</v>
      </c>
      <c r="AC922" t="s">
        <v>6729</v>
      </c>
      <c r="AP922" t="s">
        <v>980</v>
      </c>
      <c r="AQ922">
        <v>0</v>
      </c>
      <c r="AT922" t="s">
        <v>1038</v>
      </c>
      <c r="AU922" t="s">
        <v>6310</v>
      </c>
      <c r="AV922" t="str">
        <f t="shared" si="14"/>
        <v>Opatów w aglomeracji Łęka Opatowska</v>
      </c>
      <c r="AW922" t="s">
        <v>4677</v>
      </c>
      <c r="AX922" t="s">
        <v>6311</v>
      </c>
      <c r="BF922" s="730" t="s">
        <v>1351</v>
      </c>
      <c r="BG922" s="730" t="s">
        <v>6109</v>
      </c>
      <c r="BH922" s="730" t="s">
        <v>9500</v>
      </c>
    </row>
    <row r="923" spans="1:60">
      <c r="A923">
        <v>919</v>
      </c>
      <c r="B923" t="s">
        <v>1038</v>
      </c>
      <c r="D923" t="s">
        <v>4722</v>
      </c>
      <c r="E923" t="s">
        <v>4724</v>
      </c>
      <c r="F923" t="s">
        <v>973</v>
      </c>
      <c r="G923">
        <v>1</v>
      </c>
      <c r="H923">
        <v>0</v>
      </c>
      <c r="I923" t="s">
        <v>2215</v>
      </c>
      <c r="J923" t="s">
        <v>1676</v>
      </c>
      <c r="K923" t="s">
        <v>6116</v>
      </c>
      <c r="L923" t="s">
        <v>2001</v>
      </c>
      <c r="M923" t="s">
        <v>977</v>
      </c>
      <c r="N923" t="s">
        <v>4724</v>
      </c>
      <c r="O923" t="s">
        <v>4724</v>
      </c>
      <c r="P923" t="s">
        <v>6730</v>
      </c>
      <c r="Q923">
        <v>3627</v>
      </c>
      <c r="R923">
        <v>3375</v>
      </c>
      <c r="S923">
        <v>3335</v>
      </c>
      <c r="T923">
        <v>17</v>
      </c>
      <c r="U923">
        <v>23</v>
      </c>
      <c r="V923">
        <v>40</v>
      </c>
      <c r="W923">
        <v>0.98809999999999998</v>
      </c>
      <c r="X923">
        <v>1</v>
      </c>
      <c r="Y923">
        <v>1</v>
      </c>
      <c r="Z923">
        <v>1</v>
      </c>
      <c r="AA923">
        <v>1</v>
      </c>
      <c r="AB923" t="s">
        <v>1038</v>
      </c>
      <c r="AC923" t="s">
        <v>6731</v>
      </c>
      <c r="AP923" t="s">
        <v>980</v>
      </c>
      <c r="AQ923">
        <v>0</v>
      </c>
      <c r="AT923" t="s">
        <v>1169</v>
      </c>
      <c r="AU923" t="s">
        <v>2674</v>
      </c>
      <c r="AV923" t="str">
        <f t="shared" si="14"/>
        <v>Łęczyce w aglomeracji Łęczyce</v>
      </c>
      <c r="AW923" t="s">
        <v>2511</v>
      </c>
      <c r="AX923" t="s">
        <v>2511</v>
      </c>
      <c r="BF923" s="730" t="s">
        <v>2050</v>
      </c>
      <c r="BG923" s="730" t="s">
        <v>1038</v>
      </c>
      <c r="BH923" s="730" t="s">
        <v>9500</v>
      </c>
    </row>
    <row r="924" spans="1:60">
      <c r="A924">
        <v>920</v>
      </c>
      <c r="B924" t="s">
        <v>1038</v>
      </c>
      <c r="D924" t="s">
        <v>4510</v>
      </c>
      <c r="E924" t="s">
        <v>4512</v>
      </c>
      <c r="F924" t="s">
        <v>973</v>
      </c>
      <c r="G924">
        <v>1</v>
      </c>
      <c r="H924">
        <v>0</v>
      </c>
      <c r="I924" t="s">
        <v>1998</v>
      </c>
      <c r="J924" t="s">
        <v>2023</v>
      </c>
      <c r="K924" t="s">
        <v>1038</v>
      </c>
      <c r="L924" t="s">
        <v>2001</v>
      </c>
      <c r="M924" t="s">
        <v>977</v>
      </c>
      <c r="N924" t="s">
        <v>6732</v>
      </c>
      <c r="O924" t="s">
        <v>6732</v>
      </c>
      <c r="P924" t="s">
        <v>6733</v>
      </c>
      <c r="Q924">
        <v>3426</v>
      </c>
      <c r="R924">
        <v>3472</v>
      </c>
      <c r="S924">
        <v>3455</v>
      </c>
      <c r="T924">
        <v>17</v>
      </c>
      <c r="U924">
        <v>0</v>
      </c>
      <c r="V924">
        <v>17</v>
      </c>
      <c r="W924">
        <v>0.99509999999999998</v>
      </c>
      <c r="X924">
        <v>1</v>
      </c>
      <c r="Y924">
        <v>1</v>
      </c>
      <c r="Z924">
        <v>1</v>
      </c>
      <c r="AA924">
        <v>1</v>
      </c>
      <c r="AB924" t="s">
        <v>1038</v>
      </c>
      <c r="AC924" t="s">
        <v>6734</v>
      </c>
      <c r="AP924" t="s">
        <v>980</v>
      </c>
      <c r="AQ924">
        <v>0</v>
      </c>
      <c r="AT924" t="s">
        <v>990</v>
      </c>
      <c r="AU924" t="s">
        <v>6735</v>
      </c>
      <c r="AV924" t="str">
        <f t="shared" si="14"/>
        <v>Łęczyca w aglomeracji Łęczyca</v>
      </c>
      <c r="AW924" t="s">
        <v>6736</v>
      </c>
      <c r="AX924" t="s">
        <v>6736</v>
      </c>
      <c r="BF924" s="730" t="s">
        <v>6724</v>
      </c>
      <c r="BG924" s="730" t="s">
        <v>5998</v>
      </c>
      <c r="BH924" s="730" t="s">
        <v>9500</v>
      </c>
    </row>
    <row r="925" spans="1:60">
      <c r="A925">
        <v>921</v>
      </c>
      <c r="B925" t="s">
        <v>1038</v>
      </c>
      <c r="D925" t="s">
        <v>4970</v>
      </c>
      <c r="E925" t="s">
        <v>4972</v>
      </c>
      <c r="F925" t="s">
        <v>973</v>
      </c>
      <c r="G925">
        <v>2</v>
      </c>
      <c r="H925">
        <v>0</v>
      </c>
      <c r="I925" t="s">
        <v>2215</v>
      </c>
      <c r="J925" t="s">
        <v>2360</v>
      </c>
      <c r="K925" t="s">
        <v>6116</v>
      </c>
      <c r="L925" t="s">
        <v>2001</v>
      </c>
      <c r="M925" t="s">
        <v>977</v>
      </c>
      <c r="N925" t="s">
        <v>4972</v>
      </c>
      <c r="O925" t="s">
        <v>4972</v>
      </c>
      <c r="P925" t="s">
        <v>6737</v>
      </c>
      <c r="Q925">
        <v>3306</v>
      </c>
      <c r="R925">
        <v>4220</v>
      </c>
      <c r="S925">
        <v>4211</v>
      </c>
      <c r="T925">
        <v>9</v>
      </c>
      <c r="U925">
        <v>0</v>
      </c>
      <c r="V925">
        <v>9</v>
      </c>
      <c r="W925">
        <v>0.99790000000000001</v>
      </c>
      <c r="X925">
        <v>1</v>
      </c>
      <c r="Y925">
        <v>1</v>
      </c>
      <c r="Z925">
        <v>0</v>
      </c>
      <c r="AA925">
        <v>0</v>
      </c>
      <c r="AB925" t="s">
        <v>1038</v>
      </c>
      <c r="AC925" s="514" t="s">
        <v>6738</v>
      </c>
      <c r="AD925" s="514" t="s">
        <v>6739</v>
      </c>
      <c r="AP925" t="s">
        <v>980</v>
      </c>
      <c r="AQ925">
        <v>0</v>
      </c>
      <c r="AT925" t="s">
        <v>1212</v>
      </c>
      <c r="AU925" t="s">
        <v>5590</v>
      </c>
      <c r="AV925" t="str">
        <f t="shared" si="14"/>
        <v>Łęczna  w aglomeracji Łęczna</v>
      </c>
      <c r="AW925" t="s">
        <v>6740</v>
      </c>
      <c r="AX925" t="s">
        <v>5591</v>
      </c>
      <c r="BF925" s="730" t="s">
        <v>4722</v>
      </c>
      <c r="BG925" s="730" t="s">
        <v>6116</v>
      </c>
      <c r="BH925" s="730" t="s">
        <v>9500</v>
      </c>
    </row>
    <row r="926" spans="1:60">
      <c r="A926">
        <v>922</v>
      </c>
      <c r="B926" t="s">
        <v>1038</v>
      </c>
      <c r="D926" t="s">
        <v>6142</v>
      </c>
      <c r="E926" t="s">
        <v>6144</v>
      </c>
      <c r="F926" t="s">
        <v>973</v>
      </c>
      <c r="G926">
        <v>1</v>
      </c>
      <c r="H926">
        <v>0</v>
      </c>
      <c r="I926" t="s">
        <v>2215</v>
      </c>
      <c r="J926" t="s">
        <v>6088</v>
      </c>
      <c r="K926" t="s">
        <v>1038</v>
      </c>
      <c r="L926" t="s">
        <v>2001</v>
      </c>
      <c r="M926" t="s">
        <v>977</v>
      </c>
      <c r="N926" t="s">
        <v>6741</v>
      </c>
      <c r="O926" t="s">
        <v>6741</v>
      </c>
      <c r="P926" t="s">
        <v>6742</v>
      </c>
      <c r="Q926">
        <v>10938</v>
      </c>
      <c r="R926">
        <v>10416</v>
      </c>
      <c r="S926">
        <v>6353</v>
      </c>
      <c r="T926">
        <v>3949</v>
      </c>
      <c r="U926">
        <v>114</v>
      </c>
      <c r="V926">
        <v>4063</v>
      </c>
      <c r="W926">
        <v>0.6099</v>
      </c>
      <c r="X926">
        <v>0</v>
      </c>
      <c r="Y926">
        <v>1</v>
      </c>
      <c r="Z926">
        <v>0</v>
      </c>
      <c r="AA926">
        <v>0</v>
      </c>
      <c r="AB926" t="s">
        <v>1038</v>
      </c>
      <c r="AC926" t="s">
        <v>6743</v>
      </c>
      <c r="AP926" t="s">
        <v>980</v>
      </c>
      <c r="AQ926">
        <v>0</v>
      </c>
      <c r="AT926" t="s">
        <v>1169</v>
      </c>
      <c r="AU926" t="s">
        <v>2667</v>
      </c>
      <c r="AV926" t="str">
        <f t="shared" si="14"/>
        <v>Łeba w aglomeracji Łeba</v>
      </c>
      <c r="AW926" t="s">
        <v>2668</v>
      </c>
      <c r="AX926" t="s">
        <v>2668</v>
      </c>
      <c r="BF926" s="730" t="s">
        <v>4510</v>
      </c>
      <c r="BG926" s="730" t="s">
        <v>1038</v>
      </c>
      <c r="BH926" s="730" t="s">
        <v>9500</v>
      </c>
    </row>
    <row r="927" spans="1:60">
      <c r="A927">
        <v>923</v>
      </c>
      <c r="B927" t="s">
        <v>1038</v>
      </c>
      <c r="D927" t="s">
        <v>6744</v>
      </c>
      <c r="E927" t="s">
        <v>1181</v>
      </c>
      <c r="F927" t="s">
        <v>973</v>
      </c>
      <c r="G927">
        <v>1</v>
      </c>
      <c r="H927">
        <v>0</v>
      </c>
      <c r="I927" t="s">
        <v>2215</v>
      </c>
      <c r="J927" t="s">
        <v>6178</v>
      </c>
      <c r="K927" t="s">
        <v>6116</v>
      </c>
      <c r="L927" t="s">
        <v>2001</v>
      </c>
      <c r="M927" t="s">
        <v>977</v>
      </c>
      <c r="N927" t="s">
        <v>1181</v>
      </c>
      <c r="O927" t="s">
        <v>6745</v>
      </c>
      <c r="P927" t="s">
        <v>6746</v>
      </c>
      <c r="Q927">
        <v>2090</v>
      </c>
      <c r="R927">
        <v>2030</v>
      </c>
      <c r="S927">
        <v>1991</v>
      </c>
      <c r="T927">
        <v>7</v>
      </c>
      <c r="U927">
        <v>32</v>
      </c>
      <c r="V927">
        <v>39</v>
      </c>
      <c r="W927">
        <v>0.98080000000000001</v>
      </c>
      <c r="X927">
        <v>1</v>
      </c>
      <c r="Y927">
        <v>1</v>
      </c>
      <c r="Z927">
        <v>1</v>
      </c>
      <c r="AA927">
        <v>1</v>
      </c>
      <c r="AB927" t="s">
        <v>1038</v>
      </c>
      <c r="AC927" t="s">
        <v>6747</v>
      </c>
      <c r="AP927" t="s">
        <v>980</v>
      </c>
      <c r="AQ927">
        <v>0</v>
      </c>
      <c r="AT927" t="s">
        <v>1019</v>
      </c>
      <c r="AU927" t="s">
        <v>6748</v>
      </c>
      <c r="AV927" t="str">
        <f t="shared" si="14"/>
        <v>Łąka w aglomeracji Łąka</v>
      </c>
      <c r="AW927" t="s">
        <v>6749</v>
      </c>
      <c r="AX927" t="s">
        <v>6749</v>
      </c>
      <c r="BF927" s="730" t="s">
        <v>4970</v>
      </c>
      <c r="BG927" s="730" t="s">
        <v>6116</v>
      </c>
      <c r="BH927" s="730" t="s">
        <v>9500</v>
      </c>
    </row>
    <row r="928" spans="1:60">
      <c r="A928">
        <v>924</v>
      </c>
      <c r="B928" t="s">
        <v>1038</v>
      </c>
      <c r="D928" t="s">
        <v>6750</v>
      </c>
      <c r="E928" t="s">
        <v>6751</v>
      </c>
      <c r="F928" t="s">
        <v>973</v>
      </c>
      <c r="G928">
        <v>1</v>
      </c>
      <c r="H928">
        <v>0</v>
      </c>
      <c r="I928" t="s">
        <v>6018</v>
      </c>
      <c r="J928" t="s">
        <v>6334</v>
      </c>
      <c r="K928" t="s">
        <v>5998</v>
      </c>
      <c r="L928" t="s">
        <v>2001</v>
      </c>
      <c r="M928" t="s">
        <v>977</v>
      </c>
      <c r="N928" t="s">
        <v>6751</v>
      </c>
      <c r="O928" t="s">
        <v>6751</v>
      </c>
      <c r="P928" t="s">
        <v>6752</v>
      </c>
      <c r="Q928">
        <v>2418</v>
      </c>
      <c r="R928">
        <v>2245</v>
      </c>
      <c r="S928">
        <v>2221</v>
      </c>
      <c r="T928">
        <v>12</v>
      </c>
      <c r="U928">
        <v>12</v>
      </c>
      <c r="V928">
        <v>24</v>
      </c>
      <c r="W928">
        <v>0.98929999999999996</v>
      </c>
      <c r="X928">
        <v>1</v>
      </c>
      <c r="Y928">
        <v>1</v>
      </c>
      <c r="Z928">
        <v>1</v>
      </c>
      <c r="AA928">
        <v>1</v>
      </c>
      <c r="AB928" t="s">
        <v>1038</v>
      </c>
      <c r="AC928" t="s">
        <v>6753</v>
      </c>
      <c r="AP928" t="s">
        <v>980</v>
      </c>
      <c r="AQ928">
        <v>0</v>
      </c>
      <c r="AT928" t="s">
        <v>6754</v>
      </c>
      <c r="AU928" t="s">
        <v>6755</v>
      </c>
      <c r="AV928" t="str">
        <f t="shared" si="14"/>
        <v>Kamionki w aglomeracji Łączna</v>
      </c>
      <c r="AW928" t="s">
        <v>6756</v>
      </c>
      <c r="AX928" t="s">
        <v>6757</v>
      </c>
      <c r="BF928" s="730" t="s">
        <v>6142</v>
      </c>
      <c r="BG928" s="730" t="s">
        <v>1038</v>
      </c>
      <c r="BH928" s="730" t="s">
        <v>9500</v>
      </c>
    </row>
    <row r="929" spans="1:60">
      <c r="A929">
        <v>925</v>
      </c>
      <c r="B929" t="s">
        <v>1038</v>
      </c>
      <c r="D929" t="s">
        <v>1293</v>
      </c>
      <c r="E929" t="s">
        <v>1295</v>
      </c>
      <c r="F929" t="s">
        <v>973</v>
      </c>
      <c r="G929">
        <v>1</v>
      </c>
      <c r="H929">
        <v>0</v>
      </c>
      <c r="I929" t="s">
        <v>6018</v>
      </c>
      <c r="J929" t="s">
        <v>6414</v>
      </c>
      <c r="K929" t="s">
        <v>5998</v>
      </c>
      <c r="L929" t="s">
        <v>2001</v>
      </c>
      <c r="M929" t="s">
        <v>977</v>
      </c>
      <c r="N929" t="s">
        <v>1295</v>
      </c>
      <c r="O929" t="s">
        <v>1295</v>
      </c>
      <c r="P929" t="s">
        <v>6758</v>
      </c>
      <c r="Q929">
        <v>8942</v>
      </c>
      <c r="R929">
        <v>7891</v>
      </c>
      <c r="S929">
        <v>7680</v>
      </c>
      <c r="T929">
        <v>211</v>
      </c>
      <c r="U929">
        <v>0</v>
      </c>
      <c r="V929">
        <v>211</v>
      </c>
      <c r="W929">
        <v>0.97330000000000005</v>
      </c>
      <c r="X929">
        <v>0</v>
      </c>
      <c r="Y929">
        <v>1</v>
      </c>
      <c r="Z929">
        <v>1</v>
      </c>
      <c r="AA929">
        <v>0</v>
      </c>
      <c r="AB929" t="s">
        <v>1038</v>
      </c>
      <c r="AC929" t="s">
        <v>6759</v>
      </c>
      <c r="AP929" t="s">
        <v>980</v>
      </c>
      <c r="AQ929">
        <v>0</v>
      </c>
      <c r="AT929" t="s">
        <v>935</v>
      </c>
      <c r="AU929" t="s">
        <v>4616</v>
      </c>
      <c r="AV929" t="str">
        <f t="shared" si="14"/>
        <v>Oczyszczalnia Jazowsko w aglomeracji ŁĄCKO-JAZOWSKO</v>
      </c>
      <c r="AW929" t="s">
        <v>6760</v>
      </c>
      <c r="AX929" t="s">
        <v>6761</v>
      </c>
      <c r="BF929" s="730" t="s">
        <v>6744</v>
      </c>
      <c r="BG929" s="730" t="s">
        <v>6116</v>
      </c>
      <c r="BH929" s="730" t="s">
        <v>9500</v>
      </c>
    </row>
    <row r="930" spans="1:60">
      <c r="A930">
        <v>926</v>
      </c>
      <c r="B930" t="s">
        <v>1038</v>
      </c>
      <c r="D930" t="s">
        <v>6762</v>
      </c>
      <c r="E930" t="s">
        <v>6763</v>
      </c>
      <c r="F930" t="s">
        <v>973</v>
      </c>
      <c r="G930">
        <v>1</v>
      </c>
      <c r="H930">
        <v>0</v>
      </c>
      <c r="I930" t="s">
        <v>2215</v>
      </c>
      <c r="J930" t="s">
        <v>6088</v>
      </c>
      <c r="K930" t="s">
        <v>1038</v>
      </c>
      <c r="L930" t="s">
        <v>2001</v>
      </c>
      <c r="M930" t="s">
        <v>977</v>
      </c>
      <c r="N930" t="s">
        <v>6763</v>
      </c>
      <c r="O930" t="s">
        <v>6763</v>
      </c>
      <c r="P930" t="s">
        <v>6764</v>
      </c>
      <c r="Q930">
        <v>14045</v>
      </c>
      <c r="R930">
        <v>13939</v>
      </c>
      <c r="S930">
        <v>13288</v>
      </c>
      <c r="T930">
        <v>635</v>
      </c>
      <c r="U930">
        <v>16</v>
      </c>
      <c r="V930">
        <v>651</v>
      </c>
      <c r="W930">
        <v>0.95330000000000004</v>
      </c>
      <c r="X930">
        <v>0</v>
      </c>
      <c r="Y930">
        <v>1</v>
      </c>
      <c r="Z930">
        <v>1</v>
      </c>
      <c r="AA930">
        <v>0</v>
      </c>
      <c r="AB930" t="s">
        <v>1038</v>
      </c>
      <c r="AC930" t="s">
        <v>6765</v>
      </c>
      <c r="AP930" t="s">
        <v>980</v>
      </c>
      <c r="AQ930">
        <v>0</v>
      </c>
      <c r="AT930" t="s">
        <v>935</v>
      </c>
      <c r="AU930" t="s">
        <v>4616</v>
      </c>
      <c r="AV930" t="str">
        <f t="shared" si="14"/>
        <v>Oczyszczalnia Kadcza w aglomeracji ŁĄCKO-JAZOWSKO</v>
      </c>
      <c r="AW930" t="s">
        <v>6766</v>
      </c>
      <c r="AX930" t="s">
        <v>6761</v>
      </c>
      <c r="BF930" s="730" t="s">
        <v>6750</v>
      </c>
      <c r="BG930" s="730" t="s">
        <v>5998</v>
      </c>
      <c r="BH930" s="730" t="s">
        <v>9500</v>
      </c>
    </row>
    <row r="931" spans="1:60">
      <c r="A931">
        <v>927</v>
      </c>
      <c r="B931" t="s">
        <v>1038</v>
      </c>
      <c r="D931" t="s">
        <v>6767</v>
      </c>
      <c r="E931" t="s">
        <v>6768</v>
      </c>
      <c r="F931" t="s">
        <v>973</v>
      </c>
      <c r="G931">
        <v>1</v>
      </c>
      <c r="H931">
        <v>0</v>
      </c>
      <c r="I931" t="s">
        <v>3590</v>
      </c>
      <c r="J931" t="s">
        <v>5997</v>
      </c>
      <c r="K931" t="s">
        <v>5998</v>
      </c>
      <c r="L931" t="s">
        <v>2001</v>
      </c>
      <c r="M931" t="s">
        <v>977</v>
      </c>
      <c r="N931" t="s">
        <v>6768</v>
      </c>
      <c r="O931" t="s">
        <v>6769</v>
      </c>
      <c r="P931" t="s">
        <v>6770</v>
      </c>
      <c r="Q931">
        <v>8219</v>
      </c>
      <c r="R931">
        <v>7717</v>
      </c>
      <c r="S931">
        <v>7580</v>
      </c>
      <c r="T931">
        <v>104</v>
      </c>
      <c r="U931">
        <v>27</v>
      </c>
      <c r="V931">
        <v>137</v>
      </c>
      <c r="W931">
        <v>0.98219999999999996</v>
      </c>
      <c r="X931">
        <v>1</v>
      </c>
      <c r="Y931">
        <v>1</v>
      </c>
      <c r="Z931">
        <v>1</v>
      </c>
      <c r="AA931">
        <v>1</v>
      </c>
      <c r="AB931" t="s">
        <v>1038</v>
      </c>
      <c r="AC931" t="s">
        <v>6771</v>
      </c>
      <c r="AP931" t="s">
        <v>980</v>
      </c>
      <c r="AQ931">
        <v>0</v>
      </c>
      <c r="AT931" t="s">
        <v>935</v>
      </c>
      <c r="AU931" t="s">
        <v>4622</v>
      </c>
      <c r="AV931" t="str">
        <f t="shared" si="14"/>
        <v>Oczyszczalnia Łącko w aglomeracji Łącko</v>
      </c>
      <c r="AW931" t="s">
        <v>6772</v>
      </c>
      <c r="AX931" t="s">
        <v>4618</v>
      </c>
      <c r="BF931" s="730" t="s">
        <v>1293</v>
      </c>
      <c r="BG931" s="730" t="s">
        <v>5998</v>
      </c>
      <c r="BH931" s="730" t="s">
        <v>9500</v>
      </c>
    </row>
    <row r="932" spans="1:60">
      <c r="A932">
        <v>928</v>
      </c>
      <c r="B932" t="s">
        <v>1038</v>
      </c>
      <c r="D932" t="s">
        <v>6773</v>
      </c>
      <c r="E932" t="s">
        <v>6774</v>
      </c>
      <c r="F932" t="s">
        <v>973</v>
      </c>
      <c r="G932">
        <v>2</v>
      </c>
      <c r="H932">
        <v>0</v>
      </c>
      <c r="I932" t="s">
        <v>2215</v>
      </c>
      <c r="J932" t="s">
        <v>6774</v>
      </c>
      <c r="K932" t="s">
        <v>6116</v>
      </c>
      <c r="L932" t="s">
        <v>2001</v>
      </c>
      <c r="M932" t="s">
        <v>977</v>
      </c>
      <c r="N932" t="s">
        <v>6774</v>
      </c>
      <c r="O932" t="s">
        <v>6775</v>
      </c>
      <c r="P932" t="s">
        <v>6776</v>
      </c>
      <c r="Q932">
        <v>101000</v>
      </c>
      <c r="R932">
        <v>106040</v>
      </c>
      <c r="S932">
        <v>104460</v>
      </c>
      <c r="T932">
        <v>1292</v>
      </c>
      <c r="U932">
        <v>288</v>
      </c>
      <c r="V932">
        <v>1580</v>
      </c>
      <c r="W932">
        <v>0.98509999999999998</v>
      </c>
      <c r="X932">
        <v>1</v>
      </c>
      <c r="Y932">
        <v>1</v>
      </c>
      <c r="Z932">
        <v>1</v>
      </c>
      <c r="AA932">
        <v>1</v>
      </c>
      <c r="AB932" t="s">
        <v>1038</v>
      </c>
      <c r="AC932" s="488" t="s">
        <v>6777</v>
      </c>
      <c r="AD932" s="489" t="s">
        <v>6778</v>
      </c>
      <c r="AP932" t="s">
        <v>980</v>
      </c>
      <c r="AQ932">
        <v>0</v>
      </c>
      <c r="AT932" t="s">
        <v>1047</v>
      </c>
      <c r="AU932" t="s">
        <v>4015</v>
      </c>
      <c r="AV932" t="str">
        <f t="shared" si="14"/>
        <v>Oczyszczalnia ścieków w Łazach w aglomeracji Łazy</v>
      </c>
      <c r="AW932" t="s">
        <v>6779</v>
      </c>
      <c r="AX932" t="s">
        <v>4016</v>
      </c>
      <c r="BF932" s="730" t="s">
        <v>6762</v>
      </c>
      <c r="BG932" s="730" t="s">
        <v>1038</v>
      </c>
      <c r="BH932" s="730" t="s">
        <v>9500</v>
      </c>
    </row>
    <row r="933" spans="1:60">
      <c r="A933">
        <v>929</v>
      </c>
      <c r="B933" t="s">
        <v>1038</v>
      </c>
      <c r="D933" t="s">
        <v>6780</v>
      </c>
      <c r="E933" t="s">
        <v>6781</v>
      </c>
      <c r="F933" t="s">
        <v>973</v>
      </c>
      <c r="G933">
        <v>1</v>
      </c>
      <c r="H933">
        <v>0</v>
      </c>
      <c r="I933" t="s">
        <v>2215</v>
      </c>
      <c r="J933" t="s">
        <v>2345</v>
      </c>
      <c r="K933" t="s">
        <v>6116</v>
      </c>
      <c r="L933" t="s">
        <v>2001</v>
      </c>
      <c r="M933" t="s">
        <v>977</v>
      </c>
      <c r="N933" t="s">
        <v>6781</v>
      </c>
      <c r="O933" t="s">
        <v>6781</v>
      </c>
      <c r="P933" t="s">
        <v>6782</v>
      </c>
      <c r="Q933">
        <v>4896</v>
      </c>
      <c r="R933">
        <v>4715</v>
      </c>
      <c r="S933">
        <v>3698</v>
      </c>
      <c r="T933">
        <v>963</v>
      </c>
      <c r="U933">
        <v>54</v>
      </c>
      <c r="V933">
        <v>1017</v>
      </c>
      <c r="W933">
        <v>0.7843</v>
      </c>
      <c r="X933">
        <v>0</v>
      </c>
      <c r="Y933">
        <v>1</v>
      </c>
      <c r="Z933">
        <v>1</v>
      </c>
      <c r="AA933">
        <v>0</v>
      </c>
      <c r="AB933" t="s">
        <v>1038</v>
      </c>
      <c r="AC933" t="s">
        <v>6783</v>
      </c>
      <c r="AP933" t="s">
        <v>980</v>
      </c>
      <c r="AQ933">
        <v>0</v>
      </c>
      <c r="AT933" t="s">
        <v>1047</v>
      </c>
      <c r="AU933" t="s">
        <v>4290</v>
      </c>
      <c r="AV933" t="str">
        <f t="shared" si="14"/>
        <v>Oczyszczalnia ścieków "Wschód" w aglomeracji Łaziska Górne</v>
      </c>
      <c r="AW933" t="s">
        <v>6784</v>
      </c>
      <c r="AX933" t="s">
        <v>4291</v>
      </c>
      <c r="BF933" s="730" t="s">
        <v>6767</v>
      </c>
      <c r="BG933" s="730" t="s">
        <v>5998</v>
      </c>
      <c r="BH933" s="730" t="s">
        <v>9500</v>
      </c>
    </row>
    <row r="934" spans="1:60">
      <c r="A934">
        <v>930</v>
      </c>
      <c r="B934" t="s">
        <v>1038</v>
      </c>
      <c r="D934" t="s">
        <v>6785</v>
      </c>
      <c r="E934" t="s">
        <v>6786</v>
      </c>
      <c r="F934" t="s">
        <v>973</v>
      </c>
      <c r="G934">
        <v>2</v>
      </c>
      <c r="H934">
        <v>0</v>
      </c>
      <c r="I934" t="s">
        <v>2215</v>
      </c>
      <c r="J934" t="s">
        <v>6138</v>
      </c>
      <c r="K934" t="s">
        <v>1038</v>
      </c>
      <c r="L934" t="s">
        <v>2001</v>
      </c>
      <c r="M934" t="s">
        <v>977</v>
      </c>
      <c r="N934" t="s">
        <v>6786</v>
      </c>
      <c r="O934" t="s">
        <v>6786</v>
      </c>
      <c r="P934" t="s">
        <v>6787</v>
      </c>
      <c r="Q934">
        <v>3508</v>
      </c>
      <c r="R934">
        <v>3705</v>
      </c>
      <c r="S934">
        <v>3598</v>
      </c>
      <c r="T934">
        <v>56</v>
      </c>
      <c r="U934">
        <v>51</v>
      </c>
      <c r="V934">
        <v>107</v>
      </c>
      <c r="W934">
        <v>0.97109999999999996</v>
      </c>
      <c r="X934">
        <v>0</v>
      </c>
      <c r="Y934">
        <v>1</v>
      </c>
      <c r="Z934">
        <v>1</v>
      </c>
      <c r="AA934">
        <v>0</v>
      </c>
      <c r="AB934" t="s">
        <v>1038</v>
      </c>
      <c r="AC934" s="488" t="s">
        <v>6788</v>
      </c>
      <c r="AD934" s="489" t="s">
        <v>6789</v>
      </c>
      <c r="AP934" t="s">
        <v>980</v>
      </c>
      <c r="AQ934">
        <v>0</v>
      </c>
      <c r="AT934" t="s">
        <v>990</v>
      </c>
      <c r="AU934" t="s">
        <v>6790</v>
      </c>
      <c r="AV934" t="str">
        <f t="shared" si="14"/>
        <v>Łaskarzew w aglomeracji Łaskarzew</v>
      </c>
      <c r="AW934" t="s">
        <v>6791</v>
      </c>
      <c r="AX934" t="s">
        <v>6791</v>
      </c>
      <c r="BF934" s="730" t="s">
        <v>6773</v>
      </c>
      <c r="BG934" s="730" t="s">
        <v>6116</v>
      </c>
      <c r="BH934" s="730" t="s">
        <v>9500</v>
      </c>
    </row>
    <row r="935" spans="1:60">
      <c r="A935">
        <v>931</v>
      </c>
      <c r="B935" t="s">
        <v>1038</v>
      </c>
      <c r="D935" t="s">
        <v>6792</v>
      </c>
      <c r="E935" t="s">
        <v>6793</v>
      </c>
      <c r="F935" t="s">
        <v>973</v>
      </c>
      <c r="G935">
        <v>1</v>
      </c>
      <c r="H935">
        <v>0</v>
      </c>
      <c r="I935" t="s">
        <v>6152</v>
      </c>
      <c r="J935" t="s">
        <v>6006</v>
      </c>
      <c r="K935" t="s">
        <v>6794</v>
      </c>
      <c r="L935" t="s">
        <v>2001</v>
      </c>
      <c r="M935" t="s">
        <v>977</v>
      </c>
      <c r="N935" t="s">
        <v>6795</v>
      </c>
      <c r="O935" t="s">
        <v>6795</v>
      </c>
      <c r="P935" t="s">
        <v>6796</v>
      </c>
      <c r="Q935">
        <v>6409</v>
      </c>
      <c r="R935">
        <v>6291</v>
      </c>
      <c r="S935">
        <v>6222</v>
      </c>
      <c r="T935">
        <v>43</v>
      </c>
      <c r="U935">
        <v>26</v>
      </c>
      <c r="V935">
        <v>69</v>
      </c>
      <c r="W935">
        <v>0.98899999999999999</v>
      </c>
      <c r="X935">
        <v>1</v>
      </c>
      <c r="Y935">
        <v>1</v>
      </c>
      <c r="Z935">
        <v>1</v>
      </c>
      <c r="AA935">
        <v>1</v>
      </c>
      <c r="AB935" t="s">
        <v>1038</v>
      </c>
      <c r="AC935" t="s">
        <v>6797</v>
      </c>
      <c r="AP935" t="s">
        <v>980</v>
      </c>
      <c r="AQ935">
        <v>0</v>
      </c>
      <c r="AT935" t="s">
        <v>1038</v>
      </c>
      <c r="AU935" t="s">
        <v>6724</v>
      </c>
      <c r="AV935" t="str">
        <f t="shared" si="14"/>
        <v>Łask w aglomeracji Łask</v>
      </c>
      <c r="AW935" t="s">
        <v>6725</v>
      </c>
      <c r="AX935" t="s">
        <v>6725</v>
      </c>
      <c r="BF935" s="730" t="s">
        <v>6780</v>
      </c>
      <c r="BG935" s="730" t="s">
        <v>6116</v>
      </c>
      <c r="BH935" s="730" t="s">
        <v>9500</v>
      </c>
    </row>
    <row r="936" spans="1:60">
      <c r="A936">
        <v>932</v>
      </c>
      <c r="B936" t="s">
        <v>1038</v>
      </c>
      <c r="D936" t="s">
        <v>2659</v>
      </c>
      <c r="E936" t="s">
        <v>2661</v>
      </c>
      <c r="F936" t="s">
        <v>973</v>
      </c>
      <c r="G936">
        <v>1</v>
      </c>
      <c r="H936">
        <v>0</v>
      </c>
      <c r="I936" t="s">
        <v>2215</v>
      </c>
      <c r="J936" t="s">
        <v>6248</v>
      </c>
      <c r="K936" t="s">
        <v>6007</v>
      </c>
      <c r="L936" t="s">
        <v>2001</v>
      </c>
      <c r="M936" t="s">
        <v>977</v>
      </c>
      <c r="N936" t="s">
        <v>2661</v>
      </c>
      <c r="O936" t="s">
        <v>2661</v>
      </c>
      <c r="P936" t="s">
        <v>6798</v>
      </c>
      <c r="Q936">
        <v>2516</v>
      </c>
      <c r="R936">
        <v>2404</v>
      </c>
      <c r="S936">
        <v>2390</v>
      </c>
      <c r="T936">
        <v>0</v>
      </c>
      <c r="U936">
        <v>14</v>
      </c>
      <c r="V936">
        <v>14</v>
      </c>
      <c r="W936">
        <v>0.99419999999999997</v>
      </c>
      <c r="X936">
        <v>1</v>
      </c>
      <c r="Y936">
        <v>1</v>
      </c>
      <c r="Z936">
        <v>0</v>
      </c>
      <c r="AA936">
        <v>0</v>
      </c>
      <c r="AB936" t="s">
        <v>1038</v>
      </c>
      <c r="AC936" t="s">
        <v>6799</v>
      </c>
      <c r="AP936" t="s">
        <v>980</v>
      </c>
      <c r="AQ936">
        <v>0</v>
      </c>
      <c r="AT936" t="s">
        <v>1169</v>
      </c>
      <c r="AU936" t="s">
        <v>3348</v>
      </c>
      <c r="AV936" t="str">
        <f t="shared" si="14"/>
        <v>Grupowa Oczyszczalnia Ścieków Łasin  w aglomeracji Łasin</v>
      </c>
      <c r="AW936" t="s">
        <v>6800</v>
      </c>
      <c r="AX936" t="s">
        <v>3349</v>
      </c>
      <c r="BF936" s="730" t="s">
        <v>6785</v>
      </c>
      <c r="BG936" s="730" t="s">
        <v>1038</v>
      </c>
      <c r="BH936" s="730" t="s">
        <v>9500</v>
      </c>
    </row>
    <row r="937" spans="1:60">
      <c r="A937">
        <v>933</v>
      </c>
      <c r="B937" t="s">
        <v>1038</v>
      </c>
      <c r="D937" t="s">
        <v>1437</v>
      </c>
      <c r="E937" t="s">
        <v>1439</v>
      </c>
      <c r="F937" t="s">
        <v>973</v>
      </c>
      <c r="G937">
        <v>1</v>
      </c>
      <c r="H937">
        <v>0</v>
      </c>
      <c r="I937" t="s">
        <v>2215</v>
      </c>
      <c r="J937" t="s">
        <v>6186</v>
      </c>
      <c r="K937" t="s">
        <v>1038</v>
      </c>
      <c r="L937" t="s">
        <v>2001</v>
      </c>
      <c r="M937" t="s">
        <v>977</v>
      </c>
      <c r="N937" t="s">
        <v>1439</v>
      </c>
      <c r="O937" t="s">
        <v>1439</v>
      </c>
      <c r="P937" t="s">
        <v>6801</v>
      </c>
      <c r="Q937">
        <v>5227</v>
      </c>
      <c r="R937">
        <v>5353</v>
      </c>
      <c r="S937">
        <v>5259</v>
      </c>
      <c r="T937">
        <v>77</v>
      </c>
      <c r="U937">
        <v>17</v>
      </c>
      <c r="V937">
        <v>94</v>
      </c>
      <c r="W937">
        <v>0.98240000000000005</v>
      </c>
      <c r="X937">
        <v>1</v>
      </c>
      <c r="Y937">
        <v>1</v>
      </c>
      <c r="Z937">
        <v>1</v>
      </c>
      <c r="AA937">
        <v>1</v>
      </c>
      <c r="AB937" t="s">
        <v>1038</v>
      </c>
      <c r="AC937" t="s">
        <v>6802</v>
      </c>
      <c r="AP937" t="s">
        <v>980</v>
      </c>
      <c r="AQ937">
        <v>0</v>
      </c>
      <c r="AT937" t="s">
        <v>1459</v>
      </c>
      <c r="AU937" t="s">
        <v>1608</v>
      </c>
      <c r="AV937" t="str">
        <f t="shared" si="14"/>
        <v>Miejska oczyszczalnia Ścieków w Łapach w aglomeracji Łapy</v>
      </c>
      <c r="AW937" t="s">
        <v>6803</v>
      </c>
      <c r="AX937" t="s">
        <v>1609</v>
      </c>
      <c r="BF937" s="730" t="s">
        <v>6792</v>
      </c>
      <c r="BG937" s="730" t="s">
        <v>6794</v>
      </c>
      <c r="BH937" s="730" t="s">
        <v>9500</v>
      </c>
    </row>
    <row r="938" spans="1:60">
      <c r="A938">
        <v>934</v>
      </c>
      <c r="B938" t="s">
        <v>1038</v>
      </c>
      <c r="D938" t="s">
        <v>6804</v>
      </c>
      <c r="E938" t="s">
        <v>6452</v>
      </c>
      <c r="F938" t="s">
        <v>973</v>
      </c>
      <c r="G938">
        <v>2</v>
      </c>
      <c r="H938">
        <v>0</v>
      </c>
      <c r="I938" t="s">
        <v>2215</v>
      </c>
      <c r="J938" t="s">
        <v>2256</v>
      </c>
      <c r="K938" t="s">
        <v>1038</v>
      </c>
      <c r="L938" t="s">
        <v>2001</v>
      </c>
      <c r="M938" t="s">
        <v>977</v>
      </c>
      <c r="N938" t="s">
        <v>6452</v>
      </c>
      <c r="O938" t="s">
        <v>6452</v>
      </c>
      <c r="P938" t="s">
        <v>6805</v>
      </c>
      <c r="Q938">
        <v>4389</v>
      </c>
      <c r="R938">
        <v>4284</v>
      </c>
      <c r="S938">
        <v>4284</v>
      </c>
      <c r="T938">
        <v>0</v>
      </c>
      <c r="U938">
        <v>0</v>
      </c>
      <c r="V938">
        <v>0</v>
      </c>
      <c r="W938">
        <v>1</v>
      </c>
      <c r="X938">
        <v>1</v>
      </c>
      <c r="Y938">
        <v>1</v>
      </c>
      <c r="Z938">
        <v>1</v>
      </c>
      <c r="AA938">
        <v>1</v>
      </c>
      <c r="AB938" t="s">
        <v>1038</v>
      </c>
      <c r="AC938" s="488" t="s">
        <v>6806</v>
      </c>
      <c r="AD938" s="489" t="s">
        <v>6807</v>
      </c>
      <c r="AP938" t="s">
        <v>980</v>
      </c>
      <c r="AQ938">
        <v>0</v>
      </c>
      <c r="AT938" t="s">
        <v>935</v>
      </c>
      <c r="AU938" t="s">
        <v>5040</v>
      </c>
      <c r="AV938" t="str">
        <f t="shared" si="14"/>
        <v>Niedzica w aglomeracji Łapsze Niżne - Niedzica</v>
      </c>
      <c r="AW938" t="s">
        <v>6808</v>
      </c>
      <c r="AX938" t="s">
        <v>5041</v>
      </c>
      <c r="BF938" s="730" t="s">
        <v>2659</v>
      </c>
      <c r="BG938" s="730" t="s">
        <v>6007</v>
      </c>
      <c r="BH938" s="730" t="s">
        <v>9500</v>
      </c>
    </row>
    <row r="939" spans="1:60">
      <c r="A939">
        <v>935</v>
      </c>
      <c r="B939" t="s">
        <v>1038</v>
      </c>
      <c r="D939" t="s">
        <v>5529</v>
      </c>
      <c r="E939" t="s">
        <v>5531</v>
      </c>
      <c r="F939" t="s">
        <v>973</v>
      </c>
      <c r="G939">
        <v>1</v>
      </c>
      <c r="H939">
        <v>0</v>
      </c>
      <c r="I939" t="s">
        <v>2215</v>
      </c>
      <c r="J939" t="s">
        <v>6048</v>
      </c>
      <c r="K939" t="s">
        <v>1038</v>
      </c>
      <c r="L939" t="s">
        <v>2001</v>
      </c>
      <c r="M939" t="s">
        <v>977</v>
      </c>
      <c r="N939" t="s">
        <v>5531</v>
      </c>
      <c r="O939" t="s">
        <v>5531</v>
      </c>
      <c r="P939" t="s">
        <v>6809</v>
      </c>
      <c r="Q939">
        <v>2108</v>
      </c>
      <c r="R939">
        <v>2060</v>
      </c>
      <c r="S939">
        <v>1977</v>
      </c>
      <c r="T939">
        <v>48</v>
      </c>
      <c r="U939">
        <v>35</v>
      </c>
      <c r="V939">
        <v>83</v>
      </c>
      <c r="W939">
        <v>0.9597</v>
      </c>
      <c r="X939">
        <v>0</v>
      </c>
      <c r="Y939">
        <v>1</v>
      </c>
      <c r="Z939">
        <v>1</v>
      </c>
      <c r="AA939">
        <v>0</v>
      </c>
      <c r="AB939" t="s">
        <v>1038</v>
      </c>
      <c r="AC939" t="s">
        <v>6810</v>
      </c>
      <c r="AP939" t="s">
        <v>980</v>
      </c>
      <c r="AQ939">
        <v>0</v>
      </c>
      <c r="AT939" t="s">
        <v>1019</v>
      </c>
      <c r="AU939" t="s">
        <v>6811</v>
      </c>
      <c r="AV939" t="str">
        <f t="shared" si="14"/>
        <v>Wola Dalsza w aglomeracji Łańcut</v>
      </c>
      <c r="AW939" t="s">
        <v>6812</v>
      </c>
      <c r="AX939" t="s">
        <v>6813</v>
      </c>
      <c r="BF939" s="730" t="s">
        <v>1437</v>
      </c>
      <c r="BG939" s="730" t="s">
        <v>1038</v>
      </c>
      <c r="BH939" s="730" t="s">
        <v>9500</v>
      </c>
    </row>
    <row r="940" spans="1:60">
      <c r="A940">
        <v>936</v>
      </c>
      <c r="B940" t="s">
        <v>1038</v>
      </c>
      <c r="D940" t="s">
        <v>2117</v>
      </c>
      <c r="E940" t="s">
        <v>2119</v>
      </c>
      <c r="F940" t="s">
        <v>973</v>
      </c>
      <c r="G940">
        <v>1</v>
      </c>
      <c r="H940">
        <v>0</v>
      </c>
      <c r="I940" t="s">
        <v>2215</v>
      </c>
      <c r="J940" t="s">
        <v>6326</v>
      </c>
      <c r="K940" t="s">
        <v>6109</v>
      </c>
      <c r="L940" t="s">
        <v>2001</v>
      </c>
      <c r="M940" t="s">
        <v>977</v>
      </c>
      <c r="N940" t="s">
        <v>2119</v>
      </c>
      <c r="O940" t="s">
        <v>2119</v>
      </c>
      <c r="P940" t="s">
        <v>6814</v>
      </c>
      <c r="Q940">
        <v>2630</v>
      </c>
      <c r="R940">
        <v>3012</v>
      </c>
      <c r="S940">
        <v>2968</v>
      </c>
      <c r="T940">
        <v>0</v>
      </c>
      <c r="U940">
        <v>44</v>
      </c>
      <c r="V940">
        <v>44</v>
      </c>
      <c r="W940">
        <v>0.98540000000000005</v>
      </c>
      <c r="X940">
        <v>1</v>
      </c>
      <c r="Y940">
        <v>1</v>
      </c>
      <c r="Z940">
        <v>1</v>
      </c>
      <c r="AA940">
        <v>1</v>
      </c>
      <c r="AB940" t="s">
        <v>1038</v>
      </c>
      <c r="AC940" t="s">
        <v>6815</v>
      </c>
      <c r="AP940" t="s">
        <v>980</v>
      </c>
      <c r="AQ940">
        <v>0</v>
      </c>
      <c r="AT940" t="s">
        <v>935</v>
      </c>
      <c r="AU940" t="s">
        <v>4871</v>
      </c>
      <c r="AV940" t="str">
        <f t="shared" si="14"/>
        <v>Oczyszczalnia Ścieków ECOLO-CHIEF w Łagowie w aglomeracji Łagów</v>
      </c>
      <c r="AW940" t="s">
        <v>6816</v>
      </c>
      <c r="AX940" t="s">
        <v>4872</v>
      </c>
      <c r="BF940" s="730" t="s">
        <v>6804</v>
      </c>
      <c r="BG940" s="730" t="s">
        <v>1038</v>
      </c>
      <c r="BH940" s="730" t="s">
        <v>9500</v>
      </c>
    </row>
    <row r="941" spans="1:60">
      <c r="A941">
        <v>937</v>
      </c>
      <c r="B941" t="s">
        <v>1038</v>
      </c>
      <c r="D941" t="s">
        <v>5824</v>
      </c>
      <c r="E941" t="s">
        <v>5826</v>
      </c>
      <c r="F941" t="s">
        <v>973</v>
      </c>
      <c r="G941">
        <v>1</v>
      </c>
      <c r="H941">
        <v>0</v>
      </c>
      <c r="I941" t="s">
        <v>2215</v>
      </c>
      <c r="J941" t="s">
        <v>6263</v>
      </c>
      <c r="K941" t="s">
        <v>6109</v>
      </c>
      <c r="L941" t="s">
        <v>2001</v>
      </c>
      <c r="M941" t="s">
        <v>977</v>
      </c>
      <c r="N941" t="s">
        <v>5826</v>
      </c>
      <c r="O941" t="s">
        <v>5826</v>
      </c>
      <c r="P941" t="s">
        <v>6817</v>
      </c>
      <c r="Q941">
        <v>20322</v>
      </c>
      <c r="R941">
        <v>20375</v>
      </c>
      <c r="S941">
        <v>20072</v>
      </c>
      <c r="T941">
        <v>160</v>
      </c>
      <c r="U941">
        <v>143</v>
      </c>
      <c r="V941">
        <v>303</v>
      </c>
      <c r="W941">
        <v>0.98509999999999998</v>
      </c>
      <c r="X941">
        <v>1</v>
      </c>
      <c r="Y941">
        <v>1</v>
      </c>
      <c r="Z941">
        <v>1</v>
      </c>
      <c r="AA941">
        <v>1</v>
      </c>
      <c r="AB941" t="s">
        <v>1038</v>
      </c>
      <c r="AC941" t="s">
        <v>6818</v>
      </c>
      <c r="AP941" t="s">
        <v>980</v>
      </c>
      <c r="AQ941">
        <v>0</v>
      </c>
      <c r="AT941" t="s">
        <v>1029</v>
      </c>
      <c r="AU941" t="s">
        <v>6819</v>
      </c>
      <c r="AV941" t="str">
        <f t="shared" si="14"/>
        <v>Gronów  w aglomeracji Łagów</v>
      </c>
      <c r="AW941" t="s">
        <v>6820</v>
      </c>
      <c r="AX941" t="s">
        <v>4872</v>
      </c>
      <c r="BF941" s="730" t="s">
        <v>5529</v>
      </c>
      <c r="BG941" s="730" t="s">
        <v>1038</v>
      </c>
      <c r="BH941" s="730" t="s">
        <v>9500</v>
      </c>
    </row>
    <row r="942" spans="1:60">
      <c r="A942">
        <v>938</v>
      </c>
      <c r="B942" t="s">
        <v>1038</v>
      </c>
      <c r="D942" t="s">
        <v>2075</v>
      </c>
      <c r="E942" t="s">
        <v>2077</v>
      </c>
      <c r="F942" t="s">
        <v>973</v>
      </c>
      <c r="G942">
        <v>1</v>
      </c>
      <c r="H942">
        <v>0</v>
      </c>
      <c r="I942" t="s">
        <v>6018</v>
      </c>
      <c r="J942" t="s">
        <v>6522</v>
      </c>
      <c r="K942" t="s">
        <v>6007</v>
      </c>
      <c r="L942" t="s">
        <v>2001</v>
      </c>
      <c r="M942" t="s">
        <v>977</v>
      </c>
      <c r="N942" t="s">
        <v>2077</v>
      </c>
      <c r="O942" t="s">
        <v>6821</v>
      </c>
      <c r="P942" t="s">
        <v>6822</v>
      </c>
      <c r="Q942">
        <v>13348</v>
      </c>
      <c r="R942">
        <v>13174</v>
      </c>
      <c r="S942">
        <v>12932</v>
      </c>
      <c r="T942">
        <v>196</v>
      </c>
      <c r="U942">
        <v>46</v>
      </c>
      <c r="V942">
        <v>242</v>
      </c>
      <c r="W942">
        <v>0.98160000000000003</v>
      </c>
      <c r="X942">
        <v>1</v>
      </c>
      <c r="Y942">
        <v>1</v>
      </c>
      <c r="Z942">
        <v>1</v>
      </c>
      <c r="AA942">
        <v>1</v>
      </c>
      <c r="AB942" t="s">
        <v>1038</v>
      </c>
      <c r="AC942" t="s">
        <v>6823</v>
      </c>
      <c r="AP942" t="s">
        <v>980</v>
      </c>
      <c r="AQ942">
        <v>0</v>
      </c>
      <c r="AT942" t="s">
        <v>1029</v>
      </c>
      <c r="AU942" t="s">
        <v>6824</v>
      </c>
      <c r="AV942" t="str">
        <f t="shared" si="14"/>
        <v>Sokolniki w aglomeracji Łagiewniki</v>
      </c>
      <c r="AW942" t="s">
        <v>6825</v>
      </c>
      <c r="AX942" t="s">
        <v>6826</v>
      </c>
      <c r="BF942" s="730" t="s">
        <v>2117</v>
      </c>
      <c r="BG942" s="730" t="s">
        <v>6109</v>
      </c>
      <c r="BH942" s="730" t="s">
        <v>9500</v>
      </c>
    </row>
    <row r="943" spans="1:60">
      <c r="A943">
        <v>939</v>
      </c>
      <c r="B943" t="s">
        <v>1038</v>
      </c>
      <c r="D943" t="s">
        <v>6827</v>
      </c>
      <c r="E943" t="s">
        <v>6828</v>
      </c>
      <c r="F943" t="s">
        <v>973</v>
      </c>
      <c r="G943">
        <v>1</v>
      </c>
      <c r="H943">
        <v>0</v>
      </c>
      <c r="I943" t="s">
        <v>2152</v>
      </c>
      <c r="J943" t="s">
        <v>6715</v>
      </c>
      <c r="K943" t="s">
        <v>6109</v>
      </c>
      <c r="L943" t="s">
        <v>2001</v>
      </c>
      <c r="M943" t="s">
        <v>977</v>
      </c>
      <c r="N943" t="s">
        <v>6828</v>
      </c>
      <c r="O943" t="s">
        <v>6828</v>
      </c>
      <c r="P943" t="s">
        <v>6829</v>
      </c>
      <c r="Q943">
        <v>3202</v>
      </c>
      <c r="R943">
        <v>2652</v>
      </c>
      <c r="S943">
        <v>2610</v>
      </c>
      <c r="T943">
        <v>17</v>
      </c>
      <c r="U943">
        <v>25</v>
      </c>
      <c r="V943">
        <v>42</v>
      </c>
      <c r="W943">
        <v>0.98419999999999996</v>
      </c>
      <c r="X943">
        <v>1</v>
      </c>
      <c r="Y943">
        <v>1</v>
      </c>
      <c r="Z943">
        <v>1</v>
      </c>
      <c r="AA943">
        <v>1</v>
      </c>
      <c r="AB943" t="s">
        <v>1038</v>
      </c>
      <c r="AC943" t="s">
        <v>6830</v>
      </c>
      <c r="AP943" t="s">
        <v>980</v>
      </c>
      <c r="AQ943">
        <v>0</v>
      </c>
      <c r="AT943" t="s">
        <v>1029</v>
      </c>
      <c r="AU943" t="s">
        <v>6824</v>
      </c>
      <c r="AV943" t="str">
        <f t="shared" si="14"/>
        <v>Łagiewniki w aglomeracji Łagiewniki</v>
      </c>
      <c r="AW943" t="s">
        <v>6826</v>
      </c>
      <c r="AX943" t="s">
        <v>6826</v>
      </c>
      <c r="BF943" s="730" t="s">
        <v>5824</v>
      </c>
      <c r="BG943" s="730" t="s">
        <v>6109</v>
      </c>
      <c r="BH943" s="730" t="s">
        <v>9500</v>
      </c>
    </row>
    <row r="944" spans="1:60">
      <c r="A944">
        <v>940</v>
      </c>
      <c r="B944" t="s">
        <v>1038</v>
      </c>
      <c r="D944" t="s">
        <v>5554</v>
      </c>
      <c r="E944" t="s">
        <v>5556</v>
      </c>
      <c r="F944" t="s">
        <v>973</v>
      </c>
      <c r="G944">
        <v>1</v>
      </c>
      <c r="H944">
        <v>0</v>
      </c>
      <c r="I944" t="s">
        <v>2215</v>
      </c>
      <c r="J944" t="s">
        <v>2314</v>
      </c>
      <c r="K944" t="s">
        <v>6116</v>
      </c>
      <c r="L944" t="s">
        <v>2001</v>
      </c>
      <c r="M944" t="s">
        <v>977</v>
      </c>
      <c r="N944" t="s">
        <v>5556</v>
      </c>
      <c r="O944" t="s">
        <v>5556</v>
      </c>
      <c r="P944" t="s">
        <v>6831</v>
      </c>
      <c r="Q944">
        <v>2649</v>
      </c>
      <c r="R944">
        <v>2557</v>
      </c>
      <c r="S944">
        <v>2499</v>
      </c>
      <c r="T944">
        <v>24</v>
      </c>
      <c r="U944">
        <v>34</v>
      </c>
      <c r="V944">
        <v>58</v>
      </c>
      <c r="W944">
        <v>0.97729999999999995</v>
      </c>
      <c r="X944">
        <v>0</v>
      </c>
      <c r="Y944">
        <v>1</v>
      </c>
      <c r="Z944">
        <v>1</v>
      </c>
      <c r="AA944">
        <v>0</v>
      </c>
      <c r="AB944" t="s">
        <v>1038</v>
      </c>
      <c r="AC944" t="s">
        <v>6832</v>
      </c>
      <c r="AP944" t="s">
        <v>980</v>
      </c>
      <c r="AQ944">
        <v>0</v>
      </c>
      <c r="AT944" t="s">
        <v>935</v>
      </c>
      <c r="AU944" t="s">
        <v>5346</v>
      </c>
      <c r="AV944" t="str">
        <f t="shared" si="14"/>
        <v>OCZYSZCZALNIA ŚCIEKÓW MACIEJÓWKA w aglomeracji Łabowa</v>
      </c>
      <c r="AW944" t="s">
        <v>6833</v>
      </c>
      <c r="AX944" t="s">
        <v>5347</v>
      </c>
      <c r="BF944" s="730" t="s">
        <v>2075</v>
      </c>
      <c r="BG944" s="730" t="s">
        <v>6007</v>
      </c>
      <c r="BH944" s="730" t="s">
        <v>9500</v>
      </c>
    </row>
    <row r="945" spans="1:60">
      <c r="A945">
        <v>941</v>
      </c>
      <c r="B945" t="s">
        <v>1038</v>
      </c>
      <c r="D945" t="s">
        <v>2430</v>
      </c>
      <c r="E945" t="s">
        <v>2431</v>
      </c>
      <c r="F945" t="s">
        <v>973</v>
      </c>
      <c r="G945">
        <v>1</v>
      </c>
      <c r="H945">
        <v>0</v>
      </c>
      <c r="I945" t="s">
        <v>6018</v>
      </c>
      <c r="J945" t="s">
        <v>6539</v>
      </c>
      <c r="K945" t="s">
        <v>5998</v>
      </c>
      <c r="L945" t="s">
        <v>2001</v>
      </c>
      <c r="M945" t="s">
        <v>977</v>
      </c>
      <c r="N945" t="s">
        <v>2431</v>
      </c>
      <c r="O945" t="s">
        <v>2431</v>
      </c>
      <c r="P945" t="s">
        <v>6834</v>
      </c>
      <c r="Q945">
        <v>3822</v>
      </c>
      <c r="R945">
        <v>3822</v>
      </c>
      <c r="S945">
        <v>3767</v>
      </c>
      <c r="T945">
        <v>55</v>
      </c>
      <c r="U945">
        <v>0</v>
      </c>
      <c r="V945">
        <v>55</v>
      </c>
      <c r="W945">
        <v>0.98560000000000003</v>
      </c>
      <c r="X945">
        <v>1</v>
      </c>
      <c r="Y945">
        <v>1</v>
      </c>
      <c r="Z945">
        <v>1</v>
      </c>
      <c r="AA945">
        <v>1</v>
      </c>
      <c r="AB945" t="s">
        <v>1038</v>
      </c>
      <c r="AC945" t="s">
        <v>6835</v>
      </c>
      <c r="AP945" t="s">
        <v>980</v>
      </c>
      <c r="AQ945">
        <v>0</v>
      </c>
      <c r="AT945" t="s">
        <v>935</v>
      </c>
      <c r="AU945" t="s">
        <v>5346</v>
      </c>
      <c r="AV945" t="str">
        <f t="shared" si="14"/>
        <v>OCZYSZCZALNIA ŚCIEKÓW W KAMIANNEJ  w aglomeracji Łabowa</v>
      </c>
      <c r="AW945" t="s">
        <v>6836</v>
      </c>
      <c r="AX945" t="s">
        <v>5347</v>
      </c>
      <c r="BF945" s="730" t="s">
        <v>6827</v>
      </c>
      <c r="BG945" s="730" t="s">
        <v>6109</v>
      </c>
      <c r="BH945" s="730" t="s">
        <v>9500</v>
      </c>
    </row>
    <row r="946" spans="1:60">
      <c r="A946">
        <v>942</v>
      </c>
      <c r="B946" t="s">
        <v>1038</v>
      </c>
      <c r="D946" t="s">
        <v>1938</v>
      </c>
      <c r="E946" t="s">
        <v>1940</v>
      </c>
      <c r="F946" t="s">
        <v>973</v>
      </c>
      <c r="G946">
        <v>1</v>
      </c>
      <c r="H946">
        <v>0</v>
      </c>
      <c r="I946" t="s">
        <v>2152</v>
      </c>
      <c r="J946" t="s">
        <v>6383</v>
      </c>
      <c r="K946" t="s">
        <v>6109</v>
      </c>
      <c r="L946" t="s">
        <v>2001</v>
      </c>
      <c r="M946" t="s">
        <v>977</v>
      </c>
      <c r="N946" t="s">
        <v>6837</v>
      </c>
      <c r="O946" t="s">
        <v>6837</v>
      </c>
      <c r="P946" t="s">
        <v>6838</v>
      </c>
      <c r="Q946">
        <v>15647</v>
      </c>
      <c r="R946">
        <v>15648</v>
      </c>
      <c r="S946">
        <v>15323</v>
      </c>
      <c r="T946">
        <v>264</v>
      </c>
      <c r="U946">
        <v>61</v>
      </c>
      <c r="V946">
        <v>325</v>
      </c>
      <c r="W946">
        <v>0.97919999999999996</v>
      </c>
      <c r="X946">
        <v>0</v>
      </c>
      <c r="Y946">
        <v>1</v>
      </c>
      <c r="Z946">
        <v>1</v>
      </c>
      <c r="AA946">
        <v>0</v>
      </c>
      <c r="AB946" t="s">
        <v>1038</v>
      </c>
      <c r="AC946" t="s">
        <v>6839</v>
      </c>
      <c r="AP946" t="s">
        <v>980</v>
      </c>
      <c r="AQ946">
        <v>0</v>
      </c>
      <c r="AT946" t="s">
        <v>1072</v>
      </c>
      <c r="AU946" t="s">
        <v>2058</v>
      </c>
      <c r="AV946" t="str">
        <f t="shared" si="14"/>
        <v>Oczyszczalnia ścieków w Łabiszynie w aglomeracji Łabiszyn</v>
      </c>
      <c r="AW946" t="s">
        <v>6840</v>
      </c>
      <c r="AX946" t="s">
        <v>2059</v>
      </c>
      <c r="BF946" s="730" t="s">
        <v>5554</v>
      </c>
      <c r="BG946" s="730" t="s">
        <v>6116</v>
      </c>
      <c r="BH946" s="730" t="s">
        <v>9500</v>
      </c>
    </row>
    <row r="947" spans="1:60">
      <c r="A947">
        <v>943</v>
      </c>
      <c r="B947" t="s">
        <v>1038</v>
      </c>
      <c r="D947" t="s">
        <v>6188</v>
      </c>
      <c r="E947" t="s">
        <v>6841</v>
      </c>
      <c r="F947" t="s">
        <v>973</v>
      </c>
      <c r="G947">
        <v>1</v>
      </c>
      <c r="H947">
        <v>0</v>
      </c>
      <c r="I947" t="s">
        <v>2215</v>
      </c>
      <c r="J947" t="s">
        <v>6023</v>
      </c>
      <c r="K947" t="s">
        <v>6007</v>
      </c>
      <c r="L947" t="s">
        <v>2001</v>
      </c>
      <c r="M947" t="s">
        <v>977</v>
      </c>
      <c r="N947" t="s">
        <v>6841</v>
      </c>
      <c r="O947" t="s">
        <v>6841</v>
      </c>
      <c r="P947" t="s">
        <v>6842</v>
      </c>
      <c r="Q947">
        <v>59506</v>
      </c>
      <c r="R947">
        <v>59670</v>
      </c>
      <c r="S947">
        <v>59670</v>
      </c>
      <c r="T947">
        <v>0</v>
      </c>
      <c r="U947">
        <v>0</v>
      </c>
      <c r="V947">
        <v>0</v>
      </c>
      <c r="W947">
        <v>1</v>
      </c>
      <c r="X947">
        <v>1</v>
      </c>
      <c r="Y947">
        <v>1</v>
      </c>
      <c r="Z947">
        <v>1</v>
      </c>
      <c r="AA947">
        <v>1</v>
      </c>
      <c r="AB947" t="s">
        <v>1038</v>
      </c>
      <c r="AC947" t="s">
        <v>6843</v>
      </c>
      <c r="AP947" t="s">
        <v>1232</v>
      </c>
      <c r="AQ947">
        <v>3</v>
      </c>
      <c r="AT947" t="s">
        <v>1047</v>
      </c>
      <c r="AU947" t="s">
        <v>4007</v>
      </c>
      <c r="AV947" t="str">
        <f t="shared" si="14"/>
        <v>Oczyszczalnia Ścieków w Suminie w aglomeracji Lyski</v>
      </c>
      <c r="AW947" t="s">
        <v>6844</v>
      </c>
      <c r="AX947" t="s">
        <v>4008</v>
      </c>
      <c r="BF947" s="730" t="s">
        <v>2430</v>
      </c>
      <c r="BG947" s="730" t="s">
        <v>5998</v>
      </c>
      <c r="BH947" s="730" t="s">
        <v>9500</v>
      </c>
    </row>
    <row r="948" spans="1:60">
      <c r="A948">
        <v>944</v>
      </c>
      <c r="B948" t="s">
        <v>1038</v>
      </c>
      <c r="D948" t="s">
        <v>5448</v>
      </c>
      <c r="E948" t="s">
        <v>5449</v>
      </c>
      <c r="F948" t="s">
        <v>973</v>
      </c>
      <c r="G948">
        <v>1</v>
      </c>
      <c r="H948">
        <v>0</v>
      </c>
      <c r="I948" t="s">
        <v>2215</v>
      </c>
      <c r="J948" t="s">
        <v>6048</v>
      </c>
      <c r="K948" t="s">
        <v>1038</v>
      </c>
      <c r="L948" t="s">
        <v>2001</v>
      </c>
      <c r="M948" t="s">
        <v>977</v>
      </c>
      <c r="N948" t="s">
        <v>3238</v>
      </c>
      <c r="O948" t="s">
        <v>3238</v>
      </c>
      <c r="P948" t="s">
        <v>6845</v>
      </c>
      <c r="Q948">
        <v>2254</v>
      </c>
      <c r="R948">
        <v>2342</v>
      </c>
      <c r="S948">
        <v>2233</v>
      </c>
      <c r="T948">
        <v>56</v>
      </c>
      <c r="U948">
        <v>53</v>
      </c>
      <c r="V948">
        <v>109</v>
      </c>
      <c r="W948">
        <v>0.95350000000000001</v>
      </c>
      <c r="X948">
        <v>0</v>
      </c>
      <c r="Y948">
        <v>1</v>
      </c>
      <c r="Z948">
        <v>1</v>
      </c>
      <c r="AA948">
        <v>0</v>
      </c>
      <c r="AB948" t="s">
        <v>1038</v>
      </c>
      <c r="AC948" t="s">
        <v>6846</v>
      </c>
      <c r="AP948" t="s">
        <v>980</v>
      </c>
      <c r="AQ948">
        <v>0</v>
      </c>
      <c r="AT948" t="s">
        <v>1029</v>
      </c>
      <c r="AU948" t="s">
        <v>6847</v>
      </c>
      <c r="AV948" t="str">
        <f t="shared" si="14"/>
        <v>Oczyszczalnia ścieków w Lwówku Śląskim w aglomeracji Lwówek Śląski</v>
      </c>
      <c r="AW948" t="s">
        <v>6848</v>
      </c>
      <c r="AX948" t="s">
        <v>6849</v>
      </c>
      <c r="BF948" s="730" t="s">
        <v>1938</v>
      </c>
      <c r="BG948" s="730" t="s">
        <v>6109</v>
      </c>
      <c r="BH948" s="730" t="s">
        <v>9500</v>
      </c>
    </row>
    <row r="949" spans="1:60">
      <c r="A949">
        <v>945</v>
      </c>
      <c r="B949" t="s">
        <v>1038</v>
      </c>
      <c r="D949" t="s">
        <v>3237</v>
      </c>
      <c r="E949" t="s">
        <v>3238</v>
      </c>
      <c r="F949" t="s">
        <v>973</v>
      </c>
      <c r="G949">
        <v>1</v>
      </c>
      <c r="H949">
        <v>0</v>
      </c>
      <c r="I949" t="s">
        <v>2215</v>
      </c>
      <c r="J949" t="s">
        <v>6048</v>
      </c>
      <c r="K949" t="s">
        <v>1038</v>
      </c>
      <c r="L949" t="s">
        <v>2001</v>
      </c>
      <c r="M949" t="s">
        <v>977</v>
      </c>
      <c r="N949" t="s">
        <v>3238</v>
      </c>
      <c r="O949" t="s">
        <v>3238</v>
      </c>
      <c r="P949" t="s">
        <v>6850</v>
      </c>
      <c r="Q949">
        <v>24270</v>
      </c>
      <c r="R949">
        <v>24509</v>
      </c>
      <c r="S949">
        <v>23872</v>
      </c>
      <c r="T949">
        <v>525</v>
      </c>
      <c r="U949">
        <v>112</v>
      </c>
      <c r="V949">
        <v>637</v>
      </c>
      <c r="W949">
        <v>0.97399999999999998</v>
      </c>
      <c r="X949">
        <v>0</v>
      </c>
      <c r="Y949">
        <v>1</v>
      </c>
      <c r="Z949">
        <v>1</v>
      </c>
      <c r="AA949">
        <v>0</v>
      </c>
      <c r="AB949" t="s">
        <v>1038</v>
      </c>
      <c r="AC949" t="s">
        <v>6851</v>
      </c>
      <c r="AP949" t="s">
        <v>980</v>
      </c>
      <c r="AQ949">
        <v>0</v>
      </c>
      <c r="AT949" t="s">
        <v>1038</v>
      </c>
      <c r="AU949" t="s">
        <v>6535</v>
      </c>
      <c r="AV949" t="str">
        <f t="shared" si="14"/>
        <v>Konin w aglomeracji Lwówek</v>
      </c>
      <c r="AW949" t="s">
        <v>6774</v>
      </c>
      <c r="AX949" t="s">
        <v>6536</v>
      </c>
      <c r="BF949" s="730" t="s">
        <v>6188</v>
      </c>
      <c r="BG949" s="730" t="s">
        <v>6007</v>
      </c>
      <c r="BH949" s="730" t="s">
        <v>9500</v>
      </c>
    </row>
    <row r="950" spans="1:60">
      <c r="A950">
        <v>946</v>
      </c>
      <c r="B950" t="s">
        <v>1038</v>
      </c>
      <c r="D950" t="s">
        <v>6852</v>
      </c>
      <c r="E950" t="s">
        <v>6853</v>
      </c>
      <c r="F950" t="s">
        <v>973</v>
      </c>
      <c r="G950">
        <v>1</v>
      </c>
      <c r="H950">
        <v>0</v>
      </c>
      <c r="I950" t="s">
        <v>3590</v>
      </c>
      <c r="J950" t="s">
        <v>6062</v>
      </c>
      <c r="K950" t="s">
        <v>5998</v>
      </c>
      <c r="L950" t="s">
        <v>2001</v>
      </c>
      <c r="M950" t="s">
        <v>977</v>
      </c>
      <c r="N950" t="s">
        <v>6853</v>
      </c>
      <c r="O950" t="s">
        <v>6853</v>
      </c>
      <c r="P950" t="s">
        <v>6854</v>
      </c>
      <c r="Q950">
        <v>5038</v>
      </c>
      <c r="R950">
        <v>5380</v>
      </c>
      <c r="S950">
        <v>4462</v>
      </c>
      <c r="T950">
        <v>855</v>
      </c>
      <c r="U950">
        <v>63</v>
      </c>
      <c r="V950">
        <v>918</v>
      </c>
      <c r="W950">
        <v>0.82940000000000003</v>
      </c>
      <c r="X950">
        <v>0</v>
      </c>
      <c r="Y950">
        <v>1</v>
      </c>
      <c r="Z950">
        <v>1</v>
      </c>
      <c r="AA950">
        <v>0</v>
      </c>
      <c r="AB950" t="s">
        <v>1038</v>
      </c>
      <c r="AC950" t="s">
        <v>6855</v>
      </c>
      <c r="AP950" t="s">
        <v>980</v>
      </c>
      <c r="AQ950">
        <v>0</v>
      </c>
      <c r="AT950" t="s">
        <v>1169</v>
      </c>
      <c r="AU950" t="s">
        <v>2662</v>
      </c>
      <c r="AV950" t="str">
        <f t="shared" si="14"/>
        <v>Oczyszczalnia Ścieków w Luzinie w aglomeracji Luzino</v>
      </c>
      <c r="AW950" t="s">
        <v>6856</v>
      </c>
      <c r="AX950" t="s">
        <v>2663</v>
      </c>
      <c r="BF950" s="730" t="s">
        <v>5448</v>
      </c>
      <c r="BG950" s="730" t="s">
        <v>1038</v>
      </c>
      <c r="BH950" s="730" t="s">
        <v>9500</v>
      </c>
    </row>
    <row r="951" spans="1:60">
      <c r="A951">
        <v>947</v>
      </c>
      <c r="B951" t="s">
        <v>1038</v>
      </c>
      <c r="D951" t="s">
        <v>6857</v>
      </c>
      <c r="E951" t="s">
        <v>6858</v>
      </c>
      <c r="F951" t="s">
        <v>973</v>
      </c>
      <c r="G951">
        <v>1</v>
      </c>
      <c r="H951">
        <v>0</v>
      </c>
      <c r="I951" t="s">
        <v>3590</v>
      </c>
      <c r="J951" t="s">
        <v>6062</v>
      </c>
      <c r="K951" t="s">
        <v>5998</v>
      </c>
      <c r="L951" t="s">
        <v>2001</v>
      </c>
      <c r="M951" t="s">
        <v>977</v>
      </c>
      <c r="N951" t="s">
        <v>6853</v>
      </c>
      <c r="O951" t="s">
        <v>6853</v>
      </c>
      <c r="P951" t="s">
        <v>6859</v>
      </c>
      <c r="Q951">
        <v>2526</v>
      </c>
      <c r="R951">
        <v>2892</v>
      </c>
      <c r="S951">
        <v>1968</v>
      </c>
      <c r="T951">
        <v>825</v>
      </c>
      <c r="U951">
        <v>99</v>
      </c>
      <c r="V951">
        <v>924</v>
      </c>
      <c r="W951">
        <v>0.68049999999999999</v>
      </c>
      <c r="X951">
        <v>0</v>
      </c>
      <c r="Y951">
        <v>1</v>
      </c>
      <c r="Z951">
        <v>1</v>
      </c>
      <c r="AA951">
        <v>0</v>
      </c>
      <c r="AB951" t="s">
        <v>1038</v>
      </c>
      <c r="AC951" t="s">
        <v>6855</v>
      </c>
      <c r="AP951" t="s">
        <v>980</v>
      </c>
      <c r="AQ951">
        <v>0</v>
      </c>
      <c r="AT951" t="s">
        <v>1212</v>
      </c>
      <c r="AU951" t="s">
        <v>5765</v>
      </c>
      <c r="AV951" t="str">
        <f t="shared" si="14"/>
        <v xml:space="preserve">Mechaniczno-biologiczna oczyszczalnia ścieków w Lubyczy Królewskiej w aglomeracji Lubycza Królewska </v>
      </c>
      <c r="AW951" t="s">
        <v>6860</v>
      </c>
      <c r="AX951" t="s">
        <v>5766</v>
      </c>
      <c r="BF951" s="730" t="s">
        <v>3237</v>
      </c>
      <c r="BG951" s="730" t="s">
        <v>1038</v>
      </c>
      <c r="BH951" s="730" t="s">
        <v>9500</v>
      </c>
    </row>
    <row r="952" spans="1:60">
      <c r="A952">
        <v>948</v>
      </c>
      <c r="B952" t="s">
        <v>1038</v>
      </c>
      <c r="D952" t="s">
        <v>6861</v>
      </c>
      <c r="E952" t="s">
        <v>6862</v>
      </c>
      <c r="F952" t="s">
        <v>973</v>
      </c>
      <c r="G952">
        <v>1</v>
      </c>
      <c r="H952">
        <v>0</v>
      </c>
      <c r="I952" t="s">
        <v>2215</v>
      </c>
      <c r="J952" t="s">
        <v>6088</v>
      </c>
      <c r="K952" t="s">
        <v>1038</v>
      </c>
      <c r="L952" t="s">
        <v>2001</v>
      </c>
      <c r="M952" t="s">
        <v>977</v>
      </c>
      <c r="N952" t="s">
        <v>6862</v>
      </c>
      <c r="O952" t="s">
        <v>6863</v>
      </c>
      <c r="P952" t="s">
        <v>6864</v>
      </c>
      <c r="Q952">
        <v>32426</v>
      </c>
      <c r="R952">
        <v>32833</v>
      </c>
      <c r="S952">
        <v>31951</v>
      </c>
      <c r="T952">
        <v>831</v>
      </c>
      <c r="U952">
        <v>51</v>
      </c>
      <c r="V952">
        <v>882</v>
      </c>
      <c r="W952">
        <v>0.97309999999999997</v>
      </c>
      <c r="X952">
        <v>0</v>
      </c>
      <c r="Y952">
        <v>1</v>
      </c>
      <c r="Z952">
        <v>1</v>
      </c>
      <c r="AA952">
        <v>0</v>
      </c>
      <c r="AB952" t="s">
        <v>1038</v>
      </c>
      <c r="AC952" t="s">
        <v>6865</v>
      </c>
      <c r="AP952" t="s">
        <v>980</v>
      </c>
      <c r="AQ952">
        <v>0</v>
      </c>
      <c r="AT952" t="s">
        <v>1029</v>
      </c>
      <c r="AU952" t="s">
        <v>6866</v>
      </c>
      <c r="AV952" t="str">
        <f t="shared" si="14"/>
        <v>Miejska Oczyszczalnia Ścieków w Lubsku w aglomeracji Lubsko</v>
      </c>
      <c r="AW952" t="s">
        <v>6867</v>
      </c>
      <c r="AX952" t="s">
        <v>6868</v>
      </c>
      <c r="BF952" s="730" t="s">
        <v>6852</v>
      </c>
      <c r="BG952" s="730" t="s">
        <v>5998</v>
      </c>
      <c r="BH952" s="730" t="s">
        <v>9500</v>
      </c>
    </row>
    <row r="953" spans="1:60">
      <c r="A953">
        <v>949</v>
      </c>
      <c r="B953" t="s">
        <v>1038</v>
      </c>
      <c r="D953" t="s">
        <v>6869</v>
      </c>
      <c r="E953" t="s">
        <v>6870</v>
      </c>
      <c r="F953" t="s">
        <v>973</v>
      </c>
      <c r="G953">
        <v>1</v>
      </c>
      <c r="H953">
        <v>0</v>
      </c>
      <c r="I953" t="s">
        <v>2215</v>
      </c>
      <c r="J953" t="s">
        <v>2256</v>
      </c>
      <c r="K953" t="s">
        <v>1038</v>
      </c>
      <c r="L953" t="s">
        <v>2001</v>
      </c>
      <c r="M953" t="s">
        <v>977</v>
      </c>
      <c r="N953" t="s">
        <v>6871</v>
      </c>
      <c r="O953" t="s">
        <v>6872</v>
      </c>
      <c r="P953" t="s">
        <v>6873</v>
      </c>
      <c r="Q953">
        <v>70592</v>
      </c>
      <c r="R953">
        <v>66417</v>
      </c>
      <c r="S953">
        <v>65418</v>
      </c>
      <c r="T953">
        <v>989</v>
      </c>
      <c r="U953">
        <v>10</v>
      </c>
      <c r="V953">
        <v>999</v>
      </c>
      <c r="W953">
        <v>0.98499999999999999</v>
      </c>
      <c r="X953">
        <v>1</v>
      </c>
      <c r="Y953">
        <v>1</v>
      </c>
      <c r="Z953">
        <v>1</v>
      </c>
      <c r="AA953">
        <v>1</v>
      </c>
      <c r="AB953" t="s">
        <v>1038</v>
      </c>
      <c r="AC953" t="s">
        <v>6874</v>
      </c>
      <c r="AP953" t="s">
        <v>980</v>
      </c>
      <c r="AQ953">
        <v>0</v>
      </c>
      <c r="AT953" t="s">
        <v>1038</v>
      </c>
      <c r="AU953" t="s">
        <v>6827</v>
      </c>
      <c r="AV953" t="str">
        <f t="shared" si="14"/>
        <v>Lubrza w aglomeracji Lubrza</v>
      </c>
      <c r="AW953" t="s">
        <v>6828</v>
      </c>
      <c r="AX953" t="s">
        <v>6828</v>
      </c>
      <c r="BF953" s="730" t="s">
        <v>6857</v>
      </c>
      <c r="BG953" s="730" t="s">
        <v>5998</v>
      </c>
      <c r="BH953" s="730" t="s">
        <v>9500</v>
      </c>
    </row>
    <row r="954" spans="1:60">
      <c r="A954">
        <v>950</v>
      </c>
      <c r="B954" t="s">
        <v>1038</v>
      </c>
      <c r="D954" t="s">
        <v>6875</v>
      </c>
      <c r="E954" t="s">
        <v>6876</v>
      </c>
      <c r="F954" t="s">
        <v>973</v>
      </c>
      <c r="G954">
        <v>1</v>
      </c>
      <c r="H954">
        <v>0</v>
      </c>
      <c r="I954" t="s">
        <v>2215</v>
      </c>
      <c r="J954" t="s">
        <v>2256</v>
      </c>
      <c r="K954" t="s">
        <v>6116</v>
      </c>
      <c r="L954" t="s">
        <v>2001</v>
      </c>
      <c r="M954" t="s">
        <v>977</v>
      </c>
      <c r="N954" t="s">
        <v>6876</v>
      </c>
      <c r="O954" t="s">
        <v>6876</v>
      </c>
      <c r="P954" t="s">
        <v>6877</v>
      </c>
      <c r="Q954">
        <v>2605</v>
      </c>
      <c r="R954">
        <v>2547</v>
      </c>
      <c r="S954">
        <v>2533</v>
      </c>
      <c r="T954">
        <v>8</v>
      </c>
      <c r="U954">
        <v>6</v>
      </c>
      <c r="V954">
        <v>14</v>
      </c>
      <c r="W954">
        <v>0.99450000000000005</v>
      </c>
      <c r="X954">
        <v>1</v>
      </c>
      <c r="Y954">
        <v>1</v>
      </c>
      <c r="Z954">
        <v>1</v>
      </c>
      <c r="AA954">
        <v>1</v>
      </c>
      <c r="AB954" t="s">
        <v>1038</v>
      </c>
      <c r="AC954" t="s">
        <v>6878</v>
      </c>
      <c r="AP954" t="s">
        <v>980</v>
      </c>
      <c r="AQ954">
        <v>0</v>
      </c>
      <c r="AT954" t="s">
        <v>990</v>
      </c>
      <c r="AU954" t="s">
        <v>6879</v>
      </c>
      <c r="AV954" t="str">
        <f t="shared" si="14"/>
        <v>Lubraniec Marysin w aglomeracji Lubraniec</v>
      </c>
      <c r="AW954" t="s">
        <v>6880</v>
      </c>
      <c r="AX954" t="s">
        <v>6881</v>
      </c>
      <c r="BF954" s="730" t="s">
        <v>6861</v>
      </c>
      <c r="BG954" s="730" t="s">
        <v>1038</v>
      </c>
      <c r="BH954" s="730" t="s">
        <v>9500</v>
      </c>
    </row>
    <row r="955" spans="1:60">
      <c r="A955">
        <v>951</v>
      </c>
      <c r="B955" t="s">
        <v>1038</v>
      </c>
      <c r="D955" t="s">
        <v>6882</v>
      </c>
      <c r="E955" t="s">
        <v>6883</v>
      </c>
      <c r="F955" t="s">
        <v>973</v>
      </c>
      <c r="G955">
        <v>1</v>
      </c>
      <c r="H955">
        <v>0</v>
      </c>
      <c r="I955" t="s">
        <v>2215</v>
      </c>
      <c r="J955" t="s">
        <v>6088</v>
      </c>
      <c r="K955" t="s">
        <v>1038</v>
      </c>
      <c r="L955" t="s">
        <v>2001</v>
      </c>
      <c r="M955" t="s">
        <v>977</v>
      </c>
      <c r="N955" t="s">
        <v>6883</v>
      </c>
      <c r="O955" t="s">
        <v>6883</v>
      </c>
      <c r="P955" t="s">
        <v>6884</v>
      </c>
      <c r="Q955">
        <v>5445</v>
      </c>
      <c r="R955">
        <v>5486</v>
      </c>
      <c r="S955">
        <v>5342</v>
      </c>
      <c r="T955">
        <v>111</v>
      </c>
      <c r="U955">
        <v>33</v>
      </c>
      <c r="V955">
        <v>144</v>
      </c>
      <c r="W955">
        <v>0.9738</v>
      </c>
      <c r="X955">
        <v>0</v>
      </c>
      <c r="Y955">
        <v>1</v>
      </c>
      <c r="Z955">
        <v>1</v>
      </c>
      <c r="AA955">
        <v>0</v>
      </c>
      <c r="AB955" t="s">
        <v>1038</v>
      </c>
      <c r="AC955" t="s">
        <v>6885</v>
      </c>
      <c r="AP955" t="s">
        <v>980</v>
      </c>
      <c r="AQ955">
        <v>0</v>
      </c>
      <c r="AT955" t="s">
        <v>1029</v>
      </c>
      <c r="AU955" t="s">
        <v>6886</v>
      </c>
      <c r="AV955" t="str">
        <f t="shared" si="14"/>
        <v>Oczyszczalnia ścieków w Lubomierzu w aglomeracji Lubomierz</v>
      </c>
      <c r="AW955" t="s">
        <v>6887</v>
      </c>
      <c r="AX955" t="s">
        <v>6888</v>
      </c>
      <c r="BF955" s="730" t="s">
        <v>6869</v>
      </c>
      <c r="BG955" s="730" t="s">
        <v>1038</v>
      </c>
      <c r="BH955" s="730" t="s">
        <v>9500</v>
      </c>
    </row>
    <row r="956" spans="1:60">
      <c r="A956">
        <v>952</v>
      </c>
      <c r="B956" t="s">
        <v>1038</v>
      </c>
      <c r="D956" t="s">
        <v>3976</v>
      </c>
      <c r="E956" t="s">
        <v>3978</v>
      </c>
      <c r="F956" t="s">
        <v>973</v>
      </c>
      <c r="G956">
        <v>2</v>
      </c>
      <c r="H956">
        <v>0</v>
      </c>
      <c r="I956" t="s">
        <v>2215</v>
      </c>
      <c r="J956" t="s">
        <v>6088</v>
      </c>
      <c r="K956" t="s">
        <v>1038</v>
      </c>
      <c r="L956" t="s">
        <v>2001</v>
      </c>
      <c r="M956" t="s">
        <v>977</v>
      </c>
      <c r="N956" t="s">
        <v>6883</v>
      </c>
      <c r="O956" t="s">
        <v>6883</v>
      </c>
      <c r="P956" t="s">
        <v>6889</v>
      </c>
      <c r="Q956">
        <v>22695</v>
      </c>
      <c r="R956">
        <v>22727</v>
      </c>
      <c r="S956">
        <v>22420</v>
      </c>
      <c r="T956">
        <v>247</v>
      </c>
      <c r="U956">
        <v>60</v>
      </c>
      <c r="V956">
        <v>307</v>
      </c>
      <c r="W956">
        <v>0.98650000000000004</v>
      </c>
      <c r="X956">
        <v>1</v>
      </c>
      <c r="Y956">
        <v>1</v>
      </c>
      <c r="Z956">
        <v>0</v>
      </c>
      <c r="AA956">
        <v>0</v>
      </c>
      <c r="AB956" t="s">
        <v>1038</v>
      </c>
      <c r="AC956" s="488" t="s">
        <v>6890</v>
      </c>
      <c r="AD956" s="489" t="s">
        <v>6891</v>
      </c>
      <c r="AP956" t="s">
        <v>980</v>
      </c>
      <c r="AQ956">
        <v>0</v>
      </c>
      <c r="AT956" t="s">
        <v>1029</v>
      </c>
      <c r="AU956" t="s">
        <v>6886</v>
      </c>
      <c r="AV956" t="str">
        <f t="shared" si="14"/>
        <v>Oczyszczalnoa ścieków w Janicach  w aglomeracji Lubomierz</v>
      </c>
      <c r="AW956" t="s">
        <v>6892</v>
      </c>
      <c r="AX956" t="s">
        <v>6888</v>
      </c>
      <c r="BF956" s="730" t="s">
        <v>6875</v>
      </c>
      <c r="BG956" s="730" t="s">
        <v>6116</v>
      </c>
      <c r="BH956" s="730" t="s">
        <v>9500</v>
      </c>
    </row>
    <row r="957" spans="1:60">
      <c r="A957">
        <v>953</v>
      </c>
      <c r="B957" t="s">
        <v>1038</v>
      </c>
      <c r="D957" t="s">
        <v>5007</v>
      </c>
      <c r="E957" t="s">
        <v>5009</v>
      </c>
      <c r="F957" t="s">
        <v>973</v>
      </c>
      <c r="G957">
        <v>1</v>
      </c>
      <c r="H957">
        <v>0</v>
      </c>
      <c r="I957" t="s">
        <v>3590</v>
      </c>
      <c r="J957" t="s">
        <v>5997</v>
      </c>
      <c r="K957" t="s">
        <v>5998</v>
      </c>
      <c r="L957" t="s">
        <v>2001</v>
      </c>
      <c r="M957" t="s">
        <v>977</v>
      </c>
      <c r="N957" t="s">
        <v>5009</v>
      </c>
      <c r="O957" t="s">
        <v>5009</v>
      </c>
      <c r="P957" t="s">
        <v>6893</v>
      </c>
      <c r="Q957">
        <v>3862</v>
      </c>
      <c r="R957">
        <v>4158</v>
      </c>
      <c r="S957">
        <v>3764</v>
      </c>
      <c r="T957">
        <v>297</v>
      </c>
      <c r="U957">
        <v>97</v>
      </c>
      <c r="V957">
        <v>394</v>
      </c>
      <c r="W957">
        <v>0.9052</v>
      </c>
      <c r="X957">
        <v>0</v>
      </c>
      <c r="Y957">
        <v>1</v>
      </c>
      <c r="Z957">
        <v>0</v>
      </c>
      <c r="AA957">
        <v>0</v>
      </c>
      <c r="AB957" t="s">
        <v>1038</v>
      </c>
      <c r="AC957" t="s">
        <v>6894</v>
      </c>
      <c r="AP957" t="s">
        <v>980</v>
      </c>
      <c r="AQ957">
        <v>0</v>
      </c>
      <c r="AT957" t="s">
        <v>990</v>
      </c>
      <c r="AU957" t="s">
        <v>6895</v>
      </c>
      <c r="AV957" t="str">
        <f t="shared" si="14"/>
        <v>Lubochnia w aglomeracji Lubochnia</v>
      </c>
      <c r="AW957" t="s">
        <v>6896</v>
      </c>
      <c r="AX957" t="s">
        <v>6896</v>
      </c>
      <c r="BF957" s="730" t="s">
        <v>6882</v>
      </c>
      <c r="BG957" s="730" t="s">
        <v>1038</v>
      </c>
      <c r="BH957" s="730" t="s">
        <v>9500</v>
      </c>
    </row>
    <row r="958" spans="1:60">
      <c r="A958">
        <v>954</v>
      </c>
      <c r="B958" t="s">
        <v>1038</v>
      </c>
      <c r="D958" t="s">
        <v>6897</v>
      </c>
      <c r="E958" t="s">
        <v>6898</v>
      </c>
      <c r="F958" t="s">
        <v>973</v>
      </c>
      <c r="G958">
        <v>1</v>
      </c>
      <c r="H958">
        <v>0</v>
      </c>
      <c r="I958" t="s">
        <v>2215</v>
      </c>
      <c r="J958" t="s">
        <v>6138</v>
      </c>
      <c r="K958" t="s">
        <v>1038</v>
      </c>
      <c r="L958" t="s">
        <v>2001</v>
      </c>
      <c r="M958" t="s">
        <v>977</v>
      </c>
      <c r="N958" t="s">
        <v>6899</v>
      </c>
      <c r="O958" t="s">
        <v>6900</v>
      </c>
      <c r="P958" t="s">
        <v>6901</v>
      </c>
      <c r="Q958">
        <v>9568</v>
      </c>
      <c r="R958">
        <v>9745</v>
      </c>
      <c r="S958">
        <v>9450</v>
      </c>
      <c r="T958">
        <v>264</v>
      </c>
      <c r="U958">
        <v>31</v>
      </c>
      <c r="V958">
        <v>295</v>
      </c>
      <c r="W958">
        <v>0.96970000000000001</v>
      </c>
      <c r="X958">
        <v>0</v>
      </c>
      <c r="Y958">
        <v>1</v>
      </c>
      <c r="Z958">
        <v>1</v>
      </c>
      <c r="AA958">
        <v>0</v>
      </c>
      <c r="AB958" t="s">
        <v>1038</v>
      </c>
      <c r="AC958" t="s">
        <v>6902</v>
      </c>
      <c r="AP958" t="s">
        <v>980</v>
      </c>
      <c r="AQ958">
        <v>0</v>
      </c>
      <c r="AT958" t="s">
        <v>1038</v>
      </c>
      <c r="AU958" t="s">
        <v>6242</v>
      </c>
      <c r="AV958" t="str">
        <f t="shared" si="14"/>
        <v>Lubniewice w aglomeracji Lubniewice</v>
      </c>
      <c r="AW958" t="s">
        <v>6243</v>
      </c>
      <c r="AX958" t="s">
        <v>6243</v>
      </c>
      <c r="BF958" s="730" t="s">
        <v>3976</v>
      </c>
      <c r="BG958" s="730" t="s">
        <v>1038</v>
      </c>
      <c r="BH958" s="730" t="s">
        <v>9500</v>
      </c>
    </row>
    <row r="959" spans="1:60">
      <c r="A959">
        <v>955</v>
      </c>
      <c r="B959" t="s">
        <v>1038</v>
      </c>
      <c r="D959" t="s">
        <v>4488</v>
      </c>
      <c r="E959" t="s">
        <v>4479</v>
      </c>
      <c r="F959" t="s">
        <v>973</v>
      </c>
      <c r="G959">
        <v>1</v>
      </c>
      <c r="H959">
        <v>0</v>
      </c>
      <c r="I959" t="s">
        <v>2215</v>
      </c>
      <c r="J959" t="s">
        <v>6088</v>
      </c>
      <c r="K959" t="s">
        <v>1038</v>
      </c>
      <c r="L959" t="s">
        <v>2001</v>
      </c>
      <c r="M959" t="s">
        <v>977</v>
      </c>
      <c r="N959" t="s">
        <v>4479</v>
      </c>
      <c r="O959" t="s">
        <v>4479</v>
      </c>
      <c r="P959" t="s">
        <v>6903</v>
      </c>
      <c r="Q959">
        <v>19701</v>
      </c>
      <c r="R959">
        <v>19701</v>
      </c>
      <c r="S959">
        <v>19091</v>
      </c>
      <c r="T959">
        <v>610</v>
      </c>
      <c r="U959">
        <v>0</v>
      </c>
      <c r="V959">
        <v>610</v>
      </c>
      <c r="W959">
        <v>0.96899999999999997</v>
      </c>
      <c r="X959">
        <v>0</v>
      </c>
      <c r="Y959">
        <v>1</v>
      </c>
      <c r="Z959">
        <v>0</v>
      </c>
      <c r="AA959">
        <v>0</v>
      </c>
      <c r="AB959" t="s">
        <v>1038</v>
      </c>
      <c r="AC959" t="s">
        <v>6904</v>
      </c>
      <c r="AP959" t="s">
        <v>980</v>
      </c>
      <c r="AQ959">
        <v>0</v>
      </c>
      <c r="AT959" t="s">
        <v>1047</v>
      </c>
      <c r="AU959" t="s">
        <v>4283</v>
      </c>
      <c r="AV959" t="str">
        <f t="shared" si="14"/>
        <v>Oczyszczalnia Ścieków Lubliniec w aglomeracji Lubliniec</v>
      </c>
      <c r="AW959" t="s">
        <v>6905</v>
      </c>
      <c r="AX959" t="s">
        <v>4284</v>
      </c>
      <c r="BF959" s="730" t="s">
        <v>5007</v>
      </c>
      <c r="BG959" s="730" t="s">
        <v>5998</v>
      </c>
      <c r="BH959" s="730" t="s">
        <v>9500</v>
      </c>
    </row>
    <row r="960" spans="1:60">
      <c r="A960">
        <v>956</v>
      </c>
      <c r="B960" t="s">
        <v>1038</v>
      </c>
      <c r="D960" t="s">
        <v>4448</v>
      </c>
      <c r="E960" t="s">
        <v>4450</v>
      </c>
      <c r="F960" t="s">
        <v>973</v>
      </c>
      <c r="G960">
        <v>1</v>
      </c>
      <c r="H960">
        <v>0</v>
      </c>
      <c r="I960" t="s">
        <v>2215</v>
      </c>
      <c r="J960" t="s">
        <v>5846</v>
      </c>
      <c r="K960" t="s">
        <v>6007</v>
      </c>
      <c r="L960" t="s">
        <v>2001</v>
      </c>
      <c r="M960" t="s">
        <v>977</v>
      </c>
      <c r="N960" t="s">
        <v>6906</v>
      </c>
      <c r="O960" t="s">
        <v>6906</v>
      </c>
      <c r="P960" t="s">
        <v>6907</v>
      </c>
      <c r="Q960">
        <v>3722</v>
      </c>
      <c r="R960">
        <v>3697</v>
      </c>
      <c r="S960">
        <v>3594</v>
      </c>
      <c r="T960">
        <v>66</v>
      </c>
      <c r="U960">
        <v>37</v>
      </c>
      <c r="V960">
        <v>103</v>
      </c>
      <c r="W960">
        <v>0.97209999999999996</v>
      </c>
      <c r="X960">
        <v>0</v>
      </c>
      <c r="Y960">
        <v>1</v>
      </c>
      <c r="Z960">
        <v>1</v>
      </c>
      <c r="AA960">
        <v>0</v>
      </c>
      <c r="AB960" t="s">
        <v>1038</v>
      </c>
      <c r="AC960" t="s">
        <v>6908</v>
      </c>
      <c r="AP960" t="s">
        <v>980</v>
      </c>
      <c r="AQ960">
        <v>0</v>
      </c>
      <c r="AT960" t="s">
        <v>1212</v>
      </c>
      <c r="AU960" t="s">
        <v>5532</v>
      </c>
      <c r="AV960" t="str">
        <f t="shared" si="14"/>
        <v>Hajdów w aglomeracji Lublin</v>
      </c>
      <c r="AW960" t="s">
        <v>6909</v>
      </c>
      <c r="AX960" t="s">
        <v>1212</v>
      </c>
      <c r="BF960" s="730" t="s">
        <v>6897</v>
      </c>
      <c r="BG960" s="730" t="s">
        <v>1038</v>
      </c>
      <c r="BH960" s="730" t="s">
        <v>9500</v>
      </c>
    </row>
    <row r="961" spans="1:60">
      <c r="A961">
        <v>957</v>
      </c>
      <c r="B961" t="s">
        <v>1038</v>
      </c>
      <c r="D961" t="s">
        <v>1318</v>
      </c>
      <c r="E961" t="s">
        <v>1320</v>
      </c>
      <c r="F961" t="s">
        <v>973</v>
      </c>
      <c r="G961">
        <v>1</v>
      </c>
      <c r="H961">
        <v>0</v>
      </c>
      <c r="I961" t="s">
        <v>6018</v>
      </c>
      <c r="J961" t="s">
        <v>6910</v>
      </c>
      <c r="K961" t="s">
        <v>5998</v>
      </c>
      <c r="L961" t="s">
        <v>2001</v>
      </c>
      <c r="M961" t="s">
        <v>977</v>
      </c>
      <c r="N961" t="s">
        <v>6911</v>
      </c>
      <c r="O961" t="s">
        <v>6912</v>
      </c>
      <c r="P961" t="s">
        <v>6913</v>
      </c>
      <c r="Q961">
        <v>76915</v>
      </c>
      <c r="R961">
        <v>73103</v>
      </c>
      <c r="S961">
        <v>71732</v>
      </c>
      <c r="T961">
        <v>862</v>
      </c>
      <c r="U961">
        <v>509</v>
      </c>
      <c r="V961">
        <v>1371</v>
      </c>
      <c r="W961">
        <v>0.98119999999999996</v>
      </c>
      <c r="X961">
        <v>1</v>
      </c>
      <c r="Y961">
        <v>1</v>
      </c>
      <c r="Z961">
        <v>1</v>
      </c>
      <c r="AA961">
        <v>1</v>
      </c>
      <c r="AB961" t="s">
        <v>1038</v>
      </c>
      <c r="AC961" t="s">
        <v>6914</v>
      </c>
      <c r="AP961" t="s">
        <v>980</v>
      </c>
      <c r="AQ961">
        <v>0</v>
      </c>
      <c r="AT961" t="s">
        <v>1029</v>
      </c>
      <c r="AU961" t="s">
        <v>6915</v>
      </c>
      <c r="AV961" t="str">
        <f t="shared" si="14"/>
        <v>Oczyszczalnia Ścieków w Lubinie w aglomeracji Lubin</v>
      </c>
      <c r="AW961" t="s">
        <v>6916</v>
      </c>
      <c r="AX961" t="s">
        <v>6917</v>
      </c>
      <c r="BF961" s="730" t="s">
        <v>4488</v>
      </c>
      <c r="BG961" s="730" t="s">
        <v>1038</v>
      </c>
      <c r="BH961" s="730" t="s">
        <v>9500</v>
      </c>
    </row>
    <row r="962" spans="1:60">
      <c r="A962">
        <v>958</v>
      </c>
      <c r="B962" t="s">
        <v>1038</v>
      </c>
      <c r="D962" t="s">
        <v>5089</v>
      </c>
      <c r="E962" t="s">
        <v>5090</v>
      </c>
      <c r="F962" t="s">
        <v>973</v>
      </c>
      <c r="G962">
        <v>1</v>
      </c>
      <c r="H962">
        <v>0</v>
      </c>
      <c r="I962" t="s">
        <v>2215</v>
      </c>
      <c r="J962" t="s">
        <v>6431</v>
      </c>
      <c r="K962" t="s">
        <v>1038</v>
      </c>
      <c r="L962" t="s">
        <v>2001</v>
      </c>
      <c r="M962" t="s">
        <v>977</v>
      </c>
      <c r="N962" t="s">
        <v>5090</v>
      </c>
      <c r="O962" t="s">
        <v>5090</v>
      </c>
      <c r="P962" t="s">
        <v>6918</v>
      </c>
      <c r="Q962">
        <v>2441</v>
      </c>
      <c r="R962">
        <v>2441</v>
      </c>
      <c r="S962">
        <v>2437</v>
      </c>
      <c r="T962">
        <v>0</v>
      </c>
      <c r="U962">
        <v>4</v>
      </c>
      <c r="V962">
        <v>4</v>
      </c>
      <c r="W962">
        <v>0.99839999999999995</v>
      </c>
      <c r="X962">
        <v>1</v>
      </c>
      <c r="Y962">
        <v>1</v>
      </c>
      <c r="Z962">
        <v>1</v>
      </c>
      <c r="AA962">
        <v>1</v>
      </c>
      <c r="AB962" t="s">
        <v>1038</v>
      </c>
      <c r="AC962" t="s">
        <v>6919</v>
      </c>
      <c r="AP962" t="s">
        <v>980</v>
      </c>
      <c r="AQ962">
        <v>0</v>
      </c>
      <c r="AT962" t="s">
        <v>1169</v>
      </c>
      <c r="AU962" t="s">
        <v>3342</v>
      </c>
      <c r="AV962" t="str">
        <f t="shared" si="14"/>
        <v>Biologiczna oczyszczalnia ścieków w Bysławiu w aglomeracji Lubiewo</v>
      </c>
      <c r="AW962" t="s">
        <v>6920</v>
      </c>
      <c r="AX962" t="s">
        <v>3343</v>
      </c>
      <c r="BF962" s="730" t="s">
        <v>4448</v>
      </c>
      <c r="BG962" s="730" t="s">
        <v>6007</v>
      </c>
      <c r="BH962" s="730" t="s">
        <v>9500</v>
      </c>
    </row>
    <row r="963" spans="1:60">
      <c r="A963">
        <v>959</v>
      </c>
      <c r="B963" t="s">
        <v>1038</v>
      </c>
      <c r="D963" t="s">
        <v>6921</v>
      </c>
      <c r="E963" t="s">
        <v>6922</v>
      </c>
      <c r="F963" t="s">
        <v>973</v>
      </c>
      <c r="G963">
        <v>1</v>
      </c>
      <c r="H963">
        <v>0</v>
      </c>
      <c r="I963" t="s">
        <v>2215</v>
      </c>
      <c r="J963" t="s">
        <v>6066</v>
      </c>
      <c r="K963" t="s">
        <v>1038</v>
      </c>
      <c r="L963" t="s">
        <v>2001</v>
      </c>
      <c r="M963" t="s">
        <v>977</v>
      </c>
      <c r="N963" t="s">
        <v>6922</v>
      </c>
      <c r="O963" t="s">
        <v>6922</v>
      </c>
      <c r="P963" t="s">
        <v>6923</v>
      </c>
      <c r="Q963">
        <v>4304</v>
      </c>
      <c r="R963">
        <v>4122</v>
      </c>
      <c r="S963">
        <v>3957</v>
      </c>
      <c r="T963">
        <v>161</v>
      </c>
      <c r="U963">
        <v>4</v>
      </c>
      <c r="V963">
        <v>165</v>
      </c>
      <c r="W963">
        <v>0.96</v>
      </c>
      <c r="X963">
        <v>0</v>
      </c>
      <c r="Y963">
        <v>1</v>
      </c>
      <c r="Z963">
        <v>1</v>
      </c>
      <c r="AA963">
        <v>0</v>
      </c>
      <c r="AB963" t="s">
        <v>1038</v>
      </c>
      <c r="AC963" t="s">
        <v>6924</v>
      </c>
      <c r="AP963" t="s">
        <v>980</v>
      </c>
      <c r="AQ963">
        <v>0</v>
      </c>
      <c r="AT963" t="s">
        <v>1169</v>
      </c>
      <c r="AU963" t="s">
        <v>2971</v>
      </c>
      <c r="AV963" t="str">
        <f t="shared" si="14"/>
        <v>mechaniczno-biologiczno-chemiczna oczyszczalnia scieków w Lubichowie w aglomeracji Lubichowo</v>
      </c>
      <c r="AW963" t="s">
        <v>6925</v>
      </c>
      <c r="AX963" t="s">
        <v>2972</v>
      </c>
      <c r="BF963" s="730" t="s">
        <v>1318</v>
      </c>
      <c r="BG963" s="730" t="s">
        <v>5998</v>
      </c>
      <c r="BH963" s="730" t="s">
        <v>9500</v>
      </c>
    </row>
    <row r="964" spans="1:60">
      <c r="A964">
        <v>960</v>
      </c>
      <c r="B964" t="s">
        <v>1038</v>
      </c>
      <c r="D964" t="s">
        <v>6926</v>
      </c>
      <c r="E964" t="s">
        <v>6927</v>
      </c>
      <c r="F964" t="s">
        <v>973</v>
      </c>
      <c r="G964">
        <v>1</v>
      </c>
      <c r="H964">
        <v>0</v>
      </c>
      <c r="I964" t="s">
        <v>6018</v>
      </c>
      <c r="J964" t="s">
        <v>6928</v>
      </c>
      <c r="K964" t="s">
        <v>5998</v>
      </c>
      <c r="L964" t="s">
        <v>2001</v>
      </c>
      <c r="M964" t="s">
        <v>977</v>
      </c>
      <c r="N964" t="s">
        <v>6929</v>
      </c>
      <c r="O964" t="s">
        <v>6930</v>
      </c>
      <c r="P964" t="s">
        <v>6931</v>
      </c>
      <c r="Q964">
        <v>811629</v>
      </c>
      <c r="R964">
        <v>829288</v>
      </c>
      <c r="S964">
        <v>813509</v>
      </c>
      <c r="T964">
        <v>13426</v>
      </c>
      <c r="U964">
        <v>2353</v>
      </c>
      <c r="V964">
        <v>15779</v>
      </c>
      <c r="W964">
        <v>0.98099999999999998</v>
      </c>
      <c r="X964">
        <v>0</v>
      </c>
      <c r="Y964">
        <v>1</v>
      </c>
      <c r="Z964">
        <v>1</v>
      </c>
      <c r="AA964">
        <v>0</v>
      </c>
      <c r="AB964" t="s">
        <v>1038</v>
      </c>
      <c r="AC964" t="s">
        <v>6932</v>
      </c>
      <c r="AP964" t="s">
        <v>980</v>
      </c>
      <c r="AQ964">
        <v>0</v>
      </c>
      <c r="AT964" t="s">
        <v>1029</v>
      </c>
      <c r="AU964" t="s">
        <v>6933</v>
      </c>
      <c r="AV964" t="str">
        <f t="shared" si="14"/>
        <v>Lubiąż w aglomeracji Lubiąż</v>
      </c>
      <c r="AW964" t="s">
        <v>6934</v>
      </c>
      <c r="AX964" t="s">
        <v>6934</v>
      </c>
      <c r="BF964" s="730" t="s">
        <v>5089</v>
      </c>
      <c r="BG964" s="730" t="s">
        <v>1038</v>
      </c>
      <c r="BH964" s="730" t="s">
        <v>9500</v>
      </c>
    </row>
    <row r="965" spans="1:60">
      <c r="A965">
        <v>961</v>
      </c>
      <c r="B965" t="s">
        <v>1038</v>
      </c>
      <c r="D965" t="s">
        <v>6935</v>
      </c>
      <c r="E965" t="s">
        <v>6936</v>
      </c>
      <c r="F965" t="s">
        <v>973</v>
      </c>
      <c r="G965">
        <v>1</v>
      </c>
      <c r="H965">
        <v>0</v>
      </c>
      <c r="I965" t="s">
        <v>2215</v>
      </c>
      <c r="J965" t="s">
        <v>6326</v>
      </c>
      <c r="K965" t="s">
        <v>1038</v>
      </c>
      <c r="L965" t="s">
        <v>2001</v>
      </c>
      <c r="M965" t="s">
        <v>977</v>
      </c>
      <c r="N965" t="s">
        <v>6936</v>
      </c>
      <c r="O965" t="s">
        <v>6936</v>
      </c>
      <c r="P965" t="s">
        <v>6937</v>
      </c>
      <c r="Q965">
        <v>3336</v>
      </c>
      <c r="R965">
        <v>3168</v>
      </c>
      <c r="S965">
        <v>3168</v>
      </c>
      <c r="T965">
        <v>0</v>
      </c>
      <c r="U965">
        <v>0</v>
      </c>
      <c r="V965">
        <v>0</v>
      </c>
      <c r="W965">
        <v>1</v>
      </c>
      <c r="X965">
        <v>1</v>
      </c>
      <c r="Y965">
        <v>1</v>
      </c>
      <c r="Z965">
        <v>1</v>
      </c>
      <c r="AA965">
        <v>1</v>
      </c>
      <c r="AB965" t="s">
        <v>1038</v>
      </c>
      <c r="AC965" t="s">
        <v>6938</v>
      </c>
      <c r="AP965" t="s">
        <v>980</v>
      </c>
      <c r="AQ965">
        <v>0</v>
      </c>
      <c r="AT965" t="s">
        <v>1019</v>
      </c>
      <c r="AU965" t="s">
        <v>6939</v>
      </c>
      <c r="AV965" t="str">
        <f t="shared" si="14"/>
        <v>Lubenia w aglomeracji Lubenia</v>
      </c>
      <c r="AW965" t="s">
        <v>6940</v>
      </c>
      <c r="AX965" t="s">
        <v>6940</v>
      </c>
      <c r="BF965" s="730" t="s">
        <v>6921</v>
      </c>
      <c r="BG965" s="730" t="s">
        <v>1038</v>
      </c>
      <c r="BH965" s="730" t="s">
        <v>9500</v>
      </c>
    </row>
    <row r="966" spans="1:60">
      <c r="A966">
        <v>962</v>
      </c>
      <c r="B966" t="s">
        <v>1038</v>
      </c>
      <c r="D966" t="s">
        <v>2260</v>
      </c>
      <c r="E966" t="s">
        <v>2262</v>
      </c>
      <c r="F966" t="s">
        <v>973</v>
      </c>
      <c r="G966">
        <v>1</v>
      </c>
      <c r="H966">
        <v>0</v>
      </c>
      <c r="I966" t="s">
        <v>6018</v>
      </c>
      <c r="J966" t="s">
        <v>6539</v>
      </c>
      <c r="K966" t="s">
        <v>5998</v>
      </c>
      <c r="L966" t="s">
        <v>2001</v>
      </c>
      <c r="M966" t="s">
        <v>977</v>
      </c>
      <c r="N966" t="s">
        <v>2262</v>
      </c>
      <c r="O966" t="s">
        <v>2262</v>
      </c>
      <c r="P966" t="s">
        <v>6941</v>
      </c>
      <c r="Q966">
        <v>8095</v>
      </c>
      <c r="R966">
        <v>8053</v>
      </c>
      <c r="S966">
        <v>7937</v>
      </c>
      <c r="T966">
        <v>116</v>
      </c>
      <c r="U966">
        <v>0</v>
      </c>
      <c r="V966">
        <v>116</v>
      </c>
      <c r="W966">
        <v>0.98560000000000003</v>
      </c>
      <c r="X966">
        <v>1</v>
      </c>
      <c r="Y966">
        <v>0</v>
      </c>
      <c r="Z966">
        <v>1</v>
      </c>
      <c r="AA966">
        <v>0</v>
      </c>
      <c r="AB966" t="s">
        <v>1038</v>
      </c>
      <c r="AC966" t="s">
        <v>6942</v>
      </c>
      <c r="AP966" t="s">
        <v>980</v>
      </c>
      <c r="AQ966">
        <v>0</v>
      </c>
      <c r="AT966" t="s">
        <v>1029</v>
      </c>
      <c r="AU966" t="s">
        <v>6943</v>
      </c>
      <c r="AV966" t="str">
        <f t="shared" ref="AV966:AV1029" si="15">CONCATENATE("",AW966," w aglomeracji ",AX966)</f>
        <v>Lubawka w aglomeracji Lubawka</v>
      </c>
      <c r="AW966" t="s">
        <v>6944</v>
      </c>
      <c r="AX966" t="s">
        <v>6944</v>
      </c>
      <c r="BF966" s="730" t="s">
        <v>6926</v>
      </c>
      <c r="BG966" s="730" t="s">
        <v>5998</v>
      </c>
      <c r="BH966" s="730" t="s">
        <v>9500</v>
      </c>
    </row>
    <row r="967" spans="1:60">
      <c r="A967">
        <v>963</v>
      </c>
      <c r="B967" t="s">
        <v>1038</v>
      </c>
      <c r="D967" t="s">
        <v>6501</v>
      </c>
      <c r="E967" t="s">
        <v>6503</v>
      </c>
      <c r="F967" t="s">
        <v>973</v>
      </c>
      <c r="G967">
        <v>1</v>
      </c>
      <c r="H967">
        <v>0</v>
      </c>
      <c r="I967" t="s">
        <v>6152</v>
      </c>
      <c r="J967" t="s">
        <v>2360</v>
      </c>
      <c r="K967" t="s">
        <v>6116</v>
      </c>
      <c r="L967" t="s">
        <v>2001</v>
      </c>
      <c r="M967" t="s">
        <v>977</v>
      </c>
      <c r="N967" t="s">
        <v>6945</v>
      </c>
      <c r="O967" t="s">
        <v>6946</v>
      </c>
      <c r="P967" t="s">
        <v>6947</v>
      </c>
      <c r="Q967">
        <v>12437</v>
      </c>
      <c r="R967">
        <v>12250</v>
      </c>
      <c r="S967">
        <v>12000</v>
      </c>
      <c r="T967">
        <v>250</v>
      </c>
      <c r="U967">
        <v>0</v>
      </c>
      <c r="V967">
        <v>250</v>
      </c>
      <c r="W967">
        <v>0.97960000000000003</v>
      </c>
      <c r="X967">
        <v>0</v>
      </c>
      <c r="Y967">
        <v>1</v>
      </c>
      <c r="Z967">
        <v>1</v>
      </c>
      <c r="AA967">
        <v>0</v>
      </c>
      <c r="AB967" t="s">
        <v>1038</v>
      </c>
      <c r="AC967" t="s">
        <v>6948</v>
      </c>
      <c r="AP967" t="s">
        <v>980</v>
      </c>
      <c r="AQ967">
        <v>0</v>
      </c>
      <c r="AT967" t="s">
        <v>1169</v>
      </c>
      <c r="AU967" t="s">
        <v>2964</v>
      </c>
      <c r="AV967" t="str">
        <f t="shared" si="15"/>
        <v>LUBAWA w aglomeracji Lubawa</v>
      </c>
      <c r="AW967" t="s">
        <v>2966</v>
      </c>
      <c r="AX967" t="s">
        <v>2965</v>
      </c>
      <c r="BF967" s="730" t="s">
        <v>6935</v>
      </c>
      <c r="BG967" s="730" t="s">
        <v>1038</v>
      </c>
      <c r="BH967" s="730" t="s">
        <v>9500</v>
      </c>
    </row>
    <row r="968" spans="1:60">
      <c r="A968">
        <v>964</v>
      </c>
      <c r="B968" t="s">
        <v>1038</v>
      </c>
      <c r="D968" t="s">
        <v>6949</v>
      </c>
      <c r="E968" t="s">
        <v>6950</v>
      </c>
      <c r="F968" t="s">
        <v>973</v>
      </c>
      <c r="G968">
        <v>1</v>
      </c>
      <c r="H968">
        <v>0</v>
      </c>
      <c r="I968" t="s">
        <v>2215</v>
      </c>
      <c r="J968" t="s">
        <v>6178</v>
      </c>
      <c r="K968" t="s">
        <v>6116</v>
      </c>
      <c r="L968" t="s">
        <v>2001</v>
      </c>
      <c r="M968" t="s">
        <v>977</v>
      </c>
      <c r="N968" t="s">
        <v>6951</v>
      </c>
      <c r="O968" t="s">
        <v>6951</v>
      </c>
      <c r="P968" t="s">
        <v>6952</v>
      </c>
      <c r="Q968">
        <v>2300</v>
      </c>
      <c r="R968">
        <v>2288</v>
      </c>
      <c r="S968">
        <v>2283</v>
      </c>
      <c r="T968">
        <v>2</v>
      </c>
      <c r="U968">
        <v>3</v>
      </c>
      <c r="V968">
        <v>5</v>
      </c>
      <c r="W968">
        <v>0.99780000000000002</v>
      </c>
      <c r="X968">
        <v>1</v>
      </c>
      <c r="Y968">
        <v>1</v>
      </c>
      <c r="Z968">
        <v>1</v>
      </c>
      <c r="AA968">
        <v>1</v>
      </c>
      <c r="AB968" t="s">
        <v>1038</v>
      </c>
      <c r="AC968" t="s">
        <v>6953</v>
      </c>
      <c r="AP968" t="s">
        <v>980</v>
      </c>
      <c r="AQ968">
        <v>0</v>
      </c>
      <c r="AT968" t="s">
        <v>1072</v>
      </c>
      <c r="AU968" t="s">
        <v>2324</v>
      </c>
      <c r="AV968" t="str">
        <f t="shared" si="15"/>
        <v>Stajkowo w aglomeracji Lubasz</v>
      </c>
      <c r="AW968" t="s">
        <v>6954</v>
      </c>
      <c r="AX968" t="s">
        <v>2325</v>
      </c>
      <c r="BF968" s="730" t="s">
        <v>2260</v>
      </c>
      <c r="BG968" s="730" t="s">
        <v>5998</v>
      </c>
      <c r="BH968" s="730" t="s">
        <v>9500</v>
      </c>
    </row>
    <row r="969" spans="1:60">
      <c r="A969">
        <v>965</v>
      </c>
      <c r="B969" t="s">
        <v>1038</v>
      </c>
      <c r="D969" t="s">
        <v>6955</v>
      </c>
      <c r="E969" t="s">
        <v>6956</v>
      </c>
      <c r="F969" t="s">
        <v>973</v>
      </c>
      <c r="G969">
        <v>1</v>
      </c>
      <c r="H969">
        <v>0</v>
      </c>
      <c r="I969" t="s">
        <v>6152</v>
      </c>
      <c r="J969" t="s">
        <v>6326</v>
      </c>
      <c r="K969" t="s">
        <v>6109</v>
      </c>
      <c r="L969" t="s">
        <v>2001</v>
      </c>
      <c r="M969" t="s">
        <v>977</v>
      </c>
      <c r="N969" t="s">
        <v>6956</v>
      </c>
      <c r="O969" t="s">
        <v>6956</v>
      </c>
      <c r="P969" t="s">
        <v>6957</v>
      </c>
      <c r="Q969">
        <v>50465</v>
      </c>
      <c r="R969">
        <v>32843</v>
      </c>
      <c r="S969">
        <v>32252</v>
      </c>
      <c r="T969">
        <v>404</v>
      </c>
      <c r="U969">
        <v>187</v>
      </c>
      <c r="V969">
        <v>591</v>
      </c>
      <c r="W969">
        <v>0.98199999999999998</v>
      </c>
      <c r="X969">
        <v>1</v>
      </c>
      <c r="Y969">
        <v>1</v>
      </c>
      <c r="Z969">
        <v>1</v>
      </c>
      <c r="AA969">
        <v>1</v>
      </c>
      <c r="AB969" t="s">
        <v>1038</v>
      </c>
      <c r="AC969" t="s">
        <v>6958</v>
      </c>
      <c r="AP969" t="s">
        <v>980</v>
      </c>
      <c r="AQ969">
        <v>0</v>
      </c>
      <c r="AT969" t="s">
        <v>1212</v>
      </c>
      <c r="AU969" t="s">
        <v>5574</v>
      </c>
      <c r="AV969" t="str">
        <f t="shared" si="15"/>
        <v>Oczyszczalnia ścieków w Lubartowie w aglomeracji Lubartów</v>
      </c>
      <c r="AW969" t="s">
        <v>6959</v>
      </c>
      <c r="AX969" t="s">
        <v>5575</v>
      </c>
      <c r="BF969" s="730" t="s">
        <v>6501</v>
      </c>
      <c r="BG969" s="730" t="s">
        <v>6116</v>
      </c>
      <c r="BH969" s="730" t="s">
        <v>9500</v>
      </c>
    </row>
    <row r="970" spans="1:60">
      <c r="A970">
        <v>966</v>
      </c>
      <c r="B970" t="s">
        <v>1038</v>
      </c>
      <c r="D970" t="s">
        <v>2877</v>
      </c>
      <c r="E970" t="s">
        <v>2879</v>
      </c>
      <c r="F970" t="s">
        <v>973</v>
      </c>
      <c r="G970">
        <v>1</v>
      </c>
      <c r="H970">
        <v>0</v>
      </c>
      <c r="I970" t="s">
        <v>2215</v>
      </c>
      <c r="J970" t="s">
        <v>6088</v>
      </c>
      <c r="K970" t="s">
        <v>1038</v>
      </c>
      <c r="L970" t="s">
        <v>2001</v>
      </c>
      <c r="M970" t="s">
        <v>977</v>
      </c>
      <c r="N970" t="s">
        <v>2879</v>
      </c>
      <c r="O970" t="s">
        <v>2879</v>
      </c>
      <c r="P970" t="s">
        <v>6960</v>
      </c>
      <c r="Q970">
        <v>19337</v>
      </c>
      <c r="R970">
        <v>38746</v>
      </c>
      <c r="S970">
        <v>38146</v>
      </c>
      <c r="T970">
        <v>594</v>
      </c>
      <c r="U970">
        <v>6</v>
      </c>
      <c r="V970">
        <v>600</v>
      </c>
      <c r="W970">
        <v>0.98450000000000004</v>
      </c>
      <c r="X970">
        <v>1</v>
      </c>
      <c r="Y970">
        <v>1</v>
      </c>
      <c r="Z970">
        <v>1</v>
      </c>
      <c r="AA970">
        <v>1</v>
      </c>
      <c r="AB970" t="s">
        <v>1038</v>
      </c>
      <c r="AC970" t="s">
        <v>6961</v>
      </c>
      <c r="AP970" t="s">
        <v>980</v>
      </c>
      <c r="AQ970">
        <v>0</v>
      </c>
      <c r="AT970" t="s">
        <v>1029</v>
      </c>
      <c r="AU970" t="s">
        <v>6962</v>
      </c>
      <c r="AV970" t="str">
        <f t="shared" si="15"/>
        <v>Lubań w aglomeracji Lubań</v>
      </c>
      <c r="AW970" t="s">
        <v>5984</v>
      </c>
      <c r="AX970" t="s">
        <v>5984</v>
      </c>
      <c r="BF970" s="730" t="s">
        <v>6949</v>
      </c>
      <c r="BG970" s="730" t="s">
        <v>6116</v>
      </c>
      <c r="BH970" s="730" t="s">
        <v>9500</v>
      </c>
    </row>
    <row r="971" spans="1:60">
      <c r="A971">
        <v>967</v>
      </c>
      <c r="B971" t="s">
        <v>1038</v>
      </c>
      <c r="D971" t="s">
        <v>6963</v>
      </c>
      <c r="E971" t="s">
        <v>6964</v>
      </c>
      <c r="F971" t="s">
        <v>1015</v>
      </c>
      <c r="G971">
        <v>0</v>
      </c>
      <c r="H971">
        <v>1</v>
      </c>
      <c r="I971" t="s">
        <v>2215</v>
      </c>
      <c r="J971" t="s">
        <v>6708</v>
      </c>
      <c r="K971" t="s">
        <v>6109</v>
      </c>
      <c r="L971" t="s">
        <v>2001</v>
      </c>
      <c r="M971" t="s">
        <v>977</v>
      </c>
      <c r="N971" t="s">
        <v>6965</v>
      </c>
      <c r="O971" t="s">
        <v>6964</v>
      </c>
      <c r="P971" t="s">
        <v>6966</v>
      </c>
      <c r="Q971">
        <v>2538</v>
      </c>
      <c r="R971">
        <v>2553</v>
      </c>
      <c r="S971">
        <v>2277</v>
      </c>
      <c r="T971">
        <v>250</v>
      </c>
      <c r="U971">
        <v>26</v>
      </c>
      <c r="V971">
        <v>276</v>
      </c>
      <c r="W971">
        <v>0.89190000000000003</v>
      </c>
      <c r="X971">
        <v>0</v>
      </c>
      <c r="Y971">
        <v>0</v>
      </c>
      <c r="Z971">
        <v>1</v>
      </c>
      <c r="AA971">
        <v>0</v>
      </c>
      <c r="AB971" t="s">
        <v>1038</v>
      </c>
      <c r="AC971" t="s">
        <v>746</v>
      </c>
      <c r="AJ971" t="s">
        <v>1753</v>
      </c>
      <c r="AP971" t="s">
        <v>980</v>
      </c>
      <c r="AQ971">
        <v>0</v>
      </c>
      <c r="AT971" t="s">
        <v>1019</v>
      </c>
      <c r="AU971" t="s">
        <v>6967</v>
      </c>
      <c r="AV971" t="str">
        <f t="shared" si="15"/>
        <v>Oczyszczalnia Ścieków w Lubaczowie w aglomeracji Lubaczów</v>
      </c>
      <c r="AW971" t="s">
        <v>6968</v>
      </c>
      <c r="AX971" t="s">
        <v>6969</v>
      </c>
      <c r="BF971" s="730" t="s">
        <v>6955</v>
      </c>
      <c r="BG971" s="730" t="s">
        <v>6109</v>
      </c>
      <c r="BH971" s="730" t="s">
        <v>9500</v>
      </c>
    </row>
    <row r="972" spans="1:60">
      <c r="A972">
        <v>968</v>
      </c>
      <c r="B972" t="s">
        <v>1019</v>
      </c>
      <c r="D972" t="s">
        <v>4834</v>
      </c>
      <c r="E972" t="s">
        <v>4836</v>
      </c>
      <c r="F972" t="s">
        <v>973</v>
      </c>
      <c r="G972">
        <v>1</v>
      </c>
      <c r="H972">
        <v>0</v>
      </c>
      <c r="I972" t="s">
        <v>5251</v>
      </c>
      <c r="J972" t="s">
        <v>6970</v>
      </c>
      <c r="K972" t="s">
        <v>6971</v>
      </c>
      <c r="L972" t="s">
        <v>2646</v>
      </c>
      <c r="M972" t="s">
        <v>1516</v>
      </c>
      <c r="N972" t="s">
        <v>6972</v>
      </c>
      <c r="O972" t="s">
        <v>6973</v>
      </c>
      <c r="P972" t="s">
        <v>6974</v>
      </c>
      <c r="Q972">
        <v>50092</v>
      </c>
      <c r="R972">
        <v>50081</v>
      </c>
      <c r="S972">
        <v>49663</v>
      </c>
      <c r="T972">
        <v>418</v>
      </c>
      <c r="U972">
        <v>0</v>
      </c>
      <c r="V972">
        <v>418</v>
      </c>
      <c r="W972">
        <v>0.99170000000000003</v>
      </c>
      <c r="X972">
        <v>1</v>
      </c>
      <c r="Y972">
        <v>1</v>
      </c>
      <c r="Z972">
        <v>1</v>
      </c>
      <c r="AA972">
        <v>1</v>
      </c>
      <c r="AB972" t="s">
        <v>1019</v>
      </c>
      <c r="AC972" t="s">
        <v>6975</v>
      </c>
      <c r="AP972" t="s">
        <v>980</v>
      </c>
      <c r="AQ972">
        <v>0</v>
      </c>
      <c r="AT972" t="s">
        <v>1169</v>
      </c>
      <c r="AU972" t="s">
        <v>3334</v>
      </c>
      <c r="AV972" t="str">
        <f t="shared" si="15"/>
        <v>Gminna Oczyszczalnia Ścieków Komunalnych w Lnianku w aglomeracji LNIANO</v>
      </c>
      <c r="AW972" t="s">
        <v>6976</v>
      </c>
      <c r="AX972" t="s">
        <v>6977</v>
      </c>
      <c r="BF972" s="730" t="s">
        <v>2877</v>
      </c>
      <c r="BG972" s="730" t="s">
        <v>1038</v>
      </c>
      <c r="BH972" s="730" t="s">
        <v>9500</v>
      </c>
    </row>
    <row r="973" spans="1:60">
      <c r="A973">
        <v>969</v>
      </c>
      <c r="B973" t="s">
        <v>1019</v>
      </c>
      <c r="D973" t="s">
        <v>1401</v>
      </c>
      <c r="E973" t="s">
        <v>1403</v>
      </c>
      <c r="F973" t="s">
        <v>973</v>
      </c>
      <c r="G973">
        <v>1</v>
      </c>
      <c r="H973">
        <v>0</v>
      </c>
      <c r="I973" t="s">
        <v>5251</v>
      </c>
      <c r="J973" t="s">
        <v>6978</v>
      </c>
      <c r="K973" t="s">
        <v>6979</v>
      </c>
      <c r="L973" t="s">
        <v>2646</v>
      </c>
      <c r="M973" t="s">
        <v>1516</v>
      </c>
      <c r="N973" t="s">
        <v>6980</v>
      </c>
      <c r="O973" t="s">
        <v>6981</v>
      </c>
      <c r="P973" t="s">
        <v>6982</v>
      </c>
      <c r="Q973">
        <v>5795</v>
      </c>
      <c r="R973">
        <v>6576</v>
      </c>
      <c r="S973">
        <v>6576</v>
      </c>
      <c r="T973">
        <v>0</v>
      </c>
      <c r="U973">
        <v>0</v>
      </c>
      <c r="V973">
        <v>0</v>
      </c>
      <c r="W973">
        <v>1</v>
      </c>
      <c r="X973">
        <v>1</v>
      </c>
      <c r="Y973">
        <v>1</v>
      </c>
      <c r="Z973">
        <v>1</v>
      </c>
      <c r="AA973">
        <v>1</v>
      </c>
      <c r="AB973" t="s">
        <v>1019</v>
      </c>
      <c r="AC973" t="s">
        <v>6983</v>
      </c>
      <c r="AP973" t="s">
        <v>980</v>
      </c>
      <c r="AQ973">
        <v>0</v>
      </c>
      <c r="AT973" t="s">
        <v>935</v>
      </c>
      <c r="AU973" t="s">
        <v>4609</v>
      </c>
      <c r="AV973" t="str">
        <f t="shared" si="15"/>
        <v>Piekary w aglomeracji Liszki - Piekary</v>
      </c>
      <c r="AW973" t="s">
        <v>2469</v>
      </c>
      <c r="AX973" t="s">
        <v>4610</v>
      </c>
      <c r="BF973" s="730" t="s">
        <v>6963</v>
      </c>
      <c r="BG973" s="730" t="s">
        <v>6109</v>
      </c>
      <c r="BH973" s="730" t="s">
        <v>9500</v>
      </c>
    </row>
    <row r="974" spans="1:60">
      <c r="A974">
        <v>970</v>
      </c>
      <c r="B974" t="s">
        <v>1019</v>
      </c>
      <c r="D974" t="s">
        <v>5771</v>
      </c>
      <c r="E974" t="s">
        <v>5773</v>
      </c>
      <c r="F974" t="s">
        <v>973</v>
      </c>
      <c r="G974">
        <v>1</v>
      </c>
      <c r="H974">
        <v>0</v>
      </c>
      <c r="I974" t="s">
        <v>5533</v>
      </c>
      <c r="J974" t="s">
        <v>6984</v>
      </c>
      <c r="K974" t="s">
        <v>3720</v>
      </c>
      <c r="L974" t="s">
        <v>2646</v>
      </c>
      <c r="M974" t="s">
        <v>1516</v>
      </c>
      <c r="N974" t="s">
        <v>5773</v>
      </c>
      <c r="O974" t="s">
        <v>5773</v>
      </c>
      <c r="P974" t="s">
        <v>6985</v>
      </c>
      <c r="Q974">
        <v>4262</v>
      </c>
      <c r="R974">
        <v>4092</v>
      </c>
      <c r="S974">
        <v>4040</v>
      </c>
      <c r="T974">
        <v>46</v>
      </c>
      <c r="U974">
        <v>6</v>
      </c>
      <c r="V974">
        <v>52</v>
      </c>
      <c r="W974">
        <v>0.98729999999999996</v>
      </c>
      <c r="X974">
        <v>1</v>
      </c>
      <c r="Y974">
        <v>1</v>
      </c>
      <c r="Z974">
        <v>1</v>
      </c>
      <c r="AA974">
        <v>1</v>
      </c>
      <c r="AB974" t="s">
        <v>1019</v>
      </c>
      <c r="AC974" t="s">
        <v>6986</v>
      </c>
      <c r="AP974" t="s">
        <v>980</v>
      </c>
      <c r="AQ974">
        <v>0</v>
      </c>
      <c r="AT974" t="s">
        <v>1038</v>
      </c>
      <c r="AU974" t="s">
        <v>6122</v>
      </c>
      <c r="AV974" t="str">
        <f t="shared" si="15"/>
        <v>OŚ w Lisowie w aglomeracji Lisów</v>
      </c>
      <c r="AW974" t="s">
        <v>6987</v>
      </c>
      <c r="AX974" t="s">
        <v>6123</v>
      </c>
      <c r="BF974" s="730" t="s">
        <v>4834</v>
      </c>
      <c r="BG974" s="730" t="s">
        <v>6971</v>
      </c>
      <c r="BH974" s="730" t="s">
        <v>9501</v>
      </c>
    </row>
    <row r="975" spans="1:60">
      <c r="A975">
        <v>971</v>
      </c>
      <c r="B975" t="s">
        <v>1019</v>
      </c>
      <c r="D975" t="s">
        <v>4458</v>
      </c>
      <c r="E975" t="s">
        <v>4460</v>
      </c>
      <c r="F975" t="s">
        <v>973</v>
      </c>
      <c r="G975">
        <v>2</v>
      </c>
      <c r="H975">
        <v>0</v>
      </c>
      <c r="I975" t="s">
        <v>5251</v>
      </c>
      <c r="J975" t="s">
        <v>6988</v>
      </c>
      <c r="K975" t="s">
        <v>6979</v>
      </c>
      <c r="L975" t="s">
        <v>2646</v>
      </c>
      <c r="M975" t="s">
        <v>1516</v>
      </c>
      <c r="N975" t="s">
        <v>4460</v>
      </c>
      <c r="O975" t="s">
        <v>4460</v>
      </c>
      <c r="P975" t="s">
        <v>6989</v>
      </c>
      <c r="Q975">
        <v>12666</v>
      </c>
      <c r="R975">
        <v>12436</v>
      </c>
      <c r="S975">
        <v>12270</v>
      </c>
      <c r="T975">
        <v>110</v>
      </c>
      <c r="U975">
        <v>56</v>
      </c>
      <c r="V975">
        <v>166</v>
      </c>
      <c r="W975">
        <v>0.98670000000000002</v>
      </c>
      <c r="X975">
        <v>1</v>
      </c>
      <c r="Y975">
        <v>0</v>
      </c>
      <c r="Z975">
        <v>0</v>
      </c>
      <c r="AA975">
        <v>0</v>
      </c>
      <c r="AB975" t="s">
        <v>1019</v>
      </c>
      <c r="AC975" s="515" t="s">
        <v>6990</v>
      </c>
      <c r="AD975" s="515" t="s">
        <v>6991</v>
      </c>
      <c r="AP975" t="s">
        <v>1232</v>
      </c>
      <c r="AQ975">
        <v>3</v>
      </c>
      <c r="AT975" t="s">
        <v>1019</v>
      </c>
      <c r="AU975" t="s">
        <v>6992</v>
      </c>
      <c r="AV975" t="str">
        <f t="shared" si="15"/>
        <v>SBR Lisia Góra w aglomeracji Lisia Góra-Wschód</v>
      </c>
      <c r="AW975" t="s">
        <v>6993</v>
      </c>
      <c r="AX975" t="s">
        <v>6994</v>
      </c>
      <c r="BF975" s="730" t="s">
        <v>1401</v>
      </c>
      <c r="BG975" s="730" t="s">
        <v>6979</v>
      </c>
      <c r="BH975" s="730" t="s">
        <v>9501</v>
      </c>
    </row>
    <row r="976" spans="1:60">
      <c r="A976">
        <v>972</v>
      </c>
      <c r="B976" t="s">
        <v>1019</v>
      </c>
      <c r="D976" t="s">
        <v>6995</v>
      </c>
      <c r="E976" t="s">
        <v>6996</v>
      </c>
      <c r="F976" t="s">
        <v>1015</v>
      </c>
      <c r="G976">
        <v>0</v>
      </c>
      <c r="H976">
        <v>3</v>
      </c>
      <c r="I976" t="s">
        <v>5251</v>
      </c>
      <c r="J976" t="s">
        <v>6988</v>
      </c>
      <c r="K976" t="s">
        <v>6979</v>
      </c>
      <c r="L976" t="s">
        <v>2646</v>
      </c>
      <c r="M976" t="s">
        <v>1516</v>
      </c>
      <c r="N976" t="s">
        <v>4460</v>
      </c>
      <c r="O976" t="s">
        <v>4460</v>
      </c>
      <c r="P976" t="s">
        <v>6997</v>
      </c>
      <c r="Q976">
        <v>3005</v>
      </c>
      <c r="R976">
        <v>3005</v>
      </c>
      <c r="S976">
        <v>2477</v>
      </c>
      <c r="T976">
        <v>432</v>
      </c>
      <c r="U976">
        <v>96</v>
      </c>
      <c r="V976">
        <v>528</v>
      </c>
      <c r="W976">
        <v>0.82430000000000003</v>
      </c>
      <c r="X976">
        <v>0</v>
      </c>
      <c r="Y976">
        <v>0</v>
      </c>
      <c r="Z976">
        <v>1</v>
      </c>
      <c r="AA976">
        <v>0</v>
      </c>
      <c r="AB976" t="s">
        <v>1019</v>
      </c>
      <c r="AC976" t="s">
        <v>746</v>
      </c>
      <c r="AJ976" s="503" t="s">
        <v>4458</v>
      </c>
      <c r="AK976" s="503" t="s">
        <v>4458</v>
      </c>
      <c r="AL976" s="503" t="s">
        <v>4458</v>
      </c>
      <c r="AP976" t="s">
        <v>980</v>
      </c>
      <c r="AQ976">
        <v>0</v>
      </c>
      <c r="AT976" t="s">
        <v>1019</v>
      </c>
      <c r="AU976" t="s">
        <v>6992</v>
      </c>
      <c r="AV976" t="str">
        <f t="shared" si="15"/>
        <v>SBR Stare Żukowice w aglomeracji Lisia Góra-Wschód</v>
      </c>
      <c r="AW976" t="s">
        <v>6998</v>
      </c>
      <c r="AX976" t="s">
        <v>6994</v>
      </c>
      <c r="BF976" s="730" t="s">
        <v>5771</v>
      </c>
      <c r="BG976" s="730" t="s">
        <v>3720</v>
      </c>
      <c r="BH976" s="730" t="s">
        <v>9501</v>
      </c>
    </row>
    <row r="977" spans="1:60">
      <c r="A977">
        <v>973</v>
      </c>
      <c r="B977" t="s">
        <v>1019</v>
      </c>
      <c r="D977" t="s">
        <v>6999</v>
      </c>
      <c r="E977" t="s">
        <v>7000</v>
      </c>
      <c r="F977" t="s">
        <v>973</v>
      </c>
      <c r="G977">
        <v>1</v>
      </c>
      <c r="H977">
        <v>0</v>
      </c>
      <c r="I977" t="s">
        <v>5251</v>
      </c>
      <c r="J977" t="s">
        <v>6970</v>
      </c>
      <c r="K977" t="s">
        <v>4845</v>
      </c>
      <c r="L977" t="s">
        <v>2646</v>
      </c>
      <c r="M977" t="s">
        <v>1516</v>
      </c>
      <c r="N977" t="s">
        <v>7000</v>
      </c>
      <c r="O977" t="s">
        <v>7000</v>
      </c>
      <c r="P977" t="s">
        <v>7001</v>
      </c>
      <c r="Q977">
        <v>3628</v>
      </c>
      <c r="R977">
        <v>3628</v>
      </c>
      <c r="S977">
        <v>3583</v>
      </c>
      <c r="T977">
        <v>30</v>
      </c>
      <c r="U977">
        <v>15</v>
      </c>
      <c r="V977">
        <v>45</v>
      </c>
      <c r="W977">
        <v>0.98760000000000003</v>
      </c>
      <c r="X977">
        <v>1</v>
      </c>
      <c r="Y977">
        <v>1</v>
      </c>
      <c r="Z977">
        <v>1</v>
      </c>
      <c r="AA977">
        <v>1</v>
      </c>
      <c r="AB977" t="s">
        <v>1019</v>
      </c>
      <c r="AC977" t="s">
        <v>7002</v>
      </c>
      <c r="AP977" t="s">
        <v>980</v>
      </c>
      <c r="AQ977">
        <v>0</v>
      </c>
      <c r="AT977" t="s">
        <v>1169</v>
      </c>
      <c r="AU977" t="s">
        <v>2649</v>
      </c>
      <c r="AV977" t="str">
        <f t="shared" si="15"/>
        <v>Oczyszczalnia Ścieków Lipusz w aglomeracji Lipusz</v>
      </c>
      <c r="AW977" t="s">
        <v>7003</v>
      </c>
      <c r="AX977" t="s">
        <v>2650</v>
      </c>
      <c r="BF977" s="730" t="s">
        <v>4458</v>
      </c>
      <c r="BG977" s="730" t="s">
        <v>6979</v>
      </c>
      <c r="BH977" s="730" t="s">
        <v>9501</v>
      </c>
    </row>
    <row r="978" spans="1:60">
      <c r="A978">
        <v>974</v>
      </c>
      <c r="B978" t="s">
        <v>1019</v>
      </c>
      <c r="D978" t="s">
        <v>7004</v>
      </c>
      <c r="E978" t="s">
        <v>7005</v>
      </c>
      <c r="F978" t="s">
        <v>973</v>
      </c>
      <c r="G978">
        <v>1</v>
      </c>
      <c r="H978">
        <v>0</v>
      </c>
      <c r="I978" t="s">
        <v>5251</v>
      </c>
      <c r="J978" t="s">
        <v>7006</v>
      </c>
      <c r="K978" t="s">
        <v>3720</v>
      </c>
      <c r="L978" t="s">
        <v>2646</v>
      </c>
      <c r="M978" t="s">
        <v>1516</v>
      </c>
      <c r="N978" t="s">
        <v>7005</v>
      </c>
      <c r="O978" t="s">
        <v>7005</v>
      </c>
      <c r="P978" t="s">
        <v>7007</v>
      </c>
      <c r="Q978">
        <v>2534</v>
      </c>
      <c r="R978">
        <v>2455</v>
      </c>
      <c r="S978">
        <v>2455</v>
      </c>
      <c r="T978">
        <v>0</v>
      </c>
      <c r="U978">
        <v>0</v>
      </c>
      <c r="V978">
        <v>0</v>
      </c>
      <c r="W978">
        <v>1</v>
      </c>
      <c r="X978">
        <v>1</v>
      </c>
      <c r="Y978">
        <v>1</v>
      </c>
      <c r="Z978">
        <v>1</v>
      </c>
      <c r="AA978">
        <v>1</v>
      </c>
      <c r="AB978" t="s">
        <v>1019</v>
      </c>
      <c r="AC978" t="s">
        <v>7008</v>
      </c>
      <c r="AP978" t="s">
        <v>980</v>
      </c>
      <c r="AQ978">
        <v>0</v>
      </c>
      <c r="AT978" t="s">
        <v>990</v>
      </c>
      <c r="AU978" t="s">
        <v>7009</v>
      </c>
      <c r="AV978" t="str">
        <f t="shared" si="15"/>
        <v>Lipsko w aglomeracji Lipsko</v>
      </c>
      <c r="AW978" t="s">
        <v>7010</v>
      </c>
      <c r="AX978" t="s">
        <v>7010</v>
      </c>
      <c r="BF978" s="730" t="s">
        <v>6995</v>
      </c>
      <c r="BG978" s="730" t="s">
        <v>6979</v>
      </c>
      <c r="BH978" s="730" t="s">
        <v>9501</v>
      </c>
    </row>
    <row r="979" spans="1:60">
      <c r="A979">
        <v>975</v>
      </c>
      <c r="B979" t="s">
        <v>1019</v>
      </c>
      <c r="D979" t="s">
        <v>7011</v>
      </c>
      <c r="E979" t="s">
        <v>7012</v>
      </c>
      <c r="F979" t="s">
        <v>973</v>
      </c>
      <c r="G979">
        <v>1</v>
      </c>
      <c r="H979">
        <v>0</v>
      </c>
      <c r="I979" t="s">
        <v>5251</v>
      </c>
      <c r="J979" t="s">
        <v>6978</v>
      </c>
      <c r="K979" t="s">
        <v>6979</v>
      </c>
      <c r="L979" t="s">
        <v>2646</v>
      </c>
      <c r="M979" t="s">
        <v>1516</v>
      </c>
      <c r="N979" t="s">
        <v>6980</v>
      </c>
      <c r="O979" t="s">
        <v>6980</v>
      </c>
      <c r="P979" t="s">
        <v>7013</v>
      </c>
      <c r="Q979">
        <v>10080</v>
      </c>
      <c r="R979">
        <v>10557</v>
      </c>
      <c r="S979">
        <v>10557</v>
      </c>
      <c r="T979">
        <v>0</v>
      </c>
      <c r="U979">
        <v>0</v>
      </c>
      <c r="V979">
        <v>0</v>
      </c>
      <c r="W979">
        <v>1</v>
      </c>
      <c r="X979">
        <v>1</v>
      </c>
      <c r="Y979">
        <v>1</v>
      </c>
      <c r="Z979">
        <v>0</v>
      </c>
      <c r="AA979">
        <v>0</v>
      </c>
      <c r="AB979" t="s">
        <v>1019</v>
      </c>
      <c r="AC979" t="s">
        <v>7014</v>
      </c>
      <c r="AP979" t="s">
        <v>980</v>
      </c>
      <c r="AQ979">
        <v>0</v>
      </c>
      <c r="AT979" t="s">
        <v>1169</v>
      </c>
      <c r="AU979" t="s">
        <v>2956</v>
      </c>
      <c r="AV979" t="str">
        <f t="shared" si="15"/>
        <v>OCZYSZCZALNIA ŚCIEKÓW  W LIPNIE w aglomeracji Lipno</v>
      </c>
      <c r="AW979" t="s">
        <v>7015</v>
      </c>
      <c r="AX979" t="s">
        <v>2957</v>
      </c>
      <c r="BF979" s="730" t="s">
        <v>6999</v>
      </c>
      <c r="BG979" s="730" t="s">
        <v>4845</v>
      </c>
      <c r="BH979" s="730" t="s">
        <v>9501</v>
      </c>
    </row>
    <row r="980" spans="1:60">
      <c r="A980">
        <v>976</v>
      </c>
      <c r="B980" t="s">
        <v>1019</v>
      </c>
      <c r="D980" t="s">
        <v>7016</v>
      </c>
      <c r="E980" t="s">
        <v>7017</v>
      </c>
      <c r="F980" t="s">
        <v>1015</v>
      </c>
      <c r="G980">
        <v>0</v>
      </c>
      <c r="H980">
        <v>1</v>
      </c>
      <c r="I980" t="s">
        <v>5251</v>
      </c>
      <c r="J980" t="s">
        <v>7018</v>
      </c>
      <c r="K980" t="s">
        <v>3720</v>
      </c>
      <c r="L980" t="s">
        <v>2646</v>
      </c>
      <c r="M980" t="s">
        <v>1516</v>
      </c>
      <c r="N980" t="s">
        <v>7019</v>
      </c>
      <c r="O980" t="s">
        <v>7019</v>
      </c>
      <c r="P980" t="s">
        <v>7020</v>
      </c>
      <c r="Q980">
        <v>3309</v>
      </c>
      <c r="R980">
        <v>2592</v>
      </c>
      <c r="S980">
        <v>1931</v>
      </c>
      <c r="T980">
        <v>297</v>
      </c>
      <c r="U980">
        <v>364</v>
      </c>
      <c r="V980">
        <v>661</v>
      </c>
      <c r="W980">
        <v>0.745</v>
      </c>
      <c r="X980">
        <v>0</v>
      </c>
      <c r="Y980">
        <v>0</v>
      </c>
      <c r="Z980">
        <v>1</v>
      </c>
      <c r="AA980">
        <v>0</v>
      </c>
      <c r="AB980" t="s">
        <v>1019</v>
      </c>
      <c r="AC980" t="s">
        <v>746</v>
      </c>
      <c r="AJ980" t="s">
        <v>2068</v>
      </c>
      <c r="AP980" t="s">
        <v>980</v>
      </c>
      <c r="AQ980">
        <v>0</v>
      </c>
      <c r="AT980" t="s">
        <v>935</v>
      </c>
      <c r="AU980" t="s">
        <v>5517</v>
      </c>
      <c r="AV980" t="str">
        <f t="shared" si="15"/>
        <v>Lipnik w aglomeracji Lipnik</v>
      </c>
      <c r="AW980" t="s">
        <v>5518</v>
      </c>
      <c r="AX980" t="s">
        <v>5518</v>
      </c>
      <c r="BF980" s="730" t="s">
        <v>7004</v>
      </c>
      <c r="BG980" s="730" t="s">
        <v>3720</v>
      </c>
      <c r="BH980" s="730" t="s">
        <v>9501</v>
      </c>
    </row>
    <row r="981" spans="1:60">
      <c r="A981">
        <v>977</v>
      </c>
      <c r="B981" t="s">
        <v>1019</v>
      </c>
      <c r="D981" t="s">
        <v>1451</v>
      </c>
      <c r="E981" t="s">
        <v>1453</v>
      </c>
      <c r="F981" t="s">
        <v>973</v>
      </c>
      <c r="G981">
        <v>1</v>
      </c>
      <c r="H981">
        <v>0</v>
      </c>
      <c r="I981" t="s">
        <v>5251</v>
      </c>
      <c r="J981" t="s">
        <v>7021</v>
      </c>
      <c r="K981" t="s">
        <v>4845</v>
      </c>
      <c r="L981" t="s">
        <v>2646</v>
      </c>
      <c r="M981" t="s">
        <v>1516</v>
      </c>
      <c r="N981" t="s">
        <v>7022</v>
      </c>
      <c r="O981" t="s">
        <v>7022</v>
      </c>
      <c r="P981" t="s">
        <v>7023</v>
      </c>
      <c r="Q981">
        <v>2940</v>
      </c>
      <c r="R981">
        <v>2771</v>
      </c>
      <c r="S981">
        <v>2746</v>
      </c>
      <c r="T981">
        <v>21</v>
      </c>
      <c r="U981">
        <v>4</v>
      </c>
      <c r="V981">
        <v>25</v>
      </c>
      <c r="W981">
        <v>0.99099999999999999</v>
      </c>
      <c r="X981">
        <v>1</v>
      </c>
      <c r="Y981">
        <v>1</v>
      </c>
      <c r="Z981">
        <v>1</v>
      </c>
      <c r="AA981">
        <v>1</v>
      </c>
      <c r="AB981" t="s">
        <v>1019</v>
      </c>
      <c r="AC981" t="s">
        <v>7024</v>
      </c>
      <c r="AP981" t="s">
        <v>980</v>
      </c>
      <c r="AQ981">
        <v>0</v>
      </c>
      <c r="AT981" t="s">
        <v>935</v>
      </c>
      <c r="AU981" t="s">
        <v>4599</v>
      </c>
      <c r="AV981" t="str">
        <f t="shared" si="15"/>
        <v>Lipnica Wielka w aglomeracji Lipnica Wielka</v>
      </c>
      <c r="AW981" t="s">
        <v>4600</v>
      </c>
      <c r="AX981" t="s">
        <v>4600</v>
      </c>
      <c r="BF981" s="730" t="s">
        <v>7011</v>
      </c>
      <c r="BG981" s="730" t="s">
        <v>6979</v>
      </c>
      <c r="BH981" s="730" t="s">
        <v>9501</v>
      </c>
    </row>
    <row r="982" spans="1:60">
      <c r="A982">
        <v>978</v>
      </c>
      <c r="B982" t="s">
        <v>1019</v>
      </c>
      <c r="D982" t="s">
        <v>7025</v>
      </c>
      <c r="E982" t="s">
        <v>7026</v>
      </c>
      <c r="F982" t="s">
        <v>973</v>
      </c>
      <c r="G982">
        <v>1</v>
      </c>
      <c r="H982">
        <v>0</v>
      </c>
      <c r="I982" t="s">
        <v>5251</v>
      </c>
      <c r="J982" t="s">
        <v>7027</v>
      </c>
      <c r="K982" t="s">
        <v>3720</v>
      </c>
      <c r="L982" t="s">
        <v>2646</v>
      </c>
      <c r="M982" t="s">
        <v>1516</v>
      </c>
      <c r="N982" t="s">
        <v>7026</v>
      </c>
      <c r="O982" t="s">
        <v>7026</v>
      </c>
      <c r="P982" t="s">
        <v>7028</v>
      </c>
      <c r="Q982">
        <v>7334</v>
      </c>
      <c r="R982">
        <v>6884</v>
      </c>
      <c r="S982">
        <v>6855</v>
      </c>
      <c r="T982">
        <v>23</v>
      </c>
      <c r="U982">
        <v>6</v>
      </c>
      <c r="V982">
        <v>29</v>
      </c>
      <c r="W982">
        <v>0.99580000000000002</v>
      </c>
      <c r="X982">
        <v>1</v>
      </c>
      <c r="Y982">
        <v>1</v>
      </c>
      <c r="Z982">
        <v>1</v>
      </c>
      <c r="AA982">
        <v>1</v>
      </c>
      <c r="AB982" t="s">
        <v>1019</v>
      </c>
      <c r="AC982" t="s">
        <v>7029</v>
      </c>
      <c r="AP982" t="s">
        <v>980</v>
      </c>
      <c r="AQ982">
        <v>0</v>
      </c>
      <c r="AT982" t="s">
        <v>935</v>
      </c>
      <c r="AU982" t="s">
        <v>4599</v>
      </c>
      <c r="AV982" t="str">
        <f t="shared" si="15"/>
        <v>Kiczory w aglomeracji Lipnica Wielka</v>
      </c>
      <c r="AW982" t="s">
        <v>7030</v>
      </c>
      <c r="AX982" t="s">
        <v>4600</v>
      </c>
      <c r="BF982" s="730" t="s">
        <v>7016</v>
      </c>
      <c r="BG982" s="730" t="s">
        <v>3720</v>
      </c>
      <c r="BH982" s="730" t="s">
        <v>9501</v>
      </c>
    </row>
    <row r="983" spans="1:60">
      <c r="A983">
        <v>979</v>
      </c>
      <c r="B983" t="s">
        <v>1019</v>
      </c>
      <c r="D983" t="s">
        <v>7031</v>
      </c>
      <c r="E983" t="s">
        <v>7032</v>
      </c>
      <c r="F983" t="s">
        <v>973</v>
      </c>
      <c r="G983">
        <v>1</v>
      </c>
      <c r="H983">
        <v>0</v>
      </c>
      <c r="I983" t="s">
        <v>5251</v>
      </c>
      <c r="J983" t="s">
        <v>6978</v>
      </c>
      <c r="K983" t="s">
        <v>6979</v>
      </c>
      <c r="L983" t="s">
        <v>2646</v>
      </c>
      <c r="M983" t="s">
        <v>1516</v>
      </c>
      <c r="N983" t="s">
        <v>7033</v>
      </c>
      <c r="O983" t="s">
        <v>7033</v>
      </c>
      <c r="P983" t="s">
        <v>7034</v>
      </c>
      <c r="Q983">
        <v>3186</v>
      </c>
      <c r="R983">
        <v>3186</v>
      </c>
      <c r="S983">
        <v>3151</v>
      </c>
      <c r="T983">
        <v>35</v>
      </c>
      <c r="U983">
        <v>0</v>
      </c>
      <c r="V983">
        <v>35</v>
      </c>
      <c r="W983">
        <v>0.98899999999999999</v>
      </c>
      <c r="X983">
        <v>1</v>
      </c>
      <c r="Y983">
        <v>1</v>
      </c>
      <c r="Z983">
        <v>1</v>
      </c>
      <c r="AA983">
        <v>1</v>
      </c>
      <c r="AB983" t="s">
        <v>1019</v>
      </c>
      <c r="AC983" t="s">
        <v>7035</v>
      </c>
      <c r="AP983" t="s">
        <v>980</v>
      </c>
      <c r="AQ983">
        <v>0</v>
      </c>
      <c r="AT983" t="s">
        <v>935</v>
      </c>
      <c r="AU983" t="s">
        <v>5365</v>
      </c>
      <c r="AV983" t="str">
        <f t="shared" si="15"/>
        <v>Oczyszczalnia Ścieków w Lipnicy Dolnej w aglomeracji Lipnica Murowana</v>
      </c>
      <c r="AW983" t="s">
        <v>7036</v>
      </c>
      <c r="AX983" t="s">
        <v>5366</v>
      </c>
      <c r="BF983" s="730" t="s">
        <v>1451</v>
      </c>
      <c r="BG983" s="730" t="s">
        <v>4845</v>
      </c>
      <c r="BH983" s="730" t="s">
        <v>9501</v>
      </c>
    </row>
    <row r="984" spans="1:60">
      <c r="A984">
        <v>980</v>
      </c>
      <c r="B984" t="s">
        <v>1019</v>
      </c>
      <c r="D984" t="s">
        <v>7037</v>
      </c>
      <c r="E984" t="s">
        <v>7038</v>
      </c>
      <c r="F984" t="s">
        <v>973</v>
      </c>
      <c r="G984">
        <v>1</v>
      </c>
      <c r="H984">
        <v>0</v>
      </c>
      <c r="I984" t="s">
        <v>5251</v>
      </c>
      <c r="J984" t="s">
        <v>7039</v>
      </c>
      <c r="K984" t="s">
        <v>4845</v>
      </c>
      <c r="L984" t="s">
        <v>2646</v>
      </c>
      <c r="M984" t="s">
        <v>1516</v>
      </c>
      <c r="N984" t="s">
        <v>7040</v>
      </c>
      <c r="O984" t="s">
        <v>7040</v>
      </c>
      <c r="P984" t="s">
        <v>7041</v>
      </c>
      <c r="Q984">
        <v>5988</v>
      </c>
      <c r="R984">
        <v>5833</v>
      </c>
      <c r="S984">
        <v>5749</v>
      </c>
      <c r="T984">
        <v>84</v>
      </c>
      <c r="U984">
        <v>0</v>
      </c>
      <c r="V984">
        <v>84</v>
      </c>
      <c r="W984">
        <v>0.98560000000000003</v>
      </c>
      <c r="X984">
        <v>1</v>
      </c>
      <c r="Y984">
        <v>1</v>
      </c>
      <c r="Z984">
        <v>1</v>
      </c>
      <c r="AA984">
        <v>1</v>
      </c>
      <c r="AB984" t="s">
        <v>1019</v>
      </c>
      <c r="AC984" t="s">
        <v>7042</v>
      </c>
      <c r="AP984" t="s">
        <v>980</v>
      </c>
      <c r="AQ984">
        <v>0</v>
      </c>
      <c r="AT984" t="s">
        <v>1169</v>
      </c>
      <c r="AU984" t="s">
        <v>3328</v>
      </c>
      <c r="AV984" t="str">
        <f t="shared" si="15"/>
        <v>Upiłka - ELA MAX 7 w aglomeracji Lipnica</v>
      </c>
      <c r="AW984" t="s">
        <v>7043</v>
      </c>
      <c r="AX984" t="s">
        <v>3329</v>
      </c>
      <c r="BF984" s="730" t="s">
        <v>7025</v>
      </c>
      <c r="BG984" s="730" t="s">
        <v>3720</v>
      </c>
      <c r="BH984" s="730" t="s">
        <v>9501</v>
      </c>
    </row>
    <row r="985" spans="1:60">
      <c r="A985">
        <v>981</v>
      </c>
      <c r="B985" t="s">
        <v>1019</v>
      </c>
      <c r="D985" t="s">
        <v>7044</v>
      </c>
      <c r="E985" t="s">
        <v>7045</v>
      </c>
      <c r="F985" t="s">
        <v>973</v>
      </c>
      <c r="G985">
        <v>1</v>
      </c>
      <c r="H985">
        <v>0</v>
      </c>
      <c r="I985" t="s">
        <v>5533</v>
      </c>
      <c r="J985" t="s">
        <v>6984</v>
      </c>
      <c r="K985" t="s">
        <v>3720</v>
      </c>
      <c r="L985" t="s">
        <v>2646</v>
      </c>
      <c r="M985" t="s">
        <v>1516</v>
      </c>
      <c r="N985" t="s">
        <v>7045</v>
      </c>
      <c r="O985" t="s">
        <v>7045</v>
      </c>
      <c r="P985" t="s">
        <v>7046</v>
      </c>
      <c r="Q985">
        <v>2039</v>
      </c>
      <c r="R985">
        <v>2101</v>
      </c>
      <c r="S985">
        <v>2050</v>
      </c>
      <c r="T985">
        <v>42</v>
      </c>
      <c r="U985">
        <v>9</v>
      </c>
      <c r="V985">
        <v>51</v>
      </c>
      <c r="W985">
        <v>0.97570000000000001</v>
      </c>
      <c r="X985">
        <v>0</v>
      </c>
      <c r="Y985">
        <v>1</v>
      </c>
      <c r="Z985">
        <v>1</v>
      </c>
      <c r="AA985">
        <v>0</v>
      </c>
      <c r="AB985" t="s">
        <v>1019</v>
      </c>
      <c r="AC985" t="s">
        <v>7047</v>
      </c>
      <c r="AP985" t="s">
        <v>980</v>
      </c>
      <c r="AQ985">
        <v>0</v>
      </c>
      <c r="AT985" t="s">
        <v>1019</v>
      </c>
      <c r="AU985" t="s">
        <v>7048</v>
      </c>
      <c r="AV985" t="str">
        <f t="shared" si="15"/>
        <v>Lipiny Dolne w aglomeracji Lipiny Dolne</v>
      </c>
      <c r="AW985" t="s">
        <v>7049</v>
      </c>
      <c r="AX985" t="s">
        <v>7049</v>
      </c>
      <c r="BF985" s="730" t="s">
        <v>7031</v>
      </c>
      <c r="BG985" s="730" t="s">
        <v>6979</v>
      </c>
      <c r="BH985" s="730" t="s">
        <v>9501</v>
      </c>
    </row>
    <row r="986" spans="1:60">
      <c r="A986">
        <v>982</v>
      </c>
      <c r="B986" t="s">
        <v>1019</v>
      </c>
      <c r="D986" t="s">
        <v>3445</v>
      </c>
      <c r="E986" t="s">
        <v>3440</v>
      </c>
      <c r="F986" t="s">
        <v>973</v>
      </c>
      <c r="G986">
        <v>1</v>
      </c>
      <c r="H986">
        <v>0</v>
      </c>
      <c r="I986" t="s">
        <v>5251</v>
      </c>
      <c r="J986" t="s">
        <v>7050</v>
      </c>
      <c r="K986" t="s">
        <v>6971</v>
      </c>
      <c r="L986" t="s">
        <v>2646</v>
      </c>
      <c r="M986" t="s">
        <v>1516</v>
      </c>
      <c r="N986" t="s">
        <v>3440</v>
      </c>
      <c r="O986" t="s">
        <v>3440</v>
      </c>
      <c r="P986" t="s">
        <v>7051</v>
      </c>
      <c r="Q986">
        <v>11232</v>
      </c>
      <c r="R986">
        <v>10684</v>
      </c>
      <c r="S986">
        <v>8063</v>
      </c>
      <c r="T986">
        <v>2589</v>
      </c>
      <c r="U986">
        <v>32</v>
      </c>
      <c r="V986">
        <v>2621</v>
      </c>
      <c r="W986">
        <v>0.75470000000000004</v>
      </c>
      <c r="X986">
        <v>0</v>
      </c>
      <c r="Y986">
        <v>1</v>
      </c>
      <c r="Z986">
        <v>1</v>
      </c>
      <c r="AA986">
        <v>0</v>
      </c>
      <c r="AB986" t="s">
        <v>1019</v>
      </c>
      <c r="AC986" t="s">
        <v>7052</v>
      </c>
      <c r="AP986" t="s">
        <v>980</v>
      </c>
      <c r="AQ986">
        <v>0</v>
      </c>
      <c r="AT986" t="s">
        <v>1019</v>
      </c>
      <c r="AU986" t="s">
        <v>7053</v>
      </c>
      <c r="AV986" t="str">
        <f t="shared" si="15"/>
        <v>Oczyszczalnia ścieków Wójtowa w aglomeracji Lipinki</v>
      </c>
      <c r="AW986" t="s">
        <v>7054</v>
      </c>
      <c r="AX986" t="s">
        <v>7055</v>
      </c>
      <c r="BF986" s="730" t="s">
        <v>7037</v>
      </c>
      <c r="BG986" s="730" t="s">
        <v>4845</v>
      </c>
      <c r="BH986" s="730" t="s">
        <v>9501</v>
      </c>
    </row>
    <row r="987" spans="1:60">
      <c r="A987">
        <v>983</v>
      </c>
      <c r="B987" t="s">
        <v>1019</v>
      </c>
      <c r="D987" t="s">
        <v>7056</v>
      </c>
      <c r="E987" t="s">
        <v>7057</v>
      </c>
      <c r="F987" t="s">
        <v>973</v>
      </c>
      <c r="G987">
        <v>1</v>
      </c>
      <c r="H987">
        <v>0</v>
      </c>
      <c r="I987" t="s">
        <v>5533</v>
      </c>
      <c r="J987" t="s">
        <v>7058</v>
      </c>
      <c r="K987" t="s">
        <v>3720</v>
      </c>
      <c r="L987" t="s">
        <v>2646</v>
      </c>
      <c r="M987" t="s">
        <v>1516</v>
      </c>
      <c r="N987" t="s">
        <v>7057</v>
      </c>
      <c r="O987" t="s">
        <v>7057</v>
      </c>
      <c r="P987" t="s">
        <v>7059</v>
      </c>
      <c r="Q987">
        <v>14968</v>
      </c>
      <c r="R987">
        <v>14428</v>
      </c>
      <c r="S987">
        <v>13661</v>
      </c>
      <c r="T987">
        <v>751</v>
      </c>
      <c r="U987">
        <v>16</v>
      </c>
      <c r="V987">
        <v>767</v>
      </c>
      <c r="W987">
        <v>0.94679999999999997</v>
      </c>
      <c r="X987">
        <v>0</v>
      </c>
      <c r="Y987">
        <v>1</v>
      </c>
      <c r="Z987">
        <v>1</v>
      </c>
      <c r="AA987">
        <v>0</v>
      </c>
      <c r="AB987" t="s">
        <v>1019</v>
      </c>
      <c r="AC987" t="s">
        <v>7060</v>
      </c>
      <c r="AP987" t="s">
        <v>980</v>
      </c>
      <c r="AQ987">
        <v>0</v>
      </c>
      <c r="AT987" t="s">
        <v>1019</v>
      </c>
      <c r="AU987" t="s">
        <v>7053</v>
      </c>
      <c r="AV987" t="str">
        <f t="shared" si="15"/>
        <v>Oczyszczalnia ścieków Lipinki w aglomeracji Lipinki</v>
      </c>
      <c r="AW987" t="s">
        <v>7061</v>
      </c>
      <c r="AX987" t="s">
        <v>7055</v>
      </c>
      <c r="BF987" s="730" t="s">
        <v>7044</v>
      </c>
      <c r="BG987" s="730" t="s">
        <v>3720</v>
      </c>
      <c r="BH987" s="730" t="s">
        <v>9501</v>
      </c>
    </row>
    <row r="988" spans="1:60">
      <c r="A988">
        <v>984</v>
      </c>
      <c r="B988" t="s">
        <v>1019</v>
      </c>
      <c r="D988" t="s">
        <v>7062</v>
      </c>
      <c r="E988" t="s">
        <v>6979</v>
      </c>
      <c r="F988" t="s">
        <v>973</v>
      </c>
      <c r="G988">
        <v>1</v>
      </c>
      <c r="H988">
        <v>0</v>
      </c>
      <c r="I988" t="s">
        <v>5251</v>
      </c>
      <c r="J988" t="s">
        <v>7063</v>
      </c>
      <c r="K988" t="s">
        <v>6979</v>
      </c>
      <c r="L988" t="s">
        <v>2646</v>
      </c>
      <c r="M988" t="s">
        <v>1516</v>
      </c>
      <c r="N988" t="s">
        <v>6979</v>
      </c>
      <c r="O988" t="s">
        <v>7064</v>
      </c>
      <c r="P988" t="s">
        <v>7065</v>
      </c>
      <c r="Q988">
        <v>64790</v>
      </c>
      <c r="R988">
        <v>65034</v>
      </c>
      <c r="S988">
        <v>64527</v>
      </c>
      <c r="T988">
        <v>480</v>
      </c>
      <c r="U988">
        <v>27</v>
      </c>
      <c r="V988">
        <v>507</v>
      </c>
      <c r="W988">
        <v>0.99219999999999997</v>
      </c>
      <c r="X988">
        <v>1</v>
      </c>
      <c r="Y988">
        <v>1</v>
      </c>
      <c r="Z988">
        <v>1</v>
      </c>
      <c r="AA988">
        <v>1</v>
      </c>
      <c r="AB988" t="s">
        <v>1019</v>
      </c>
      <c r="AC988" t="s">
        <v>7066</v>
      </c>
      <c r="AP988" t="s">
        <v>980</v>
      </c>
      <c r="AQ988">
        <v>0</v>
      </c>
      <c r="AT988" t="s">
        <v>1038</v>
      </c>
      <c r="AU988" t="s">
        <v>6656</v>
      </c>
      <c r="AV988" t="str">
        <f t="shared" si="15"/>
        <v>Gminna Oczyszczalnia Ścieków w Lipiu w aglomeracji Lipie</v>
      </c>
      <c r="AW988" t="s">
        <v>7067</v>
      </c>
      <c r="AX988" t="s">
        <v>6657</v>
      </c>
      <c r="BF988" s="730" t="s">
        <v>3445</v>
      </c>
      <c r="BG988" s="730" t="s">
        <v>6971</v>
      </c>
      <c r="BH988" s="730" t="s">
        <v>9501</v>
      </c>
    </row>
    <row r="989" spans="1:60">
      <c r="A989">
        <v>985</v>
      </c>
      <c r="B989" t="s">
        <v>1019</v>
      </c>
      <c r="D989" t="s">
        <v>7068</v>
      </c>
      <c r="E989" t="s">
        <v>7069</v>
      </c>
      <c r="F989" t="s">
        <v>973</v>
      </c>
      <c r="G989">
        <v>1</v>
      </c>
      <c r="H989">
        <v>0</v>
      </c>
      <c r="I989" t="s">
        <v>5251</v>
      </c>
      <c r="J989" t="s">
        <v>7021</v>
      </c>
      <c r="K989" t="s">
        <v>4845</v>
      </c>
      <c r="L989" t="s">
        <v>2646</v>
      </c>
      <c r="M989" t="s">
        <v>1516</v>
      </c>
      <c r="N989" t="s">
        <v>7069</v>
      </c>
      <c r="O989" t="s">
        <v>7069</v>
      </c>
      <c r="P989" t="s">
        <v>7070</v>
      </c>
      <c r="Q989">
        <v>5437</v>
      </c>
      <c r="R989">
        <v>5158</v>
      </c>
      <c r="S989">
        <v>4504</v>
      </c>
      <c r="T989">
        <v>609</v>
      </c>
      <c r="U989">
        <v>45</v>
      </c>
      <c r="V989">
        <v>654</v>
      </c>
      <c r="W989">
        <v>0.87319999999999998</v>
      </c>
      <c r="X989">
        <v>0</v>
      </c>
      <c r="Y989">
        <v>1</v>
      </c>
      <c r="Z989">
        <v>1</v>
      </c>
      <c r="AA989">
        <v>0</v>
      </c>
      <c r="AB989" t="s">
        <v>1019</v>
      </c>
      <c r="AC989" t="s">
        <v>7071</v>
      </c>
      <c r="AP989" t="s">
        <v>980</v>
      </c>
      <c r="AQ989">
        <v>0</v>
      </c>
      <c r="AT989" t="s">
        <v>970</v>
      </c>
      <c r="AU989" t="s">
        <v>971</v>
      </c>
      <c r="AV989" t="str">
        <f t="shared" si="15"/>
        <v>Oczyszczalnia ścieków w Lipianach w aglomeracji Lipiany</v>
      </c>
      <c r="AW989" t="s">
        <v>7072</v>
      </c>
      <c r="AX989" t="s">
        <v>972</v>
      </c>
      <c r="BF989" s="730" t="s">
        <v>7056</v>
      </c>
      <c r="BG989" s="730" t="s">
        <v>3720</v>
      </c>
      <c r="BH989" s="730" t="s">
        <v>9501</v>
      </c>
    </row>
    <row r="990" spans="1:60">
      <c r="A990">
        <v>986</v>
      </c>
      <c r="B990" t="s">
        <v>1019</v>
      </c>
      <c r="D990" t="s">
        <v>1525</v>
      </c>
      <c r="E990" t="s">
        <v>1526</v>
      </c>
      <c r="F990" t="s">
        <v>973</v>
      </c>
      <c r="G990">
        <v>1</v>
      </c>
      <c r="H990">
        <v>0</v>
      </c>
      <c r="I990" t="s">
        <v>5251</v>
      </c>
      <c r="J990" t="s">
        <v>7006</v>
      </c>
      <c r="K990" t="s">
        <v>3720</v>
      </c>
      <c r="L990" t="s">
        <v>2646</v>
      </c>
      <c r="M990" t="s">
        <v>1516</v>
      </c>
      <c r="N990" t="s">
        <v>1526</v>
      </c>
      <c r="O990" t="s">
        <v>1526</v>
      </c>
      <c r="P990" t="s">
        <v>7073</v>
      </c>
      <c r="Q990">
        <v>4521</v>
      </c>
      <c r="R990">
        <v>4331</v>
      </c>
      <c r="S990">
        <v>4246</v>
      </c>
      <c r="T990">
        <v>70</v>
      </c>
      <c r="U990">
        <v>15</v>
      </c>
      <c r="V990">
        <v>85</v>
      </c>
      <c r="W990">
        <v>0.98040000000000005</v>
      </c>
      <c r="X990">
        <v>1</v>
      </c>
      <c r="Y990">
        <v>1</v>
      </c>
      <c r="Z990">
        <v>1</v>
      </c>
      <c r="AA990">
        <v>1</v>
      </c>
      <c r="AB990" t="s">
        <v>1019</v>
      </c>
      <c r="AC990" t="s">
        <v>7074</v>
      </c>
      <c r="AP990" t="s">
        <v>980</v>
      </c>
      <c r="AQ990">
        <v>0</v>
      </c>
      <c r="AT990" t="s">
        <v>990</v>
      </c>
      <c r="AU990" t="s">
        <v>7075</v>
      </c>
      <c r="AV990" t="str">
        <f t="shared" si="15"/>
        <v>Lipce Reymontowskie w aglomeracji Lipce Reymontowskie</v>
      </c>
      <c r="AW990" t="s">
        <v>7076</v>
      </c>
      <c r="AX990" t="s">
        <v>7076</v>
      </c>
      <c r="BF990" s="730" t="s">
        <v>7062</v>
      </c>
      <c r="BG990" s="730" t="s">
        <v>6979</v>
      </c>
      <c r="BH990" s="730" t="s">
        <v>9501</v>
      </c>
    </row>
    <row r="991" spans="1:60">
      <c r="A991">
        <v>987</v>
      </c>
      <c r="B991" t="s">
        <v>1019</v>
      </c>
      <c r="D991" t="s">
        <v>6261</v>
      </c>
      <c r="E991" t="s">
        <v>6262</v>
      </c>
      <c r="F991" t="s">
        <v>973</v>
      </c>
      <c r="G991">
        <v>1</v>
      </c>
      <c r="H991">
        <v>0</v>
      </c>
      <c r="I991" t="s">
        <v>3599</v>
      </c>
      <c r="J991" t="s">
        <v>4774</v>
      </c>
      <c r="K991" t="s">
        <v>6979</v>
      </c>
      <c r="L991" t="s">
        <v>2646</v>
      </c>
      <c r="M991" t="s">
        <v>1516</v>
      </c>
      <c r="N991" t="s">
        <v>6262</v>
      </c>
      <c r="O991" t="s">
        <v>6262</v>
      </c>
      <c r="P991" t="s">
        <v>7077</v>
      </c>
      <c r="Q991">
        <v>3303</v>
      </c>
      <c r="R991">
        <v>3269</v>
      </c>
      <c r="S991">
        <v>3218</v>
      </c>
      <c r="T991">
        <v>46</v>
      </c>
      <c r="U991">
        <v>5</v>
      </c>
      <c r="V991">
        <v>51</v>
      </c>
      <c r="W991">
        <v>0.98440000000000005</v>
      </c>
      <c r="X991">
        <v>1</v>
      </c>
      <c r="Y991">
        <v>1</v>
      </c>
      <c r="Z991">
        <v>1</v>
      </c>
      <c r="AA991">
        <v>1</v>
      </c>
      <c r="AB991" t="s">
        <v>1019</v>
      </c>
      <c r="AC991" t="s">
        <v>7078</v>
      </c>
      <c r="AP991" t="s">
        <v>980</v>
      </c>
      <c r="AQ991">
        <v>0</v>
      </c>
      <c r="AT991" t="s">
        <v>1019</v>
      </c>
      <c r="AU991" t="s">
        <v>7079</v>
      </c>
      <c r="AV991" t="str">
        <f t="shared" si="15"/>
        <v>Lipa w aglomeracji Lipa</v>
      </c>
      <c r="AW991" t="s">
        <v>7080</v>
      </c>
      <c r="AX991" t="s">
        <v>7080</v>
      </c>
      <c r="BF991" s="730" t="s">
        <v>7068</v>
      </c>
      <c r="BG991" s="730" t="s">
        <v>4845</v>
      </c>
      <c r="BH991" s="730" t="s">
        <v>9501</v>
      </c>
    </row>
    <row r="992" spans="1:60">
      <c r="A992">
        <v>988</v>
      </c>
      <c r="B992" t="s">
        <v>1019</v>
      </c>
      <c r="D992" t="s">
        <v>6030</v>
      </c>
      <c r="E992" t="s">
        <v>6031</v>
      </c>
      <c r="F992" t="s">
        <v>973</v>
      </c>
      <c r="G992">
        <v>1</v>
      </c>
      <c r="H992">
        <v>0</v>
      </c>
      <c r="I992" t="s">
        <v>5251</v>
      </c>
      <c r="J992" t="s">
        <v>7081</v>
      </c>
      <c r="K992" t="s">
        <v>4845</v>
      </c>
      <c r="L992" t="s">
        <v>2646</v>
      </c>
      <c r="M992" t="s">
        <v>1516</v>
      </c>
      <c r="N992" t="s">
        <v>7082</v>
      </c>
      <c r="O992" t="s">
        <v>7082</v>
      </c>
      <c r="P992" t="s">
        <v>7083</v>
      </c>
      <c r="Q992">
        <v>3910</v>
      </c>
      <c r="R992">
        <v>4070</v>
      </c>
      <c r="S992">
        <v>4050</v>
      </c>
      <c r="T992">
        <v>20</v>
      </c>
      <c r="U992">
        <v>0</v>
      </c>
      <c r="V992">
        <v>20</v>
      </c>
      <c r="W992">
        <v>0.99509999999999998</v>
      </c>
      <c r="X992">
        <v>1</v>
      </c>
      <c r="Y992">
        <v>1</v>
      </c>
      <c r="Z992">
        <v>1</v>
      </c>
      <c r="AA992">
        <v>1</v>
      </c>
      <c r="AB992" t="s">
        <v>1019</v>
      </c>
      <c r="AC992" t="s">
        <v>7084</v>
      </c>
      <c r="AP992" t="s">
        <v>980</v>
      </c>
      <c r="AQ992">
        <v>0</v>
      </c>
      <c r="AT992" t="s">
        <v>1169</v>
      </c>
      <c r="AU992" t="s">
        <v>2951</v>
      </c>
      <c r="AV992" t="str">
        <f t="shared" si="15"/>
        <v>Tłuczewo w aglomeracji Linia</v>
      </c>
      <c r="AW992" t="s">
        <v>7085</v>
      </c>
      <c r="AX992" t="s">
        <v>2952</v>
      </c>
      <c r="BF992" s="730" t="s">
        <v>1525</v>
      </c>
      <c r="BG992" s="730" t="s">
        <v>3720</v>
      </c>
      <c r="BH992" s="730" t="s">
        <v>9501</v>
      </c>
    </row>
    <row r="993" spans="1:60">
      <c r="A993">
        <v>989</v>
      </c>
      <c r="B993" t="s">
        <v>1019</v>
      </c>
      <c r="D993" t="s">
        <v>5994</v>
      </c>
      <c r="E993" t="s">
        <v>5996</v>
      </c>
      <c r="F993" t="s">
        <v>973</v>
      </c>
      <c r="G993">
        <v>1</v>
      </c>
      <c r="H993">
        <v>0</v>
      </c>
      <c r="I993" t="s">
        <v>5251</v>
      </c>
      <c r="J993" t="s">
        <v>7086</v>
      </c>
      <c r="K993" t="s">
        <v>3720</v>
      </c>
      <c r="L993" t="s">
        <v>2646</v>
      </c>
      <c r="M993" t="s">
        <v>1516</v>
      </c>
      <c r="N993" t="s">
        <v>5996</v>
      </c>
      <c r="O993" t="s">
        <v>5996</v>
      </c>
      <c r="P993" t="s">
        <v>7087</v>
      </c>
      <c r="Q993">
        <v>5050</v>
      </c>
      <c r="R993">
        <v>5050</v>
      </c>
      <c r="S993">
        <v>5000</v>
      </c>
      <c r="T993">
        <v>20</v>
      </c>
      <c r="U993">
        <v>30</v>
      </c>
      <c r="V993">
        <v>50</v>
      </c>
      <c r="W993">
        <v>0.99009999999999998</v>
      </c>
      <c r="X993">
        <v>1</v>
      </c>
      <c r="Y993">
        <v>1</v>
      </c>
      <c r="Z993">
        <v>1</v>
      </c>
      <c r="AA993">
        <v>1</v>
      </c>
      <c r="AB993" t="s">
        <v>1019</v>
      </c>
      <c r="AC993" t="s">
        <v>7088</v>
      </c>
      <c r="AP993" t="s">
        <v>980</v>
      </c>
      <c r="AQ993">
        <v>0</v>
      </c>
      <c r="AT993" t="s">
        <v>1169</v>
      </c>
      <c r="AU993" t="s">
        <v>3321</v>
      </c>
      <c r="AV993" t="str">
        <f t="shared" si="15"/>
        <v>Orle w aglomeracji Liniewo</v>
      </c>
      <c r="AW993" t="s">
        <v>7089</v>
      </c>
      <c r="AX993" t="s">
        <v>3322</v>
      </c>
      <c r="BF993" s="730" t="s">
        <v>6261</v>
      </c>
      <c r="BG993" s="730" t="s">
        <v>6979</v>
      </c>
      <c r="BH993" s="730" t="s">
        <v>9501</v>
      </c>
    </row>
    <row r="994" spans="1:60">
      <c r="A994">
        <v>990</v>
      </c>
      <c r="B994" t="s">
        <v>1019</v>
      </c>
      <c r="D994" t="s">
        <v>5723</v>
      </c>
      <c r="E994" t="s">
        <v>5725</v>
      </c>
      <c r="F994" t="s">
        <v>973</v>
      </c>
      <c r="G994">
        <v>1</v>
      </c>
      <c r="H994">
        <v>0</v>
      </c>
      <c r="I994" t="s">
        <v>5251</v>
      </c>
      <c r="J994" t="s">
        <v>7027</v>
      </c>
      <c r="K994" t="s">
        <v>4845</v>
      </c>
      <c r="L994" t="s">
        <v>2646</v>
      </c>
      <c r="M994" t="s">
        <v>1516</v>
      </c>
      <c r="N994" t="s">
        <v>5725</v>
      </c>
      <c r="O994" t="s">
        <v>7090</v>
      </c>
      <c r="P994" t="s">
        <v>7091</v>
      </c>
      <c r="Q994">
        <v>6139</v>
      </c>
      <c r="R994">
        <v>5839</v>
      </c>
      <c r="S994">
        <v>5808</v>
      </c>
      <c r="T994">
        <v>8</v>
      </c>
      <c r="U994">
        <v>23</v>
      </c>
      <c r="V994">
        <v>31</v>
      </c>
      <c r="W994">
        <v>0.99470000000000003</v>
      </c>
      <c r="X994">
        <v>1</v>
      </c>
      <c r="Y994">
        <v>1</v>
      </c>
      <c r="Z994">
        <v>1</v>
      </c>
      <c r="AA994">
        <v>1</v>
      </c>
      <c r="AB994" t="s">
        <v>1019</v>
      </c>
      <c r="AC994" t="s">
        <v>7092</v>
      </c>
      <c r="AP994" t="s">
        <v>980</v>
      </c>
      <c r="AQ994">
        <v>0</v>
      </c>
      <c r="AT994" t="s">
        <v>935</v>
      </c>
      <c r="AU994" t="s">
        <v>4858</v>
      </c>
      <c r="AV994" t="str">
        <f t="shared" si="15"/>
        <v>Limanowa w aglomeracji Limanowa</v>
      </c>
      <c r="AW994" t="s">
        <v>4859</v>
      </c>
      <c r="AX994" t="s">
        <v>4859</v>
      </c>
      <c r="BF994" s="730" t="s">
        <v>6030</v>
      </c>
      <c r="BG994" s="730" t="s">
        <v>4845</v>
      </c>
      <c r="BH994" s="730" t="s">
        <v>9501</v>
      </c>
    </row>
    <row r="995" spans="1:60">
      <c r="A995">
        <v>991</v>
      </c>
      <c r="B995" t="s">
        <v>1019</v>
      </c>
      <c r="D995" t="s">
        <v>5227</v>
      </c>
      <c r="E995" t="s">
        <v>7093</v>
      </c>
      <c r="F995" t="s">
        <v>973</v>
      </c>
      <c r="G995">
        <v>1</v>
      </c>
      <c r="H995">
        <v>0</v>
      </c>
      <c r="I995" t="s">
        <v>5251</v>
      </c>
      <c r="J995" t="s">
        <v>6978</v>
      </c>
      <c r="K995" t="s">
        <v>6979</v>
      </c>
      <c r="L995" t="s">
        <v>2646</v>
      </c>
      <c r="M995" t="s">
        <v>1516</v>
      </c>
      <c r="N995" t="s">
        <v>5228</v>
      </c>
      <c r="O995" t="s">
        <v>5228</v>
      </c>
      <c r="P995" t="s">
        <v>7094</v>
      </c>
      <c r="Q995">
        <v>5429</v>
      </c>
      <c r="R995">
        <v>5541</v>
      </c>
      <c r="S995">
        <v>5472</v>
      </c>
      <c r="T995">
        <v>62</v>
      </c>
      <c r="U995">
        <v>7</v>
      </c>
      <c r="V995">
        <v>69</v>
      </c>
      <c r="W995">
        <v>0.98750000000000004</v>
      </c>
      <c r="X995">
        <v>1</v>
      </c>
      <c r="Y995">
        <v>1</v>
      </c>
      <c r="Z995">
        <v>1</v>
      </c>
      <c r="AA995">
        <v>1</v>
      </c>
      <c r="AB995" t="s">
        <v>1019</v>
      </c>
      <c r="AC995" t="s">
        <v>7095</v>
      </c>
      <c r="AP995" t="s">
        <v>980</v>
      </c>
      <c r="AQ995">
        <v>0</v>
      </c>
      <c r="AT995" t="s">
        <v>935</v>
      </c>
      <c r="AU995" t="s">
        <v>4858</v>
      </c>
      <c r="AV995" t="str">
        <f t="shared" si="15"/>
        <v>OSM Limanowa w aglomeracji Limanowa</v>
      </c>
      <c r="AW995" t="s">
        <v>7096</v>
      </c>
      <c r="AX995" t="s">
        <v>4859</v>
      </c>
      <c r="BF995" s="730" t="s">
        <v>5994</v>
      </c>
      <c r="BG995" s="730" t="s">
        <v>3720</v>
      </c>
      <c r="BH995" s="730" t="s">
        <v>9501</v>
      </c>
    </row>
    <row r="996" spans="1:60">
      <c r="A996">
        <v>992</v>
      </c>
      <c r="B996" t="s">
        <v>1019</v>
      </c>
      <c r="D996" t="s">
        <v>7097</v>
      </c>
      <c r="E996" t="s">
        <v>7098</v>
      </c>
      <c r="F996" t="s">
        <v>973</v>
      </c>
      <c r="G996">
        <v>1</v>
      </c>
      <c r="H996">
        <v>0</v>
      </c>
      <c r="I996" t="s">
        <v>5251</v>
      </c>
      <c r="J996" t="s">
        <v>6978</v>
      </c>
      <c r="K996" t="s">
        <v>6979</v>
      </c>
      <c r="L996" t="s">
        <v>2646</v>
      </c>
      <c r="M996" t="s">
        <v>1516</v>
      </c>
      <c r="N996" t="s">
        <v>7093</v>
      </c>
      <c r="O996" t="s">
        <v>7093</v>
      </c>
      <c r="P996" t="s">
        <v>7099</v>
      </c>
      <c r="Q996">
        <v>2464</v>
      </c>
      <c r="R996">
        <v>2023</v>
      </c>
      <c r="S996">
        <v>2001</v>
      </c>
      <c r="T996">
        <v>8</v>
      </c>
      <c r="U996">
        <v>14</v>
      </c>
      <c r="V996">
        <v>22</v>
      </c>
      <c r="W996">
        <v>0.98909999999999998</v>
      </c>
      <c r="X996">
        <v>1</v>
      </c>
      <c r="Y996">
        <v>1</v>
      </c>
      <c r="Z996">
        <v>1</v>
      </c>
      <c r="AA996">
        <v>1</v>
      </c>
      <c r="AB996" t="s">
        <v>1019</v>
      </c>
      <c r="AC996" t="s">
        <v>7100</v>
      </c>
      <c r="AP996" t="s">
        <v>980</v>
      </c>
      <c r="AQ996">
        <v>0</v>
      </c>
      <c r="AT996" t="s">
        <v>1459</v>
      </c>
      <c r="AU996" t="s">
        <v>1802</v>
      </c>
      <c r="AV996" t="str">
        <f t="shared" si="15"/>
        <v>Miejska Oczyszczalnia Ścieków w aglomeracji Lidzbark Warmiński</v>
      </c>
      <c r="AW996" t="s">
        <v>1387</v>
      </c>
      <c r="AX996" t="s">
        <v>1803</v>
      </c>
      <c r="BF996" s="730" t="s">
        <v>5723</v>
      </c>
      <c r="BG996" s="730" t="s">
        <v>4845</v>
      </c>
      <c r="BH996" s="730" t="s">
        <v>9501</v>
      </c>
    </row>
    <row r="997" spans="1:60">
      <c r="A997">
        <v>993</v>
      </c>
      <c r="B997" t="s">
        <v>1019</v>
      </c>
      <c r="D997" t="s">
        <v>4477</v>
      </c>
      <c r="E997" t="s">
        <v>4479</v>
      </c>
      <c r="F997" t="s">
        <v>973</v>
      </c>
      <c r="G997">
        <v>1</v>
      </c>
      <c r="H997">
        <v>0</v>
      </c>
      <c r="I997" t="s">
        <v>5251</v>
      </c>
      <c r="J997" t="s">
        <v>7101</v>
      </c>
      <c r="K997" t="s">
        <v>4845</v>
      </c>
      <c r="L997" t="s">
        <v>2646</v>
      </c>
      <c r="M997" t="s">
        <v>1516</v>
      </c>
      <c r="N997" t="s">
        <v>4479</v>
      </c>
      <c r="O997" t="s">
        <v>7102</v>
      </c>
      <c r="P997" t="s">
        <v>7103</v>
      </c>
      <c r="Q997">
        <v>4430</v>
      </c>
      <c r="R997">
        <v>4275</v>
      </c>
      <c r="S997">
        <v>4257</v>
      </c>
      <c r="T997">
        <v>18</v>
      </c>
      <c r="U997">
        <v>0</v>
      </c>
      <c r="V997">
        <v>18</v>
      </c>
      <c r="W997">
        <v>0.99580000000000002</v>
      </c>
      <c r="X997">
        <v>1</v>
      </c>
      <c r="Y997">
        <v>1</v>
      </c>
      <c r="Z997">
        <v>1</v>
      </c>
      <c r="AA997">
        <v>1</v>
      </c>
      <c r="AB997" t="s">
        <v>1019</v>
      </c>
      <c r="AC997" t="s">
        <v>7104</v>
      </c>
      <c r="AP997" t="s">
        <v>980</v>
      </c>
      <c r="AQ997">
        <v>0</v>
      </c>
      <c r="AT997" t="s">
        <v>1169</v>
      </c>
      <c r="AU997" t="s">
        <v>2643</v>
      </c>
      <c r="AV997" t="str">
        <f t="shared" si="15"/>
        <v>Oczyszczalnia Ścieków w Lidzbarku  w aglomeracji Lidzbark</v>
      </c>
      <c r="AW997" t="s">
        <v>7105</v>
      </c>
      <c r="AX997" t="s">
        <v>2644</v>
      </c>
      <c r="BF997" s="730" t="s">
        <v>5227</v>
      </c>
      <c r="BG997" s="730" t="s">
        <v>6979</v>
      </c>
      <c r="BH997" s="730" t="s">
        <v>9501</v>
      </c>
    </row>
    <row r="998" spans="1:60">
      <c r="A998">
        <v>994</v>
      </c>
      <c r="B998" t="s">
        <v>1019</v>
      </c>
      <c r="D998" t="s">
        <v>4027</v>
      </c>
      <c r="E998" t="s">
        <v>4029</v>
      </c>
      <c r="F998" t="s">
        <v>973</v>
      </c>
      <c r="G998">
        <v>1</v>
      </c>
      <c r="H998">
        <v>0</v>
      </c>
      <c r="I998" t="s">
        <v>5251</v>
      </c>
      <c r="J998" t="s">
        <v>7063</v>
      </c>
      <c r="K998" t="s">
        <v>6979</v>
      </c>
      <c r="L998" t="s">
        <v>2646</v>
      </c>
      <c r="M998" t="s">
        <v>1516</v>
      </c>
      <c r="N998" t="s">
        <v>4029</v>
      </c>
      <c r="O998" t="s">
        <v>7106</v>
      </c>
      <c r="P998" t="s">
        <v>7107</v>
      </c>
      <c r="Q998">
        <v>5141</v>
      </c>
      <c r="R998">
        <v>5141</v>
      </c>
      <c r="S998">
        <v>4671</v>
      </c>
      <c r="T998">
        <v>470</v>
      </c>
      <c r="U998">
        <v>0</v>
      </c>
      <c r="V998">
        <v>470</v>
      </c>
      <c r="W998">
        <v>0.90859999999999996</v>
      </c>
      <c r="X998">
        <v>0</v>
      </c>
      <c r="Y998">
        <v>1</v>
      </c>
      <c r="Z998">
        <v>1</v>
      </c>
      <c r="AA998">
        <v>0</v>
      </c>
      <c r="AB998" t="s">
        <v>1019</v>
      </c>
      <c r="AC998" t="s">
        <v>7108</v>
      </c>
      <c r="AP998" t="s">
        <v>980</v>
      </c>
      <c r="AQ998">
        <v>0</v>
      </c>
      <c r="AT998" t="s">
        <v>935</v>
      </c>
      <c r="AU998" t="s">
        <v>4592</v>
      </c>
      <c r="AV998" t="str">
        <f t="shared" si="15"/>
        <v>OŚ LIBIĄŻ B w aglomeracji Libiąż B</v>
      </c>
      <c r="AW998" t="s">
        <v>7109</v>
      </c>
      <c r="AX998" t="s">
        <v>4593</v>
      </c>
      <c r="BF998" s="730" t="s">
        <v>7097</v>
      </c>
      <c r="BG998" s="730" t="s">
        <v>6979</v>
      </c>
      <c r="BH998" s="730" t="s">
        <v>9501</v>
      </c>
    </row>
    <row r="999" spans="1:60">
      <c r="A999">
        <v>995</v>
      </c>
      <c r="B999" t="s">
        <v>1019</v>
      </c>
      <c r="D999" t="s">
        <v>3811</v>
      </c>
      <c r="E999" t="s">
        <v>3813</v>
      </c>
      <c r="F999" t="s">
        <v>973</v>
      </c>
      <c r="G999">
        <v>1</v>
      </c>
      <c r="H999">
        <v>0</v>
      </c>
      <c r="I999" t="s">
        <v>5251</v>
      </c>
      <c r="J999" t="s">
        <v>7039</v>
      </c>
      <c r="K999" t="s">
        <v>3720</v>
      </c>
      <c r="L999" t="s">
        <v>2646</v>
      </c>
      <c r="M999" t="s">
        <v>1516</v>
      </c>
      <c r="N999" t="s">
        <v>3813</v>
      </c>
      <c r="O999" t="s">
        <v>3813</v>
      </c>
      <c r="P999" t="s">
        <v>7110</v>
      </c>
      <c r="Q999">
        <v>14902</v>
      </c>
      <c r="R999">
        <v>14873</v>
      </c>
      <c r="S999">
        <v>14700</v>
      </c>
      <c r="T999">
        <v>173</v>
      </c>
      <c r="U999">
        <v>0</v>
      </c>
      <c r="V999">
        <v>173</v>
      </c>
      <c r="W999">
        <v>0.98839999999999995</v>
      </c>
      <c r="X999">
        <v>1</v>
      </c>
      <c r="Y999">
        <v>1</v>
      </c>
      <c r="Z999">
        <v>1</v>
      </c>
      <c r="AA999">
        <v>1</v>
      </c>
      <c r="AB999" t="s">
        <v>1019</v>
      </c>
      <c r="AC999" t="s">
        <v>7111</v>
      </c>
      <c r="AP999" t="s">
        <v>980</v>
      </c>
      <c r="AQ999">
        <v>0</v>
      </c>
      <c r="AT999" t="s">
        <v>1047</v>
      </c>
      <c r="AU999" t="s">
        <v>4001</v>
      </c>
      <c r="AV999" t="str">
        <f t="shared" si="15"/>
        <v>OŚ LIBIĄŻ A w aglomeracji Libiąż A</v>
      </c>
      <c r="AW999" t="s">
        <v>7112</v>
      </c>
      <c r="AX999" t="s">
        <v>4002</v>
      </c>
      <c r="BF999" s="730" t="s">
        <v>4477</v>
      </c>
      <c r="BG999" s="730" t="s">
        <v>4845</v>
      </c>
      <c r="BH999" s="730" t="s">
        <v>9501</v>
      </c>
    </row>
    <row r="1000" spans="1:60">
      <c r="A1000">
        <v>996</v>
      </c>
      <c r="B1000" t="s">
        <v>1019</v>
      </c>
      <c r="D1000" t="s">
        <v>6196</v>
      </c>
      <c r="E1000" t="s">
        <v>6198</v>
      </c>
      <c r="F1000" t="s">
        <v>1552</v>
      </c>
      <c r="G1000">
        <v>1</v>
      </c>
      <c r="H1000">
        <v>1</v>
      </c>
      <c r="I1000" t="s">
        <v>5251</v>
      </c>
      <c r="J1000" t="s">
        <v>7113</v>
      </c>
      <c r="K1000" t="s">
        <v>4845</v>
      </c>
      <c r="L1000" t="s">
        <v>2646</v>
      </c>
      <c r="M1000" t="s">
        <v>1516</v>
      </c>
      <c r="N1000" t="s">
        <v>3791</v>
      </c>
      <c r="O1000" t="s">
        <v>7114</v>
      </c>
      <c r="P1000" t="s">
        <v>7115</v>
      </c>
      <c r="Q1000">
        <v>2448</v>
      </c>
      <c r="R1000">
        <v>2454</v>
      </c>
      <c r="S1000">
        <v>1475</v>
      </c>
      <c r="T1000">
        <v>964</v>
      </c>
      <c r="U1000">
        <v>15</v>
      </c>
      <c r="V1000">
        <v>979</v>
      </c>
      <c r="W1000">
        <v>0.60109999999999997</v>
      </c>
      <c r="X1000">
        <v>0</v>
      </c>
      <c r="Y1000">
        <v>1</v>
      </c>
      <c r="Z1000">
        <v>1</v>
      </c>
      <c r="AA1000">
        <v>0</v>
      </c>
      <c r="AB1000" t="s">
        <v>1019</v>
      </c>
      <c r="AC1000" t="s">
        <v>7116</v>
      </c>
      <c r="AJ1000" t="s">
        <v>2461</v>
      </c>
      <c r="AP1000" t="s">
        <v>980</v>
      </c>
      <c r="AQ1000">
        <v>0</v>
      </c>
      <c r="AT1000" t="s">
        <v>1047</v>
      </c>
      <c r="AU1000" t="s">
        <v>3995</v>
      </c>
      <c r="AV1000" t="str">
        <f t="shared" si="15"/>
        <v>Oczyszczalnia Hołdunów w aglomeracji Lędziny</v>
      </c>
      <c r="AW1000" t="s">
        <v>7117</v>
      </c>
      <c r="AX1000" t="s">
        <v>3996</v>
      </c>
      <c r="BF1000" s="730" t="s">
        <v>4027</v>
      </c>
      <c r="BG1000" s="730" t="s">
        <v>6979</v>
      </c>
      <c r="BH1000" s="730" t="s">
        <v>9501</v>
      </c>
    </row>
    <row r="1001" spans="1:60">
      <c r="A1001">
        <v>997</v>
      </c>
      <c r="B1001" t="s">
        <v>1019</v>
      </c>
      <c r="D1001" t="s">
        <v>5066</v>
      </c>
      <c r="E1001" t="s">
        <v>5068</v>
      </c>
      <c r="F1001" t="s">
        <v>973</v>
      </c>
      <c r="G1001">
        <v>1</v>
      </c>
      <c r="H1001">
        <v>0</v>
      </c>
      <c r="I1001" t="s">
        <v>5251</v>
      </c>
      <c r="J1001" t="s">
        <v>7113</v>
      </c>
      <c r="K1001" t="s">
        <v>4845</v>
      </c>
      <c r="L1001" t="s">
        <v>2646</v>
      </c>
      <c r="M1001" t="s">
        <v>1516</v>
      </c>
      <c r="N1001" t="s">
        <v>3791</v>
      </c>
      <c r="O1001" t="s">
        <v>3791</v>
      </c>
      <c r="P1001" t="s">
        <v>7118</v>
      </c>
      <c r="Q1001">
        <v>9861</v>
      </c>
      <c r="R1001">
        <v>9811</v>
      </c>
      <c r="S1001">
        <v>8597</v>
      </c>
      <c r="T1001">
        <v>1074</v>
      </c>
      <c r="U1001">
        <v>140</v>
      </c>
      <c r="V1001">
        <v>1214</v>
      </c>
      <c r="W1001">
        <v>0.87629999999999997</v>
      </c>
      <c r="X1001">
        <v>0</v>
      </c>
      <c r="Y1001">
        <v>1</v>
      </c>
      <c r="Z1001">
        <v>0</v>
      </c>
      <c r="AA1001">
        <v>0</v>
      </c>
      <c r="AB1001" t="s">
        <v>1019</v>
      </c>
      <c r="AC1001" t="s">
        <v>7119</v>
      </c>
      <c r="AP1001" t="s">
        <v>980</v>
      </c>
      <c r="AQ1001">
        <v>0</v>
      </c>
      <c r="AT1001" t="s">
        <v>1047</v>
      </c>
      <c r="AU1001" t="s">
        <v>3995</v>
      </c>
      <c r="AV1001" t="str">
        <f t="shared" si="15"/>
        <v>Oczyszczalnia Ziemowit w aglomeracji Lędziny</v>
      </c>
      <c r="AW1001" t="s">
        <v>7120</v>
      </c>
      <c r="AX1001" t="s">
        <v>3996</v>
      </c>
      <c r="BF1001" s="730" t="s">
        <v>3811</v>
      </c>
      <c r="BG1001" s="730" t="s">
        <v>3720</v>
      </c>
      <c r="BH1001" s="730" t="s">
        <v>9501</v>
      </c>
    </row>
    <row r="1002" spans="1:60">
      <c r="A1002">
        <v>998</v>
      </c>
      <c r="B1002" t="s">
        <v>1019</v>
      </c>
      <c r="D1002" t="s">
        <v>3611</v>
      </c>
      <c r="E1002" t="s">
        <v>3612</v>
      </c>
      <c r="F1002" t="s">
        <v>973</v>
      </c>
      <c r="G1002">
        <v>1</v>
      </c>
      <c r="H1002">
        <v>0</v>
      </c>
      <c r="I1002" t="s">
        <v>5251</v>
      </c>
      <c r="J1002" t="s">
        <v>7027</v>
      </c>
      <c r="K1002" t="s">
        <v>3720</v>
      </c>
      <c r="L1002" t="s">
        <v>2646</v>
      </c>
      <c r="M1002" t="s">
        <v>1516</v>
      </c>
      <c r="N1002" t="s">
        <v>3612</v>
      </c>
      <c r="O1002" t="s">
        <v>3612</v>
      </c>
      <c r="P1002" t="s">
        <v>7121</v>
      </c>
      <c r="Q1002">
        <v>4464</v>
      </c>
      <c r="R1002">
        <v>4138</v>
      </c>
      <c r="S1002">
        <v>4138</v>
      </c>
      <c r="T1002">
        <v>0</v>
      </c>
      <c r="U1002">
        <v>0</v>
      </c>
      <c r="V1002">
        <v>0</v>
      </c>
      <c r="W1002">
        <v>1</v>
      </c>
      <c r="X1002">
        <v>1</v>
      </c>
      <c r="Y1002">
        <v>1</v>
      </c>
      <c r="Z1002">
        <v>1</v>
      </c>
      <c r="AA1002">
        <v>1</v>
      </c>
      <c r="AB1002" t="s">
        <v>1019</v>
      </c>
      <c r="AC1002" t="s">
        <v>7122</v>
      </c>
      <c r="AP1002" t="s">
        <v>980</v>
      </c>
      <c r="AQ1002">
        <v>0</v>
      </c>
      <c r="AT1002" t="s">
        <v>1169</v>
      </c>
      <c r="AU1002" t="s">
        <v>2635</v>
      </c>
      <c r="AV1002" t="str">
        <f t="shared" si="15"/>
        <v>Lębork w aglomeracji Lębork</v>
      </c>
      <c r="AW1002" t="s">
        <v>2636</v>
      </c>
      <c r="AX1002" t="s">
        <v>2636</v>
      </c>
      <c r="BF1002" s="730" t="s">
        <v>6196</v>
      </c>
      <c r="BG1002" s="730" t="s">
        <v>4845</v>
      </c>
      <c r="BH1002" s="730" t="s">
        <v>9501</v>
      </c>
    </row>
    <row r="1003" spans="1:60">
      <c r="A1003">
        <v>999</v>
      </c>
      <c r="B1003" t="s">
        <v>1019</v>
      </c>
      <c r="D1003" t="s">
        <v>2942</v>
      </c>
      <c r="E1003" t="s">
        <v>2944</v>
      </c>
      <c r="F1003" t="s">
        <v>973</v>
      </c>
      <c r="G1003">
        <v>1</v>
      </c>
      <c r="H1003">
        <v>0</v>
      </c>
      <c r="I1003" t="s">
        <v>5251</v>
      </c>
      <c r="J1003" t="s">
        <v>7021</v>
      </c>
      <c r="K1003" t="s">
        <v>4845</v>
      </c>
      <c r="L1003" t="s">
        <v>2646</v>
      </c>
      <c r="M1003" t="s">
        <v>1516</v>
      </c>
      <c r="N1003" t="s">
        <v>4646</v>
      </c>
      <c r="O1003" t="s">
        <v>4646</v>
      </c>
      <c r="P1003" t="s">
        <v>7123</v>
      </c>
      <c r="Q1003">
        <v>9397</v>
      </c>
      <c r="R1003">
        <v>9397</v>
      </c>
      <c r="S1003">
        <v>5921</v>
      </c>
      <c r="T1003">
        <v>3476</v>
      </c>
      <c r="U1003">
        <v>0</v>
      </c>
      <c r="V1003">
        <v>3476</v>
      </c>
      <c r="W1003">
        <v>0.63009999999999999</v>
      </c>
      <c r="X1003">
        <v>0</v>
      </c>
      <c r="Y1003">
        <v>1</v>
      </c>
      <c r="Z1003">
        <v>1</v>
      </c>
      <c r="AA1003">
        <v>0</v>
      </c>
      <c r="AB1003" t="s">
        <v>1019</v>
      </c>
      <c r="AC1003" t="s">
        <v>7124</v>
      </c>
      <c r="AP1003" t="s">
        <v>980</v>
      </c>
      <c r="AQ1003">
        <v>0</v>
      </c>
      <c r="AT1003" t="s">
        <v>1019</v>
      </c>
      <c r="AU1003" t="s">
        <v>7125</v>
      </c>
      <c r="AV1003" t="str">
        <f t="shared" si="15"/>
        <v>Miejska Oczyszczalnia Ścieków w Leżajsku w aglomeracji Leżajsk</v>
      </c>
      <c r="AW1003" t="s">
        <v>7126</v>
      </c>
      <c r="AX1003" t="s">
        <v>7019</v>
      </c>
      <c r="BF1003" s="730" t="s">
        <v>5066</v>
      </c>
      <c r="BG1003" s="730" t="s">
        <v>4845</v>
      </c>
      <c r="BH1003" s="730" t="s">
        <v>9501</v>
      </c>
    </row>
    <row r="1004" spans="1:60">
      <c r="A1004">
        <v>1000</v>
      </c>
      <c r="B1004" t="s">
        <v>1019</v>
      </c>
      <c r="D1004" t="s">
        <v>2693</v>
      </c>
      <c r="E1004" t="s">
        <v>2694</v>
      </c>
      <c r="F1004" t="s">
        <v>973</v>
      </c>
      <c r="G1004">
        <v>1</v>
      </c>
      <c r="H1004">
        <v>0</v>
      </c>
      <c r="I1004" t="s">
        <v>5251</v>
      </c>
      <c r="J1004" t="s">
        <v>6970</v>
      </c>
      <c r="K1004" t="s">
        <v>6971</v>
      </c>
      <c r="L1004" t="s">
        <v>2646</v>
      </c>
      <c r="M1004" t="s">
        <v>1516</v>
      </c>
      <c r="N1004" t="s">
        <v>2694</v>
      </c>
      <c r="O1004" t="s">
        <v>7127</v>
      </c>
      <c r="P1004" t="s">
        <v>7128</v>
      </c>
      <c r="Q1004">
        <v>8656</v>
      </c>
      <c r="R1004">
        <v>8656</v>
      </c>
      <c r="S1004">
        <v>8563</v>
      </c>
      <c r="T1004">
        <v>69</v>
      </c>
      <c r="U1004">
        <v>24</v>
      </c>
      <c r="V1004">
        <v>93</v>
      </c>
      <c r="W1004">
        <v>0.98929999999999996</v>
      </c>
      <c r="X1004">
        <v>1</v>
      </c>
      <c r="Y1004">
        <v>1</v>
      </c>
      <c r="Z1004">
        <v>1</v>
      </c>
      <c r="AA1004">
        <v>1</v>
      </c>
      <c r="AB1004" t="s">
        <v>1019</v>
      </c>
      <c r="AC1004" t="s">
        <v>7129</v>
      </c>
      <c r="AP1004" t="s">
        <v>980</v>
      </c>
      <c r="AQ1004">
        <v>0</v>
      </c>
      <c r="AT1004" t="s">
        <v>1029</v>
      </c>
      <c r="AU1004" t="s">
        <v>7130</v>
      </c>
      <c r="AV1004" t="str">
        <f t="shared" si="15"/>
        <v>Lewin Brzeski w aglomeracji Lewin Brzeski</v>
      </c>
      <c r="AW1004" t="s">
        <v>7131</v>
      </c>
      <c r="AX1004" t="s">
        <v>7131</v>
      </c>
      <c r="BF1004" s="730" t="s">
        <v>3611</v>
      </c>
      <c r="BG1004" s="730" t="s">
        <v>3720</v>
      </c>
      <c r="BH1004" s="730" t="s">
        <v>9501</v>
      </c>
    </row>
    <row r="1005" spans="1:60">
      <c r="A1005">
        <v>1001</v>
      </c>
      <c r="B1005" t="s">
        <v>1019</v>
      </c>
      <c r="D1005" t="s">
        <v>2086</v>
      </c>
      <c r="E1005" t="s">
        <v>2087</v>
      </c>
      <c r="F1005" t="s">
        <v>973</v>
      </c>
      <c r="G1005">
        <v>1</v>
      </c>
      <c r="H1005">
        <v>0</v>
      </c>
      <c r="I1005" t="s">
        <v>5251</v>
      </c>
      <c r="J1005" t="s">
        <v>6988</v>
      </c>
      <c r="K1005" t="s">
        <v>6979</v>
      </c>
      <c r="L1005" t="s">
        <v>2646</v>
      </c>
      <c r="M1005" t="s">
        <v>1516</v>
      </c>
      <c r="N1005" t="s">
        <v>2087</v>
      </c>
      <c r="O1005" t="s">
        <v>2087</v>
      </c>
      <c r="P1005" t="s">
        <v>7132</v>
      </c>
      <c r="Q1005">
        <v>4504</v>
      </c>
      <c r="R1005">
        <v>4560</v>
      </c>
      <c r="S1005">
        <v>1196</v>
      </c>
      <c r="T1005">
        <v>3168</v>
      </c>
      <c r="U1005">
        <v>196</v>
      </c>
      <c r="V1005">
        <v>3364</v>
      </c>
      <c r="W1005">
        <v>0.26229999999999998</v>
      </c>
      <c r="X1005">
        <v>0</v>
      </c>
      <c r="Y1005">
        <v>0</v>
      </c>
      <c r="Z1005">
        <v>0</v>
      </c>
      <c r="AA1005">
        <v>0</v>
      </c>
      <c r="AB1005" t="s">
        <v>1019</v>
      </c>
      <c r="AC1005" t="s">
        <v>7133</v>
      </c>
      <c r="AP1005" t="s">
        <v>980</v>
      </c>
      <c r="AQ1005">
        <v>0</v>
      </c>
      <c r="AT1005" t="s">
        <v>990</v>
      </c>
      <c r="AU1005" t="s">
        <v>7134</v>
      </c>
      <c r="AV1005" t="str">
        <f t="shared" si="15"/>
        <v xml:space="preserve">Zamienie w aglomeracji Lesznowola </v>
      </c>
      <c r="AW1005" t="s">
        <v>7135</v>
      </c>
      <c r="AX1005" t="s">
        <v>7136</v>
      </c>
      <c r="BF1005" s="730" t="s">
        <v>2942</v>
      </c>
      <c r="BG1005" s="730" t="s">
        <v>4845</v>
      </c>
      <c r="BH1005" s="730" t="s">
        <v>9501</v>
      </c>
    </row>
    <row r="1006" spans="1:60">
      <c r="A1006">
        <v>1002</v>
      </c>
      <c r="B1006" t="s">
        <v>1019</v>
      </c>
      <c r="D1006" t="s">
        <v>2068</v>
      </c>
      <c r="E1006" t="s">
        <v>2069</v>
      </c>
      <c r="F1006" t="s">
        <v>973</v>
      </c>
      <c r="G1006">
        <v>1</v>
      </c>
      <c r="H1006">
        <v>0</v>
      </c>
      <c r="I1006" t="s">
        <v>5251</v>
      </c>
      <c r="J1006" t="s">
        <v>7018</v>
      </c>
      <c r="K1006" t="s">
        <v>3720</v>
      </c>
      <c r="L1006" t="s">
        <v>2646</v>
      </c>
      <c r="M1006" t="s">
        <v>1516</v>
      </c>
      <c r="N1006" t="s">
        <v>7019</v>
      </c>
      <c r="O1006" t="s">
        <v>7019</v>
      </c>
      <c r="P1006" t="s">
        <v>7137</v>
      </c>
      <c r="Q1006">
        <v>9675</v>
      </c>
      <c r="R1006">
        <v>9395</v>
      </c>
      <c r="S1006">
        <v>9243</v>
      </c>
      <c r="T1006">
        <v>147</v>
      </c>
      <c r="U1006">
        <v>5</v>
      </c>
      <c r="V1006">
        <v>152</v>
      </c>
      <c r="W1006">
        <v>0.98380000000000001</v>
      </c>
      <c r="X1006">
        <v>1</v>
      </c>
      <c r="Y1006">
        <v>1</v>
      </c>
      <c r="Z1006">
        <v>1</v>
      </c>
      <c r="AA1006">
        <v>1</v>
      </c>
      <c r="AB1006" t="s">
        <v>1019</v>
      </c>
      <c r="AC1006" t="s">
        <v>7138</v>
      </c>
      <c r="AP1006" t="s">
        <v>1232</v>
      </c>
      <c r="AQ1006">
        <v>1</v>
      </c>
      <c r="AT1006" t="s">
        <v>990</v>
      </c>
      <c r="AU1006" t="s">
        <v>7134</v>
      </c>
      <c r="AV1006" t="str">
        <f t="shared" si="15"/>
        <v xml:space="preserve">Łazy w aglomeracji Lesznowola </v>
      </c>
      <c r="AW1006" t="s">
        <v>4016</v>
      </c>
      <c r="AX1006" t="s">
        <v>7136</v>
      </c>
      <c r="BF1006" s="730" t="s">
        <v>2693</v>
      </c>
      <c r="BG1006" s="730" t="s">
        <v>6971</v>
      </c>
      <c r="BH1006" s="730" t="s">
        <v>9501</v>
      </c>
    </row>
    <row r="1007" spans="1:60">
      <c r="A1007">
        <v>1003</v>
      </c>
      <c r="B1007" t="s">
        <v>1019</v>
      </c>
      <c r="D1007" t="s">
        <v>1483</v>
      </c>
      <c r="E1007" t="s">
        <v>1485</v>
      </c>
      <c r="F1007" t="s">
        <v>973</v>
      </c>
      <c r="G1007">
        <v>1</v>
      </c>
      <c r="H1007">
        <v>0</v>
      </c>
      <c r="I1007" t="s">
        <v>5251</v>
      </c>
      <c r="J1007" t="s">
        <v>7006</v>
      </c>
      <c r="K1007" t="s">
        <v>3720</v>
      </c>
      <c r="L1007" t="s">
        <v>2646</v>
      </c>
      <c r="M1007" t="s">
        <v>1516</v>
      </c>
      <c r="N1007" t="s">
        <v>1485</v>
      </c>
      <c r="O1007" t="s">
        <v>1485</v>
      </c>
      <c r="P1007" t="s">
        <v>7139</v>
      </c>
      <c r="Q1007">
        <v>7419</v>
      </c>
      <c r="R1007">
        <v>7419</v>
      </c>
      <c r="S1007">
        <v>7271</v>
      </c>
      <c r="T1007">
        <v>148</v>
      </c>
      <c r="U1007">
        <v>0</v>
      </c>
      <c r="V1007">
        <v>148</v>
      </c>
      <c r="W1007">
        <v>0.98009999999999997</v>
      </c>
      <c r="X1007">
        <v>1</v>
      </c>
      <c r="Y1007">
        <v>1</v>
      </c>
      <c r="Z1007">
        <v>1</v>
      </c>
      <c r="AA1007">
        <v>1</v>
      </c>
      <c r="AB1007" t="s">
        <v>1019</v>
      </c>
      <c r="AC1007" t="s">
        <v>7140</v>
      </c>
      <c r="AP1007" t="s">
        <v>980</v>
      </c>
      <c r="AQ1007">
        <v>0</v>
      </c>
      <c r="AT1007" t="s">
        <v>990</v>
      </c>
      <c r="AU1007" t="s">
        <v>7134</v>
      </c>
      <c r="AV1007" t="str">
        <f t="shared" si="15"/>
        <v xml:space="preserve">Kosów w aglomeracji Lesznowola </v>
      </c>
      <c r="AW1007" t="s">
        <v>7141</v>
      </c>
      <c r="AX1007" t="s">
        <v>7136</v>
      </c>
      <c r="BF1007" s="730" t="s">
        <v>2086</v>
      </c>
      <c r="BG1007" s="730" t="s">
        <v>6979</v>
      </c>
      <c r="BH1007" s="730" t="s">
        <v>9501</v>
      </c>
    </row>
    <row r="1008" spans="1:60">
      <c r="A1008">
        <v>1004</v>
      </c>
      <c r="B1008" t="s">
        <v>1019</v>
      </c>
      <c r="D1008" t="s">
        <v>4198</v>
      </c>
      <c r="E1008" t="s">
        <v>4200</v>
      </c>
      <c r="F1008" t="s">
        <v>973</v>
      </c>
      <c r="G1008">
        <v>1</v>
      </c>
      <c r="H1008">
        <v>0</v>
      </c>
      <c r="I1008" t="s">
        <v>5251</v>
      </c>
      <c r="J1008" t="s">
        <v>7142</v>
      </c>
      <c r="K1008" t="s">
        <v>4845</v>
      </c>
      <c r="L1008" t="s">
        <v>2646</v>
      </c>
      <c r="M1008" t="s">
        <v>1516</v>
      </c>
      <c r="N1008" t="s">
        <v>7143</v>
      </c>
      <c r="O1008" t="s">
        <v>7144</v>
      </c>
      <c r="P1008" t="s">
        <v>7145</v>
      </c>
      <c r="Q1008">
        <v>61535</v>
      </c>
      <c r="R1008">
        <v>57655</v>
      </c>
      <c r="S1008">
        <v>56797</v>
      </c>
      <c r="T1008">
        <v>558</v>
      </c>
      <c r="U1008">
        <v>300</v>
      </c>
      <c r="V1008">
        <v>858</v>
      </c>
      <c r="W1008">
        <v>0.98509999999999998</v>
      </c>
      <c r="X1008">
        <v>1</v>
      </c>
      <c r="Y1008">
        <v>1</v>
      </c>
      <c r="Z1008">
        <v>1</v>
      </c>
      <c r="AA1008">
        <v>1</v>
      </c>
      <c r="AB1008" t="s">
        <v>1019</v>
      </c>
      <c r="AC1008" t="s">
        <v>7146</v>
      </c>
      <c r="AP1008" t="s">
        <v>980</v>
      </c>
      <c r="AQ1008">
        <v>0</v>
      </c>
      <c r="AT1008" t="s">
        <v>1029</v>
      </c>
      <c r="AU1008" t="s">
        <v>7147</v>
      </c>
      <c r="AV1008" t="str">
        <f t="shared" si="15"/>
        <v>Oczyszczalnia ścieków dla miasta Leszna w Henrykowie w aglomeracji Leszno</v>
      </c>
      <c r="AW1008" t="s">
        <v>7148</v>
      </c>
      <c r="AX1008" t="s">
        <v>7149</v>
      </c>
      <c r="BF1008" s="730" t="s">
        <v>2068</v>
      </c>
      <c r="BG1008" s="730" t="s">
        <v>3720</v>
      </c>
      <c r="BH1008" s="730" t="s">
        <v>9501</v>
      </c>
    </row>
    <row r="1009" spans="1:60">
      <c r="A1009">
        <v>1005</v>
      </c>
      <c r="B1009" t="s">
        <v>1019</v>
      </c>
      <c r="D1009" t="s">
        <v>4727</v>
      </c>
      <c r="E1009" t="s">
        <v>4729</v>
      </c>
      <c r="F1009" t="s">
        <v>973</v>
      </c>
      <c r="G1009">
        <v>1</v>
      </c>
      <c r="H1009">
        <v>0</v>
      </c>
      <c r="I1009" t="s">
        <v>5251</v>
      </c>
      <c r="J1009" t="s">
        <v>7006</v>
      </c>
      <c r="K1009" t="s">
        <v>3720</v>
      </c>
      <c r="L1009" t="s">
        <v>2646</v>
      </c>
      <c r="M1009" t="s">
        <v>1516</v>
      </c>
      <c r="N1009" t="s">
        <v>4729</v>
      </c>
      <c r="O1009" t="s">
        <v>4729</v>
      </c>
      <c r="P1009" t="s">
        <v>7150</v>
      </c>
      <c r="Q1009">
        <v>4850</v>
      </c>
      <c r="R1009">
        <v>4849</v>
      </c>
      <c r="S1009">
        <v>4849</v>
      </c>
      <c r="T1009">
        <v>0</v>
      </c>
      <c r="U1009">
        <v>0</v>
      </c>
      <c r="V1009">
        <v>0</v>
      </c>
      <c r="W1009">
        <v>1</v>
      </c>
      <c r="X1009">
        <v>1</v>
      </c>
      <c r="Y1009">
        <v>1</v>
      </c>
      <c r="Z1009">
        <v>1</v>
      </c>
      <c r="AA1009">
        <v>1</v>
      </c>
      <c r="AB1009" t="s">
        <v>1019</v>
      </c>
      <c r="AC1009" t="s">
        <v>7151</v>
      </c>
      <c r="AP1009" t="s">
        <v>980</v>
      </c>
      <c r="AQ1009">
        <v>0</v>
      </c>
      <c r="AT1009" t="s">
        <v>1019</v>
      </c>
      <c r="AU1009" t="s">
        <v>7152</v>
      </c>
      <c r="AV1009" t="str">
        <f t="shared" si="15"/>
        <v>Gminna oczyszczalnia ścieków 
w Lesku w aglomeracji Lesko</v>
      </c>
      <c r="AW1009" t="s">
        <v>7153</v>
      </c>
      <c r="AX1009" t="s">
        <v>7154</v>
      </c>
      <c r="BF1009" s="730" t="s">
        <v>1483</v>
      </c>
      <c r="BG1009" s="730" t="s">
        <v>3720</v>
      </c>
      <c r="BH1009" s="730" t="s">
        <v>9501</v>
      </c>
    </row>
    <row r="1010" spans="1:60">
      <c r="A1010">
        <v>1006</v>
      </c>
      <c r="B1010" t="s">
        <v>1019</v>
      </c>
      <c r="D1010" t="s">
        <v>7155</v>
      </c>
      <c r="E1010" t="s">
        <v>7156</v>
      </c>
      <c r="F1010" t="s">
        <v>973</v>
      </c>
      <c r="G1010">
        <v>1</v>
      </c>
      <c r="H1010">
        <v>0</v>
      </c>
      <c r="I1010" t="s">
        <v>5251</v>
      </c>
      <c r="J1010" t="s">
        <v>7157</v>
      </c>
      <c r="K1010" t="s">
        <v>6979</v>
      </c>
      <c r="L1010" t="s">
        <v>2646</v>
      </c>
      <c r="M1010" t="s">
        <v>1516</v>
      </c>
      <c r="N1010" t="s">
        <v>7156</v>
      </c>
      <c r="O1010" t="s">
        <v>7156</v>
      </c>
      <c r="P1010" t="s">
        <v>7158</v>
      </c>
      <c r="Q1010">
        <v>4261</v>
      </c>
      <c r="R1010">
        <v>4300</v>
      </c>
      <c r="S1010">
        <v>4261</v>
      </c>
      <c r="T1010">
        <v>19</v>
      </c>
      <c r="U1010">
        <v>20</v>
      </c>
      <c r="V1010">
        <v>39</v>
      </c>
      <c r="W1010">
        <v>0.9909</v>
      </c>
      <c r="X1010">
        <v>1</v>
      </c>
      <c r="Y1010">
        <v>1</v>
      </c>
      <c r="Z1010">
        <v>1</v>
      </c>
      <c r="AA1010">
        <v>1</v>
      </c>
      <c r="AB1010" t="s">
        <v>1019</v>
      </c>
      <c r="AC1010" t="s">
        <v>7159</v>
      </c>
      <c r="AP1010" t="s">
        <v>980</v>
      </c>
      <c r="AQ1010">
        <v>0</v>
      </c>
      <c r="AT1010" t="s">
        <v>990</v>
      </c>
      <c r="AU1010" t="s">
        <v>7160</v>
      </c>
      <c r="AV1010" t="str">
        <f t="shared" si="15"/>
        <v>Oczyszczalnia Ścieków Michałów w aglomeracji Leoncin</v>
      </c>
      <c r="AW1010" t="s">
        <v>7161</v>
      </c>
      <c r="AX1010" t="s">
        <v>7162</v>
      </c>
      <c r="BF1010" s="730" t="s">
        <v>4198</v>
      </c>
      <c r="BG1010" s="730" t="s">
        <v>4845</v>
      </c>
      <c r="BH1010" s="730" t="s">
        <v>9501</v>
      </c>
    </row>
    <row r="1011" spans="1:60">
      <c r="A1011">
        <v>1007</v>
      </c>
      <c r="B1011" t="s">
        <v>1019</v>
      </c>
      <c r="D1011" t="s">
        <v>6103</v>
      </c>
      <c r="E1011" t="s">
        <v>6105</v>
      </c>
      <c r="F1011" t="s">
        <v>973</v>
      </c>
      <c r="G1011">
        <v>1</v>
      </c>
      <c r="H1011">
        <v>0</v>
      </c>
      <c r="I1011" t="s">
        <v>5251</v>
      </c>
      <c r="J1011" t="s">
        <v>7027</v>
      </c>
      <c r="K1011" t="s">
        <v>3720</v>
      </c>
      <c r="L1011" t="s">
        <v>2646</v>
      </c>
      <c r="M1011" t="s">
        <v>1516</v>
      </c>
      <c r="N1011" t="s">
        <v>7163</v>
      </c>
      <c r="O1011" t="s">
        <v>7163</v>
      </c>
      <c r="P1011" t="s">
        <v>7164</v>
      </c>
      <c r="Q1011">
        <v>4752</v>
      </c>
      <c r="R1011">
        <v>4759</v>
      </c>
      <c r="S1011">
        <v>4746</v>
      </c>
      <c r="T1011">
        <v>10</v>
      </c>
      <c r="U1011">
        <v>3</v>
      </c>
      <c r="V1011">
        <v>13</v>
      </c>
      <c r="W1011">
        <v>0.99729999999999996</v>
      </c>
      <c r="X1011">
        <v>1</v>
      </c>
      <c r="Y1011">
        <v>1</v>
      </c>
      <c r="Z1011">
        <v>1</v>
      </c>
      <c r="AA1011">
        <v>1</v>
      </c>
      <c r="AB1011" t="s">
        <v>1019</v>
      </c>
      <c r="AC1011" t="s">
        <v>7165</v>
      </c>
      <c r="AP1011" t="s">
        <v>980</v>
      </c>
      <c r="AQ1011">
        <v>0</v>
      </c>
      <c r="AT1011" t="s">
        <v>1459</v>
      </c>
      <c r="AU1011" t="s">
        <v>1550</v>
      </c>
      <c r="AV1011" t="str">
        <f t="shared" si="15"/>
        <v>Gminna Oczyszczalnia Ścieków w Lelisie w aglomeracji Lelis</v>
      </c>
      <c r="AW1011" t="s">
        <v>7166</v>
      </c>
      <c r="AX1011" t="s">
        <v>1551</v>
      </c>
      <c r="BF1011" s="730" t="s">
        <v>4727</v>
      </c>
      <c r="BG1011" s="730" t="s">
        <v>3720</v>
      </c>
      <c r="BH1011" s="730" t="s">
        <v>9501</v>
      </c>
    </row>
    <row r="1012" spans="1:60">
      <c r="A1012">
        <v>1008</v>
      </c>
      <c r="B1012" t="s">
        <v>1019</v>
      </c>
      <c r="D1012" t="s">
        <v>7167</v>
      </c>
      <c r="E1012" t="s">
        <v>7168</v>
      </c>
      <c r="F1012" t="s">
        <v>973</v>
      </c>
      <c r="G1012">
        <v>1</v>
      </c>
      <c r="H1012">
        <v>0</v>
      </c>
      <c r="I1012" t="s">
        <v>5251</v>
      </c>
      <c r="J1012" t="s">
        <v>7113</v>
      </c>
      <c r="K1012" t="s">
        <v>4845</v>
      </c>
      <c r="L1012" t="s">
        <v>2646</v>
      </c>
      <c r="M1012" t="s">
        <v>1516</v>
      </c>
      <c r="N1012" t="s">
        <v>7168</v>
      </c>
      <c r="O1012" t="s">
        <v>7168</v>
      </c>
      <c r="P1012" t="s">
        <v>7169</v>
      </c>
      <c r="Q1012">
        <v>2107</v>
      </c>
      <c r="R1012">
        <v>2150</v>
      </c>
      <c r="S1012">
        <v>2115</v>
      </c>
      <c r="T1012">
        <v>24</v>
      </c>
      <c r="U1012">
        <v>11</v>
      </c>
      <c r="V1012">
        <v>35</v>
      </c>
      <c r="W1012">
        <v>0.98370000000000002</v>
      </c>
      <c r="X1012">
        <v>1</v>
      </c>
      <c r="Y1012">
        <v>1</v>
      </c>
      <c r="Z1012">
        <v>0</v>
      </c>
      <c r="AA1012">
        <v>0</v>
      </c>
      <c r="AB1012" t="s">
        <v>1019</v>
      </c>
      <c r="AC1012" t="s">
        <v>7170</v>
      </c>
      <c r="AP1012" t="s">
        <v>980</v>
      </c>
      <c r="AQ1012">
        <v>0</v>
      </c>
      <c r="AT1012" t="s">
        <v>1029</v>
      </c>
      <c r="AU1012" t="s">
        <v>7171</v>
      </c>
      <c r="AV1012" t="str">
        <f t="shared" si="15"/>
        <v>GMINNA OCZYSZCZALNIA ŚCIEKÓW W BISKUPICACH w aglomeracji Legnickie Pole</v>
      </c>
      <c r="AW1012" t="s">
        <v>7172</v>
      </c>
      <c r="AX1012" t="s">
        <v>7173</v>
      </c>
      <c r="BF1012" s="730" t="s">
        <v>7155</v>
      </c>
      <c r="BG1012" s="730" t="s">
        <v>6979</v>
      </c>
      <c r="BH1012" s="730" t="s">
        <v>9501</v>
      </c>
    </row>
    <row r="1013" spans="1:60">
      <c r="A1013">
        <v>1009</v>
      </c>
      <c r="B1013" t="s">
        <v>1019</v>
      </c>
      <c r="D1013" t="s">
        <v>7174</v>
      </c>
      <c r="E1013" t="s">
        <v>7175</v>
      </c>
      <c r="F1013" t="s">
        <v>973</v>
      </c>
      <c r="G1013">
        <v>1</v>
      </c>
      <c r="H1013">
        <v>0</v>
      </c>
      <c r="I1013" t="s">
        <v>5251</v>
      </c>
      <c r="J1013" t="s">
        <v>7176</v>
      </c>
      <c r="K1013" t="s">
        <v>3720</v>
      </c>
      <c r="L1013" t="s">
        <v>2646</v>
      </c>
      <c r="M1013" t="s">
        <v>1516</v>
      </c>
      <c r="N1013" t="s">
        <v>7175</v>
      </c>
      <c r="O1013" t="s">
        <v>7175</v>
      </c>
      <c r="P1013" t="s">
        <v>7177</v>
      </c>
      <c r="Q1013">
        <v>7297</v>
      </c>
      <c r="R1013">
        <v>7341</v>
      </c>
      <c r="S1013">
        <v>7162</v>
      </c>
      <c r="T1013">
        <v>159</v>
      </c>
      <c r="U1013">
        <v>20</v>
      </c>
      <c r="V1013">
        <v>179</v>
      </c>
      <c r="W1013">
        <v>0.97560000000000002</v>
      </c>
      <c r="X1013">
        <v>0</v>
      </c>
      <c r="Y1013">
        <v>1</v>
      </c>
      <c r="Z1013">
        <v>1</v>
      </c>
      <c r="AA1013">
        <v>0</v>
      </c>
      <c r="AB1013" t="s">
        <v>1019</v>
      </c>
      <c r="AC1013" t="s">
        <v>7178</v>
      </c>
      <c r="AP1013" t="s">
        <v>980</v>
      </c>
      <c r="AQ1013">
        <v>0</v>
      </c>
      <c r="AT1013" t="s">
        <v>1029</v>
      </c>
      <c r="AU1013" t="s">
        <v>7179</v>
      </c>
      <c r="AV1013" t="str">
        <f t="shared" si="15"/>
        <v>Legnica w aglomeracji Legnica</v>
      </c>
      <c r="AW1013" t="s">
        <v>7180</v>
      </c>
      <c r="AX1013" t="s">
        <v>7180</v>
      </c>
      <c r="BF1013" s="730" t="s">
        <v>6103</v>
      </c>
      <c r="BG1013" s="730" t="s">
        <v>3720</v>
      </c>
      <c r="BH1013" s="730" t="s">
        <v>9501</v>
      </c>
    </row>
    <row r="1014" spans="1:60">
      <c r="A1014">
        <v>1010</v>
      </c>
      <c r="B1014" t="s">
        <v>1019</v>
      </c>
      <c r="D1014" t="s">
        <v>7181</v>
      </c>
      <c r="E1014" t="s">
        <v>7182</v>
      </c>
      <c r="F1014" t="s">
        <v>973</v>
      </c>
      <c r="G1014">
        <v>1</v>
      </c>
      <c r="H1014">
        <v>0</v>
      </c>
      <c r="I1014" t="s">
        <v>5251</v>
      </c>
      <c r="J1014" t="s">
        <v>7142</v>
      </c>
      <c r="K1014" t="s">
        <v>6971</v>
      </c>
      <c r="L1014" t="s">
        <v>2646</v>
      </c>
      <c r="M1014" t="s">
        <v>1516</v>
      </c>
      <c r="N1014" t="s">
        <v>7182</v>
      </c>
      <c r="O1014" t="s">
        <v>7182</v>
      </c>
      <c r="P1014" t="s">
        <v>7183</v>
      </c>
      <c r="Q1014">
        <v>3943</v>
      </c>
      <c r="R1014">
        <v>3557</v>
      </c>
      <c r="S1014">
        <v>3485</v>
      </c>
      <c r="T1014">
        <v>60</v>
      </c>
      <c r="U1014">
        <v>12</v>
      </c>
      <c r="V1014">
        <v>72</v>
      </c>
      <c r="W1014">
        <v>0.9798</v>
      </c>
      <c r="X1014">
        <v>0</v>
      </c>
      <c r="Y1014">
        <v>1</v>
      </c>
      <c r="Z1014">
        <v>1</v>
      </c>
      <c r="AA1014">
        <v>0</v>
      </c>
      <c r="AB1014" t="s">
        <v>1019</v>
      </c>
      <c r="AC1014" t="s">
        <v>7184</v>
      </c>
      <c r="AP1014" t="s">
        <v>980</v>
      </c>
      <c r="AQ1014">
        <v>0</v>
      </c>
      <c r="AT1014" t="s">
        <v>1029</v>
      </c>
      <c r="AU1014" t="s">
        <v>7185</v>
      </c>
      <c r="AV1014" t="str">
        <f t="shared" si="15"/>
        <v>Lądek-Zdrój w aglomeracji Lądek-Zdrój</v>
      </c>
      <c r="AW1014" t="s">
        <v>7186</v>
      </c>
      <c r="AX1014" t="s">
        <v>7186</v>
      </c>
      <c r="BF1014" s="730" t="s">
        <v>7167</v>
      </c>
      <c r="BG1014" s="730" t="s">
        <v>4845</v>
      </c>
      <c r="BH1014" s="730" t="s">
        <v>9501</v>
      </c>
    </row>
    <row r="1015" spans="1:60">
      <c r="A1015">
        <v>1011</v>
      </c>
      <c r="B1015" t="s">
        <v>1019</v>
      </c>
      <c r="D1015" t="s">
        <v>7187</v>
      </c>
      <c r="E1015" t="s">
        <v>7188</v>
      </c>
      <c r="F1015" t="s">
        <v>973</v>
      </c>
      <c r="G1015">
        <v>1</v>
      </c>
      <c r="H1015">
        <v>0</v>
      </c>
      <c r="I1015" t="s">
        <v>3599</v>
      </c>
      <c r="J1015" t="s">
        <v>4774</v>
      </c>
      <c r="K1015" t="s">
        <v>6979</v>
      </c>
      <c r="L1015" t="s">
        <v>2646</v>
      </c>
      <c r="M1015" t="s">
        <v>1516</v>
      </c>
      <c r="N1015" t="s">
        <v>7188</v>
      </c>
      <c r="O1015" t="s">
        <v>7188</v>
      </c>
      <c r="P1015" t="s">
        <v>7189</v>
      </c>
      <c r="Q1015">
        <v>8237</v>
      </c>
      <c r="R1015">
        <v>7886</v>
      </c>
      <c r="S1015">
        <v>7779</v>
      </c>
      <c r="T1015">
        <v>107</v>
      </c>
      <c r="U1015">
        <v>0</v>
      </c>
      <c r="V1015">
        <v>107</v>
      </c>
      <c r="W1015">
        <v>0.98640000000000005</v>
      </c>
      <c r="X1015">
        <v>1</v>
      </c>
      <c r="Y1015">
        <v>1</v>
      </c>
      <c r="Z1015">
        <v>1</v>
      </c>
      <c r="AA1015">
        <v>1</v>
      </c>
      <c r="AB1015" t="s">
        <v>1019</v>
      </c>
      <c r="AC1015" t="s">
        <v>7190</v>
      </c>
      <c r="AP1015" t="s">
        <v>980</v>
      </c>
      <c r="AQ1015">
        <v>0</v>
      </c>
      <c r="AT1015" t="s">
        <v>990</v>
      </c>
      <c r="AU1015" t="s">
        <v>7191</v>
      </c>
      <c r="AV1015" t="str">
        <f t="shared" si="15"/>
        <v>Gminna Oczyszczalnia Ścieków Komunalnych w aglomeracji Latowicz</v>
      </c>
      <c r="AW1015" t="s">
        <v>7192</v>
      </c>
      <c r="AX1015" t="s">
        <v>7193</v>
      </c>
      <c r="BF1015" s="730" t="s">
        <v>7174</v>
      </c>
      <c r="BG1015" s="730" t="s">
        <v>3720</v>
      </c>
      <c r="BH1015" s="730" t="s">
        <v>9501</v>
      </c>
    </row>
    <row r="1016" spans="1:60">
      <c r="A1016">
        <v>1012</v>
      </c>
      <c r="B1016" t="s">
        <v>1019</v>
      </c>
      <c r="D1016" t="s">
        <v>7194</v>
      </c>
      <c r="E1016" t="s">
        <v>7195</v>
      </c>
      <c r="F1016" t="s">
        <v>973</v>
      </c>
      <c r="G1016">
        <v>1</v>
      </c>
      <c r="H1016">
        <v>0</v>
      </c>
      <c r="I1016" t="s">
        <v>5533</v>
      </c>
      <c r="J1016" t="s">
        <v>6984</v>
      </c>
      <c r="K1016" t="s">
        <v>3720</v>
      </c>
      <c r="L1016" t="s">
        <v>2646</v>
      </c>
      <c r="M1016" t="s">
        <v>1516</v>
      </c>
      <c r="N1016" t="s">
        <v>7196</v>
      </c>
      <c r="O1016" t="s">
        <v>7197</v>
      </c>
      <c r="P1016" t="s">
        <v>7198</v>
      </c>
      <c r="Q1016">
        <v>42970</v>
      </c>
      <c r="R1016">
        <v>41424</v>
      </c>
      <c r="S1016">
        <v>40698</v>
      </c>
      <c r="T1016">
        <v>564</v>
      </c>
      <c r="U1016">
        <v>162</v>
      </c>
      <c r="V1016">
        <v>726</v>
      </c>
      <c r="W1016">
        <v>0.98250000000000004</v>
      </c>
      <c r="X1016">
        <v>1</v>
      </c>
      <c r="Y1016">
        <v>1</v>
      </c>
      <c r="Z1016">
        <v>1</v>
      </c>
      <c r="AA1016">
        <v>1</v>
      </c>
      <c r="AB1016" t="s">
        <v>1019</v>
      </c>
      <c r="AC1016" t="s">
        <v>7199</v>
      </c>
      <c r="AP1016" t="s">
        <v>980</v>
      </c>
      <c r="AQ1016">
        <v>0</v>
      </c>
      <c r="AT1016" t="s">
        <v>1019</v>
      </c>
      <c r="AU1016" t="s">
        <v>7068</v>
      </c>
      <c r="AV1016" t="str">
        <f t="shared" si="15"/>
        <v>Laszki w aglomeracji Laszki</v>
      </c>
      <c r="AW1016" t="s">
        <v>7069</v>
      </c>
      <c r="AX1016" t="s">
        <v>7069</v>
      </c>
      <c r="BF1016" s="730" t="s">
        <v>7181</v>
      </c>
      <c r="BG1016" s="730" t="s">
        <v>6971</v>
      </c>
      <c r="BH1016" s="730" t="s">
        <v>9501</v>
      </c>
    </row>
    <row r="1017" spans="1:60">
      <c r="A1017">
        <v>1013</v>
      </c>
      <c r="B1017" t="s">
        <v>1019</v>
      </c>
      <c r="D1017" t="s">
        <v>7200</v>
      </c>
      <c r="E1017" t="s">
        <v>7201</v>
      </c>
      <c r="F1017" t="s">
        <v>973</v>
      </c>
      <c r="G1017">
        <v>1</v>
      </c>
      <c r="H1017">
        <v>0</v>
      </c>
      <c r="I1017" t="s">
        <v>5251</v>
      </c>
      <c r="J1017" t="s">
        <v>7081</v>
      </c>
      <c r="K1017" t="s">
        <v>4845</v>
      </c>
      <c r="L1017" t="s">
        <v>2646</v>
      </c>
      <c r="M1017" t="s">
        <v>1516</v>
      </c>
      <c r="N1017" t="s">
        <v>7202</v>
      </c>
      <c r="O1017" t="s">
        <v>7202</v>
      </c>
      <c r="P1017" t="s">
        <v>7203</v>
      </c>
      <c r="Q1017">
        <v>3146</v>
      </c>
      <c r="R1017">
        <v>3033</v>
      </c>
      <c r="S1017">
        <v>2537</v>
      </c>
      <c r="T1017">
        <v>403</v>
      </c>
      <c r="U1017">
        <v>93</v>
      </c>
      <c r="V1017">
        <v>496</v>
      </c>
      <c r="W1017">
        <v>0.83650000000000002</v>
      </c>
      <c r="X1017">
        <v>0</v>
      </c>
      <c r="Y1017">
        <v>1</v>
      </c>
      <c r="Z1017">
        <v>1</v>
      </c>
      <c r="AA1017">
        <v>0</v>
      </c>
      <c r="AB1017" t="s">
        <v>1019</v>
      </c>
      <c r="AC1017" t="s">
        <v>7204</v>
      </c>
      <c r="AP1017" t="s">
        <v>980</v>
      </c>
      <c r="AQ1017">
        <v>0</v>
      </c>
      <c r="AT1017" t="s">
        <v>935</v>
      </c>
      <c r="AU1017" t="s">
        <v>4583</v>
      </c>
      <c r="AV1017" t="str">
        <f t="shared" si="15"/>
        <v>Ujanowice w aglomeracji LASKOWA</v>
      </c>
      <c r="AW1017" t="s">
        <v>7205</v>
      </c>
      <c r="AX1017" t="s">
        <v>4586</v>
      </c>
      <c r="BF1017" s="730" t="s">
        <v>7187</v>
      </c>
      <c r="BG1017" s="730" t="s">
        <v>6979</v>
      </c>
      <c r="BH1017" s="730" t="s">
        <v>9501</v>
      </c>
    </row>
    <row r="1018" spans="1:60">
      <c r="A1018">
        <v>1014</v>
      </c>
      <c r="B1018" t="s">
        <v>1019</v>
      </c>
      <c r="D1018" t="s">
        <v>7206</v>
      </c>
      <c r="E1018" t="s">
        <v>7207</v>
      </c>
      <c r="F1018" t="s">
        <v>973</v>
      </c>
      <c r="G1018">
        <v>1</v>
      </c>
      <c r="H1018">
        <v>0</v>
      </c>
      <c r="I1018" t="s">
        <v>5533</v>
      </c>
      <c r="J1018" t="s">
        <v>6984</v>
      </c>
      <c r="K1018" t="s">
        <v>3720</v>
      </c>
      <c r="L1018" t="s">
        <v>2646</v>
      </c>
      <c r="M1018" t="s">
        <v>1516</v>
      </c>
      <c r="N1018" t="s">
        <v>7207</v>
      </c>
      <c r="O1018" t="s">
        <v>7207</v>
      </c>
      <c r="P1018" t="s">
        <v>7208</v>
      </c>
      <c r="Q1018">
        <v>2057</v>
      </c>
      <c r="R1018">
        <v>2161</v>
      </c>
      <c r="S1018">
        <v>2138</v>
      </c>
      <c r="T1018">
        <v>23</v>
      </c>
      <c r="U1018">
        <v>0</v>
      </c>
      <c r="V1018">
        <v>23</v>
      </c>
      <c r="W1018">
        <v>0.98939999999999995</v>
      </c>
      <c r="X1018">
        <v>1</v>
      </c>
      <c r="Y1018">
        <v>1</v>
      </c>
      <c r="Z1018">
        <v>1</v>
      </c>
      <c r="AA1018">
        <v>1</v>
      </c>
      <c r="AB1018" t="s">
        <v>1019</v>
      </c>
      <c r="AC1018" t="s">
        <v>7209</v>
      </c>
      <c r="AP1018" t="s">
        <v>980</v>
      </c>
      <c r="AQ1018">
        <v>0</v>
      </c>
      <c r="AT1018" t="s">
        <v>1038</v>
      </c>
      <c r="AU1018" t="s">
        <v>6150</v>
      </c>
      <c r="AV1018" t="str">
        <f t="shared" si="15"/>
        <v>Oczyszczalnia ścieków w Kwilczu w aglomeracji Kwilcz</v>
      </c>
      <c r="AW1018" t="s">
        <v>7210</v>
      </c>
      <c r="AX1018" t="s">
        <v>6151</v>
      </c>
      <c r="BF1018" s="730" t="s">
        <v>7194</v>
      </c>
      <c r="BG1018" s="730" t="s">
        <v>3720</v>
      </c>
      <c r="BH1018" s="730" t="s">
        <v>9501</v>
      </c>
    </row>
    <row r="1019" spans="1:60">
      <c r="A1019">
        <v>1015</v>
      </c>
      <c r="B1019" t="s">
        <v>1019</v>
      </c>
      <c r="D1019" t="s">
        <v>7211</v>
      </c>
      <c r="E1019" t="s">
        <v>7212</v>
      </c>
      <c r="F1019" t="s">
        <v>973</v>
      </c>
      <c r="G1019">
        <v>1</v>
      </c>
      <c r="H1019">
        <v>0</v>
      </c>
      <c r="I1019" t="s">
        <v>5251</v>
      </c>
      <c r="J1019" t="s">
        <v>7039</v>
      </c>
      <c r="K1019" t="s">
        <v>6971</v>
      </c>
      <c r="L1019" t="s">
        <v>2646</v>
      </c>
      <c r="M1019" t="s">
        <v>1516</v>
      </c>
      <c r="N1019" t="s">
        <v>7212</v>
      </c>
      <c r="O1019" t="s">
        <v>7212</v>
      </c>
      <c r="P1019" t="s">
        <v>7213</v>
      </c>
      <c r="Q1019">
        <v>2953</v>
      </c>
      <c r="R1019">
        <v>2653</v>
      </c>
      <c r="S1019">
        <v>2003</v>
      </c>
      <c r="T1019">
        <v>650</v>
      </c>
      <c r="U1019">
        <v>0</v>
      </c>
      <c r="V1019">
        <v>650</v>
      </c>
      <c r="W1019">
        <v>0.755</v>
      </c>
      <c r="X1019">
        <v>0</v>
      </c>
      <c r="Y1019">
        <v>1</v>
      </c>
      <c r="Z1019">
        <v>1</v>
      </c>
      <c r="AA1019">
        <v>0</v>
      </c>
      <c r="AB1019" t="s">
        <v>1019</v>
      </c>
      <c r="AC1019" t="s">
        <v>7214</v>
      </c>
      <c r="AP1019" t="s">
        <v>980</v>
      </c>
      <c r="AQ1019">
        <v>0</v>
      </c>
      <c r="AT1019" t="s">
        <v>1169</v>
      </c>
      <c r="AU1019" t="s">
        <v>3312</v>
      </c>
      <c r="AV1019" t="str">
        <f t="shared" si="15"/>
        <v>MM Kwidzyn sp. z o.o. w aglomeracji Kwidzyn</v>
      </c>
      <c r="AW1019" t="s">
        <v>7215</v>
      </c>
      <c r="AX1019" t="s">
        <v>3313</v>
      </c>
      <c r="BF1019" s="730" t="s">
        <v>7200</v>
      </c>
      <c r="BG1019" s="730" t="s">
        <v>4845</v>
      </c>
      <c r="BH1019" s="730" t="s">
        <v>9501</v>
      </c>
    </row>
    <row r="1020" spans="1:60">
      <c r="A1020">
        <v>1016</v>
      </c>
      <c r="B1020" t="s">
        <v>1019</v>
      </c>
      <c r="D1020" t="s">
        <v>7216</v>
      </c>
      <c r="E1020" t="s">
        <v>7217</v>
      </c>
      <c r="F1020" t="s">
        <v>1015</v>
      </c>
      <c r="G1020">
        <v>0</v>
      </c>
      <c r="H1020">
        <v>2</v>
      </c>
      <c r="I1020" t="s">
        <v>5251</v>
      </c>
      <c r="J1020" t="s">
        <v>7039</v>
      </c>
      <c r="K1020" t="s">
        <v>6971</v>
      </c>
      <c r="L1020" t="s">
        <v>2646</v>
      </c>
      <c r="M1020" t="s">
        <v>1516</v>
      </c>
      <c r="N1020" t="s">
        <v>7217</v>
      </c>
      <c r="O1020" t="s">
        <v>7217</v>
      </c>
      <c r="P1020" t="s">
        <v>7218</v>
      </c>
      <c r="Q1020">
        <v>18561</v>
      </c>
      <c r="R1020">
        <v>18901</v>
      </c>
      <c r="S1020">
        <v>18691</v>
      </c>
      <c r="T1020">
        <v>189</v>
      </c>
      <c r="U1020">
        <v>21</v>
      </c>
      <c r="V1020">
        <v>210</v>
      </c>
      <c r="W1020">
        <v>0.9889</v>
      </c>
      <c r="X1020">
        <v>1</v>
      </c>
      <c r="Y1020">
        <v>0</v>
      </c>
      <c r="Z1020">
        <v>1</v>
      </c>
      <c r="AA1020">
        <v>0</v>
      </c>
      <c r="AB1020" t="s">
        <v>1019</v>
      </c>
      <c r="AC1020" t="s">
        <v>746</v>
      </c>
      <c r="AJ1020" s="288" t="s">
        <v>4247</v>
      </c>
      <c r="AK1020" s="288" t="s">
        <v>4247</v>
      </c>
      <c r="AP1020" t="s">
        <v>980</v>
      </c>
      <c r="AQ1020">
        <v>0</v>
      </c>
      <c r="AT1020" t="s">
        <v>1047</v>
      </c>
      <c r="AU1020" t="s">
        <v>4276</v>
      </c>
      <c r="AV1020" t="str">
        <f t="shared" si="15"/>
        <v>oczyszczalnia ścieków w Kuźni Raciborskiej w aglomeracji Kuźnia Raciborska</v>
      </c>
      <c r="AW1020" t="s">
        <v>7219</v>
      </c>
      <c r="AX1020" t="s">
        <v>4277</v>
      </c>
      <c r="BF1020" s="730" t="s">
        <v>7206</v>
      </c>
      <c r="BG1020" s="730" t="s">
        <v>3720</v>
      </c>
      <c r="BH1020" s="730" t="s">
        <v>9501</v>
      </c>
    </row>
    <row r="1021" spans="1:60">
      <c r="A1021">
        <v>1017</v>
      </c>
      <c r="B1021" t="s">
        <v>1019</v>
      </c>
      <c r="D1021" t="s">
        <v>7220</v>
      </c>
      <c r="E1021" t="s">
        <v>7221</v>
      </c>
      <c r="F1021" t="s">
        <v>1015</v>
      </c>
      <c r="G1021">
        <v>0</v>
      </c>
      <c r="H1021">
        <v>2</v>
      </c>
      <c r="I1021" t="s">
        <v>5251</v>
      </c>
      <c r="J1021" t="s">
        <v>6978</v>
      </c>
      <c r="K1021" t="s">
        <v>6979</v>
      </c>
      <c r="L1021" t="s">
        <v>2646</v>
      </c>
      <c r="M1021" t="s">
        <v>1516</v>
      </c>
      <c r="N1021" t="s">
        <v>7222</v>
      </c>
      <c r="O1021" t="s">
        <v>6981</v>
      </c>
      <c r="P1021" t="s">
        <v>7223</v>
      </c>
      <c r="Q1021">
        <v>5436</v>
      </c>
      <c r="R1021">
        <v>5907</v>
      </c>
      <c r="S1021">
        <v>5907</v>
      </c>
      <c r="T1021">
        <v>0</v>
      </c>
      <c r="U1021">
        <v>0</v>
      </c>
      <c r="V1021">
        <v>0</v>
      </c>
      <c r="W1021">
        <v>1</v>
      </c>
      <c r="X1021">
        <v>1</v>
      </c>
      <c r="Y1021">
        <v>1</v>
      </c>
      <c r="Z1021">
        <v>1</v>
      </c>
      <c r="AA1021">
        <v>1</v>
      </c>
      <c r="AB1021" t="s">
        <v>1019</v>
      </c>
      <c r="AC1021" t="s">
        <v>746</v>
      </c>
      <c r="AJ1021" s="288" t="s">
        <v>7224</v>
      </c>
      <c r="AK1021" s="288" t="s">
        <v>7224</v>
      </c>
      <c r="AP1021" t="s">
        <v>980</v>
      </c>
      <c r="AQ1021">
        <v>0</v>
      </c>
      <c r="AT1021" t="s">
        <v>1038</v>
      </c>
      <c r="AU1021" t="s">
        <v>6443</v>
      </c>
      <c r="AV1021" t="str">
        <f t="shared" si="15"/>
        <v>Zakład Obsługi Komunalnej  w aglomeracji Kuślin</v>
      </c>
      <c r="AW1021" t="s">
        <v>7225</v>
      </c>
      <c r="AX1021" t="s">
        <v>6444</v>
      </c>
      <c r="BF1021" s="730" t="s">
        <v>7211</v>
      </c>
      <c r="BG1021" s="730" t="s">
        <v>6971</v>
      </c>
      <c r="BH1021" s="730" t="s">
        <v>9501</v>
      </c>
    </row>
    <row r="1022" spans="1:60">
      <c r="A1022">
        <v>1018</v>
      </c>
      <c r="B1022" t="s">
        <v>1019</v>
      </c>
      <c r="D1022" t="s">
        <v>7226</v>
      </c>
      <c r="E1022" t="s">
        <v>7227</v>
      </c>
      <c r="F1022" t="s">
        <v>973</v>
      </c>
      <c r="G1022">
        <v>1</v>
      </c>
      <c r="H1022">
        <v>0</v>
      </c>
      <c r="I1022" t="s">
        <v>5251</v>
      </c>
      <c r="J1022" t="s">
        <v>6978</v>
      </c>
      <c r="K1022" t="s">
        <v>6979</v>
      </c>
      <c r="L1022" t="s">
        <v>2646</v>
      </c>
      <c r="M1022" t="s">
        <v>1516</v>
      </c>
      <c r="N1022" t="s">
        <v>7227</v>
      </c>
      <c r="O1022" t="s">
        <v>7227</v>
      </c>
      <c r="P1022" t="s">
        <v>7228</v>
      </c>
      <c r="Q1022">
        <v>4154</v>
      </c>
      <c r="R1022">
        <v>3969</v>
      </c>
      <c r="S1022">
        <v>3896</v>
      </c>
      <c r="T1022">
        <v>73</v>
      </c>
      <c r="U1022">
        <v>0</v>
      </c>
      <c r="V1022">
        <v>73</v>
      </c>
      <c r="W1022">
        <v>0.98160000000000003</v>
      </c>
      <c r="X1022">
        <v>1</v>
      </c>
      <c r="Y1022">
        <v>1</v>
      </c>
      <c r="Z1022">
        <v>1</v>
      </c>
      <c r="AA1022">
        <v>1</v>
      </c>
      <c r="AB1022" t="s">
        <v>1019</v>
      </c>
      <c r="AC1022" t="s">
        <v>7229</v>
      </c>
      <c r="AP1022" t="s">
        <v>980</v>
      </c>
      <c r="AQ1022">
        <v>0</v>
      </c>
      <c r="AT1022" t="s">
        <v>1169</v>
      </c>
      <c r="AU1022" t="s">
        <v>2945</v>
      </c>
      <c r="AV1022" t="str">
        <f t="shared" si="15"/>
        <v>Gminna oczyszczalnia ścieków w aglomeracji Kurzętnik</v>
      </c>
      <c r="AW1022" t="s">
        <v>7230</v>
      </c>
      <c r="AX1022" t="s">
        <v>2946</v>
      </c>
      <c r="BF1022" s="730" t="s">
        <v>7216</v>
      </c>
      <c r="BG1022" s="730" t="s">
        <v>6971</v>
      </c>
      <c r="BH1022" s="730" t="s">
        <v>9501</v>
      </c>
    </row>
    <row r="1023" spans="1:60">
      <c r="A1023">
        <v>1019</v>
      </c>
      <c r="B1023" t="s">
        <v>1019</v>
      </c>
      <c r="D1023" t="s">
        <v>7231</v>
      </c>
      <c r="E1023" t="s">
        <v>7232</v>
      </c>
      <c r="F1023" t="s">
        <v>973</v>
      </c>
      <c r="G1023">
        <v>2</v>
      </c>
      <c r="H1023">
        <v>0</v>
      </c>
      <c r="I1023" t="s">
        <v>5251</v>
      </c>
      <c r="J1023" t="s">
        <v>7233</v>
      </c>
      <c r="K1023" t="s">
        <v>6971</v>
      </c>
      <c r="L1023" t="s">
        <v>2646</v>
      </c>
      <c r="M1023" t="s">
        <v>1516</v>
      </c>
      <c r="N1023" t="s">
        <v>7232</v>
      </c>
      <c r="O1023" t="s">
        <v>7234</v>
      </c>
      <c r="P1023" t="s">
        <v>7235</v>
      </c>
      <c r="Q1023">
        <v>21809</v>
      </c>
      <c r="R1023">
        <v>22305</v>
      </c>
      <c r="S1023">
        <v>17243</v>
      </c>
      <c r="T1023">
        <v>5043</v>
      </c>
      <c r="U1023">
        <v>19</v>
      </c>
      <c r="V1023">
        <v>5062</v>
      </c>
      <c r="W1023">
        <v>0.77310000000000001</v>
      </c>
      <c r="X1023">
        <v>0</v>
      </c>
      <c r="Y1023">
        <v>0</v>
      </c>
      <c r="Z1023">
        <v>0</v>
      </c>
      <c r="AA1023">
        <v>0</v>
      </c>
      <c r="AB1023" t="s">
        <v>1019</v>
      </c>
      <c r="AC1023" s="515" t="s">
        <v>7236</v>
      </c>
      <c r="AD1023" s="515" t="s">
        <v>7237</v>
      </c>
      <c r="AP1023" t="s">
        <v>980</v>
      </c>
      <c r="AQ1023">
        <v>0</v>
      </c>
      <c r="AT1023" t="s">
        <v>990</v>
      </c>
      <c r="AU1023" t="s">
        <v>7238</v>
      </c>
      <c r="AV1023" t="str">
        <f t="shared" si="15"/>
        <v>oczyszczalnia ścieków w Kurowie w aglomeracji Kurów</v>
      </c>
      <c r="AW1023" t="s">
        <v>7239</v>
      </c>
      <c r="AX1023" t="s">
        <v>7240</v>
      </c>
      <c r="BF1023" s="730" t="s">
        <v>7220</v>
      </c>
      <c r="BG1023" s="730" t="s">
        <v>6979</v>
      </c>
      <c r="BH1023" s="730" t="s">
        <v>9501</v>
      </c>
    </row>
    <row r="1024" spans="1:60">
      <c r="A1024">
        <v>1020</v>
      </c>
      <c r="B1024" t="s">
        <v>1019</v>
      </c>
      <c r="D1024" t="s">
        <v>2535</v>
      </c>
      <c r="E1024" t="s">
        <v>2536</v>
      </c>
      <c r="F1024" t="s">
        <v>973</v>
      </c>
      <c r="G1024">
        <v>1</v>
      </c>
      <c r="H1024">
        <v>0</v>
      </c>
      <c r="I1024" t="s">
        <v>5251</v>
      </c>
      <c r="J1024" t="s">
        <v>7233</v>
      </c>
      <c r="K1024" t="s">
        <v>6971</v>
      </c>
      <c r="L1024" t="s">
        <v>2646</v>
      </c>
      <c r="M1024" t="s">
        <v>1516</v>
      </c>
      <c r="N1024" t="s">
        <v>7232</v>
      </c>
      <c r="O1024" t="s">
        <v>7232</v>
      </c>
      <c r="P1024" t="s">
        <v>7241</v>
      </c>
      <c r="Q1024">
        <v>3847</v>
      </c>
      <c r="R1024">
        <v>3847</v>
      </c>
      <c r="S1024">
        <v>3531</v>
      </c>
      <c r="T1024">
        <v>298</v>
      </c>
      <c r="U1024">
        <v>18</v>
      </c>
      <c r="V1024">
        <v>316</v>
      </c>
      <c r="W1024">
        <v>0.91790000000000005</v>
      </c>
      <c r="X1024">
        <v>0</v>
      </c>
      <c r="Y1024">
        <v>1</v>
      </c>
      <c r="Z1024">
        <v>1</v>
      </c>
      <c r="AA1024">
        <v>0</v>
      </c>
      <c r="AB1024" t="s">
        <v>1019</v>
      </c>
      <c r="AC1024" t="s">
        <v>7242</v>
      </c>
      <c r="AP1024" t="s">
        <v>980</v>
      </c>
      <c r="AQ1024">
        <v>0</v>
      </c>
      <c r="AT1024" t="s">
        <v>990</v>
      </c>
      <c r="AU1024" t="s">
        <v>7243</v>
      </c>
      <c r="AV1024" t="str">
        <f t="shared" si="15"/>
        <v>Kunów w aglomeracji Kunów</v>
      </c>
      <c r="AW1024" t="s">
        <v>7244</v>
      </c>
      <c r="AX1024" t="s">
        <v>7244</v>
      </c>
      <c r="BF1024" s="730" t="s">
        <v>7226</v>
      </c>
      <c r="BG1024" s="730" t="s">
        <v>6979</v>
      </c>
      <c r="BH1024" s="730" t="s">
        <v>9501</v>
      </c>
    </row>
    <row r="1025" spans="1:60">
      <c r="A1025">
        <v>1021</v>
      </c>
      <c r="B1025" t="s">
        <v>1019</v>
      </c>
      <c r="D1025" t="s">
        <v>7245</v>
      </c>
      <c r="E1025" t="s">
        <v>7022</v>
      </c>
      <c r="F1025" t="s">
        <v>973</v>
      </c>
      <c r="G1025">
        <v>1</v>
      </c>
      <c r="H1025">
        <v>0</v>
      </c>
      <c r="I1025" t="s">
        <v>5251</v>
      </c>
      <c r="J1025" t="s">
        <v>7021</v>
      </c>
      <c r="K1025" t="s">
        <v>4845</v>
      </c>
      <c r="L1025" t="s">
        <v>2646</v>
      </c>
      <c r="M1025" t="s">
        <v>1516</v>
      </c>
      <c r="N1025" t="s">
        <v>7022</v>
      </c>
      <c r="O1025" t="s">
        <v>7022</v>
      </c>
      <c r="P1025" t="s">
        <v>7246</v>
      </c>
      <c r="Q1025">
        <v>2636</v>
      </c>
      <c r="R1025">
        <v>2635</v>
      </c>
      <c r="S1025">
        <v>2616</v>
      </c>
      <c r="T1025">
        <v>15</v>
      </c>
      <c r="U1025">
        <v>4</v>
      </c>
      <c r="V1025">
        <v>19</v>
      </c>
      <c r="W1025">
        <v>0.99280000000000002</v>
      </c>
      <c r="X1025">
        <v>1</v>
      </c>
      <c r="Y1025">
        <v>1</v>
      </c>
      <c r="Z1025">
        <v>1</v>
      </c>
      <c r="AA1025">
        <v>1</v>
      </c>
      <c r="AB1025" t="s">
        <v>1019</v>
      </c>
      <c r="AC1025" t="s">
        <v>7247</v>
      </c>
      <c r="AP1025" t="s">
        <v>980</v>
      </c>
      <c r="AQ1025">
        <v>0</v>
      </c>
      <c r="AT1025" t="s">
        <v>1029</v>
      </c>
      <c r="AU1025" t="s">
        <v>7248</v>
      </c>
      <c r="AV1025" t="str">
        <f t="shared" si="15"/>
        <v>Oczyszczalnia Ścieków w Kudowie Zdrój w aglomeracji Kudowa-Zdrój</v>
      </c>
      <c r="AW1025" t="s">
        <v>7249</v>
      </c>
      <c r="AX1025" t="s">
        <v>7250</v>
      </c>
      <c r="BF1025" s="730" t="s">
        <v>7231</v>
      </c>
      <c r="BG1025" s="730" t="s">
        <v>6971</v>
      </c>
      <c r="BH1025" s="730" t="s">
        <v>9501</v>
      </c>
    </row>
    <row r="1026" spans="1:60">
      <c r="A1026">
        <v>1022</v>
      </c>
      <c r="B1026" t="s">
        <v>1019</v>
      </c>
      <c r="D1026" t="s">
        <v>7251</v>
      </c>
      <c r="E1026" t="s">
        <v>5260</v>
      </c>
      <c r="F1026" t="s">
        <v>973</v>
      </c>
      <c r="G1026">
        <v>1</v>
      </c>
      <c r="H1026">
        <v>0</v>
      </c>
      <c r="I1026" t="s">
        <v>5251</v>
      </c>
      <c r="J1026" t="s">
        <v>7039</v>
      </c>
      <c r="K1026" t="s">
        <v>6971</v>
      </c>
      <c r="L1026" t="s">
        <v>2646</v>
      </c>
      <c r="M1026" t="s">
        <v>1516</v>
      </c>
      <c r="N1026" t="s">
        <v>5260</v>
      </c>
      <c r="O1026" t="s">
        <v>5260</v>
      </c>
      <c r="P1026" t="s">
        <v>7252</v>
      </c>
      <c r="Q1026">
        <v>5229</v>
      </c>
      <c r="R1026">
        <v>5282</v>
      </c>
      <c r="S1026">
        <v>5282</v>
      </c>
      <c r="T1026">
        <v>0</v>
      </c>
      <c r="U1026">
        <v>0</v>
      </c>
      <c r="V1026">
        <v>0</v>
      </c>
      <c r="W1026">
        <v>1</v>
      </c>
      <c r="X1026">
        <v>1</v>
      </c>
      <c r="Y1026">
        <v>1</v>
      </c>
      <c r="Z1026">
        <v>1</v>
      </c>
      <c r="AA1026">
        <v>1</v>
      </c>
      <c r="AB1026" t="s">
        <v>1019</v>
      </c>
      <c r="AC1026" t="s">
        <v>7253</v>
      </c>
      <c r="AP1026" t="s">
        <v>980</v>
      </c>
      <c r="AQ1026">
        <v>0</v>
      </c>
      <c r="AT1026" t="s">
        <v>1038</v>
      </c>
      <c r="AU1026" t="s">
        <v>6572</v>
      </c>
      <c r="AV1026" t="str">
        <f t="shared" si="15"/>
        <v>Oczyszczalnia ścieków w Kiełczynku w aglomeracji Książ Wielkopolski</v>
      </c>
      <c r="AW1026" t="s">
        <v>7254</v>
      </c>
      <c r="AX1026" t="s">
        <v>6573</v>
      </c>
      <c r="BF1026" s="730" t="s">
        <v>2535</v>
      </c>
      <c r="BG1026" s="730" t="s">
        <v>6971</v>
      </c>
      <c r="BH1026" s="730" t="s">
        <v>9501</v>
      </c>
    </row>
    <row r="1027" spans="1:60">
      <c r="A1027">
        <v>1023</v>
      </c>
      <c r="B1027" t="s">
        <v>1019</v>
      </c>
      <c r="D1027" t="s">
        <v>7255</v>
      </c>
      <c r="E1027" t="s">
        <v>7256</v>
      </c>
      <c r="F1027" t="s">
        <v>973</v>
      </c>
      <c r="G1027">
        <v>1</v>
      </c>
      <c r="H1027">
        <v>0</v>
      </c>
      <c r="I1027" t="s">
        <v>5251</v>
      </c>
      <c r="J1027" t="s">
        <v>7086</v>
      </c>
      <c r="K1027" t="s">
        <v>3720</v>
      </c>
      <c r="L1027" t="s">
        <v>2646</v>
      </c>
      <c r="M1027" t="s">
        <v>1516</v>
      </c>
      <c r="N1027" t="s">
        <v>7256</v>
      </c>
      <c r="O1027" t="s">
        <v>7256</v>
      </c>
      <c r="P1027" t="s">
        <v>7257</v>
      </c>
      <c r="Q1027">
        <v>5702</v>
      </c>
      <c r="R1027">
        <v>5712</v>
      </c>
      <c r="S1027">
        <v>5652</v>
      </c>
      <c r="T1027">
        <v>60</v>
      </c>
      <c r="U1027">
        <v>0</v>
      </c>
      <c r="V1027">
        <v>60</v>
      </c>
      <c r="W1027">
        <v>0.98950000000000005</v>
      </c>
      <c r="X1027">
        <v>1</v>
      </c>
      <c r="Y1027">
        <v>0</v>
      </c>
      <c r="Z1027">
        <v>1</v>
      </c>
      <c r="AA1027">
        <v>0</v>
      </c>
      <c r="AB1027" t="s">
        <v>1019</v>
      </c>
      <c r="AC1027" t="s">
        <v>7258</v>
      </c>
      <c r="AP1027" t="s">
        <v>980</v>
      </c>
      <c r="AQ1027">
        <v>0</v>
      </c>
      <c r="AT1027" t="s">
        <v>1047</v>
      </c>
      <c r="AU1027" t="s">
        <v>3990</v>
      </c>
      <c r="AV1027" t="str">
        <f t="shared" si="15"/>
        <v>Oczyszczalnia Ścieków w Tworkowie w aglomeracji Krzyżanowice</v>
      </c>
      <c r="AW1027" t="s">
        <v>7259</v>
      </c>
      <c r="AX1027" t="s">
        <v>3991</v>
      </c>
      <c r="BF1027" s="730" t="s">
        <v>7245</v>
      </c>
      <c r="BG1027" s="730" t="s">
        <v>4845</v>
      </c>
      <c r="BH1027" s="730" t="s">
        <v>9501</v>
      </c>
    </row>
    <row r="1028" spans="1:60">
      <c r="A1028">
        <v>1024</v>
      </c>
      <c r="B1028" t="s">
        <v>1019</v>
      </c>
      <c r="D1028" t="s">
        <v>7260</v>
      </c>
      <c r="E1028" t="s">
        <v>7032</v>
      </c>
      <c r="F1028" t="s">
        <v>973</v>
      </c>
      <c r="G1028">
        <v>1</v>
      </c>
      <c r="H1028">
        <v>0</v>
      </c>
      <c r="I1028" t="s">
        <v>5251</v>
      </c>
      <c r="J1028" t="s">
        <v>7261</v>
      </c>
      <c r="K1028" t="s">
        <v>6971</v>
      </c>
      <c r="L1028" t="s">
        <v>2646</v>
      </c>
      <c r="M1028" t="s">
        <v>1516</v>
      </c>
      <c r="N1028" t="s">
        <v>7032</v>
      </c>
      <c r="O1028" t="s">
        <v>7032</v>
      </c>
      <c r="P1028" t="s">
        <v>7262</v>
      </c>
      <c r="Q1028">
        <v>10222</v>
      </c>
      <c r="R1028">
        <v>10399</v>
      </c>
      <c r="S1028">
        <v>10374</v>
      </c>
      <c r="T1028">
        <v>25</v>
      </c>
      <c r="U1028">
        <v>0</v>
      </c>
      <c r="V1028">
        <v>25</v>
      </c>
      <c r="W1028">
        <v>0.99760000000000004</v>
      </c>
      <c r="X1028">
        <v>1</v>
      </c>
      <c r="Y1028">
        <v>1</v>
      </c>
      <c r="Z1028">
        <v>1</v>
      </c>
      <c r="AA1028">
        <v>1</v>
      </c>
      <c r="AB1028" t="s">
        <v>1019</v>
      </c>
      <c r="AC1028" t="s">
        <v>7263</v>
      </c>
      <c r="AP1028" t="s">
        <v>980</v>
      </c>
      <c r="AQ1028">
        <v>0</v>
      </c>
      <c r="AT1028" t="s">
        <v>1072</v>
      </c>
      <c r="AU1028" t="s">
        <v>2306</v>
      </c>
      <c r="AV1028" t="str">
        <f t="shared" si="15"/>
        <v>Oczyszczalnia Ścieków w aglomeracji Krzyż Wielkopolski</v>
      </c>
      <c r="AW1028" t="s">
        <v>1461</v>
      </c>
      <c r="AX1028" t="s">
        <v>2307</v>
      </c>
      <c r="BF1028" s="730" t="s">
        <v>7251</v>
      </c>
      <c r="BG1028" s="730" t="s">
        <v>6971</v>
      </c>
      <c r="BH1028" s="730" t="s">
        <v>9501</v>
      </c>
    </row>
    <row r="1029" spans="1:60">
      <c r="A1029">
        <v>1025</v>
      </c>
      <c r="B1029" t="s">
        <v>1019</v>
      </c>
      <c r="D1029" t="s">
        <v>7264</v>
      </c>
      <c r="E1029" t="s">
        <v>7265</v>
      </c>
      <c r="F1029" t="s">
        <v>973</v>
      </c>
      <c r="G1029">
        <v>1</v>
      </c>
      <c r="H1029">
        <v>0</v>
      </c>
      <c r="I1029" t="s">
        <v>5251</v>
      </c>
      <c r="J1029" t="s">
        <v>6978</v>
      </c>
      <c r="K1029" t="s">
        <v>6979</v>
      </c>
      <c r="L1029" t="s">
        <v>2646</v>
      </c>
      <c r="M1029" t="s">
        <v>1516</v>
      </c>
      <c r="N1029" t="s">
        <v>7032</v>
      </c>
      <c r="O1029" t="s">
        <v>7032</v>
      </c>
      <c r="P1029" t="s">
        <v>7034</v>
      </c>
      <c r="Q1029">
        <v>3811</v>
      </c>
      <c r="R1029">
        <v>3811</v>
      </c>
      <c r="S1029">
        <v>3753</v>
      </c>
      <c r="T1029">
        <v>58</v>
      </c>
      <c r="U1029">
        <v>0</v>
      </c>
      <c r="V1029">
        <v>58</v>
      </c>
      <c r="W1029">
        <v>0.98480000000000001</v>
      </c>
      <c r="X1029">
        <v>1</v>
      </c>
      <c r="Y1029">
        <v>1</v>
      </c>
      <c r="Z1029">
        <v>1</v>
      </c>
      <c r="AA1029">
        <v>1</v>
      </c>
      <c r="AB1029" t="s">
        <v>1019</v>
      </c>
      <c r="AC1029" t="s">
        <v>7266</v>
      </c>
      <c r="AP1029" t="s">
        <v>980</v>
      </c>
      <c r="AQ1029">
        <v>0</v>
      </c>
      <c r="AT1029" t="s">
        <v>1038</v>
      </c>
      <c r="AU1029" t="s">
        <v>6785</v>
      </c>
      <c r="AV1029" t="str">
        <f t="shared" si="15"/>
        <v>Krzywiń w aglomeracji Krzywiń</v>
      </c>
      <c r="AW1029" t="s">
        <v>6786</v>
      </c>
      <c r="AX1029" t="s">
        <v>6786</v>
      </c>
      <c r="BF1029" s="730" t="s">
        <v>7255</v>
      </c>
      <c r="BG1029" s="730" t="s">
        <v>3720</v>
      </c>
      <c r="BH1029" s="730" t="s">
        <v>9501</v>
      </c>
    </row>
    <row r="1030" spans="1:60">
      <c r="A1030">
        <v>1026</v>
      </c>
      <c r="B1030" t="s">
        <v>1019</v>
      </c>
      <c r="D1030" t="s">
        <v>7267</v>
      </c>
      <c r="E1030" t="s">
        <v>7268</v>
      </c>
      <c r="F1030" t="s">
        <v>973</v>
      </c>
      <c r="G1030">
        <v>2</v>
      </c>
      <c r="H1030">
        <v>0</v>
      </c>
      <c r="I1030" t="s">
        <v>5251</v>
      </c>
      <c r="J1030" t="s">
        <v>5252</v>
      </c>
      <c r="K1030" t="s">
        <v>6979</v>
      </c>
      <c r="L1030" t="s">
        <v>2646</v>
      </c>
      <c r="M1030" t="s">
        <v>1516</v>
      </c>
      <c r="N1030" t="s">
        <v>7268</v>
      </c>
      <c r="O1030" t="s">
        <v>7269</v>
      </c>
      <c r="P1030" t="s">
        <v>7270</v>
      </c>
      <c r="Q1030">
        <v>4797</v>
      </c>
      <c r="R1030">
        <v>4797</v>
      </c>
      <c r="S1030">
        <v>4732</v>
      </c>
      <c r="T1030">
        <v>0</v>
      </c>
      <c r="U1030">
        <v>65</v>
      </c>
      <c r="V1030">
        <v>65</v>
      </c>
      <c r="W1030">
        <v>0.98640000000000005</v>
      </c>
      <c r="X1030">
        <v>1</v>
      </c>
      <c r="Y1030">
        <v>1</v>
      </c>
      <c r="Z1030">
        <v>1</v>
      </c>
      <c r="AA1030">
        <v>1</v>
      </c>
      <c r="AB1030" t="s">
        <v>1019</v>
      </c>
      <c r="AC1030" s="515" t="s">
        <v>7271</v>
      </c>
      <c r="AD1030" s="515" t="s">
        <v>7272</v>
      </c>
      <c r="AP1030" t="s">
        <v>980</v>
      </c>
      <c r="AQ1030">
        <v>0</v>
      </c>
      <c r="AT1030" t="s">
        <v>1038</v>
      </c>
      <c r="AU1030" t="s">
        <v>6785</v>
      </c>
      <c r="AV1030" t="str">
        <f t="shared" ref="AV1030:AV1093" si="16">CONCATENATE("",AW1030," w aglomeracji ",AX1030)</f>
        <v>Jerka w aglomeracji Krzywiń</v>
      </c>
      <c r="AW1030" t="s">
        <v>7273</v>
      </c>
      <c r="AX1030" t="s">
        <v>6786</v>
      </c>
      <c r="BF1030" s="730" t="s">
        <v>7260</v>
      </c>
      <c r="BG1030" s="730" t="s">
        <v>6971</v>
      </c>
      <c r="BH1030" s="730" t="s">
        <v>9501</v>
      </c>
    </row>
    <row r="1031" spans="1:60">
      <c r="A1031">
        <v>1027</v>
      </c>
      <c r="B1031" t="s">
        <v>1019</v>
      </c>
      <c r="D1031" t="s">
        <v>7274</v>
      </c>
      <c r="E1031" t="s">
        <v>7275</v>
      </c>
      <c r="F1031" t="s">
        <v>973</v>
      </c>
      <c r="G1031">
        <v>1</v>
      </c>
      <c r="H1031">
        <v>0</v>
      </c>
      <c r="I1031" t="s">
        <v>5251</v>
      </c>
      <c r="J1031" t="s">
        <v>7050</v>
      </c>
      <c r="K1031" t="s">
        <v>6971</v>
      </c>
      <c r="L1031" t="s">
        <v>2646</v>
      </c>
      <c r="M1031" t="s">
        <v>1516</v>
      </c>
      <c r="N1031" t="s">
        <v>7275</v>
      </c>
      <c r="O1031" t="s">
        <v>7275</v>
      </c>
      <c r="P1031" t="s">
        <v>7276</v>
      </c>
      <c r="Q1031">
        <v>6210</v>
      </c>
      <c r="R1031">
        <v>6152</v>
      </c>
      <c r="S1031">
        <v>6106</v>
      </c>
      <c r="T1031">
        <v>46</v>
      </c>
      <c r="U1031">
        <v>0</v>
      </c>
      <c r="V1031">
        <v>46</v>
      </c>
      <c r="W1031">
        <v>0.99250000000000005</v>
      </c>
      <c r="X1031">
        <v>1</v>
      </c>
      <c r="Y1031">
        <v>0</v>
      </c>
      <c r="Z1031">
        <v>1</v>
      </c>
      <c r="AA1031">
        <v>0</v>
      </c>
      <c r="AB1031" t="s">
        <v>1019</v>
      </c>
      <c r="AC1031" t="s">
        <v>7277</v>
      </c>
      <c r="AP1031" t="s">
        <v>980</v>
      </c>
      <c r="AQ1031">
        <v>0</v>
      </c>
      <c r="AT1031" t="s">
        <v>1019</v>
      </c>
      <c r="AU1031" t="s">
        <v>7278</v>
      </c>
      <c r="AV1031" t="str">
        <f t="shared" si="16"/>
        <v>Krzywcza w aglomeracji Krzywcza</v>
      </c>
      <c r="AW1031" t="s">
        <v>7279</v>
      </c>
      <c r="AX1031" t="s">
        <v>7279</v>
      </c>
      <c r="BF1031" s="730" t="s">
        <v>7264</v>
      </c>
      <c r="BG1031" s="730" t="s">
        <v>6979</v>
      </c>
      <c r="BH1031" s="730" t="s">
        <v>9501</v>
      </c>
    </row>
    <row r="1032" spans="1:60">
      <c r="A1032">
        <v>1028</v>
      </c>
      <c r="B1032" t="s">
        <v>1019</v>
      </c>
      <c r="D1032" t="s">
        <v>7224</v>
      </c>
      <c r="E1032" t="s">
        <v>7280</v>
      </c>
      <c r="F1032" t="s">
        <v>973</v>
      </c>
      <c r="G1032">
        <v>1</v>
      </c>
      <c r="H1032">
        <v>0</v>
      </c>
      <c r="I1032" t="s">
        <v>5251</v>
      </c>
      <c r="J1032" t="s">
        <v>6978</v>
      </c>
      <c r="K1032" t="s">
        <v>6979</v>
      </c>
      <c r="L1032" t="s">
        <v>2646</v>
      </c>
      <c r="M1032" t="s">
        <v>1516</v>
      </c>
      <c r="N1032" t="s">
        <v>7281</v>
      </c>
      <c r="O1032" t="s">
        <v>7282</v>
      </c>
      <c r="P1032" t="s">
        <v>7283</v>
      </c>
      <c r="Q1032">
        <v>59719</v>
      </c>
      <c r="R1032">
        <v>52916</v>
      </c>
      <c r="S1032">
        <v>52517</v>
      </c>
      <c r="T1032">
        <v>331</v>
      </c>
      <c r="U1032">
        <v>68</v>
      </c>
      <c r="V1032">
        <v>399</v>
      </c>
      <c r="W1032">
        <v>0.99250000000000005</v>
      </c>
      <c r="X1032">
        <v>1</v>
      </c>
      <c r="Y1032">
        <v>1</v>
      </c>
      <c r="Z1032">
        <v>1</v>
      </c>
      <c r="AA1032">
        <v>1</v>
      </c>
      <c r="AB1032" t="s">
        <v>1019</v>
      </c>
      <c r="AC1032" t="s">
        <v>7284</v>
      </c>
      <c r="AP1032" t="s">
        <v>1232</v>
      </c>
      <c r="AQ1032">
        <v>2</v>
      </c>
      <c r="AT1032" t="s">
        <v>1038</v>
      </c>
      <c r="AU1032" t="s">
        <v>6780</v>
      </c>
      <c r="AV1032" t="str">
        <f t="shared" si="16"/>
        <v>Brzezińskie Holendry w aglomeracji Krzymów</v>
      </c>
      <c r="AW1032" t="s">
        <v>7285</v>
      </c>
      <c r="AX1032" t="s">
        <v>6781</v>
      </c>
      <c r="BF1032" s="730" t="s">
        <v>7267</v>
      </c>
      <c r="BG1032" s="730" t="s">
        <v>6979</v>
      </c>
      <c r="BH1032" s="730" t="s">
        <v>9501</v>
      </c>
    </row>
    <row r="1033" spans="1:60">
      <c r="A1033">
        <v>1029</v>
      </c>
      <c r="B1033" t="s">
        <v>1019</v>
      </c>
      <c r="D1033" t="s">
        <v>7286</v>
      </c>
      <c r="E1033" t="s">
        <v>7287</v>
      </c>
      <c r="F1033" t="s">
        <v>973</v>
      </c>
      <c r="G1033">
        <v>1</v>
      </c>
      <c r="H1033">
        <v>0</v>
      </c>
      <c r="I1033" t="s">
        <v>5251</v>
      </c>
      <c r="J1033" t="s">
        <v>7233</v>
      </c>
      <c r="K1033" t="s">
        <v>6971</v>
      </c>
      <c r="L1033" t="s">
        <v>2646</v>
      </c>
      <c r="M1033" t="s">
        <v>1516</v>
      </c>
      <c r="N1033" t="s">
        <v>7287</v>
      </c>
      <c r="O1033" t="s">
        <v>7287</v>
      </c>
      <c r="P1033" t="s">
        <v>7288</v>
      </c>
      <c r="Q1033">
        <v>2665</v>
      </c>
      <c r="R1033">
        <v>2697</v>
      </c>
      <c r="S1033">
        <v>2637</v>
      </c>
      <c r="T1033">
        <v>53</v>
      </c>
      <c r="U1033">
        <v>7</v>
      </c>
      <c r="V1033">
        <v>60</v>
      </c>
      <c r="W1033">
        <v>0.9778</v>
      </c>
      <c r="X1033">
        <v>0</v>
      </c>
      <c r="Y1033">
        <v>1</v>
      </c>
      <c r="Z1033">
        <v>1</v>
      </c>
      <c r="AA1033">
        <v>0</v>
      </c>
      <c r="AB1033" t="s">
        <v>1019</v>
      </c>
      <c r="AC1033" t="s">
        <v>7289</v>
      </c>
      <c r="AP1033" t="s">
        <v>980</v>
      </c>
      <c r="AQ1033">
        <v>0</v>
      </c>
      <c r="AT1033" t="s">
        <v>1019</v>
      </c>
      <c r="AU1033" t="s">
        <v>7290</v>
      </c>
      <c r="AV1033" t="str">
        <f t="shared" si="16"/>
        <v>Krzeszów w aglomeracji Krzeszów</v>
      </c>
      <c r="AW1033" t="s">
        <v>7291</v>
      </c>
      <c r="AX1033" t="s">
        <v>7291</v>
      </c>
      <c r="BF1033" s="730" t="s">
        <v>7274</v>
      </c>
      <c r="BG1033" s="730" t="s">
        <v>6971</v>
      </c>
      <c r="BH1033" s="730" t="s">
        <v>9501</v>
      </c>
    </row>
    <row r="1034" spans="1:60">
      <c r="A1034">
        <v>1030</v>
      </c>
      <c r="B1034" t="s">
        <v>1019</v>
      </c>
      <c r="D1034" t="s">
        <v>7292</v>
      </c>
      <c r="E1034" t="s">
        <v>7293</v>
      </c>
      <c r="F1034" t="s">
        <v>973</v>
      </c>
      <c r="G1034">
        <v>1</v>
      </c>
      <c r="H1034">
        <v>0</v>
      </c>
      <c r="I1034" t="s">
        <v>5251</v>
      </c>
      <c r="J1034" t="s">
        <v>7294</v>
      </c>
      <c r="K1034" t="s">
        <v>6979</v>
      </c>
      <c r="L1034" t="s">
        <v>2646</v>
      </c>
      <c r="M1034" t="s">
        <v>1516</v>
      </c>
      <c r="N1034" t="s">
        <v>7293</v>
      </c>
      <c r="O1034" t="s">
        <v>7293</v>
      </c>
      <c r="P1034" t="s">
        <v>7295</v>
      </c>
      <c r="Q1034">
        <v>5106</v>
      </c>
      <c r="R1034">
        <v>5106</v>
      </c>
      <c r="S1034">
        <v>5106</v>
      </c>
      <c r="T1034">
        <v>0</v>
      </c>
      <c r="U1034">
        <v>0</v>
      </c>
      <c r="V1034">
        <v>0</v>
      </c>
      <c r="W1034">
        <v>1</v>
      </c>
      <c r="X1034">
        <v>1</v>
      </c>
      <c r="Y1034">
        <v>1</v>
      </c>
      <c r="Z1034">
        <v>0</v>
      </c>
      <c r="AA1034">
        <v>0</v>
      </c>
      <c r="AB1034" t="s">
        <v>1019</v>
      </c>
      <c r="AC1034" t="s">
        <v>7296</v>
      </c>
      <c r="AP1034" t="s">
        <v>980</v>
      </c>
      <c r="AQ1034">
        <v>0</v>
      </c>
      <c r="AT1034" t="s">
        <v>1038</v>
      </c>
      <c r="AU1034" t="s">
        <v>6767</v>
      </c>
      <c r="AV1034" t="str">
        <f t="shared" si="16"/>
        <v>Oczyszczalnia ścieków w Krzepicach w aglomeracji Krzepice</v>
      </c>
      <c r="AW1034" t="s">
        <v>7297</v>
      </c>
      <c r="AX1034" t="s">
        <v>6768</v>
      </c>
      <c r="BF1034" s="730" t="s">
        <v>7224</v>
      </c>
      <c r="BG1034" s="730" t="s">
        <v>6979</v>
      </c>
      <c r="BH1034" s="730" t="s">
        <v>9501</v>
      </c>
    </row>
    <row r="1035" spans="1:60">
      <c r="A1035">
        <v>1031</v>
      </c>
      <c r="B1035" t="s">
        <v>1019</v>
      </c>
      <c r="D1035" t="s">
        <v>7298</v>
      </c>
      <c r="E1035" t="s">
        <v>7299</v>
      </c>
      <c r="F1035" t="s">
        <v>973</v>
      </c>
      <c r="G1035">
        <v>1</v>
      </c>
      <c r="H1035">
        <v>0</v>
      </c>
      <c r="I1035" t="s">
        <v>5251</v>
      </c>
      <c r="J1035" t="s">
        <v>7039</v>
      </c>
      <c r="K1035" t="s">
        <v>6971</v>
      </c>
      <c r="L1035" t="s">
        <v>2646</v>
      </c>
      <c r="M1035" t="s">
        <v>1516</v>
      </c>
      <c r="N1035" t="s">
        <v>7299</v>
      </c>
      <c r="O1035" t="s">
        <v>7299</v>
      </c>
      <c r="P1035" t="s">
        <v>7300</v>
      </c>
      <c r="Q1035">
        <v>18881</v>
      </c>
      <c r="R1035">
        <v>19433</v>
      </c>
      <c r="S1035">
        <v>19100</v>
      </c>
      <c r="T1035">
        <v>175</v>
      </c>
      <c r="U1035">
        <v>158</v>
      </c>
      <c r="V1035">
        <v>333</v>
      </c>
      <c r="W1035">
        <v>0.9829</v>
      </c>
      <c r="X1035">
        <v>1</v>
      </c>
      <c r="Y1035">
        <v>1</v>
      </c>
      <c r="Z1035">
        <v>1</v>
      </c>
      <c r="AA1035">
        <v>1</v>
      </c>
      <c r="AB1035" t="s">
        <v>1019</v>
      </c>
      <c r="AC1035" t="s">
        <v>7301</v>
      </c>
      <c r="AP1035" t="s">
        <v>980</v>
      </c>
      <c r="AQ1035">
        <v>0</v>
      </c>
      <c r="AT1035" t="s">
        <v>1019</v>
      </c>
      <c r="AU1035" t="s">
        <v>7302</v>
      </c>
      <c r="AV1035" t="str">
        <f t="shared" si="16"/>
        <v>Krzemienna w aglomeracji Krzemienna</v>
      </c>
      <c r="AW1035" t="s">
        <v>7303</v>
      </c>
      <c r="AX1035" t="s">
        <v>7303</v>
      </c>
      <c r="BF1035" s="730" t="s">
        <v>7286</v>
      </c>
      <c r="BG1035" s="730" t="s">
        <v>6971</v>
      </c>
      <c r="BH1035" s="730" t="s">
        <v>9501</v>
      </c>
    </row>
    <row r="1036" spans="1:60">
      <c r="A1036">
        <v>1032</v>
      </c>
      <c r="B1036" t="s">
        <v>1019</v>
      </c>
      <c r="D1036" t="s">
        <v>4828</v>
      </c>
      <c r="E1036" t="s">
        <v>4829</v>
      </c>
      <c r="F1036" t="s">
        <v>973</v>
      </c>
      <c r="G1036">
        <v>1</v>
      </c>
      <c r="H1036">
        <v>0</v>
      </c>
      <c r="I1036" t="s">
        <v>5251</v>
      </c>
      <c r="J1036" t="s">
        <v>7039</v>
      </c>
      <c r="K1036" t="s">
        <v>3720</v>
      </c>
      <c r="L1036" t="s">
        <v>2646</v>
      </c>
      <c r="M1036" t="s">
        <v>1516</v>
      </c>
      <c r="N1036" t="s">
        <v>7299</v>
      </c>
      <c r="O1036" t="s">
        <v>7299</v>
      </c>
      <c r="P1036" t="s">
        <v>7304</v>
      </c>
      <c r="Q1036">
        <v>2614</v>
      </c>
      <c r="R1036">
        <v>2600</v>
      </c>
      <c r="S1036">
        <v>2586</v>
      </c>
      <c r="T1036">
        <v>8</v>
      </c>
      <c r="U1036">
        <v>6</v>
      </c>
      <c r="V1036">
        <v>14</v>
      </c>
      <c r="W1036">
        <v>0.99460000000000004</v>
      </c>
      <c r="X1036">
        <v>1</v>
      </c>
      <c r="Y1036">
        <v>1</v>
      </c>
      <c r="Z1036">
        <v>1</v>
      </c>
      <c r="AA1036">
        <v>1</v>
      </c>
      <c r="AB1036" t="s">
        <v>1019</v>
      </c>
      <c r="AC1036" t="s">
        <v>7305</v>
      </c>
      <c r="AP1036" t="s">
        <v>980</v>
      </c>
      <c r="AQ1036">
        <v>0</v>
      </c>
      <c r="AT1036" t="s">
        <v>1029</v>
      </c>
      <c r="AU1036" t="s">
        <v>7306</v>
      </c>
      <c r="AV1036" t="str">
        <f t="shared" si="16"/>
        <v>Oczyszczalnia Lubonia w aglomeracji Krzemieniewo</v>
      </c>
      <c r="AW1036" t="s">
        <v>7307</v>
      </c>
      <c r="AX1036" t="s">
        <v>7308</v>
      </c>
      <c r="BF1036" s="730" t="s">
        <v>7292</v>
      </c>
      <c r="BG1036" s="730" t="s">
        <v>6979</v>
      </c>
      <c r="BH1036" s="730" t="s">
        <v>9501</v>
      </c>
    </row>
    <row r="1037" spans="1:60">
      <c r="A1037">
        <v>1033</v>
      </c>
      <c r="B1037" t="s">
        <v>1019</v>
      </c>
      <c r="D1037" t="s">
        <v>7309</v>
      </c>
      <c r="E1037" t="s">
        <v>7310</v>
      </c>
      <c r="F1037" t="s">
        <v>1015</v>
      </c>
      <c r="G1037">
        <v>0</v>
      </c>
      <c r="H1037">
        <v>4</v>
      </c>
      <c r="I1037" t="s">
        <v>5251</v>
      </c>
      <c r="J1037" t="s">
        <v>5252</v>
      </c>
      <c r="K1037" t="s">
        <v>6979</v>
      </c>
      <c r="L1037" t="s">
        <v>2646</v>
      </c>
      <c r="M1037" t="s">
        <v>1516</v>
      </c>
      <c r="N1037" t="s">
        <v>6457</v>
      </c>
      <c r="O1037" t="s">
        <v>7310</v>
      </c>
      <c r="P1037" t="s">
        <v>7311</v>
      </c>
      <c r="Q1037">
        <v>9500</v>
      </c>
      <c r="R1037">
        <v>9500</v>
      </c>
      <c r="S1037">
        <v>9330</v>
      </c>
      <c r="T1037">
        <v>100</v>
      </c>
      <c r="U1037">
        <v>70</v>
      </c>
      <c r="V1037">
        <v>170</v>
      </c>
      <c r="W1037">
        <v>0.98209999999999997</v>
      </c>
      <c r="X1037">
        <v>1</v>
      </c>
      <c r="Y1037">
        <v>0</v>
      </c>
      <c r="Z1037">
        <v>0</v>
      </c>
      <c r="AA1037">
        <v>0</v>
      </c>
      <c r="AB1037" t="s">
        <v>1019</v>
      </c>
      <c r="AC1037" t="s">
        <v>746</v>
      </c>
      <c r="AJ1037" s="503" t="s">
        <v>6455</v>
      </c>
      <c r="AK1037" s="503" t="s">
        <v>6455</v>
      </c>
      <c r="AL1037" s="503" t="s">
        <v>6455</v>
      </c>
      <c r="AM1037" s="503" t="s">
        <v>6455</v>
      </c>
      <c r="AP1037" t="s">
        <v>980</v>
      </c>
      <c r="AQ1037">
        <v>0</v>
      </c>
      <c r="AT1037" t="s">
        <v>1019</v>
      </c>
      <c r="AU1037" t="s">
        <v>7312</v>
      </c>
      <c r="AV1037" t="str">
        <f t="shared" si="16"/>
        <v>Ruinów w aglomeracji Krzątka</v>
      </c>
      <c r="AW1037" t="s">
        <v>7313</v>
      </c>
      <c r="AX1037" t="s">
        <v>7314</v>
      </c>
      <c r="BF1037" s="730" t="s">
        <v>7298</v>
      </c>
      <c r="BG1037" s="730" t="s">
        <v>6971</v>
      </c>
      <c r="BH1037" s="730" t="s">
        <v>9501</v>
      </c>
    </row>
    <row r="1038" spans="1:60">
      <c r="A1038">
        <v>1034</v>
      </c>
      <c r="B1038" t="s">
        <v>1019</v>
      </c>
      <c r="D1038" t="s">
        <v>7315</v>
      </c>
      <c r="E1038" t="s">
        <v>7316</v>
      </c>
      <c r="F1038" t="s">
        <v>973</v>
      </c>
      <c r="G1038">
        <v>1</v>
      </c>
      <c r="H1038">
        <v>0</v>
      </c>
      <c r="I1038" t="s">
        <v>5251</v>
      </c>
      <c r="J1038" t="s">
        <v>7050</v>
      </c>
      <c r="K1038" t="s">
        <v>6971</v>
      </c>
      <c r="L1038" t="s">
        <v>2646</v>
      </c>
      <c r="M1038" t="s">
        <v>1516</v>
      </c>
      <c r="N1038" t="s">
        <v>3440</v>
      </c>
      <c r="O1038" t="s">
        <v>3440</v>
      </c>
      <c r="P1038" t="s">
        <v>7317</v>
      </c>
      <c r="Q1038">
        <v>2383</v>
      </c>
      <c r="R1038">
        <v>2326</v>
      </c>
      <c r="S1038">
        <v>1308</v>
      </c>
      <c r="T1038">
        <v>994</v>
      </c>
      <c r="U1038">
        <v>24</v>
      </c>
      <c r="V1038">
        <v>1018</v>
      </c>
      <c r="W1038">
        <v>0.56230000000000002</v>
      </c>
      <c r="X1038">
        <v>0</v>
      </c>
      <c r="Y1038">
        <v>1</v>
      </c>
      <c r="Z1038">
        <v>1</v>
      </c>
      <c r="AA1038">
        <v>0</v>
      </c>
      <c r="AB1038" t="s">
        <v>1019</v>
      </c>
      <c r="AC1038" t="s">
        <v>7318</v>
      </c>
      <c r="AP1038" t="s">
        <v>980</v>
      </c>
      <c r="AQ1038">
        <v>0</v>
      </c>
      <c r="AT1038" t="s">
        <v>1047</v>
      </c>
      <c r="AU1038" t="s">
        <v>3665</v>
      </c>
      <c r="AV1038" t="str">
        <f t="shared" si="16"/>
        <v>Krzanowice w aglomeracji Krzanowice</v>
      </c>
      <c r="AW1038" t="s">
        <v>3666</v>
      </c>
      <c r="AX1038" t="s">
        <v>3666</v>
      </c>
      <c r="BF1038" s="730" t="s">
        <v>4828</v>
      </c>
      <c r="BG1038" s="730" t="s">
        <v>3720</v>
      </c>
      <c r="BH1038" s="730" t="s">
        <v>9501</v>
      </c>
    </row>
    <row r="1039" spans="1:60">
      <c r="A1039">
        <v>1035</v>
      </c>
      <c r="B1039" t="s">
        <v>1019</v>
      </c>
      <c r="D1039" t="s">
        <v>7319</v>
      </c>
      <c r="E1039" t="s">
        <v>7320</v>
      </c>
      <c r="F1039" t="s">
        <v>973</v>
      </c>
      <c r="G1039">
        <v>1</v>
      </c>
      <c r="H1039">
        <v>0</v>
      </c>
      <c r="I1039" t="s">
        <v>3599</v>
      </c>
      <c r="J1039" t="s">
        <v>4774</v>
      </c>
      <c r="K1039" t="s">
        <v>6979</v>
      </c>
      <c r="L1039" t="s">
        <v>2646</v>
      </c>
      <c r="M1039" t="s">
        <v>1516</v>
      </c>
      <c r="N1039" t="s">
        <v>7320</v>
      </c>
      <c r="O1039" t="s">
        <v>7321</v>
      </c>
      <c r="P1039" t="s">
        <v>7322</v>
      </c>
      <c r="Q1039">
        <v>27613</v>
      </c>
      <c r="R1039">
        <v>25518</v>
      </c>
      <c r="S1039">
        <v>25313</v>
      </c>
      <c r="T1039">
        <v>205</v>
      </c>
      <c r="U1039">
        <v>0</v>
      </c>
      <c r="V1039">
        <v>205</v>
      </c>
      <c r="W1039">
        <v>0.99199999999999999</v>
      </c>
      <c r="X1039">
        <v>1</v>
      </c>
      <c r="Y1039">
        <v>1</v>
      </c>
      <c r="Z1039">
        <v>1</v>
      </c>
      <c r="AA1039">
        <v>1</v>
      </c>
      <c r="AB1039" t="s">
        <v>1019</v>
      </c>
      <c r="AC1039" t="s">
        <v>7323</v>
      </c>
      <c r="AP1039" t="s">
        <v>1232</v>
      </c>
      <c r="AQ1039">
        <v>1</v>
      </c>
      <c r="AT1039" t="s">
        <v>1459</v>
      </c>
      <c r="AU1039" t="s">
        <v>1693</v>
      </c>
      <c r="AV1039" t="str">
        <f t="shared" si="16"/>
        <v>Krypno Wielkie w aglomeracji Krypno Kościelne</v>
      </c>
      <c r="AW1039" t="s">
        <v>7324</v>
      </c>
      <c r="AX1039" t="s">
        <v>1694</v>
      </c>
      <c r="BF1039" s="730" t="s">
        <v>7309</v>
      </c>
      <c r="BG1039" s="730" t="s">
        <v>6979</v>
      </c>
      <c r="BH1039" s="730" t="s">
        <v>9501</v>
      </c>
    </row>
    <row r="1040" spans="1:60">
      <c r="A1040">
        <v>1036</v>
      </c>
      <c r="B1040" t="s">
        <v>1019</v>
      </c>
      <c r="D1040" t="s">
        <v>7325</v>
      </c>
      <c r="E1040" t="s">
        <v>7326</v>
      </c>
      <c r="F1040" t="s">
        <v>973</v>
      </c>
      <c r="G1040">
        <v>1</v>
      </c>
      <c r="H1040">
        <v>0</v>
      </c>
      <c r="I1040" t="s">
        <v>5251</v>
      </c>
      <c r="J1040" t="s">
        <v>7176</v>
      </c>
      <c r="K1040" t="s">
        <v>3720</v>
      </c>
      <c r="L1040" t="s">
        <v>2646</v>
      </c>
      <c r="M1040" t="s">
        <v>1516</v>
      </c>
      <c r="N1040" t="s">
        <v>7326</v>
      </c>
      <c r="O1040" t="s">
        <v>7326</v>
      </c>
      <c r="P1040" t="s">
        <v>7327</v>
      </c>
      <c r="Q1040">
        <v>13117</v>
      </c>
      <c r="R1040">
        <v>11690</v>
      </c>
      <c r="S1040">
        <v>11368</v>
      </c>
      <c r="T1040">
        <v>225</v>
      </c>
      <c r="U1040">
        <v>97</v>
      </c>
      <c r="V1040">
        <v>322</v>
      </c>
      <c r="W1040">
        <v>0.97250000000000003</v>
      </c>
      <c r="X1040">
        <v>0</v>
      </c>
      <c r="Y1040">
        <v>1</v>
      </c>
      <c r="Z1040">
        <v>1</v>
      </c>
      <c r="AA1040">
        <v>0</v>
      </c>
      <c r="AB1040" t="s">
        <v>1019</v>
      </c>
      <c r="AC1040" t="s">
        <v>7328</v>
      </c>
      <c r="AP1040" t="s">
        <v>980</v>
      </c>
      <c r="AQ1040">
        <v>0</v>
      </c>
      <c r="AT1040" t="s">
        <v>1459</v>
      </c>
      <c r="AU1040" t="s">
        <v>1693</v>
      </c>
      <c r="AV1040" t="str">
        <f t="shared" si="16"/>
        <v>Kruszyn w aglomeracji Krypno Kościelne</v>
      </c>
      <c r="AW1040" t="s">
        <v>7329</v>
      </c>
      <c r="AX1040" t="s">
        <v>1694</v>
      </c>
      <c r="BF1040" s="730" t="s">
        <v>7315</v>
      </c>
      <c r="BG1040" s="730" t="s">
        <v>6971</v>
      </c>
      <c r="BH1040" s="730" t="s">
        <v>9501</v>
      </c>
    </row>
    <row r="1041" spans="1:60">
      <c r="A1041">
        <v>1037</v>
      </c>
      <c r="B1041" t="s">
        <v>1019</v>
      </c>
      <c r="D1041" t="s">
        <v>7330</v>
      </c>
      <c r="E1041" t="s">
        <v>7331</v>
      </c>
      <c r="F1041" t="s">
        <v>973</v>
      </c>
      <c r="G1041">
        <v>1</v>
      </c>
      <c r="H1041">
        <v>0</v>
      </c>
      <c r="I1041" t="s">
        <v>5251</v>
      </c>
      <c r="J1041" t="s">
        <v>7176</v>
      </c>
      <c r="K1041" t="s">
        <v>3720</v>
      </c>
      <c r="L1041" t="s">
        <v>2646</v>
      </c>
      <c r="M1041" t="s">
        <v>1516</v>
      </c>
      <c r="N1041" t="s">
        <v>7332</v>
      </c>
      <c r="O1041" t="s">
        <v>7333</v>
      </c>
      <c r="P1041" t="s">
        <v>7334</v>
      </c>
      <c r="Q1041">
        <v>8516</v>
      </c>
      <c r="R1041">
        <v>8538</v>
      </c>
      <c r="S1041">
        <v>8452</v>
      </c>
      <c r="T1041">
        <v>20</v>
      </c>
      <c r="U1041">
        <v>66</v>
      </c>
      <c r="V1041">
        <v>86</v>
      </c>
      <c r="W1041">
        <v>0.9899</v>
      </c>
      <c r="X1041">
        <v>1</v>
      </c>
      <c r="Y1041">
        <v>1</v>
      </c>
      <c r="Z1041">
        <v>1</v>
      </c>
      <c r="AA1041">
        <v>1</v>
      </c>
      <c r="AB1041" t="s">
        <v>1019</v>
      </c>
      <c r="AC1041" t="s">
        <v>7335</v>
      </c>
      <c r="AP1041" t="s">
        <v>980</v>
      </c>
      <c r="AQ1041">
        <v>0</v>
      </c>
      <c r="AT1041" t="s">
        <v>935</v>
      </c>
      <c r="AU1041" t="s">
        <v>5302</v>
      </c>
      <c r="AV1041" t="str">
        <f t="shared" si="16"/>
        <v>Powroźnik  w aglomeracji Krynica-Zdrój</v>
      </c>
      <c r="AW1041" t="s">
        <v>7336</v>
      </c>
      <c r="AX1041" t="s">
        <v>5303</v>
      </c>
      <c r="BF1041" s="730" t="s">
        <v>7319</v>
      </c>
      <c r="BG1041" s="730" t="s">
        <v>6979</v>
      </c>
      <c r="BH1041" s="730" t="s">
        <v>9501</v>
      </c>
    </row>
    <row r="1042" spans="1:60">
      <c r="A1042">
        <v>1038</v>
      </c>
      <c r="B1042" t="s">
        <v>1019</v>
      </c>
      <c r="D1042" t="s">
        <v>7337</v>
      </c>
      <c r="E1042" t="s">
        <v>7338</v>
      </c>
      <c r="F1042" t="s">
        <v>973</v>
      </c>
      <c r="G1042">
        <v>2</v>
      </c>
      <c r="H1042">
        <v>0</v>
      </c>
      <c r="I1042" t="s">
        <v>5251</v>
      </c>
      <c r="J1042" t="s">
        <v>7018</v>
      </c>
      <c r="K1042" t="s">
        <v>6971</v>
      </c>
      <c r="L1042" t="s">
        <v>2646</v>
      </c>
      <c r="M1042" t="s">
        <v>1516</v>
      </c>
      <c r="N1042" t="s">
        <v>7338</v>
      </c>
      <c r="O1042" t="s">
        <v>7339</v>
      </c>
      <c r="P1042" t="s">
        <v>7340</v>
      </c>
      <c r="Q1042">
        <v>6205</v>
      </c>
      <c r="R1042">
        <v>6352</v>
      </c>
      <c r="S1042">
        <v>6274</v>
      </c>
      <c r="T1042">
        <v>18</v>
      </c>
      <c r="U1042">
        <v>60</v>
      </c>
      <c r="V1042">
        <v>78</v>
      </c>
      <c r="W1042">
        <v>0.98770000000000002</v>
      </c>
      <c r="X1042">
        <v>1</v>
      </c>
      <c r="Y1042">
        <v>1</v>
      </c>
      <c r="Z1042">
        <v>1</v>
      </c>
      <c r="AA1042">
        <v>1</v>
      </c>
      <c r="AB1042" t="s">
        <v>1019</v>
      </c>
      <c r="AC1042" s="515" t="s">
        <v>7341</v>
      </c>
      <c r="AD1042" s="515" t="s">
        <v>7342</v>
      </c>
      <c r="AP1042" t="s">
        <v>980</v>
      </c>
      <c r="AQ1042">
        <v>0</v>
      </c>
      <c r="AT1042" t="s">
        <v>935</v>
      </c>
      <c r="AU1042" t="s">
        <v>5302</v>
      </c>
      <c r="AV1042" t="str">
        <f t="shared" si="16"/>
        <v>Polany w aglomeracji Krynica-Zdrój</v>
      </c>
      <c r="AW1042" t="s">
        <v>7343</v>
      </c>
      <c r="AX1042" t="s">
        <v>5303</v>
      </c>
      <c r="BF1042" s="730" t="s">
        <v>7325</v>
      </c>
      <c r="BG1042" s="730" t="s">
        <v>3720</v>
      </c>
      <c r="BH1042" s="730" t="s">
        <v>9501</v>
      </c>
    </row>
    <row r="1043" spans="1:60">
      <c r="A1043">
        <v>1039</v>
      </c>
      <c r="B1043" t="s">
        <v>1019</v>
      </c>
      <c r="D1043" t="s">
        <v>7344</v>
      </c>
      <c r="E1043" t="s">
        <v>7345</v>
      </c>
      <c r="F1043" t="s">
        <v>973</v>
      </c>
      <c r="G1043">
        <v>1</v>
      </c>
      <c r="H1043">
        <v>0</v>
      </c>
      <c r="I1043" t="s">
        <v>5251</v>
      </c>
      <c r="J1043" t="s">
        <v>7233</v>
      </c>
      <c r="K1043" t="s">
        <v>6971</v>
      </c>
      <c r="L1043" t="s">
        <v>2646</v>
      </c>
      <c r="M1043" t="s">
        <v>1516</v>
      </c>
      <c r="N1043" t="s">
        <v>7345</v>
      </c>
      <c r="O1043" t="s">
        <v>7346</v>
      </c>
      <c r="P1043" t="s">
        <v>7347</v>
      </c>
      <c r="Q1043">
        <v>5916</v>
      </c>
      <c r="R1043">
        <v>5809</v>
      </c>
      <c r="S1043">
        <v>5748</v>
      </c>
      <c r="T1043">
        <v>60</v>
      </c>
      <c r="U1043">
        <v>1</v>
      </c>
      <c r="V1043">
        <v>61</v>
      </c>
      <c r="W1043">
        <v>0.98950000000000005</v>
      </c>
      <c r="X1043">
        <v>1</v>
      </c>
      <c r="Y1043">
        <v>1</v>
      </c>
      <c r="Z1043">
        <v>1</v>
      </c>
      <c r="AA1043">
        <v>1</v>
      </c>
      <c r="AB1043" t="s">
        <v>1019</v>
      </c>
      <c r="AC1043" t="s">
        <v>7348</v>
      </c>
      <c r="AP1043" t="s">
        <v>980</v>
      </c>
      <c r="AQ1043">
        <v>0</v>
      </c>
      <c r="AT1043" t="s">
        <v>1169</v>
      </c>
      <c r="AU1043" t="s">
        <v>2936</v>
      </c>
      <c r="AV1043" t="str">
        <f t="shared" si="16"/>
        <v>Krynica Morska w aglomeracji Krynica Morska</v>
      </c>
      <c r="AW1043" t="s">
        <v>2937</v>
      </c>
      <c r="AX1043" t="s">
        <v>2937</v>
      </c>
      <c r="BF1043" s="730" t="s">
        <v>7330</v>
      </c>
      <c r="BG1043" s="730" t="s">
        <v>3720</v>
      </c>
      <c r="BH1043" s="730" t="s">
        <v>9501</v>
      </c>
    </row>
    <row r="1044" spans="1:60">
      <c r="A1044">
        <v>1040</v>
      </c>
      <c r="B1044" t="s">
        <v>1019</v>
      </c>
      <c r="D1044" t="s">
        <v>7349</v>
      </c>
      <c r="E1044" t="s">
        <v>7350</v>
      </c>
      <c r="F1044" t="s">
        <v>973</v>
      </c>
      <c r="G1044">
        <v>1</v>
      </c>
      <c r="H1044">
        <v>0</v>
      </c>
      <c r="I1044" t="s">
        <v>5251</v>
      </c>
      <c r="J1044" t="s">
        <v>7027</v>
      </c>
      <c r="K1044" t="s">
        <v>4845</v>
      </c>
      <c r="L1044" t="s">
        <v>2646</v>
      </c>
      <c r="M1044" t="s">
        <v>1516</v>
      </c>
      <c r="N1044" t="s">
        <v>7350</v>
      </c>
      <c r="O1044" t="s">
        <v>7350</v>
      </c>
      <c r="P1044" t="s">
        <v>7351</v>
      </c>
      <c r="Q1044">
        <v>3585</v>
      </c>
      <c r="R1044">
        <v>3585</v>
      </c>
      <c r="S1044">
        <v>3573</v>
      </c>
      <c r="T1044">
        <v>0</v>
      </c>
      <c r="U1044">
        <v>12</v>
      </c>
      <c r="V1044">
        <v>12</v>
      </c>
      <c r="W1044">
        <v>0.99670000000000003</v>
      </c>
      <c r="X1044">
        <v>1</v>
      </c>
      <c r="Y1044">
        <v>1</v>
      </c>
      <c r="Z1044">
        <v>1</v>
      </c>
      <c r="AA1044">
        <v>1</v>
      </c>
      <c r="AB1044" t="s">
        <v>1019</v>
      </c>
      <c r="AC1044" t="s">
        <v>7352</v>
      </c>
      <c r="AP1044" t="s">
        <v>980</v>
      </c>
      <c r="AQ1044">
        <v>0</v>
      </c>
      <c r="AT1044" t="s">
        <v>1038</v>
      </c>
      <c r="AU1044" t="s">
        <v>6231</v>
      </c>
      <c r="AV1044" t="str">
        <f t="shared" si="16"/>
        <v>Gminna Oczyszczalnia Ścieków w Widzowie w aglomeracji Kruszyna</v>
      </c>
      <c r="AW1044" t="s">
        <v>7353</v>
      </c>
      <c r="AX1044" t="s">
        <v>6232</v>
      </c>
      <c r="BF1044" s="730" t="s">
        <v>7337</v>
      </c>
      <c r="BG1044" s="730" t="s">
        <v>6971</v>
      </c>
      <c r="BH1044" s="730" t="s">
        <v>9501</v>
      </c>
    </row>
    <row r="1045" spans="1:60">
      <c r="A1045">
        <v>1041</v>
      </c>
      <c r="B1045" t="s">
        <v>1019</v>
      </c>
      <c r="D1045" t="s">
        <v>7354</v>
      </c>
      <c r="E1045" t="s">
        <v>7355</v>
      </c>
      <c r="F1045" t="s">
        <v>973</v>
      </c>
      <c r="G1045">
        <v>1</v>
      </c>
      <c r="H1045">
        <v>0</v>
      </c>
      <c r="I1045" t="s">
        <v>5251</v>
      </c>
      <c r="J1045" t="s">
        <v>7039</v>
      </c>
      <c r="K1045" t="s">
        <v>6971</v>
      </c>
      <c r="L1045" t="s">
        <v>2646</v>
      </c>
      <c r="M1045" t="s">
        <v>1516</v>
      </c>
      <c r="N1045" t="s">
        <v>7355</v>
      </c>
      <c r="O1045" t="s">
        <v>7355</v>
      </c>
      <c r="P1045" t="s">
        <v>7356</v>
      </c>
      <c r="Q1045">
        <v>3370</v>
      </c>
      <c r="R1045">
        <v>3370</v>
      </c>
      <c r="S1045">
        <v>3356</v>
      </c>
      <c r="T1045">
        <v>14</v>
      </c>
      <c r="U1045">
        <v>0</v>
      </c>
      <c r="V1045">
        <v>14</v>
      </c>
      <c r="W1045">
        <v>0.99580000000000002</v>
      </c>
      <c r="X1045">
        <v>1</v>
      </c>
      <c r="Y1045">
        <v>1</v>
      </c>
      <c r="Z1045">
        <v>1</v>
      </c>
      <c r="AA1045">
        <v>1</v>
      </c>
      <c r="AB1045" t="s">
        <v>1019</v>
      </c>
      <c r="AC1045" t="s">
        <v>7357</v>
      </c>
      <c r="AP1045" t="s">
        <v>980</v>
      </c>
      <c r="AQ1045">
        <v>0</v>
      </c>
      <c r="AT1045" t="s">
        <v>1072</v>
      </c>
      <c r="AU1045" t="s">
        <v>2018</v>
      </c>
      <c r="AV1045" t="str">
        <f t="shared" si="16"/>
        <v>Oczyszczalnia SWŚ w Kuszwicy w aglomeracji Kruszwica</v>
      </c>
      <c r="AW1045" t="s">
        <v>7358</v>
      </c>
      <c r="AX1045" t="s">
        <v>2019</v>
      </c>
      <c r="BF1045" s="730" t="s">
        <v>7344</v>
      </c>
      <c r="BG1045" s="730" t="s">
        <v>6971</v>
      </c>
      <c r="BH1045" s="730" t="s">
        <v>9501</v>
      </c>
    </row>
    <row r="1046" spans="1:60">
      <c r="A1046">
        <v>1042</v>
      </c>
      <c r="B1046" t="s">
        <v>1019</v>
      </c>
      <c r="D1046" t="s">
        <v>7359</v>
      </c>
      <c r="E1046" t="s">
        <v>6841</v>
      </c>
      <c r="F1046" t="s">
        <v>973</v>
      </c>
      <c r="G1046">
        <v>1</v>
      </c>
      <c r="H1046">
        <v>0</v>
      </c>
      <c r="I1046" t="s">
        <v>5251</v>
      </c>
      <c r="J1046" t="s">
        <v>7360</v>
      </c>
      <c r="K1046" t="s">
        <v>3720</v>
      </c>
      <c r="L1046" t="s">
        <v>2646</v>
      </c>
      <c r="M1046" t="s">
        <v>1516</v>
      </c>
      <c r="N1046" t="s">
        <v>7361</v>
      </c>
      <c r="O1046" t="s">
        <v>7361</v>
      </c>
      <c r="P1046" t="s">
        <v>7362</v>
      </c>
      <c r="Q1046">
        <v>4633</v>
      </c>
      <c r="R1046">
        <v>4633</v>
      </c>
      <c r="S1046">
        <v>4633</v>
      </c>
      <c r="T1046">
        <v>0</v>
      </c>
      <c r="U1046">
        <v>0</v>
      </c>
      <c r="V1046">
        <v>0</v>
      </c>
      <c r="W1046">
        <v>1</v>
      </c>
      <c r="X1046">
        <v>1</v>
      </c>
      <c r="Y1046">
        <v>1</v>
      </c>
      <c r="Z1046">
        <v>1</v>
      </c>
      <c r="AA1046">
        <v>1</v>
      </c>
      <c r="AB1046" t="s">
        <v>1019</v>
      </c>
      <c r="AC1046" t="s">
        <v>7363</v>
      </c>
      <c r="AP1046" t="s">
        <v>980</v>
      </c>
      <c r="AQ1046">
        <v>0</v>
      </c>
      <c r="AT1046" t="s">
        <v>1047</v>
      </c>
      <c r="AU1046" t="s">
        <v>3984</v>
      </c>
      <c r="AV1046" t="str">
        <f t="shared" si="16"/>
        <v>Krupski Młyn w aglomeracji Krupski Młyn</v>
      </c>
      <c r="AW1046" t="s">
        <v>3985</v>
      </c>
      <c r="AX1046" t="s">
        <v>3985</v>
      </c>
      <c r="BF1046" s="730" t="s">
        <v>7349</v>
      </c>
      <c r="BG1046" s="730" t="s">
        <v>4845</v>
      </c>
      <c r="BH1046" s="730" t="s">
        <v>9501</v>
      </c>
    </row>
    <row r="1047" spans="1:60">
      <c r="A1047">
        <v>1043</v>
      </c>
      <c r="B1047" t="s">
        <v>1019</v>
      </c>
      <c r="D1047" t="s">
        <v>7364</v>
      </c>
      <c r="E1047" t="s">
        <v>7365</v>
      </c>
      <c r="F1047" t="s">
        <v>973</v>
      </c>
      <c r="G1047">
        <v>1</v>
      </c>
      <c r="H1047">
        <v>0</v>
      </c>
      <c r="I1047" t="s">
        <v>5251</v>
      </c>
      <c r="J1047" t="s">
        <v>7021</v>
      </c>
      <c r="K1047" t="s">
        <v>4845</v>
      </c>
      <c r="L1047" t="s">
        <v>2646</v>
      </c>
      <c r="M1047" t="s">
        <v>1516</v>
      </c>
      <c r="N1047" t="s">
        <v>7365</v>
      </c>
      <c r="O1047" t="s">
        <v>7366</v>
      </c>
      <c r="P1047" t="s">
        <v>7367</v>
      </c>
      <c r="Q1047">
        <v>50224</v>
      </c>
      <c r="R1047">
        <v>42793</v>
      </c>
      <c r="S1047">
        <v>42455</v>
      </c>
      <c r="T1047">
        <v>220</v>
      </c>
      <c r="U1047">
        <v>118</v>
      </c>
      <c r="V1047">
        <v>338</v>
      </c>
      <c r="W1047">
        <v>0.99209999999999998</v>
      </c>
      <c r="X1047">
        <v>1</v>
      </c>
      <c r="Y1047">
        <v>1</v>
      </c>
      <c r="Z1047">
        <v>1</v>
      </c>
      <c r="AA1047">
        <v>1</v>
      </c>
      <c r="AB1047" t="s">
        <v>1019</v>
      </c>
      <c r="AC1047" t="s">
        <v>7368</v>
      </c>
      <c r="AP1047" t="s">
        <v>980</v>
      </c>
      <c r="AQ1047">
        <v>0</v>
      </c>
      <c r="AT1047" t="s">
        <v>1029</v>
      </c>
      <c r="AU1047" t="s">
        <v>7369</v>
      </c>
      <c r="AV1047" t="str">
        <f t="shared" si="16"/>
        <v>Krotoszyn w aglomeracji Krotoszyn</v>
      </c>
      <c r="AW1047" t="s">
        <v>7370</v>
      </c>
      <c r="AX1047" t="s">
        <v>7370</v>
      </c>
      <c r="BF1047" s="730" t="s">
        <v>7354</v>
      </c>
      <c r="BG1047" s="730" t="s">
        <v>6971</v>
      </c>
      <c r="BH1047" s="730" t="s">
        <v>9501</v>
      </c>
    </row>
    <row r="1048" spans="1:60">
      <c r="A1048">
        <v>1044</v>
      </c>
      <c r="B1048" t="s">
        <v>1019</v>
      </c>
      <c r="D1048" t="s">
        <v>7371</v>
      </c>
      <c r="E1048" t="s">
        <v>7372</v>
      </c>
      <c r="F1048" t="s">
        <v>973</v>
      </c>
      <c r="G1048">
        <v>1</v>
      </c>
      <c r="H1048">
        <v>0</v>
      </c>
      <c r="I1048" t="s">
        <v>5251</v>
      </c>
      <c r="J1048" t="s">
        <v>7233</v>
      </c>
      <c r="K1048" t="s">
        <v>6971</v>
      </c>
      <c r="L1048" t="s">
        <v>2646</v>
      </c>
      <c r="M1048" t="s">
        <v>1516</v>
      </c>
      <c r="N1048" t="s">
        <v>7372</v>
      </c>
      <c r="O1048" t="s">
        <v>7373</v>
      </c>
      <c r="P1048" t="s">
        <v>7374</v>
      </c>
      <c r="Q1048">
        <v>11496</v>
      </c>
      <c r="R1048">
        <v>11211</v>
      </c>
      <c r="S1048">
        <v>11180</v>
      </c>
      <c r="T1048">
        <v>31</v>
      </c>
      <c r="U1048">
        <v>0</v>
      </c>
      <c r="V1048">
        <v>31</v>
      </c>
      <c r="W1048">
        <v>0.99719999999999998</v>
      </c>
      <c r="X1048">
        <v>1</v>
      </c>
      <c r="Y1048">
        <v>1</v>
      </c>
      <c r="Z1048">
        <v>1</v>
      </c>
      <c r="AA1048">
        <v>1</v>
      </c>
      <c r="AB1048" t="s">
        <v>1019</v>
      </c>
      <c r="AC1048" t="s">
        <v>7375</v>
      </c>
      <c r="AP1048" t="s">
        <v>980</v>
      </c>
      <c r="AQ1048">
        <v>0</v>
      </c>
      <c r="AT1048" t="s">
        <v>990</v>
      </c>
      <c r="AU1048" t="s">
        <v>7376</v>
      </c>
      <c r="AV1048" t="str">
        <f t="shared" si="16"/>
        <v>Pawlikowice w aglomeracji Krośniewice</v>
      </c>
      <c r="AW1048" t="s">
        <v>7377</v>
      </c>
      <c r="AX1048" t="s">
        <v>7378</v>
      </c>
      <c r="BF1048" s="730" t="s">
        <v>7359</v>
      </c>
      <c r="BG1048" s="730" t="s">
        <v>3720</v>
      </c>
      <c r="BH1048" s="730" t="s">
        <v>9501</v>
      </c>
    </row>
    <row r="1049" spans="1:60">
      <c r="A1049">
        <v>1045</v>
      </c>
      <c r="B1049" t="s">
        <v>1019</v>
      </c>
      <c r="D1049" t="s">
        <v>7379</v>
      </c>
      <c r="E1049" t="s">
        <v>7380</v>
      </c>
      <c r="F1049" t="s">
        <v>973</v>
      </c>
      <c r="G1049">
        <v>1</v>
      </c>
      <c r="H1049">
        <v>0</v>
      </c>
      <c r="I1049" t="s">
        <v>5251</v>
      </c>
      <c r="J1049" t="s">
        <v>6971</v>
      </c>
      <c r="K1049" t="s">
        <v>6979</v>
      </c>
      <c r="L1049" t="s">
        <v>2646</v>
      </c>
      <c r="M1049" t="s">
        <v>1516</v>
      </c>
      <c r="N1049" t="s">
        <v>7380</v>
      </c>
      <c r="O1049" t="s">
        <v>7380</v>
      </c>
      <c r="P1049" t="s">
        <v>7381</v>
      </c>
      <c r="Q1049">
        <v>11202</v>
      </c>
      <c r="R1049">
        <v>11091</v>
      </c>
      <c r="S1049">
        <v>10900</v>
      </c>
      <c r="T1049">
        <v>182</v>
      </c>
      <c r="U1049">
        <v>9</v>
      </c>
      <c r="V1049">
        <v>191</v>
      </c>
      <c r="W1049">
        <v>0.98280000000000001</v>
      </c>
      <c r="X1049">
        <v>1</v>
      </c>
      <c r="Y1049">
        <v>1</v>
      </c>
      <c r="Z1049">
        <v>1</v>
      </c>
      <c r="AA1049">
        <v>1</v>
      </c>
      <c r="AB1049" t="s">
        <v>1019</v>
      </c>
      <c r="AC1049" t="s">
        <v>7382</v>
      </c>
      <c r="AP1049" t="s">
        <v>980</v>
      </c>
      <c r="AQ1049">
        <v>0</v>
      </c>
      <c r="AT1049" t="s">
        <v>1029</v>
      </c>
      <c r="AU1049" t="s">
        <v>7383</v>
      </c>
      <c r="AV1049" t="str">
        <f t="shared" si="16"/>
        <v>KROŚNICE w aglomeracji Krośnice</v>
      </c>
      <c r="AW1049" t="s">
        <v>7384</v>
      </c>
      <c r="AX1049" t="s">
        <v>7385</v>
      </c>
      <c r="BF1049" s="730" t="s">
        <v>7364</v>
      </c>
      <c r="BG1049" s="730" t="s">
        <v>4845</v>
      </c>
      <c r="BH1049" s="730" t="s">
        <v>9501</v>
      </c>
    </row>
    <row r="1050" spans="1:60">
      <c r="A1050">
        <v>1046</v>
      </c>
      <c r="B1050" t="s">
        <v>1019</v>
      </c>
      <c r="D1050" t="s">
        <v>7386</v>
      </c>
      <c r="E1050" t="s">
        <v>7387</v>
      </c>
      <c r="F1050" t="s">
        <v>973</v>
      </c>
      <c r="G1050">
        <v>1</v>
      </c>
      <c r="H1050">
        <v>0</v>
      </c>
      <c r="I1050" t="s">
        <v>5251</v>
      </c>
      <c r="J1050" t="s">
        <v>7360</v>
      </c>
      <c r="K1050" t="s">
        <v>3720</v>
      </c>
      <c r="L1050" t="s">
        <v>2646</v>
      </c>
      <c r="M1050" t="s">
        <v>1516</v>
      </c>
      <c r="N1050" t="s">
        <v>7387</v>
      </c>
      <c r="O1050" t="s">
        <v>7387</v>
      </c>
      <c r="P1050" t="s">
        <v>7388</v>
      </c>
      <c r="Q1050">
        <v>9228</v>
      </c>
      <c r="R1050">
        <v>8903</v>
      </c>
      <c r="S1050">
        <v>8824</v>
      </c>
      <c r="T1050">
        <v>74</v>
      </c>
      <c r="U1050">
        <v>5</v>
      </c>
      <c r="V1050">
        <v>79</v>
      </c>
      <c r="W1050">
        <v>0.99109999999999998</v>
      </c>
      <c r="X1050">
        <v>1</v>
      </c>
      <c r="Y1050">
        <v>1</v>
      </c>
      <c r="Z1050">
        <v>1</v>
      </c>
      <c r="AA1050">
        <v>1</v>
      </c>
      <c r="AB1050" t="s">
        <v>1019</v>
      </c>
      <c r="AC1050" t="s">
        <v>7389</v>
      </c>
      <c r="AP1050" t="s">
        <v>980</v>
      </c>
      <c r="AQ1050">
        <v>0</v>
      </c>
      <c r="AT1050" t="s">
        <v>935</v>
      </c>
      <c r="AU1050" t="s">
        <v>5425</v>
      </c>
      <c r="AV1050" t="str">
        <f t="shared" si="16"/>
        <v>Krościenko nad Dunajcem w aglomeracji Krościenko nad Dunajcem</v>
      </c>
      <c r="AW1050" t="s">
        <v>5426</v>
      </c>
      <c r="AX1050" t="s">
        <v>5426</v>
      </c>
      <c r="BF1050" s="730" t="s">
        <v>7371</v>
      </c>
      <c r="BG1050" s="730" t="s">
        <v>6971</v>
      </c>
      <c r="BH1050" s="730" t="s">
        <v>9501</v>
      </c>
    </row>
    <row r="1051" spans="1:60">
      <c r="A1051">
        <v>1047</v>
      </c>
      <c r="B1051" t="s">
        <v>1019</v>
      </c>
      <c r="D1051" t="s">
        <v>7390</v>
      </c>
      <c r="E1051" t="s">
        <v>7391</v>
      </c>
      <c r="F1051" t="s">
        <v>973</v>
      </c>
      <c r="G1051">
        <v>1</v>
      </c>
      <c r="H1051">
        <v>0</v>
      </c>
      <c r="I1051" t="s">
        <v>5251</v>
      </c>
      <c r="J1051" t="s">
        <v>6978</v>
      </c>
      <c r="K1051" t="s">
        <v>6979</v>
      </c>
      <c r="L1051" t="s">
        <v>2646</v>
      </c>
      <c r="M1051" t="s">
        <v>1516</v>
      </c>
      <c r="N1051" t="s">
        <v>7392</v>
      </c>
      <c r="O1051" t="s">
        <v>7392</v>
      </c>
      <c r="P1051" t="s">
        <v>7393</v>
      </c>
      <c r="Q1051">
        <v>1286</v>
      </c>
      <c r="R1051">
        <v>1378</v>
      </c>
      <c r="S1051">
        <v>1314</v>
      </c>
      <c r="T1051">
        <v>64</v>
      </c>
      <c r="U1051">
        <v>0</v>
      </c>
      <c r="V1051">
        <v>64</v>
      </c>
      <c r="W1051">
        <v>0.9536</v>
      </c>
      <c r="X1051">
        <v>0</v>
      </c>
      <c r="Y1051">
        <v>1</v>
      </c>
      <c r="Z1051">
        <v>1</v>
      </c>
      <c r="AA1051">
        <v>0</v>
      </c>
      <c r="AB1051" t="s">
        <v>1019</v>
      </c>
      <c r="AC1051" t="s">
        <v>7394</v>
      </c>
      <c r="AP1051" t="s">
        <v>980</v>
      </c>
      <c r="AQ1051">
        <v>0</v>
      </c>
      <c r="AT1051" t="s">
        <v>1029</v>
      </c>
      <c r="AU1051" t="s">
        <v>7395</v>
      </c>
      <c r="AV1051" t="str">
        <f t="shared" si="16"/>
        <v>Oczyszczalnia ścieków w Krosnowicach w aglomeracji Krosnowice</v>
      </c>
      <c r="AW1051" t="s">
        <v>7396</v>
      </c>
      <c r="AX1051" t="s">
        <v>7397</v>
      </c>
      <c r="BF1051" s="730" t="s">
        <v>7379</v>
      </c>
      <c r="BG1051" s="730" t="s">
        <v>6979</v>
      </c>
      <c r="BH1051" s="730" t="s">
        <v>9501</v>
      </c>
    </row>
    <row r="1052" spans="1:60">
      <c r="A1052">
        <v>1048</v>
      </c>
      <c r="B1052" t="s">
        <v>1019</v>
      </c>
      <c r="D1052" t="s">
        <v>7398</v>
      </c>
      <c r="E1052" t="s">
        <v>7399</v>
      </c>
      <c r="F1052" t="s">
        <v>973</v>
      </c>
      <c r="G1052">
        <v>1</v>
      </c>
      <c r="H1052">
        <v>0</v>
      </c>
      <c r="I1052" t="s">
        <v>5533</v>
      </c>
      <c r="J1052" t="s">
        <v>6984</v>
      </c>
      <c r="K1052" t="s">
        <v>3720</v>
      </c>
      <c r="L1052" t="s">
        <v>2646</v>
      </c>
      <c r="M1052" t="s">
        <v>1516</v>
      </c>
      <c r="N1052" t="s">
        <v>7399</v>
      </c>
      <c r="O1052" t="s">
        <v>7399</v>
      </c>
      <c r="P1052" t="s">
        <v>7400</v>
      </c>
      <c r="Q1052">
        <v>3107</v>
      </c>
      <c r="R1052">
        <v>2900</v>
      </c>
      <c r="S1052">
        <v>2846</v>
      </c>
      <c r="T1052">
        <v>0</v>
      </c>
      <c r="U1052">
        <v>54</v>
      </c>
      <c r="V1052">
        <v>54</v>
      </c>
      <c r="W1052">
        <v>0.98140000000000005</v>
      </c>
      <c r="X1052">
        <v>1</v>
      </c>
      <c r="Y1052">
        <v>1</v>
      </c>
      <c r="Z1052">
        <v>1</v>
      </c>
      <c r="AA1052">
        <v>1</v>
      </c>
      <c r="AB1052" t="s">
        <v>1019</v>
      </c>
      <c r="AC1052" t="s">
        <v>7401</v>
      </c>
      <c r="AP1052" t="s">
        <v>980</v>
      </c>
      <c r="AQ1052">
        <v>0</v>
      </c>
      <c r="AT1052" t="s">
        <v>1029</v>
      </c>
      <c r="AU1052" t="s">
        <v>7402</v>
      </c>
      <c r="AV1052" t="str">
        <f t="shared" si="16"/>
        <v>Krosno Odrzańskie w aglomeracji Krosno Odrzańskie</v>
      </c>
      <c r="AW1052" t="s">
        <v>7403</v>
      </c>
      <c r="AX1052" t="s">
        <v>7403</v>
      </c>
      <c r="BF1052" s="730" t="s">
        <v>7386</v>
      </c>
      <c r="BG1052" s="730" t="s">
        <v>3720</v>
      </c>
      <c r="BH1052" s="730" t="s">
        <v>9501</v>
      </c>
    </row>
    <row r="1053" spans="1:60">
      <c r="A1053">
        <v>1049</v>
      </c>
      <c r="B1053" t="s">
        <v>1019</v>
      </c>
      <c r="D1053" t="s">
        <v>7404</v>
      </c>
      <c r="E1053" t="s">
        <v>7405</v>
      </c>
      <c r="F1053" t="s">
        <v>973</v>
      </c>
      <c r="G1053">
        <v>1</v>
      </c>
      <c r="H1053">
        <v>0</v>
      </c>
      <c r="I1053" t="s">
        <v>5251</v>
      </c>
      <c r="J1053" t="s">
        <v>6970</v>
      </c>
      <c r="K1053" t="s">
        <v>6971</v>
      </c>
      <c r="L1053" t="s">
        <v>2646</v>
      </c>
      <c r="M1053" t="s">
        <v>1516</v>
      </c>
      <c r="N1053" t="s">
        <v>7405</v>
      </c>
      <c r="O1053" t="s">
        <v>7405</v>
      </c>
      <c r="P1053" t="s">
        <v>7406</v>
      </c>
      <c r="Q1053">
        <v>5695</v>
      </c>
      <c r="R1053">
        <v>5695</v>
      </c>
      <c r="S1053">
        <v>5695</v>
      </c>
      <c r="T1053">
        <v>0</v>
      </c>
      <c r="U1053">
        <v>0</v>
      </c>
      <c r="V1053">
        <v>0</v>
      </c>
      <c r="W1053">
        <v>1</v>
      </c>
      <c r="X1053">
        <v>1</v>
      </c>
      <c r="Y1053">
        <v>1</v>
      </c>
      <c r="Z1053">
        <v>0</v>
      </c>
      <c r="AA1053">
        <v>0</v>
      </c>
      <c r="AB1053" t="s">
        <v>1019</v>
      </c>
      <c r="AC1053" t="s">
        <v>7407</v>
      </c>
      <c r="AP1053" t="s">
        <v>980</v>
      </c>
      <c r="AQ1053">
        <v>0</v>
      </c>
      <c r="AT1053" t="s">
        <v>1019</v>
      </c>
      <c r="AU1053" t="s">
        <v>7408</v>
      </c>
      <c r="AV1053" t="str">
        <f t="shared" si="16"/>
        <v>Oczyszczalnia ścieków w Krośnie w aglomeracji Krosno</v>
      </c>
      <c r="AW1053" t="s">
        <v>7409</v>
      </c>
      <c r="AX1053" t="s">
        <v>6971</v>
      </c>
      <c r="BF1053" s="730" t="s">
        <v>7390</v>
      </c>
      <c r="BG1053" s="730" t="s">
        <v>6979</v>
      </c>
      <c r="BH1053" s="730" t="s">
        <v>9501</v>
      </c>
    </row>
    <row r="1054" spans="1:60">
      <c r="A1054">
        <v>1050</v>
      </c>
      <c r="B1054" t="s">
        <v>1019</v>
      </c>
      <c r="D1054" t="s">
        <v>7410</v>
      </c>
      <c r="E1054" t="s">
        <v>7411</v>
      </c>
      <c r="F1054" t="s">
        <v>973</v>
      </c>
      <c r="G1054">
        <v>1</v>
      </c>
      <c r="H1054">
        <v>0</v>
      </c>
      <c r="I1054" t="s">
        <v>5251</v>
      </c>
      <c r="J1054" t="s">
        <v>7086</v>
      </c>
      <c r="K1054" t="s">
        <v>3720</v>
      </c>
      <c r="L1054" t="s">
        <v>2646</v>
      </c>
      <c r="M1054" t="s">
        <v>1516</v>
      </c>
      <c r="N1054" t="s">
        <v>7411</v>
      </c>
      <c r="O1054" t="s">
        <v>7412</v>
      </c>
      <c r="P1054" t="s">
        <v>7413</v>
      </c>
      <c r="Q1054">
        <v>13615</v>
      </c>
      <c r="R1054">
        <v>13615</v>
      </c>
      <c r="S1054">
        <v>13471</v>
      </c>
      <c r="T1054">
        <v>144</v>
      </c>
      <c r="U1054">
        <v>0</v>
      </c>
      <c r="V1054">
        <v>144</v>
      </c>
      <c r="W1054">
        <v>0.98939999999999995</v>
      </c>
      <c r="X1054">
        <v>1</v>
      </c>
      <c r="Y1054">
        <v>1</v>
      </c>
      <c r="Z1054">
        <v>1</v>
      </c>
      <c r="AA1054">
        <v>1</v>
      </c>
      <c r="AB1054" t="s">
        <v>1019</v>
      </c>
      <c r="AC1054" t="s">
        <v>7414</v>
      </c>
      <c r="AP1054" t="s">
        <v>980</v>
      </c>
      <c r="AQ1054">
        <v>0</v>
      </c>
      <c r="AT1054" t="s">
        <v>1169</v>
      </c>
      <c r="AU1054" t="s">
        <v>2627</v>
      </c>
      <c r="AV1054" t="str">
        <f t="shared" si="16"/>
        <v>Oczyszczalnia Kłanino w aglomeracji Krokowa</v>
      </c>
      <c r="AW1054" t="s">
        <v>7415</v>
      </c>
      <c r="AX1054" t="s">
        <v>2628</v>
      </c>
      <c r="BF1054" s="730" t="s">
        <v>7398</v>
      </c>
      <c r="BG1054" s="730" t="s">
        <v>3720</v>
      </c>
      <c r="BH1054" s="730" t="s">
        <v>9501</v>
      </c>
    </row>
    <row r="1055" spans="1:60">
      <c r="A1055">
        <v>1051</v>
      </c>
      <c r="B1055" t="s">
        <v>1019</v>
      </c>
      <c r="D1055" t="s">
        <v>7416</v>
      </c>
      <c r="E1055" t="s">
        <v>7417</v>
      </c>
      <c r="F1055" t="s">
        <v>973</v>
      </c>
      <c r="G1055">
        <v>1</v>
      </c>
      <c r="H1055">
        <v>0</v>
      </c>
      <c r="I1055" t="s">
        <v>5251</v>
      </c>
      <c r="J1055" t="s">
        <v>7063</v>
      </c>
      <c r="K1055" t="s">
        <v>6979</v>
      </c>
      <c r="L1055" t="s">
        <v>2646</v>
      </c>
      <c r="M1055" t="s">
        <v>1516</v>
      </c>
      <c r="N1055" t="s">
        <v>7417</v>
      </c>
      <c r="O1055" t="s">
        <v>7417</v>
      </c>
      <c r="P1055" t="s">
        <v>7418</v>
      </c>
      <c r="Q1055">
        <v>4580</v>
      </c>
      <c r="R1055">
        <v>4613</v>
      </c>
      <c r="S1055">
        <v>4446</v>
      </c>
      <c r="T1055">
        <v>167</v>
      </c>
      <c r="U1055">
        <v>0</v>
      </c>
      <c r="V1055">
        <v>167</v>
      </c>
      <c r="W1055">
        <v>0.96379999999999999</v>
      </c>
      <c r="X1055">
        <v>0</v>
      </c>
      <c r="Y1055">
        <v>1</v>
      </c>
      <c r="Z1055">
        <v>1</v>
      </c>
      <c r="AA1055">
        <v>0</v>
      </c>
      <c r="AB1055" t="s">
        <v>1019</v>
      </c>
      <c r="AC1055" t="s">
        <v>7419</v>
      </c>
      <c r="AP1055" t="s">
        <v>980</v>
      </c>
      <c r="AQ1055">
        <v>0</v>
      </c>
      <c r="AT1055" t="s">
        <v>990</v>
      </c>
      <c r="AU1055" t="s">
        <v>7420</v>
      </c>
      <c r="AV1055" t="str">
        <f t="shared" si="16"/>
        <v>Oczyszczalnia ścieków w Kostkowicach w aglomeracji Kroczyce</v>
      </c>
      <c r="AW1055" t="s">
        <v>7421</v>
      </c>
      <c r="AX1055" t="s">
        <v>7422</v>
      </c>
      <c r="BF1055" s="730" t="s">
        <v>7404</v>
      </c>
      <c r="BG1055" s="730" t="s">
        <v>6971</v>
      </c>
      <c r="BH1055" s="730" t="s">
        <v>9501</v>
      </c>
    </row>
    <row r="1056" spans="1:60">
      <c r="A1056">
        <v>1052</v>
      </c>
      <c r="B1056" t="s">
        <v>1019</v>
      </c>
      <c r="D1056" t="s">
        <v>7423</v>
      </c>
      <c r="E1056" t="s">
        <v>7424</v>
      </c>
      <c r="F1056" t="s">
        <v>973</v>
      </c>
      <c r="G1056">
        <v>1</v>
      </c>
      <c r="H1056">
        <v>0</v>
      </c>
      <c r="I1056" t="s">
        <v>5251</v>
      </c>
      <c r="J1056" t="s">
        <v>7021</v>
      </c>
      <c r="K1056" t="s">
        <v>4845</v>
      </c>
      <c r="L1056" t="s">
        <v>2646</v>
      </c>
      <c r="M1056" t="s">
        <v>1516</v>
      </c>
      <c r="N1056" t="s">
        <v>7365</v>
      </c>
      <c r="O1056" t="s">
        <v>7425</v>
      </c>
      <c r="P1056" t="s">
        <v>7426</v>
      </c>
      <c r="Q1056">
        <v>4539</v>
      </c>
      <c r="R1056">
        <v>4411</v>
      </c>
      <c r="S1056">
        <v>4181</v>
      </c>
      <c r="T1056">
        <v>230</v>
      </c>
      <c r="U1056">
        <v>0</v>
      </c>
      <c r="V1056">
        <v>230</v>
      </c>
      <c r="W1056">
        <v>0.94789999999999996</v>
      </c>
      <c r="X1056">
        <v>0</v>
      </c>
      <c r="Y1056">
        <v>1</v>
      </c>
      <c r="Z1056">
        <v>1</v>
      </c>
      <c r="AA1056">
        <v>0</v>
      </c>
      <c r="AB1056" t="s">
        <v>1019</v>
      </c>
      <c r="AC1056" t="s">
        <v>7427</v>
      </c>
      <c r="AP1056" t="s">
        <v>980</v>
      </c>
      <c r="AQ1056">
        <v>0</v>
      </c>
      <c r="AT1056" t="s">
        <v>990</v>
      </c>
      <c r="AU1056" t="s">
        <v>7428</v>
      </c>
      <c r="AV1056" t="str">
        <f t="shared" si="16"/>
        <v>Oczyszczalnia miejska Kraśnik w aglomeracji Kraśnik</v>
      </c>
      <c r="AW1056" t="s">
        <v>7429</v>
      </c>
      <c r="AX1056" t="s">
        <v>5832</v>
      </c>
      <c r="BF1056" s="730" t="s">
        <v>7410</v>
      </c>
      <c r="BG1056" s="730" t="s">
        <v>3720</v>
      </c>
      <c r="BH1056" s="730" t="s">
        <v>9501</v>
      </c>
    </row>
    <row r="1057" spans="1:60">
      <c r="A1057">
        <v>1053</v>
      </c>
      <c r="B1057" t="s">
        <v>1019</v>
      </c>
      <c r="D1057" t="s">
        <v>2581</v>
      </c>
      <c r="E1057" t="s">
        <v>2582</v>
      </c>
      <c r="F1057" t="s">
        <v>973</v>
      </c>
      <c r="G1057">
        <v>1</v>
      </c>
      <c r="H1057">
        <v>0</v>
      </c>
      <c r="I1057" t="s">
        <v>5251</v>
      </c>
      <c r="J1057" t="s">
        <v>7021</v>
      </c>
      <c r="K1057" t="s">
        <v>4845</v>
      </c>
      <c r="L1057" t="s">
        <v>2646</v>
      </c>
      <c r="M1057" t="s">
        <v>1516</v>
      </c>
      <c r="N1057" t="s">
        <v>7365</v>
      </c>
      <c r="O1057" t="s">
        <v>7425</v>
      </c>
      <c r="P1057" t="s">
        <v>7430</v>
      </c>
      <c r="Q1057">
        <v>8912</v>
      </c>
      <c r="R1057">
        <v>8968</v>
      </c>
      <c r="S1057">
        <v>8771</v>
      </c>
      <c r="T1057">
        <v>197</v>
      </c>
      <c r="U1057">
        <v>0</v>
      </c>
      <c r="V1057">
        <v>197</v>
      </c>
      <c r="W1057">
        <v>0.97799999999999998</v>
      </c>
      <c r="X1057">
        <v>0</v>
      </c>
      <c r="Y1057">
        <v>1</v>
      </c>
      <c r="Z1057">
        <v>1</v>
      </c>
      <c r="AA1057">
        <v>0</v>
      </c>
      <c r="AB1057" t="s">
        <v>1019</v>
      </c>
      <c r="AC1057" t="s">
        <v>7124</v>
      </c>
      <c r="AP1057" t="s">
        <v>980</v>
      </c>
      <c r="AQ1057">
        <v>0</v>
      </c>
      <c r="AT1057" t="s">
        <v>990</v>
      </c>
      <c r="AU1057" t="s">
        <v>7431</v>
      </c>
      <c r="AV1057" t="str">
        <f t="shared" si="16"/>
        <v>Krasocin w aglomeracji Krasocin</v>
      </c>
      <c r="AW1057" t="s">
        <v>4577</v>
      </c>
      <c r="AX1057" t="s">
        <v>4577</v>
      </c>
      <c r="BF1057" s="730" t="s">
        <v>7416</v>
      </c>
      <c r="BG1057" s="730" t="s">
        <v>6979</v>
      </c>
      <c r="BH1057" s="730" t="s">
        <v>9501</v>
      </c>
    </row>
    <row r="1058" spans="1:60">
      <c r="A1058">
        <v>1054</v>
      </c>
      <c r="B1058" t="s">
        <v>1019</v>
      </c>
      <c r="D1058" t="s">
        <v>7432</v>
      </c>
      <c r="E1058" t="s">
        <v>7433</v>
      </c>
      <c r="F1058" t="s">
        <v>1552</v>
      </c>
      <c r="G1058">
        <v>1</v>
      </c>
      <c r="H1058">
        <v>1</v>
      </c>
      <c r="I1058" t="s">
        <v>5251</v>
      </c>
      <c r="J1058" t="s">
        <v>7039</v>
      </c>
      <c r="K1058" t="s">
        <v>6971</v>
      </c>
      <c r="L1058" t="s">
        <v>2646</v>
      </c>
      <c r="M1058" t="s">
        <v>1516</v>
      </c>
      <c r="N1058" t="s">
        <v>7433</v>
      </c>
      <c r="O1058" t="s">
        <v>7433</v>
      </c>
      <c r="P1058" t="s">
        <v>7434</v>
      </c>
      <c r="Q1058">
        <v>7798</v>
      </c>
      <c r="R1058">
        <v>8110</v>
      </c>
      <c r="S1058">
        <v>7800</v>
      </c>
      <c r="T1058">
        <v>263</v>
      </c>
      <c r="U1058">
        <v>47</v>
      </c>
      <c r="V1058">
        <v>310</v>
      </c>
      <c r="W1058">
        <v>0.96179999999999999</v>
      </c>
      <c r="X1058">
        <v>0</v>
      </c>
      <c r="Y1058">
        <v>1</v>
      </c>
      <c r="Z1058">
        <v>1</v>
      </c>
      <c r="AA1058">
        <v>0</v>
      </c>
      <c r="AB1058" t="s">
        <v>1019</v>
      </c>
      <c r="AC1058" t="s">
        <v>7435</v>
      </c>
      <c r="AJ1058" t="s">
        <v>6748</v>
      </c>
      <c r="AP1058" t="s">
        <v>980</v>
      </c>
      <c r="AQ1058">
        <v>0</v>
      </c>
      <c r="AT1058" t="s">
        <v>1212</v>
      </c>
      <c r="AU1058" t="s">
        <v>5600</v>
      </c>
      <c r="AV1058" t="str">
        <f t="shared" si="16"/>
        <v>Miejska Oczyszczalnia Ścieków Komunalnych w aglomeracji Krasnystaw</v>
      </c>
      <c r="AW1058" t="s">
        <v>6496</v>
      </c>
      <c r="AX1058" t="s">
        <v>5601</v>
      </c>
      <c r="BF1058" s="730" t="s">
        <v>7423</v>
      </c>
      <c r="BG1058" s="730" t="s">
        <v>4845</v>
      </c>
      <c r="BH1058" s="730" t="s">
        <v>9501</v>
      </c>
    </row>
    <row r="1059" spans="1:60">
      <c r="A1059">
        <v>1055</v>
      </c>
      <c r="B1059" t="s">
        <v>1019</v>
      </c>
      <c r="D1059" t="s">
        <v>7408</v>
      </c>
      <c r="E1059" t="s">
        <v>6971</v>
      </c>
      <c r="F1059" t="s">
        <v>973</v>
      </c>
      <c r="G1059">
        <v>1</v>
      </c>
      <c r="H1059">
        <v>0</v>
      </c>
      <c r="I1059" t="s">
        <v>5251</v>
      </c>
      <c r="J1059" t="s">
        <v>6971</v>
      </c>
      <c r="K1059" t="s">
        <v>6971</v>
      </c>
      <c r="L1059" t="s">
        <v>2646</v>
      </c>
      <c r="M1059" t="s">
        <v>1516</v>
      </c>
      <c r="N1059" t="s">
        <v>6971</v>
      </c>
      <c r="O1059" t="s">
        <v>7436</v>
      </c>
      <c r="P1059" t="s">
        <v>7437</v>
      </c>
      <c r="Q1059">
        <v>101222</v>
      </c>
      <c r="R1059">
        <v>96423</v>
      </c>
      <c r="S1059">
        <v>94607</v>
      </c>
      <c r="T1059">
        <v>1322</v>
      </c>
      <c r="U1059">
        <v>494</v>
      </c>
      <c r="V1059">
        <v>1816</v>
      </c>
      <c r="W1059">
        <v>0.98119999999999996</v>
      </c>
      <c r="X1059">
        <v>1</v>
      </c>
      <c r="Y1059">
        <v>1</v>
      </c>
      <c r="Z1059">
        <v>1</v>
      </c>
      <c r="AA1059">
        <v>1</v>
      </c>
      <c r="AB1059" t="s">
        <v>1019</v>
      </c>
      <c r="AC1059" t="s">
        <v>7438</v>
      </c>
      <c r="AP1059" t="s">
        <v>980</v>
      </c>
      <c r="AQ1059">
        <v>0</v>
      </c>
      <c r="AT1059" t="s">
        <v>1212</v>
      </c>
      <c r="AU1059" t="s">
        <v>5726</v>
      </c>
      <c r="AV1059" t="str">
        <f t="shared" si="16"/>
        <v>Oczyszczalnia ścieków w Hutkach w aglomeracji Krasnobród</v>
      </c>
      <c r="AW1059" t="s">
        <v>7439</v>
      </c>
      <c r="AX1059" t="s">
        <v>5727</v>
      </c>
      <c r="BF1059" s="730" t="s">
        <v>2581</v>
      </c>
      <c r="BG1059" s="730" t="s">
        <v>4845</v>
      </c>
      <c r="BH1059" s="730" t="s">
        <v>9501</v>
      </c>
    </row>
    <row r="1060" spans="1:60">
      <c r="A1060">
        <v>1056</v>
      </c>
      <c r="B1060" t="s">
        <v>1019</v>
      </c>
      <c r="D1060" t="s">
        <v>7302</v>
      </c>
      <c r="E1060" t="s">
        <v>7303</v>
      </c>
      <c r="F1060" t="s">
        <v>973</v>
      </c>
      <c r="G1060">
        <v>1</v>
      </c>
      <c r="H1060">
        <v>0</v>
      </c>
      <c r="I1060" t="s">
        <v>5251</v>
      </c>
      <c r="J1060" t="s">
        <v>7233</v>
      </c>
      <c r="K1060" t="s">
        <v>4845</v>
      </c>
      <c r="L1060" t="s">
        <v>2646</v>
      </c>
      <c r="M1060" t="s">
        <v>1516</v>
      </c>
      <c r="N1060" t="s">
        <v>7440</v>
      </c>
      <c r="O1060" t="s">
        <v>7440</v>
      </c>
      <c r="P1060" t="s">
        <v>7441</v>
      </c>
      <c r="Q1060">
        <v>3640</v>
      </c>
      <c r="R1060">
        <v>3464</v>
      </c>
      <c r="S1060">
        <v>3366</v>
      </c>
      <c r="T1060">
        <v>98</v>
      </c>
      <c r="U1060">
        <v>0</v>
      </c>
      <c r="V1060">
        <v>98</v>
      </c>
      <c r="W1060">
        <v>0.97170000000000001</v>
      </c>
      <c r="X1060">
        <v>0</v>
      </c>
      <c r="Y1060">
        <v>1</v>
      </c>
      <c r="Z1060">
        <v>1</v>
      </c>
      <c r="AA1060">
        <v>0</v>
      </c>
      <c r="AB1060" t="s">
        <v>1019</v>
      </c>
      <c r="AC1060" t="s">
        <v>7442</v>
      </c>
      <c r="AP1060" t="s">
        <v>980</v>
      </c>
      <c r="AQ1060">
        <v>0</v>
      </c>
      <c r="AT1060" t="s">
        <v>1019</v>
      </c>
      <c r="AU1060" t="s">
        <v>7432</v>
      </c>
      <c r="AV1060" t="str">
        <f t="shared" si="16"/>
        <v>Krasne w aglomeracji Krasne</v>
      </c>
      <c r="AW1060" t="s">
        <v>7433</v>
      </c>
      <c r="AX1060" t="s">
        <v>7433</v>
      </c>
      <c r="BF1060" s="730" t="s">
        <v>7432</v>
      </c>
      <c r="BG1060" s="730" t="s">
        <v>6971</v>
      </c>
      <c r="BH1060" s="730" t="s">
        <v>9501</v>
      </c>
    </row>
    <row r="1061" spans="1:60">
      <c r="A1061">
        <v>1057</v>
      </c>
      <c r="B1061" t="s">
        <v>1019</v>
      </c>
      <c r="D1061" t="s">
        <v>7290</v>
      </c>
      <c r="E1061" t="s">
        <v>7291</v>
      </c>
      <c r="F1061" t="s">
        <v>973</v>
      </c>
      <c r="G1061">
        <v>1</v>
      </c>
      <c r="H1061">
        <v>0</v>
      </c>
      <c r="I1061" t="s">
        <v>5251</v>
      </c>
      <c r="J1061" t="s">
        <v>7360</v>
      </c>
      <c r="K1061" t="s">
        <v>3720</v>
      </c>
      <c r="L1061" t="s">
        <v>2646</v>
      </c>
      <c r="M1061" t="s">
        <v>1516</v>
      </c>
      <c r="N1061" t="s">
        <v>7291</v>
      </c>
      <c r="O1061" t="s">
        <v>7291</v>
      </c>
      <c r="P1061" t="s">
        <v>7443</v>
      </c>
      <c r="Q1061">
        <v>3640</v>
      </c>
      <c r="R1061">
        <v>3600</v>
      </c>
      <c r="S1061">
        <v>3362</v>
      </c>
      <c r="T1061">
        <v>193</v>
      </c>
      <c r="U1061">
        <v>45</v>
      </c>
      <c r="V1061">
        <v>238</v>
      </c>
      <c r="W1061">
        <v>0.93389999999999995</v>
      </c>
      <c r="X1061">
        <v>0</v>
      </c>
      <c r="Y1061">
        <v>1</v>
      </c>
      <c r="Z1061">
        <v>1</v>
      </c>
      <c r="AA1061">
        <v>0</v>
      </c>
      <c r="AB1061" t="s">
        <v>1019</v>
      </c>
      <c r="AC1061" t="s">
        <v>7444</v>
      </c>
      <c r="AP1061" t="s">
        <v>980</v>
      </c>
      <c r="AQ1061">
        <v>0</v>
      </c>
      <c r="AT1061" t="s">
        <v>1047</v>
      </c>
      <c r="AU1061" t="s">
        <v>4270</v>
      </c>
      <c r="AV1061" t="str">
        <f t="shared" si="16"/>
        <v>Komunalna Oczyszczalnia Ścieków BIOKRAP Sp.z o.o w aglomeracji Krapkowice</v>
      </c>
      <c r="AW1061" t="s">
        <v>7445</v>
      </c>
      <c r="AX1061" t="s">
        <v>4271</v>
      </c>
      <c r="BF1061" s="730" t="s">
        <v>7408</v>
      </c>
      <c r="BG1061" s="730" t="s">
        <v>6971</v>
      </c>
      <c r="BH1061" s="730" t="s">
        <v>9501</v>
      </c>
    </row>
    <row r="1062" spans="1:60">
      <c r="A1062">
        <v>1058</v>
      </c>
      <c r="B1062" t="s">
        <v>1019</v>
      </c>
      <c r="D1062" t="s">
        <v>7278</v>
      </c>
      <c r="E1062" t="s">
        <v>7279</v>
      </c>
      <c r="F1062" t="s">
        <v>973</v>
      </c>
      <c r="G1062">
        <v>1</v>
      </c>
      <c r="H1062">
        <v>0</v>
      </c>
      <c r="I1062" t="s">
        <v>5251</v>
      </c>
      <c r="J1062" t="s">
        <v>7081</v>
      </c>
      <c r="K1062" t="s">
        <v>4845</v>
      </c>
      <c r="L1062" t="s">
        <v>2646</v>
      </c>
      <c r="M1062" t="s">
        <v>1516</v>
      </c>
      <c r="N1062" t="s">
        <v>7279</v>
      </c>
      <c r="O1062" t="s">
        <v>7279</v>
      </c>
      <c r="P1062" t="s">
        <v>7446</v>
      </c>
      <c r="Q1062">
        <v>2820</v>
      </c>
      <c r="R1062">
        <v>2583</v>
      </c>
      <c r="S1062">
        <v>1764</v>
      </c>
      <c r="T1062">
        <v>775</v>
      </c>
      <c r="U1062">
        <v>44</v>
      </c>
      <c r="V1062">
        <v>819</v>
      </c>
      <c r="W1062">
        <v>0.68289999999999995</v>
      </c>
      <c r="X1062">
        <v>0</v>
      </c>
      <c r="Y1062">
        <v>1</v>
      </c>
      <c r="Z1062">
        <v>1</v>
      </c>
      <c r="AA1062">
        <v>0</v>
      </c>
      <c r="AB1062" t="s">
        <v>1019</v>
      </c>
      <c r="AC1062" t="s">
        <v>7447</v>
      </c>
      <c r="AP1062" t="s">
        <v>980</v>
      </c>
      <c r="AQ1062">
        <v>0</v>
      </c>
      <c r="AT1062" t="s">
        <v>1038</v>
      </c>
      <c r="AU1062" t="s">
        <v>6114</v>
      </c>
      <c r="AV1062" t="str">
        <f t="shared" si="16"/>
        <v>Dębicz w aglomeracji Kramsk</v>
      </c>
      <c r="AW1062" t="s">
        <v>7448</v>
      </c>
      <c r="AX1062" t="s">
        <v>6115</v>
      </c>
      <c r="BF1062" s="730" t="s">
        <v>7302</v>
      </c>
      <c r="BG1062" s="730" t="s">
        <v>4845</v>
      </c>
      <c r="BH1062" s="730" t="s">
        <v>9501</v>
      </c>
    </row>
    <row r="1063" spans="1:60">
      <c r="A1063">
        <v>1059</v>
      </c>
      <c r="B1063" t="s">
        <v>1019</v>
      </c>
      <c r="D1063" t="s">
        <v>7152</v>
      </c>
      <c r="E1063" t="s">
        <v>7154</v>
      </c>
      <c r="F1063" t="s">
        <v>973</v>
      </c>
      <c r="G1063">
        <v>1</v>
      </c>
      <c r="H1063">
        <v>0</v>
      </c>
      <c r="I1063" t="s">
        <v>5251</v>
      </c>
      <c r="J1063" t="s">
        <v>7113</v>
      </c>
      <c r="K1063" t="s">
        <v>4845</v>
      </c>
      <c r="L1063" t="s">
        <v>2646</v>
      </c>
      <c r="M1063" t="s">
        <v>1516</v>
      </c>
      <c r="N1063" t="s">
        <v>7154</v>
      </c>
      <c r="O1063" t="s">
        <v>7154</v>
      </c>
      <c r="P1063" t="s">
        <v>7449</v>
      </c>
      <c r="Q1063">
        <v>9829</v>
      </c>
      <c r="R1063">
        <v>10126</v>
      </c>
      <c r="S1063">
        <v>9945</v>
      </c>
      <c r="T1063">
        <v>136</v>
      </c>
      <c r="U1063">
        <v>45</v>
      </c>
      <c r="V1063">
        <v>181</v>
      </c>
      <c r="W1063">
        <v>0.98209999999999997</v>
      </c>
      <c r="X1063">
        <v>1</v>
      </c>
      <c r="Y1063">
        <v>1</v>
      </c>
      <c r="Z1063">
        <v>1</v>
      </c>
      <c r="AA1063">
        <v>1</v>
      </c>
      <c r="AB1063" t="s">
        <v>1019</v>
      </c>
      <c r="AC1063" t="s">
        <v>7450</v>
      </c>
      <c r="AP1063" t="s">
        <v>980</v>
      </c>
      <c r="AQ1063">
        <v>0</v>
      </c>
      <c r="AT1063" t="s">
        <v>935</v>
      </c>
      <c r="AU1063" t="s">
        <v>4566</v>
      </c>
      <c r="AV1063" t="str">
        <f t="shared" si="16"/>
        <v>Sidzina w aglomeracji Kraków-Sidzina</v>
      </c>
      <c r="AW1063" t="s">
        <v>7451</v>
      </c>
      <c r="AX1063" t="s">
        <v>4567</v>
      </c>
      <c r="BF1063" s="730" t="s">
        <v>7290</v>
      </c>
      <c r="BG1063" s="730" t="s">
        <v>3720</v>
      </c>
      <c r="BH1063" s="730" t="s">
        <v>9501</v>
      </c>
    </row>
    <row r="1064" spans="1:60">
      <c r="A1064">
        <v>1060</v>
      </c>
      <c r="B1064" t="s">
        <v>1019</v>
      </c>
      <c r="D1064" t="s">
        <v>7125</v>
      </c>
      <c r="E1064" t="s">
        <v>7019</v>
      </c>
      <c r="F1064" t="s">
        <v>973</v>
      </c>
      <c r="G1064">
        <v>1</v>
      </c>
      <c r="H1064">
        <v>0</v>
      </c>
      <c r="I1064" t="s">
        <v>5251</v>
      </c>
      <c r="J1064" t="s">
        <v>7018</v>
      </c>
      <c r="K1064" t="s">
        <v>3720</v>
      </c>
      <c r="L1064" t="s">
        <v>2646</v>
      </c>
      <c r="M1064" t="s">
        <v>1516</v>
      </c>
      <c r="N1064" t="s">
        <v>7452</v>
      </c>
      <c r="O1064" t="s">
        <v>7453</v>
      </c>
      <c r="P1064" t="s">
        <v>7454</v>
      </c>
      <c r="Q1064">
        <v>80000</v>
      </c>
      <c r="R1064">
        <v>35258</v>
      </c>
      <c r="S1064">
        <v>34760</v>
      </c>
      <c r="T1064">
        <v>297</v>
      </c>
      <c r="U1064">
        <v>201</v>
      </c>
      <c r="V1064">
        <v>498</v>
      </c>
      <c r="W1064">
        <v>0.9859</v>
      </c>
      <c r="X1064">
        <v>1</v>
      </c>
      <c r="Y1064">
        <v>1</v>
      </c>
      <c r="Z1064">
        <v>1</v>
      </c>
      <c r="AA1064">
        <v>1</v>
      </c>
      <c r="AB1064" t="s">
        <v>1019</v>
      </c>
      <c r="AC1064" t="s">
        <v>7455</v>
      </c>
      <c r="AP1064" t="s">
        <v>980</v>
      </c>
      <c r="AQ1064">
        <v>0</v>
      </c>
      <c r="AT1064" t="s">
        <v>935</v>
      </c>
      <c r="AU1064" t="s">
        <v>4559</v>
      </c>
      <c r="AV1064" t="str">
        <f t="shared" si="16"/>
        <v>Kraków-Płaszów w aglomeracji Kraków</v>
      </c>
      <c r="AW1064" t="s">
        <v>7456</v>
      </c>
      <c r="AX1064" t="s">
        <v>935</v>
      </c>
      <c r="BF1064" s="730" t="s">
        <v>7278</v>
      </c>
      <c r="BG1064" s="730" t="s">
        <v>4845</v>
      </c>
      <c r="BH1064" s="730" t="s">
        <v>9501</v>
      </c>
    </row>
    <row r="1065" spans="1:60">
      <c r="A1065">
        <v>1061</v>
      </c>
      <c r="B1065" t="s">
        <v>1019</v>
      </c>
      <c r="D1065" t="s">
        <v>7079</v>
      </c>
      <c r="E1065" t="s">
        <v>7080</v>
      </c>
      <c r="F1065" t="s">
        <v>973</v>
      </c>
      <c r="G1065">
        <v>1</v>
      </c>
      <c r="H1065">
        <v>0</v>
      </c>
      <c r="I1065" t="s">
        <v>5251</v>
      </c>
      <c r="J1065" t="s">
        <v>7006</v>
      </c>
      <c r="K1065" t="s">
        <v>3720</v>
      </c>
      <c r="L1065" t="s">
        <v>2646</v>
      </c>
      <c r="M1065" t="s">
        <v>1516</v>
      </c>
      <c r="N1065" t="s">
        <v>1526</v>
      </c>
      <c r="O1065" t="s">
        <v>1526</v>
      </c>
      <c r="P1065" t="s">
        <v>7457</v>
      </c>
      <c r="Q1065">
        <v>2584</v>
      </c>
      <c r="R1065">
        <v>2260</v>
      </c>
      <c r="S1065">
        <v>2227</v>
      </c>
      <c r="T1065">
        <v>26</v>
      </c>
      <c r="U1065">
        <v>7</v>
      </c>
      <c r="V1065">
        <v>33</v>
      </c>
      <c r="W1065">
        <v>0.98540000000000005</v>
      </c>
      <c r="X1065">
        <v>1</v>
      </c>
      <c r="Y1065">
        <v>1</v>
      </c>
      <c r="Z1065">
        <v>1</v>
      </c>
      <c r="AA1065">
        <v>1</v>
      </c>
      <c r="AB1065" t="s">
        <v>1019</v>
      </c>
      <c r="AC1065" t="s">
        <v>7458</v>
      </c>
      <c r="AP1065" t="s">
        <v>980</v>
      </c>
      <c r="AQ1065">
        <v>0</v>
      </c>
      <c r="AT1065" t="s">
        <v>935</v>
      </c>
      <c r="AU1065" t="s">
        <v>4559</v>
      </c>
      <c r="AV1065" t="str">
        <f t="shared" si="16"/>
        <v>Kraków-Kujawy w aglomeracji Kraków</v>
      </c>
      <c r="AW1065" t="s">
        <v>7459</v>
      </c>
      <c r="AX1065" t="s">
        <v>935</v>
      </c>
      <c r="BF1065" s="730" t="s">
        <v>7152</v>
      </c>
      <c r="BG1065" s="730" t="s">
        <v>4845</v>
      </c>
      <c r="BH1065" s="730" t="s">
        <v>9501</v>
      </c>
    </row>
    <row r="1066" spans="1:60">
      <c r="A1066">
        <v>1062</v>
      </c>
      <c r="B1066" t="s">
        <v>1019</v>
      </c>
      <c r="D1066" t="s">
        <v>7053</v>
      </c>
      <c r="E1066" t="s">
        <v>7055</v>
      </c>
      <c r="F1066" t="s">
        <v>973</v>
      </c>
      <c r="G1066">
        <v>2</v>
      </c>
      <c r="H1066">
        <v>0</v>
      </c>
      <c r="I1066" t="s">
        <v>3599</v>
      </c>
      <c r="J1066" t="s">
        <v>4774</v>
      </c>
      <c r="K1066" t="s">
        <v>6979</v>
      </c>
      <c r="L1066" t="s">
        <v>2646</v>
      </c>
      <c r="M1066" t="s">
        <v>1516</v>
      </c>
      <c r="N1066" t="s">
        <v>7055</v>
      </c>
      <c r="O1066" t="s">
        <v>7055</v>
      </c>
      <c r="P1066" t="s">
        <v>7460</v>
      </c>
      <c r="Q1066">
        <v>4291</v>
      </c>
      <c r="R1066">
        <v>4310</v>
      </c>
      <c r="S1066">
        <v>4295</v>
      </c>
      <c r="T1066">
        <v>15</v>
      </c>
      <c r="U1066">
        <v>0</v>
      </c>
      <c r="V1066">
        <v>15</v>
      </c>
      <c r="W1066">
        <v>0.99650000000000005</v>
      </c>
      <c r="X1066">
        <v>1</v>
      </c>
      <c r="Y1066">
        <v>0</v>
      </c>
      <c r="Z1066">
        <v>1</v>
      </c>
      <c r="AA1066">
        <v>0</v>
      </c>
      <c r="AB1066" t="s">
        <v>1019</v>
      </c>
      <c r="AC1066" s="515" t="s">
        <v>7461</v>
      </c>
      <c r="AD1066" s="515" t="s">
        <v>7461</v>
      </c>
      <c r="AP1066" t="s">
        <v>980</v>
      </c>
      <c r="AQ1066">
        <v>0</v>
      </c>
      <c r="AT1066" t="s">
        <v>935</v>
      </c>
      <c r="AU1066" t="s">
        <v>4559</v>
      </c>
      <c r="AV1066" t="str">
        <f t="shared" si="16"/>
        <v>Wadów w aglomeracji Kraków</v>
      </c>
      <c r="AW1066" t="s">
        <v>7462</v>
      </c>
      <c r="AX1066" t="s">
        <v>935</v>
      </c>
      <c r="BF1066" s="730" t="s">
        <v>7125</v>
      </c>
      <c r="BG1066" s="730" t="s">
        <v>3720</v>
      </c>
      <c r="BH1066" s="730" t="s">
        <v>9501</v>
      </c>
    </row>
    <row r="1067" spans="1:60">
      <c r="A1067">
        <v>1063</v>
      </c>
      <c r="B1067" t="s">
        <v>1019</v>
      </c>
      <c r="D1067" t="s">
        <v>7048</v>
      </c>
      <c r="E1067" t="s">
        <v>7049</v>
      </c>
      <c r="F1067" t="s">
        <v>973</v>
      </c>
      <c r="G1067">
        <v>1</v>
      </c>
      <c r="H1067">
        <v>0</v>
      </c>
      <c r="I1067" t="s">
        <v>5533</v>
      </c>
      <c r="J1067" t="s">
        <v>6984</v>
      </c>
      <c r="K1067" t="s">
        <v>3720</v>
      </c>
      <c r="L1067" t="s">
        <v>2646</v>
      </c>
      <c r="M1067" t="s">
        <v>1516</v>
      </c>
      <c r="N1067" t="s">
        <v>7463</v>
      </c>
      <c r="O1067" t="s">
        <v>7463</v>
      </c>
      <c r="P1067" t="s">
        <v>7464</v>
      </c>
      <c r="Q1067">
        <v>2990</v>
      </c>
      <c r="R1067">
        <v>2990</v>
      </c>
      <c r="S1067">
        <v>2990</v>
      </c>
      <c r="T1067">
        <v>0</v>
      </c>
      <c r="U1067">
        <v>0</v>
      </c>
      <c r="V1067">
        <v>0</v>
      </c>
      <c r="W1067">
        <v>1</v>
      </c>
      <c r="X1067">
        <v>1</v>
      </c>
      <c r="Y1067">
        <v>1</v>
      </c>
      <c r="Z1067">
        <v>1</v>
      </c>
      <c r="AA1067">
        <v>1</v>
      </c>
      <c r="AB1067" t="s">
        <v>1019</v>
      </c>
      <c r="AC1067" t="s">
        <v>7465</v>
      </c>
      <c r="AP1067" t="s">
        <v>980</v>
      </c>
      <c r="AQ1067">
        <v>0</v>
      </c>
      <c r="AT1067" t="s">
        <v>1072</v>
      </c>
      <c r="AU1067" t="s">
        <v>2370</v>
      </c>
      <c r="AV1067" t="str">
        <f t="shared" si="16"/>
        <v>Krajenka w aglomeracji Krajenka</v>
      </c>
      <c r="AW1067" t="s">
        <v>2371</v>
      </c>
      <c r="AX1067" t="s">
        <v>2371</v>
      </c>
      <c r="BF1067" s="730" t="s">
        <v>7079</v>
      </c>
      <c r="BG1067" s="730" t="s">
        <v>3720</v>
      </c>
      <c r="BH1067" s="730" t="s">
        <v>9501</v>
      </c>
    </row>
    <row r="1068" spans="1:60">
      <c r="A1068">
        <v>1064</v>
      </c>
      <c r="B1068" t="s">
        <v>1019</v>
      </c>
      <c r="D1068" t="s">
        <v>6992</v>
      </c>
      <c r="E1068" t="s">
        <v>6994</v>
      </c>
      <c r="F1068" t="s">
        <v>973</v>
      </c>
      <c r="G1068">
        <v>2</v>
      </c>
      <c r="H1068">
        <v>0</v>
      </c>
      <c r="I1068" t="s">
        <v>3599</v>
      </c>
      <c r="J1068" t="s">
        <v>4716</v>
      </c>
      <c r="K1068" t="s">
        <v>6979</v>
      </c>
      <c r="L1068" t="s">
        <v>2646</v>
      </c>
      <c r="M1068" t="s">
        <v>1516</v>
      </c>
      <c r="N1068" t="s">
        <v>4869</v>
      </c>
      <c r="O1068" t="s">
        <v>4869</v>
      </c>
      <c r="P1068" t="s">
        <v>7466</v>
      </c>
      <c r="Q1068">
        <v>3801</v>
      </c>
      <c r="R1068">
        <v>3698</v>
      </c>
      <c r="S1068">
        <v>3639</v>
      </c>
      <c r="T1068">
        <v>39</v>
      </c>
      <c r="U1068">
        <v>20</v>
      </c>
      <c r="V1068">
        <v>59</v>
      </c>
      <c r="W1068">
        <v>0.98399999999999999</v>
      </c>
      <c r="X1068">
        <v>1</v>
      </c>
      <c r="Y1068">
        <v>0</v>
      </c>
      <c r="Z1068">
        <v>1</v>
      </c>
      <c r="AA1068">
        <v>0</v>
      </c>
      <c r="AB1068" t="s">
        <v>1019</v>
      </c>
      <c r="AC1068" s="515" t="s">
        <v>7467</v>
      </c>
      <c r="AD1068" s="515" t="s">
        <v>7468</v>
      </c>
      <c r="AP1068" t="s">
        <v>980</v>
      </c>
      <c r="AQ1068">
        <v>0</v>
      </c>
      <c r="AT1068" t="s">
        <v>1038</v>
      </c>
      <c r="AU1068" t="s">
        <v>6478</v>
      </c>
      <c r="AV1068" t="str">
        <f t="shared" si="16"/>
        <v>Oczyszczalnia ścieków w Borówcu w aglomeracji Kórnik</v>
      </c>
      <c r="AW1068" t="s">
        <v>7469</v>
      </c>
      <c r="AX1068" t="s">
        <v>6479</v>
      </c>
      <c r="BF1068" s="730" t="s">
        <v>7053</v>
      </c>
      <c r="BG1068" s="730" t="s">
        <v>6979</v>
      </c>
      <c r="BH1068" s="730" t="s">
        <v>9501</v>
      </c>
    </row>
    <row r="1069" spans="1:60">
      <c r="A1069">
        <v>1065</v>
      </c>
      <c r="B1069" t="s">
        <v>1019</v>
      </c>
      <c r="D1069" t="s">
        <v>6967</v>
      </c>
      <c r="E1069" t="s">
        <v>6969</v>
      </c>
      <c r="F1069" t="s">
        <v>973</v>
      </c>
      <c r="G1069">
        <v>1</v>
      </c>
      <c r="H1069">
        <v>0</v>
      </c>
      <c r="I1069" t="s">
        <v>5251</v>
      </c>
      <c r="J1069" t="s">
        <v>7027</v>
      </c>
      <c r="K1069" t="s">
        <v>4845</v>
      </c>
      <c r="L1069" t="s">
        <v>2646</v>
      </c>
      <c r="M1069" t="s">
        <v>1516</v>
      </c>
      <c r="N1069" t="s">
        <v>6969</v>
      </c>
      <c r="O1069" t="s">
        <v>7470</v>
      </c>
      <c r="P1069" t="s">
        <v>7471</v>
      </c>
      <c r="Q1069">
        <v>16183</v>
      </c>
      <c r="R1069">
        <v>18816</v>
      </c>
      <c r="S1069">
        <v>18418</v>
      </c>
      <c r="T1069">
        <v>358</v>
      </c>
      <c r="U1069">
        <v>40</v>
      </c>
      <c r="V1069">
        <v>398</v>
      </c>
      <c r="W1069">
        <v>0.9788</v>
      </c>
      <c r="X1069">
        <v>0</v>
      </c>
      <c r="Y1069">
        <v>1</v>
      </c>
      <c r="Z1069">
        <v>1</v>
      </c>
      <c r="AA1069">
        <v>0</v>
      </c>
      <c r="AB1069" t="s">
        <v>1019</v>
      </c>
      <c r="AC1069" t="s">
        <v>7472</v>
      </c>
      <c r="AP1069" t="s">
        <v>980</v>
      </c>
      <c r="AQ1069">
        <v>0</v>
      </c>
      <c r="AT1069" t="s">
        <v>1029</v>
      </c>
      <c r="AU1069" t="s">
        <v>7473</v>
      </c>
      <c r="AV1069" t="str">
        <f t="shared" si="16"/>
        <v>OCZYSZCZALNIA ŚCIEKÓW PODBRZEZIE DOLNE w aglomeracji Kożuchów</v>
      </c>
      <c r="AW1069" t="s">
        <v>7474</v>
      </c>
      <c r="AX1069" t="s">
        <v>7475</v>
      </c>
      <c r="BF1069" s="730" t="s">
        <v>7048</v>
      </c>
      <c r="BG1069" s="730" t="s">
        <v>3720</v>
      </c>
      <c r="BH1069" s="730" t="s">
        <v>9501</v>
      </c>
    </row>
    <row r="1070" spans="1:60">
      <c r="A1070">
        <v>1066</v>
      </c>
      <c r="B1070" t="s">
        <v>1019</v>
      </c>
      <c r="D1070" t="s">
        <v>6939</v>
      </c>
      <c r="E1070" t="s">
        <v>6940</v>
      </c>
      <c r="F1070" t="s">
        <v>973</v>
      </c>
      <c r="G1070">
        <v>1</v>
      </c>
      <c r="H1070">
        <v>0</v>
      </c>
      <c r="I1070" t="s">
        <v>5251</v>
      </c>
      <c r="J1070" t="s">
        <v>7039</v>
      </c>
      <c r="K1070" t="s">
        <v>6971</v>
      </c>
      <c r="L1070" t="s">
        <v>2646</v>
      </c>
      <c r="M1070" t="s">
        <v>1516</v>
      </c>
      <c r="N1070" t="s">
        <v>6940</v>
      </c>
      <c r="O1070" t="s">
        <v>6940</v>
      </c>
      <c r="P1070" t="s">
        <v>7476</v>
      </c>
      <c r="Q1070">
        <v>5134</v>
      </c>
      <c r="R1070">
        <v>5120</v>
      </c>
      <c r="S1070">
        <v>5120</v>
      </c>
      <c r="T1070">
        <v>0</v>
      </c>
      <c r="U1070">
        <v>0</v>
      </c>
      <c r="V1070">
        <v>0</v>
      </c>
      <c r="W1070">
        <v>1</v>
      </c>
      <c r="X1070">
        <v>1</v>
      </c>
      <c r="Y1070">
        <v>1</v>
      </c>
      <c r="Z1070">
        <v>1</v>
      </c>
      <c r="AA1070">
        <v>1</v>
      </c>
      <c r="AB1070" t="s">
        <v>1019</v>
      </c>
      <c r="AC1070" t="s">
        <v>7477</v>
      </c>
      <c r="AP1070" t="s">
        <v>980</v>
      </c>
      <c r="AQ1070">
        <v>0</v>
      </c>
      <c r="AT1070" t="s">
        <v>1038</v>
      </c>
      <c r="AU1070" t="s">
        <v>6083</v>
      </c>
      <c r="AV1070" t="str">
        <f t="shared" si="16"/>
        <v>Gminna Oczyszczalnia Ścieków w aglomeracji Koźminek</v>
      </c>
      <c r="AW1070" t="s">
        <v>4167</v>
      </c>
      <c r="AX1070" t="s">
        <v>6084</v>
      </c>
      <c r="BF1070" s="730" t="s">
        <v>6992</v>
      </c>
      <c r="BG1070" s="730" t="s">
        <v>6979</v>
      </c>
      <c r="BH1070" s="730" t="s">
        <v>9501</v>
      </c>
    </row>
    <row r="1071" spans="1:60">
      <c r="A1071">
        <v>1067</v>
      </c>
      <c r="B1071" t="s">
        <v>1019</v>
      </c>
      <c r="D1071" t="s">
        <v>6811</v>
      </c>
      <c r="E1071" t="s">
        <v>6813</v>
      </c>
      <c r="F1071" t="s">
        <v>973</v>
      </c>
      <c r="G1071">
        <v>1</v>
      </c>
      <c r="H1071">
        <v>0</v>
      </c>
      <c r="I1071" t="s">
        <v>5251</v>
      </c>
      <c r="J1071" t="s">
        <v>7261</v>
      </c>
      <c r="K1071" t="s">
        <v>6971</v>
      </c>
      <c r="L1071" t="s">
        <v>2646</v>
      </c>
      <c r="M1071" t="s">
        <v>1516</v>
      </c>
      <c r="N1071" t="s">
        <v>7478</v>
      </c>
      <c r="O1071" t="s">
        <v>7479</v>
      </c>
      <c r="P1071" t="s">
        <v>7480</v>
      </c>
      <c r="Q1071">
        <v>81025</v>
      </c>
      <c r="R1071">
        <v>73849</v>
      </c>
      <c r="S1071">
        <v>72705</v>
      </c>
      <c r="T1071">
        <v>1005</v>
      </c>
      <c r="U1071">
        <v>139</v>
      </c>
      <c r="V1071">
        <v>1144</v>
      </c>
      <c r="W1071">
        <v>0.98450000000000004</v>
      </c>
      <c r="X1071">
        <v>1</v>
      </c>
      <c r="Y1071">
        <v>1</v>
      </c>
      <c r="Z1071">
        <v>1</v>
      </c>
      <c r="AA1071">
        <v>1</v>
      </c>
      <c r="AB1071" t="s">
        <v>1019</v>
      </c>
      <c r="AC1071" t="s">
        <v>7481</v>
      </c>
      <c r="AP1071" t="s">
        <v>980</v>
      </c>
      <c r="AQ1071">
        <v>0</v>
      </c>
      <c r="AT1071" t="s">
        <v>1029</v>
      </c>
      <c r="AU1071" t="s">
        <v>7482</v>
      </c>
      <c r="AV1071" t="str">
        <f t="shared" si="16"/>
        <v>Oczyszczalnia ścieków w aglomeracji Koźmin Wielkopolski</v>
      </c>
      <c r="AW1071" t="s">
        <v>1160</v>
      </c>
      <c r="AX1071" t="s">
        <v>7483</v>
      </c>
      <c r="BF1071" s="730" t="s">
        <v>6967</v>
      </c>
      <c r="BG1071" s="730" t="s">
        <v>4845</v>
      </c>
      <c r="BH1071" s="730" t="s">
        <v>9501</v>
      </c>
    </row>
    <row r="1072" spans="1:60">
      <c r="A1072">
        <v>1068</v>
      </c>
      <c r="B1072" t="s">
        <v>1019</v>
      </c>
      <c r="D1072" t="s">
        <v>6748</v>
      </c>
      <c r="E1072" t="s">
        <v>6749</v>
      </c>
      <c r="F1072" t="s">
        <v>973</v>
      </c>
      <c r="G1072">
        <v>1</v>
      </c>
      <c r="H1072">
        <v>0</v>
      </c>
      <c r="I1072" t="s">
        <v>5251</v>
      </c>
      <c r="J1072" t="s">
        <v>7039</v>
      </c>
      <c r="K1072" t="s">
        <v>6971</v>
      </c>
      <c r="L1072" t="s">
        <v>2646</v>
      </c>
      <c r="M1072" t="s">
        <v>1516</v>
      </c>
      <c r="N1072" t="s">
        <v>7484</v>
      </c>
      <c r="O1072" t="s">
        <v>7484</v>
      </c>
      <c r="P1072" t="s">
        <v>7485</v>
      </c>
      <c r="Q1072">
        <v>6121</v>
      </c>
      <c r="R1072">
        <v>6125</v>
      </c>
      <c r="S1072">
        <v>6095</v>
      </c>
      <c r="T1072">
        <v>14</v>
      </c>
      <c r="U1072">
        <v>16</v>
      </c>
      <c r="V1072">
        <v>30</v>
      </c>
      <c r="W1072">
        <v>0.99509999999999998</v>
      </c>
      <c r="X1072">
        <v>1</v>
      </c>
      <c r="Y1072">
        <v>1</v>
      </c>
      <c r="Z1072">
        <v>1</v>
      </c>
      <c r="AA1072">
        <v>1</v>
      </c>
      <c r="AB1072" t="s">
        <v>1019</v>
      </c>
      <c r="AC1072" t="s">
        <v>7486</v>
      </c>
      <c r="AP1072" t="s">
        <v>1232</v>
      </c>
      <c r="AQ1072">
        <v>1</v>
      </c>
      <c r="AT1072" t="s">
        <v>990</v>
      </c>
      <c r="AU1072" t="s">
        <v>7487</v>
      </c>
      <c r="AV1072" t="str">
        <f t="shared" si="16"/>
        <v>KOZIENICE w aglomeracji Kozienice</v>
      </c>
      <c r="AW1072" t="s">
        <v>5935</v>
      </c>
      <c r="AX1072" t="s">
        <v>7488</v>
      </c>
      <c r="BF1072" s="730" t="s">
        <v>6939</v>
      </c>
      <c r="BG1072" s="730" t="s">
        <v>6971</v>
      </c>
      <c r="BH1072" s="730" t="s">
        <v>9501</v>
      </c>
    </row>
    <row r="1073" spans="1:60">
      <c r="A1073">
        <v>1069</v>
      </c>
      <c r="B1073" t="s">
        <v>1019</v>
      </c>
      <c r="D1073" t="s">
        <v>6668</v>
      </c>
      <c r="E1073" t="s">
        <v>6670</v>
      </c>
      <c r="F1073" t="s">
        <v>973</v>
      </c>
      <c r="G1073">
        <v>1</v>
      </c>
      <c r="H1073">
        <v>0</v>
      </c>
      <c r="I1073" t="s">
        <v>5533</v>
      </c>
      <c r="J1073" t="s">
        <v>6984</v>
      </c>
      <c r="K1073" t="s">
        <v>3720</v>
      </c>
      <c r="L1073" t="s">
        <v>2646</v>
      </c>
      <c r="M1073" t="s">
        <v>1516</v>
      </c>
      <c r="N1073" t="s">
        <v>6670</v>
      </c>
      <c r="O1073" t="s">
        <v>6670</v>
      </c>
      <c r="P1073" t="s">
        <v>7489</v>
      </c>
      <c r="Q1073">
        <v>2458</v>
      </c>
      <c r="R1073">
        <v>2458</v>
      </c>
      <c r="S1073">
        <v>2458</v>
      </c>
      <c r="T1073">
        <v>0</v>
      </c>
      <c r="U1073">
        <v>0</v>
      </c>
      <c r="V1073">
        <v>0</v>
      </c>
      <c r="W1073">
        <v>1</v>
      </c>
      <c r="X1073">
        <v>1</v>
      </c>
      <c r="Y1073">
        <v>1</v>
      </c>
      <c r="Z1073">
        <v>1</v>
      </c>
      <c r="AA1073">
        <v>1</v>
      </c>
      <c r="AB1073" t="s">
        <v>1019</v>
      </c>
      <c r="AC1073" t="s">
        <v>7490</v>
      </c>
      <c r="AP1073" t="s">
        <v>980</v>
      </c>
      <c r="AQ1073">
        <v>0</v>
      </c>
      <c r="AT1073" t="s">
        <v>1038</v>
      </c>
      <c r="AU1073" t="s">
        <v>6703</v>
      </c>
      <c r="AV1073" t="str">
        <f t="shared" si="16"/>
        <v>Koziegłowy w aglomeracji Koziegłowy</v>
      </c>
      <c r="AW1073" t="s">
        <v>6704</v>
      </c>
      <c r="AX1073" t="s">
        <v>6704</v>
      </c>
      <c r="BF1073" s="730" t="s">
        <v>6811</v>
      </c>
      <c r="BG1073" s="730" t="s">
        <v>6971</v>
      </c>
      <c r="BH1073" s="730" t="s">
        <v>9501</v>
      </c>
    </row>
    <row r="1074" spans="1:60">
      <c r="A1074">
        <v>1070</v>
      </c>
      <c r="B1074" t="s">
        <v>1019</v>
      </c>
      <c r="D1074" t="s">
        <v>6646</v>
      </c>
      <c r="E1074" t="s">
        <v>6647</v>
      </c>
      <c r="F1074" t="s">
        <v>973</v>
      </c>
      <c r="G1074">
        <v>1</v>
      </c>
      <c r="H1074">
        <v>0</v>
      </c>
      <c r="I1074" t="s">
        <v>5251</v>
      </c>
      <c r="J1074" t="s">
        <v>7086</v>
      </c>
      <c r="K1074" t="s">
        <v>3720</v>
      </c>
      <c r="L1074" t="s">
        <v>2646</v>
      </c>
      <c r="M1074" t="s">
        <v>1516</v>
      </c>
      <c r="N1074" t="s">
        <v>6647</v>
      </c>
      <c r="O1074" t="s">
        <v>6647</v>
      </c>
      <c r="P1074" t="s">
        <v>7491</v>
      </c>
      <c r="Q1074">
        <v>5609</v>
      </c>
      <c r="R1074">
        <v>5490</v>
      </c>
      <c r="S1074">
        <v>5468</v>
      </c>
      <c r="T1074">
        <v>22</v>
      </c>
      <c r="U1074">
        <v>0</v>
      </c>
      <c r="V1074">
        <v>22</v>
      </c>
      <c r="W1074">
        <v>0.996</v>
      </c>
      <c r="X1074">
        <v>1</v>
      </c>
      <c r="Y1074">
        <v>1</v>
      </c>
      <c r="Z1074">
        <v>1</v>
      </c>
      <c r="AA1074">
        <v>1</v>
      </c>
      <c r="AB1074" t="s">
        <v>1019</v>
      </c>
      <c r="AC1074" t="s">
        <v>7492</v>
      </c>
      <c r="AP1074" t="s">
        <v>980</v>
      </c>
      <c r="AQ1074">
        <v>0</v>
      </c>
      <c r="AT1074" t="s">
        <v>1029</v>
      </c>
      <c r="AU1074" t="s">
        <v>7493</v>
      </c>
      <c r="AV1074" t="str">
        <f t="shared" si="16"/>
        <v>Oczyszczalnia ścieków w Kowarach  w aglomeracji Kowary</v>
      </c>
      <c r="AW1074" t="s">
        <v>7494</v>
      </c>
      <c r="AX1074" t="s">
        <v>7495</v>
      </c>
      <c r="BF1074" s="730" t="s">
        <v>6748</v>
      </c>
      <c r="BG1074" s="730" t="s">
        <v>6971</v>
      </c>
      <c r="BH1074" s="730" t="s">
        <v>9501</v>
      </c>
    </row>
    <row r="1075" spans="1:60">
      <c r="A1075">
        <v>1071</v>
      </c>
      <c r="B1075" t="s">
        <v>1019</v>
      </c>
      <c r="D1075" t="s">
        <v>7312</v>
      </c>
      <c r="E1075" t="s">
        <v>7314</v>
      </c>
      <c r="F1075" t="s">
        <v>973</v>
      </c>
      <c r="G1075">
        <v>1</v>
      </c>
      <c r="H1075">
        <v>0</v>
      </c>
      <c r="I1075" t="s">
        <v>5251</v>
      </c>
      <c r="J1075" t="s">
        <v>7086</v>
      </c>
      <c r="K1075" t="s">
        <v>3720</v>
      </c>
      <c r="L1075" t="s">
        <v>2646</v>
      </c>
      <c r="M1075" t="s">
        <v>1516</v>
      </c>
      <c r="N1075" t="s">
        <v>6647</v>
      </c>
      <c r="O1075" t="s">
        <v>6647</v>
      </c>
      <c r="P1075" t="s">
        <v>7496</v>
      </c>
      <c r="Q1075">
        <v>4242</v>
      </c>
      <c r="R1075">
        <v>4220</v>
      </c>
      <c r="S1075">
        <v>4170</v>
      </c>
      <c r="T1075">
        <v>50</v>
      </c>
      <c r="U1075">
        <v>0</v>
      </c>
      <c r="V1075">
        <v>50</v>
      </c>
      <c r="W1075">
        <v>0.98819999999999997</v>
      </c>
      <c r="X1075">
        <v>1</v>
      </c>
      <c r="Y1075">
        <v>1</v>
      </c>
      <c r="Z1075">
        <v>1</v>
      </c>
      <c r="AA1075">
        <v>1</v>
      </c>
      <c r="AB1075" t="s">
        <v>1019</v>
      </c>
      <c r="AC1075" t="s">
        <v>7492</v>
      </c>
      <c r="AP1075" t="s">
        <v>980</v>
      </c>
      <c r="AQ1075">
        <v>0</v>
      </c>
      <c r="AT1075" t="s">
        <v>1169</v>
      </c>
      <c r="AU1075" t="s">
        <v>2929</v>
      </c>
      <c r="AV1075" t="str">
        <f t="shared" si="16"/>
        <v>Kowalewo Pomorskie w aglomeracji Kowalewo Pomorskie</v>
      </c>
      <c r="AW1075" t="s">
        <v>2930</v>
      </c>
      <c r="AX1075" t="s">
        <v>2930</v>
      </c>
      <c r="BF1075" s="730" t="s">
        <v>6668</v>
      </c>
      <c r="BG1075" s="730" t="s">
        <v>3720</v>
      </c>
      <c r="BH1075" s="730" t="s">
        <v>9501</v>
      </c>
    </row>
    <row r="1076" spans="1:60">
      <c r="A1076">
        <v>1072</v>
      </c>
      <c r="B1076" t="s">
        <v>1019</v>
      </c>
      <c r="D1076" t="s">
        <v>6592</v>
      </c>
      <c r="E1076" t="s">
        <v>6594</v>
      </c>
      <c r="F1076" t="s">
        <v>973</v>
      </c>
      <c r="G1076">
        <v>1</v>
      </c>
      <c r="H1076">
        <v>0</v>
      </c>
      <c r="I1076" t="s">
        <v>5251</v>
      </c>
      <c r="J1076" t="s">
        <v>6970</v>
      </c>
      <c r="K1076" t="s">
        <v>6971</v>
      </c>
      <c r="L1076" t="s">
        <v>2646</v>
      </c>
      <c r="M1076" t="s">
        <v>1516</v>
      </c>
      <c r="N1076" t="s">
        <v>7497</v>
      </c>
      <c r="O1076" t="s">
        <v>7497</v>
      </c>
      <c r="P1076" t="s">
        <v>7498</v>
      </c>
      <c r="Q1076">
        <v>2010</v>
      </c>
      <c r="R1076">
        <v>2010</v>
      </c>
      <c r="S1076">
        <v>1970</v>
      </c>
      <c r="T1076">
        <v>40</v>
      </c>
      <c r="U1076">
        <v>0</v>
      </c>
      <c r="V1076">
        <v>40</v>
      </c>
      <c r="W1076">
        <v>0.98009999999999997</v>
      </c>
      <c r="X1076">
        <v>1</v>
      </c>
      <c r="Y1076">
        <v>1</v>
      </c>
      <c r="Z1076">
        <v>1</v>
      </c>
      <c r="AA1076">
        <v>1</v>
      </c>
      <c r="AB1076" t="s">
        <v>1019</v>
      </c>
      <c r="AC1076" t="s">
        <v>7499</v>
      </c>
      <c r="AP1076" t="s">
        <v>980</v>
      </c>
      <c r="AQ1076">
        <v>0</v>
      </c>
      <c r="AT1076" t="s">
        <v>990</v>
      </c>
      <c r="AU1076" t="s">
        <v>7500</v>
      </c>
      <c r="AV1076" t="str">
        <f t="shared" si="16"/>
        <v>Miejska Oczyszczalnia Ścieków w Kowalu w aglomeracji KOWAL</v>
      </c>
      <c r="AW1076" t="s">
        <v>7501</v>
      </c>
      <c r="AX1076" t="s">
        <v>7502</v>
      </c>
      <c r="BF1076" s="730" t="s">
        <v>6646</v>
      </c>
      <c r="BG1076" s="730" t="s">
        <v>3720</v>
      </c>
      <c r="BH1076" s="730" t="s">
        <v>9501</v>
      </c>
    </row>
    <row r="1077" spans="1:60">
      <c r="A1077">
        <v>1073</v>
      </c>
      <c r="B1077" t="s">
        <v>1019</v>
      </c>
      <c r="D1077" t="s">
        <v>6566</v>
      </c>
      <c r="E1077" t="s">
        <v>6568</v>
      </c>
      <c r="F1077" t="s">
        <v>973</v>
      </c>
      <c r="G1077">
        <v>1</v>
      </c>
      <c r="H1077">
        <v>0</v>
      </c>
      <c r="I1077" t="s">
        <v>5251</v>
      </c>
      <c r="J1077" t="s">
        <v>7261</v>
      </c>
      <c r="K1077" t="s">
        <v>6971</v>
      </c>
      <c r="L1077" t="s">
        <v>2646</v>
      </c>
      <c r="M1077" t="s">
        <v>1516</v>
      </c>
      <c r="N1077" t="s">
        <v>6568</v>
      </c>
      <c r="O1077" t="s">
        <v>7503</v>
      </c>
      <c r="P1077" t="s">
        <v>7504</v>
      </c>
      <c r="Q1077">
        <v>4811</v>
      </c>
      <c r="R1077">
        <v>4721</v>
      </c>
      <c r="S1077">
        <v>4629</v>
      </c>
      <c r="T1077">
        <v>92</v>
      </c>
      <c r="U1077">
        <v>0</v>
      </c>
      <c r="V1077">
        <v>92</v>
      </c>
      <c r="W1077">
        <v>0.98050000000000004</v>
      </c>
      <c r="X1077">
        <v>1</v>
      </c>
      <c r="Y1077">
        <v>1</v>
      </c>
      <c r="Z1077">
        <v>1</v>
      </c>
      <c r="AA1077">
        <v>1</v>
      </c>
      <c r="AB1077" t="s">
        <v>1019</v>
      </c>
      <c r="AC1077" t="s">
        <v>7505</v>
      </c>
      <c r="AP1077" t="s">
        <v>980</v>
      </c>
      <c r="AQ1077">
        <v>0</v>
      </c>
      <c r="AT1077" t="s">
        <v>1212</v>
      </c>
      <c r="AU1077" t="s">
        <v>5899</v>
      </c>
      <c r="AV1077" t="str">
        <f t="shared" si="16"/>
        <v>Kotuń w aglomeracji Kotuń</v>
      </c>
      <c r="AW1077" t="s">
        <v>5900</v>
      </c>
      <c r="AX1077" t="s">
        <v>5900</v>
      </c>
      <c r="BF1077" s="730" t="s">
        <v>7312</v>
      </c>
      <c r="BG1077" s="730" t="s">
        <v>3720</v>
      </c>
      <c r="BH1077" s="730" t="s">
        <v>9501</v>
      </c>
    </row>
    <row r="1078" spans="1:60">
      <c r="A1078">
        <v>1074</v>
      </c>
      <c r="B1078" t="s">
        <v>1019</v>
      </c>
      <c r="D1078" t="s">
        <v>6549</v>
      </c>
      <c r="E1078" t="s">
        <v>6550</v>
      </c>
      <c r="F1078" t="s">
        <v>973</v>
      </c>
      <c r="G1078">
        <v>1</v>
      </c>
      <c r="H1078">
        <v>0</v>
      </c>
      <c r="I1078" t="s">
        <v>5251</v>
      </c>
      <c r="J1078" t="s">
        <v>7081</v>
      </c>
      <c r="K1078" t="s">
        <v>4845</v>
      </c>
      <c r="L1078" t="s">
        <v>2646</v>
      </c>
      <c r="M1078" t="s">
        <v>1516</v>
      </c>
      <c r="N1078" t="s">
        <v>6550</v>
      </c>
      <c r="O1078" t="s">
        <v>6550</v>
      </c>
      <c r="P1078" t="s">
        <v>7506</v>
      </c>
      <c r="Q1078">
        <v>8576</v>
      </c>
      <c r="R1078">
        <v>8483</v>
      </c>
      <c r="S1078">
        <v>8393</v>
      </c>
      <c r="T1078">
        <v>72</v>
      </c>
      <c r="U1078">
        <v>18</v>
      </c>
      <c r="V1078">
        <v>90</v>
      </c>
      <c r="W1078">
        <v>0.98939999999999995</v>
      </c>
      <c r="X1078">
        <v>1</v>
      </c>
      <c r="Y1078">
        <v>1</v>
      </c>
      <c r="Z1078">
        <v>1</v>
      </c>
      <c r="AA1078">
        <v>1</v>
      </c>
      <c r="AB1078" t="s">
        <v>1019</v>
      </c>
      <c r="AC1078" t="s">
        <v>7507</v>
      </c>
      <c r="AP1078" t="s">
        <v>980</v>
      </c>
      <c r="AQ1078">
        <v>0</v>
      </c>
      <c r="AT1078" t="s">
        <v>1038</v>
      </c>
      <c r="AU1078" t="s">
        <v>6272</v>
      </c>
      <c r="AV1078" t="str">
        <f t="shared" si="16"/>
        <v>Wyszki w aglomeracji Kotlin</v>
      </c>
      <c r="AW1078" t="s">
        <v>7508</v>
      </c>
      <c r="AX1078" t="s">
        <v>6273</v>
      </c>
      <c r="BF1078" s="730" t="s">
        <v>6592</v>
      </c>
      <c r="BG1078" s="730" t="s">
        <v>6971</v>
      </c>
      <c r="BH1078" s="730" t="s">
        <v>9501</v>
      </c>
    </row>
    <row r="1079" spans="1:60">
      <c r="A1079">
        <v>1075</v>
      </c>
      <c r="B1079" t="s">
        <v>1019</v>
      </c>
      <c r="D1079" t="s">
        <v>6455</v>
      </c>
      <c r="E1079" t="s">
        <v>6457</v>
      </c>
      <c r="F1079" t="s">
        <v>973</v>
      </c>
      <c r="G1079">
        <v>1</v>
      </c>
      <c r="H1079">
        <v>0</v>
      </c>
      <c r="I1079" t="s">
        <v>5251</v>
      </c>
      <c r="J1079" t="s">
        <v>5252</v>
      </c>
      <c r="K1079" t="s">
        <v>6979</v>
      </c>
      <c r="L1079" t="s">
        <v>2646</v>
      </c>
      <c r="M1079" t="s">
        <v>1516</v>
      </c>
      <c r="N1079" t="s">
        <v>7509</v>
      </c>
      <c r="O1079" t="s">
        <v>7510</v>
      </c>
      <c r="P1079" t="s">
        <v>7511</v>
      </c>
      <c r="Q1079">
        <v>60512</v>
      </c>
      <c r="R1079">
        <v>58398</v>
      </c>
      <c r="S1079">
        <v>58010</v>
      </c>
      <c r="T1079">
        <v>283</v>
      </c>
      <c r="U1079">
        <v>105</v>
      </c>
      <c r="V1079">
        <v>388</v>
      </c>
      <c r="W1079">
        <v>0.99339999999999995</v>
      </c>
      <c r="X1079">
        <v>1</v>
      </c>
      <c r="Y1079">
        <v>1</v>
      </c>
      <c r="Z1079">
        <v>1</v>
      </c>
      <c r="AA1079">
        <v>1</v>
      </c>
      <c r="AB1079" t="s">
        <v>1019</v>
      </c>
      <c r="AC1079" t="s">
        <v>7512</v>
      </c>
      <c r="AP1079" t="s">
        <v>1232</v>
      </c>
      <c r="AQ1079">
        <v>4</v>
      </c>
      <c r="AT1079" t="s">
        <v>1029</v>
      </c>
      <c r="AU1079" t="s">
        <v>7513</v>
      </c>
      <c r="AV1079" t="str">
        <f t="shared" si="16"/>
        <v>Kotla w aglomeracji Kotla</v>
      </c>
      <c r="AW1079" t="s">
        <v>7514</v>
      </c>
      <c r="AX1079" t="s">
        <v>7514</v>
      </c>
      <c r="BF1079" s="730" t="s">
        <v>6566</v>
      </c>
      <c r="BG1079" s="730" t="s">
        <v>6971</v>
      </c>
      <c r="BH1079" s="730" t="s">
        <v>9501</v>
      </c>
    </row>
    <row r="1080" spans="1:60">
      <c r="A1080">
        <v>1076</v>
      </c>
      <c r="B1080" t="s">
        <v>1019</v>
      </c>
      <c r="D1080" t="s">
        <v>4399</v>
      </c>
      <c r="E1080" t="s">
        <v>4401</v>
      </c>
      <c r="F1080" t="s">
        <v>973</v>
      </c>
      <c r="G1080">
        <v>1</v>
      </c>
      <c r="H1080">
        <v>0</v>
      </c>
      <c r="I1080" t="s">
        <v>5251</v>
      </c>
      <c r="J1080" t="s">
        <v>7027</v>
      </c>
      <c r="K1080" t="s">
        <v>3720</v>
      </c>
      <c r="L1080" t="s">
        <v>2646</v>
      </c>
      <c r="M1080" t="s">
        <v>1516</v>
      </c>
      <c r="N1080" t="s">
        <v>7163</v>
      </c>
      <c r="O1080" t="s">
        <v>7163</v>
      </c>
      <c r="P1080" t="s">
        <v>7515</v>
      </c>
      <c r="Q1080">
        <v>2457</v>
      </c>
      <c r="R1080">
        <v>2476</v>
      </c>
      <c r="S1080">
        <v>2444</v>
      </c>
      <c r="T1080">
        <v>1</v>
      </c>
      <c r="U1080">
        <v>31</v>
      </c>
      <c r="V1080">
        <v>32</v>
      </c>
      <c r="W1080">
        <v>0.98709999999999998</v>
      </c>
      <c r="X1080">
        <v>1</v>
      </c>
      <c r="Y1080">
        <v>1</v>
      </c>
      <c r="Z1080">
        <v>1</v>
      </c>
      <c r="AA1080">
        <v>1</v>
      </c>
      <c r="AB1080" t="s">
        <v>1019</v>
      </c>
      <c r="AC1080" t="s">
        <v>7516</v>
      </c>
      <c r="AP1080" t="s">
        <v>980</v>
      </c>
      <c r="AQ1080">
        <v>0</v>
      </c>
      <c r="AT1080" t="s">
        <v>1169</v>
      </c>
      <c r="AU1080" t="s">
        <v>3306</v>
      </c>
      <c r="AV1080" t="str">
        <f t="shared" si="16"/>
        <v>Oczyszczalnia ścieków w Kościerzynie  w aglomeracji Kościerzyna</v>
      </c>
      <c r="AW1080" t="s">
        <v>7517</v>
      </c>
      <c r="AX1080" t="s">
        <v>3155</v>
      </c>
      <c r="BF1080" s="730" t="s">
        <v>6549</v>
      </c>
      <c r="BG1080" s="730" t="s">
        <v>4845</v>
      </c>
      <c r="BH1080" s="730" t="s">
        <v>9501</v>
      </c>
    </row>
    <row r="1081" spans="1:60">
      <c r="A1081">
        <v>1077</v>
      </c>
      <c r="B1081" t="s">
        <v>1019</v>
      </c>
      <c r="D1081" t="s">
        <v>6075</v>
      </c>
      <c r="E1081" t="s">
        <v>6077</v>
      </c>
      <c r="F1081" t="s">
        <v>973</v>
      </c>
      <c r="G1081">
        <v>1</v>
      </c>
      <c r="H1081">
        <v>0</v>
      </c>
      <c r="I1081" t="s">
        <v>5251</v>
      </c>
      <c r="J1081" t="s">
        <v>7050</v>
      </c>
      <c r="K1081" t="s">
        <v>6971</v>
      </c>
      <c r="L1081" t="s">
        <v>2646</v>
      </c>
      <c r="M1081" t="s">
        <v>1516</v>
      </c>
      <c r="N1081" t="s">
        <v>6077</v>
      </c>
      <c r="O1081" t="s">
        <v>6077</v>
      </c>
      <c r="P1081" t="s">
        <v>7518</v>
      </c>
      <c r="Q1081">
        <v>2236</v>
      </c>
      <c r="R1081">
        <v>2004</v>
      </c>
      <c r="S1081">
        <v>1971</v>
      </c>
      <c r="T1081">
        <v>30</v>
      </c>
      <c r="U1081">
        <v>3</v>
      </c>
      <c r="V1081">
        <v>33</v>
      </c>
      <c r="W1081">
        <v>0.98350000000000004</v>
      </c>
      <c r="X1081">
        <v>1</v>
      </c>
      <c r="Y1081">
        <v>1</v>
      </c>
      <c r="Z1081">
        <v>1</v>
      </c>
      <c r="AA1081">
        <v>1</v>
      </c>
      <c r="AB1081" t="s">
        <v>1019</v>
      </c>
      <c r="AC1081" t="s">
        <v>7519</v>
      </c>
      <c r="AP1081" t="s">
        <v>980</v>
      </c>
      <c r="AQ1081">
        <v>0</v>
      </c>
      <c r="AT1081" t="s">
        <v>1038</v>
      </c>
      <c r="AU1081" t="s">
        <v>6199</v>
      </c>
      <c r="AV1081" t="str">
        <f t="shared" si="16"/>
        <v>Oczyszczalnia Ścieków w Kościanie w aglomeracji Kościan</v>
      </c>
      <c r="AW1081" t="s">
        <v>7520</v>
      </c>
      <c r="AX1081" t="s">
        <v>6200</v>
      </c>
      <c r="BF1081" s="730" t="s">
        <v>6455</v>
      </c>
      <c r="BG1081" s="730" t="s">
        <v>6979</v>
      </c>
      <c r="BH1081" s="730" t="s">
        <v>9501</v>
      </c>
    </row>
    <row r="1082" spans="1:60">
      <c r="A1082">
        <v>1078</v>
      </c>
      <c r="B1082" t="s">
        <v>1019</v>
      </c>
      <c r="D1082" t="s">
        <v>6001</v>
      </c>
      <c r="E1082" t="s">
        <v>6003</v>
      </c>
      <c r="F1082" t="s">
        <v>973</v>
      </c>
      <c r="G1082">
        <v>1</v>
      </c>
      <c r="H1082">
        <v>0</v>
      </c>
      <c r="I1082" t="s">
        <v>5251</v>
      </c>
      <c r="J1082" t="s">
        <v>7360</v>
      </c>
      <c r="K1082" t="s">
        <v>3720</v>
      </c>
      <c r="L1082" t="s">
        <v>2646</v>
      </c>
      <c r="M1082" t="s">
        <v>1516</v>
      </c>
      <c r="N1082" t="s">
        <v>6003</v>
      </c>
      <c r="O1082" t="s">
        <v>7521</v>
      </c>
      <c r="P1082" t="s">
        <v>7522</v>
      </c>
      <c r="Q1082">
        <v>17780</v>
      </c>
      <c r="R1082">
        <v>17907</v>
      </c>
      <c r="S1082">
        <v>17855</v>
      </c>
      <c r="T1082">
        <v>40</v>
      </c>
      <c r="U1082">
        <v>12</v>
      </c>
      <c r="V1082">
        <v>52</v>
      </c>
      <c r="W1082">
        <v>0.99709999999999999</v>
      </c>
      <c r="X1082">
        <v>1</v>
      </c>
      <c r="Y1082">
        <v>1</v>
      </c>
      <c r="Z1082">
        <v>1</v>
      </c>
      <c r="AA1082">
        <v>1</v>
      </c>
      <c r="AB1082" t="s">
        <v>1019</v>
      </c>
      <c r="AC1082" t="s">
        <v>7523</v>
      </c>
      <c r="AP1082" t="s">
        <v>980</v>
      </c>
      <c r="AQ1082">
        <v>0</v>
      </c>
      <c r="AT1082" t="s">
        <v>935</v>
      </c>
      <c r="AU1082" t="s">
        <v>4554</v>
      </c>
      <c r="AV1082" t="str">
        <f t="shared" si="16"/>
        <v>WŁOSTOWICE w aglomeracji Koszyce</v>
      </c>
      <c r="AW1082" t="s">
        <v>7524</v>
      </c>
      <c r="AX1082" t="s">
        <v>4555</v>
      </c>
      <c r="BF1082" s="730" t="s">
        <v>4399</v>
      </c>
      <c r="BG1082" s="730" t="s">
        <v>3720</v>
      </c>
      <c r="BH1082" s="730" t="s">
        <v>9501</v>
      </c>
    </row>
    <row r="1083" spans="1:60">
      <c r="A1083">
        <v>1079</v>
      </c>
      <c r="B1083" t="s">
        <v>1019</v>
      </c>
      <c r="D1083" t="s">
        <v>5989</v>
      </c>
      <c r="E1083" t="s">
        <v>5991</v>
      </c>
      <c r="F1083" t="s">
        <v>973</v>
      </c>
      <c r="G1083">
        <v>1</v>
      </c>
      <c r="H1083">
        <v>0</v>
      </c>
      <c r="I1083" t="s">
        <v>5251</v>
      </c>
      <c r="J1083" t="s">
        <v>7176</v>
      </c>
      <c r="K1083" t="s">
        <v>3720</v>
      </c>
      <c r="L1083" t="s">
        <v>2646</v>
      </c>
      <c r="M1083" t="s">
        <v>1516</v>
      </c>
      <c r="N1083" t="s">
        <v>7525</v>
      </c>
      <c r="O1083" t="s">
        <v>7526</v>
      </c>
      <c r="P1083" t="s">
        <v>7527</v>
      </c>
      <c r="Q1083">
        <v>19687</v>
      </c>
      <c r="R1083">
        <v>18177</v>
      </c>
      <c r="S1083">
        <v>17857</v>
      </c>
      <c r="T1083">
        <v>256</v>
      </c>
      <c r="U1083">
        <v>64</v>
      </c>
      <c r="V1083">
        <v>320</v>
      </c>
      <c r="W1083">
        <v>0.98240000000000005</v>
      </c>
      <c r="X1083">
        <v>1</v>
      </c>
      <c r="Y1083">
        <v>1</v>
      </c>
      <c r="Z1083">
        <v>1</v>
      </c>
      <c r="AA1083">
        <v>1</v>
      </c>
      <c r="AB1083" t="s">
        <v>1019</v>
      </c>
      <c r="AC1083" t="s">
        <v>7528</v>
      </c>
      <c r="AP1083" t="s">
        <v>980</v>
      </c>
      <c r="AQ1083">
        <v>0</v>
      </c>
      <c r="AT1083" t="s">
        <v>970</v>
      </c>
      <c r="AU1083" t="s">
        <v>1018</v>
      </c>
      <c r="AV1083" t="str">
        <f t="shared" si="16"/>
        <v>Jamno w aglomeracji Koszalin</v>
      </c>
      <c r="AW1083" t="s">
        <v>7529</v>
      </c>
      <c r="AX1083" t="s">
        <v>1006</v>
      </c>
      <c r="BF1083" s="730" t="s">
        <v>6075</v>
      </c>
      <c r="BG1083" s="730" t="s">
        <v>6971</v>
      </c>
      <c r="BH1083" s="730" t="s">
        <v>9501</v>
      </c>
    </row>
    <row r="1084" spans="1:60">
      <c r="A1084">
        <v>1080</v>
      </c>
      <c r="B1084" t="s">
        <v>1019</v>
      </c>
      <c r="D1084" t="s">
        <v>5962</v>
      </c>
      <c r="E1084" t="s">
        <v>5964</v>
      </c>
      <c r="F1084" t="s">
        <v>973</v>
      </c>
      <c r="G1084">
        <v>1</v>
      </c>
      <c r="H1084">
        <v>0</v>
      </c>
      <c r="I1084" t="s">
        <v>5251</v>
      </c>
      <c r="J1084" t="s">
        <v>7018</v>
      </c>
      <c r="K1084" t="s">
        <v>3720</v>
      </c>
      <c r="L1084" t="s">
        <v>2646</v>
      </c>
      <c r="M1084" t="s">
        <v>1516</v>
      </c>
      <c r="N1084" t="s">
        <v>7530</v>
      </c>
      <c r="O1084" t="s">
        <v>7531</v>
      </c>
      <c r="P1084" t="s">
        <v>7532</v>
      </c>
      <c r="Q1084">
        <v>23914</v>
      </c>
      <c r="R1084">
        <v>15245</v>
      </c>
      <c r="S1084">
        <v>15245</v>
      </c>
      <c r="T1084">
        <v>0</v>
      </c>
      <c r="U1084">
        <v>0</v>
      </c>
      <c r="V1084">
        <v>0</v>
      </c>
      <c r="W1084">
        <v>1</v>
      </c>
      <c r="X1084">
        <v>1</v>
      </c>
      <c r="Y1084">
        <v>1</v>
      </c>
      <c r="Z1084">
        <v>1</v>
      </c>
      <c r="AA1084">
        <v>1</v>
      </c>
      <c r="AB1084" t="s">
        <v>1019</v>
      </c>
      <c r="AC1084" t="s">
        <v>7533</v>
      </c>
      <c r="AP1084" t="s">
        <v>1232</v>
      </c>
      <c r="AQ1084">
        <v>1</v>
      </c>
      <c r="AT1084" t="s">
        <v>1038</v>
      </c>
      <c r="AU1084" t="s">
        <v>6381</v>
      </c>
      <c r="AV1084" t="str">
        <f t="shared" si="16"/>
        <v>Oczyszczalnia ścieków Kostrzyn nad Odrą w aglomeracji Kostrzyn nad Odrą</v>
      </c>
      <c r="AW1084" t="s">
        <v>7534</v>
      </c>
      <c r="AX1084" t="s">
        <v>6382</v>
      </c>
      <c r="BF1084" s="730" t="s">
        <v>6001</v>
      </c>
      <c r="BG1084" s="730" t="s">
        <v>3720</v>
      </c>
      <c r="BH1084" s="730" t="s">
        <v>9501</v>
      </c>
    </row>
    <row r="1085" spans="1:60">
      <c r="A1085">
        <v>1081</v>
      </c>
      <c r="B1085" t="s">
        <v>1019</v>
      </c>
      <c r="D1085" t="s">
        <v>7535</v>
      </c>
      <c r="E1085" t="s">
        <v>7536</v>
      </c>
      <c r="F1085" t="s">
        <v>1015</v>
      </c>
      <c r="G1085">
        <v>0</v>
      </c>
      <c r="H1085">
        <v>1</v>
      </c>
      <c r="I1085" t="s">
        <v>5251</v>
      </c>
      <c r="J1085" t="s">
        <v>7018</v>
      </c>
      <c r="K1085" t="s">
        <v>3720</v>
      </c>
      <c r="L1085" t="s">
        <v>2646</v>
      </c>
      <c r="M1085" t="s">
        <v>1516</v>
      </c>
      <c r="N1085" t="s">
        <v>7530</v>
      </c>
      <c r="O1085" t="s">
        <v>7530</v>
      </c>
      <c r="P1085" t="s">
        <v>7537</v>
      </c>
      <c r="Q1085">
        <v>3000</v>
      </c>
      <c r="R1085">
        <v>3000</v>
      </c>
      <c r="S1085">
        <v>788</v>
      </c>
      <c r="T1085">
        <v>2212</v>
      </c>
      <c r="U1085">
        <v>0</v>
      </c>
      <c r="V1085">
        <v>2212</v>
      </c>
      <c r="W1085">
        <v>0.26269999999999999</v>
      </c>
      <c r="X1085">
        <v>0</v>
      </c>
      <c r="Y1085">
        <v>0</v>
      </c>
      <c r="Z1085">
        <v>1</v>
      </c>
      <c r="AA1085">
        <v>0</v>
      </c>
      <c r="AB1085" t="s">
        <v>1019</v>
      </c>
      <c r="AC1085" t="s">
        <v>746</v>
      </c>
      <c r="AJ1085" t="s">
        <v>5962</v>
      </c>
      <c r="AP1085" t="s">
        <v>980</v>
      </c>
      <c r="AQ1085">
        <v>0</v>
      </c>
      <c r="AT1085" t="s">
        <v>1038</v>
      </c>
      <c r="AU1085" t="s">
        <v>6762</v>
      </c>
      <c r="AV1085" t="str">
        <f t="shared" si="16"/>
        <v>Skałowo w aglomeracji Kostrzyn</v>
      </c>
      <c r="AW1085" t="s">
        <v>7538</v>
      </c>
      <c r="AX1085" t="s">
        <v>6763</v>
      </c>
      <c r="BF1085" s="730" t="s">
        <v>5989</v>
      </c>
      <c r="BG1085" s="730" t="s">
        <v>3720</v>
      </c>
      <c r="BH1085" s="730" t="s">
        <v>9501</v>
      </c>
    </row>
    <row r="1086" spans="1:60">
      <c r="A1086">
        <v>1082</v>
      </c>
      <c r="B1086" t="s">
        <v>1019</v>
      </c>
      <c r="D1086" t="s">
        <v>5926</v>
      </c>
      <c r="E1086" t="s">
        <v>5927</v>
      </c>
      <c r="F1086" t="s">
        <v>973</v>
      </c>
      <c r="G1086">
        <v>1</v>
      </c>
      <c r="H1086">
        <v>0</v>
      </c>
      <c r="I1086" t="s">
        <v>5251</v>
      </c>
      <c r="J1086" t="s">
        <v>7039</v>
      </c>
      <c r="K1086" t="s">
        <v>6971</v>
      </c>
      <c r="L1086" t="s">
        <v>2646</v>
      </c>
      <c r="M1086" t="s">
        <v>1516</v>
      </c>
      <c r="N1086" t="s">
        <v>7484</v>
      </c>
      <c r="O1086" t="s">
        <v>7484</v>
      </c>
      <c r="P1086" t="s">
        <v>7539</v>
      </c>
      <c r="Q1086">
        <v>17237</v>
      </c>
      <c r="R1086">
        <v>17239</v>
      </c>
      <c r="S1086">
        <v>17149</v>
      </c>
      <c r="T1086">
        <v>50</v>
      </c>
      <c r="U1086">
        <v>40</v>
      </c>
      <c r="V1086">
        <v>90</v>
      </c>
      <c r="W1086">
        <v>0.99480000000000002</v>
      </c>
      <c r="X1086">
        <v>1</v>
      </c>
      <c r="Y1086">
        <v>1</v>
      </c>
      <c r="Z1086">
        <v>1</v>
      </c>
      <c r="AA1086">
        <v>1</v>
      </c>
      <c r="AB1086" t="s">
        <v>1019</v>
      </c>
      <c r="AC1086" t="s">
        <v>7540</v>
      </c>
      <c r="AP1086" t="s">
        <v>980</v>
      </c>
      <c r="AQ1086">
        <v>0</v>
      </c>
      <c r="AT1086" t="s">
        <v>1029</v>
      </c>
      <c r="AU1086" t="s">
        <v>7541</v>
      </c>
      <c r="AV1086" t="str">
        <f t="shared" si="16"/>
        <v>Piotrowice w aglomeracji Kostomłoty</v>
      </c>
      <c r="AW1086" t="s">
        <v>7542</v>
      </c>
      <c r="AX1086" t="s">
        <v>7543</v>
      </c>
      <c r="BF1086" s="730" t="s">
        <v>5962</v>
      </c>
      <c r="BG1086" s="730" t="s">
        <v>3720</v>
      </c>
      <c r="BH1086" s="730" t="s">
        <v>9501</v>
      </c>
    </row>
    <row r="1087" spans="1:60">
      <c r="A1087">
        <v>1083</v>
      </c>
      <c r="B1087" t="s">
        <v>1019</v>
      </c>
      <c r="D1087" t="s">
        <v>5854</v>
      </c>
      <c r="E1087" t="s">
        <v>5856</v>
      </c>
      <c r="F1087" t="s">
        <v>973</v>
      </c>
      <c r="G1087">
        <v>1</v>
      </c>
      <c r="H1087">
        <v>0</v>
      </c>
      <c r="I1087" t="s">
        <v>5251</v>
      </c>
      <c r="J1087" t="s">
        <v>7039</v>
      </c>
      <c r="K1087" t="s">
        <v>3720</v>
      </c>
      <c r="L1087" t="s">
        <v>2646</v>
      </c>
      <c r="M1087" t="s">
        <v>1516</v>
      </c>
      <c r="N1087" t="s">
        <v>7544</v>
      </c>
      <c r="O1087" t="s">
        <v>7544</v>
      </c>
      <c r="P1087" t="s">
        <v>7545</v>
      </c>
      <c r="Q1087">
        <v>6846</v>
      </c>
      <c r="R1087">
        <v>7046</v>
      </c>
      <c r="S1087">
        <v>7046</v>
      </c>
      <c r="T1087">
        <v>0</v>
      </c>
      <c r="U1087">
        <v>0</v>
      </c>
      <c r="V1087">
        <v>0</v>
      </c>
      <c r="W1087">
        <v>1</v>
      </c>
      <c r="X1087">
        <v>1</v>
      </c>
      <c r="Y1087">
        <v>1</v>
      </c>
      <c r="Z1087">
        <v>1</v>
      </c>
      <c r="AA1087">
        <v>1</v>
      </c>
      <c r="AB1087" t="s">
        <v>1019</v>
      </c>
      <c r="AC1087" t="s">
        <v>7546</v>
      </c>
      <c r="AP1087" t="s">
        <v>980</v>
      </c>
      <c r="AQ1087">
        <v>0</v>
      </c>
      <c r="AT1087" t="s">
        <v>1019</v>
      </c>
      <c r="AU1087" t="s">
        <v>7423</v>
      </c>
      <c r="AV1087" t="str">
        <f t="shared" si="16"/>
        <v>Kostków w aglomeracji Kostków</v>
      </c>
      <c r="AW1087" t="s">
        <v>7424</v>
      </c>
      <c r="AX1087" t="s">
        <v>7424</v>
      </c>
      <c r="BF1087" s="730" t="s">
        <v>7535</v>
      </c>
      <c r="BG1087" s="730" t="s">
        <v>3720</v>
      </c>
      <c r="BH1087" s="730" t="s">
        <v>9501</v>
      </c>
    </row>
    <row r="1088" spans="1:60">
      <c r="A1088">
        <v>1084</v>
      </c>
      <c r="B1088" t="s">
        <v>1019</v>
      </c>
      <c r="D1088" t="s">
        <v>5807</v>
      </c>
      <c r="E1088" t="s">
        <v>5809</v>
      </c>
      <c r="F1088" t="s">
        <v>973</v>
      </c>
      <c r="G1088">
        <v>1</v>
      </c>
      <c r="H1088">
        <v>0</v>
      </c>
      <c r="I1088" t="s">
        <v>5251</v>
      </c>
      <c r="J1088" t="s">
        <v>7063</v>
      </c>
      <c r="K1088" t="s">
        <v>6979</v>
      </c>
      <c r="L1088" t="s">
        <v>2646</v>
      </c>
      <c r="M1088" t="s">
        <v>1516</v>
      </c>
      <c r="N1088" t="s">
        <v>5809</v>
      </c>
      <c r="O1088" t="s">
        <v>5809</v>
      </c>
      <c r="P1088" t="s">
        <v>7547</v>
      </c>
      <c r="Q1088">
        <v>2695</v>
      </c>
      <c r="R1088">
        <v>2743</v>
      </c>
      <c r="S1088">
        <v>2609</v>
      </c>
      <c r="T1088">
        <v>123</v>
      </c>
      <c r="U1088">
        <v>11</v>
      </c>
      <c r="V1088">
        <v>134</v>
      </c>
      <c r="W1088">
        <v>0.95109999999999995</v>
      </c>
      <c r="X1088">
        <v>0</v>
      </c>
      <c r="Y1088">
        <v>1</v>
      </c>
      <c r="Z1088">
        <v>1</v>
      </c>
      <c r="AA1088">
        <v>0</v>
      </c>
      <c r="AB1088" t="s">
        <v>1019</v>
      </c>
      <c r="AC1088" t="s">
        <v>7548</v>
      </c>
      <c r="AP1088" t="s">
        <v>980</v>
      </c>
      <c r="AQ1088">
        <v>0</v>
      </c>
      <c r="AT1088" t="s">
        <v>1212</v>
      </c>
      <c r="AU1088" t="s">
        <v>5928</v>
      </c>
      <c r="AV1088" t="str">
        <f t="shared" si="16"/>
        <v>Oczyszczalnia ścieków komunalnych w Kosowie Lackim w aglomeracji Kosów Lacki</v>
      </c>
      <c r="AW1088" t="s">
        <v>7549</v>
      </c>
      <c r="AX1088" t="s">
        <v>5929</v>
      </c>
      <c r="BF1088" s="730" t="s">
        <v>5926</v>
      </c>
      <c r="BG1088" s="730" t="s">
        <v>6971</v>
      </c>
      <c r="BH1088" s="730" t="s">
        <v>9501</v>
      </c>
    </row>
    <row r="1089" spans="1:60">
      <c r="A1089">
        <v>1085</v>
      </c>
      <c r="B1089" t="s">
        <v>1019</v>
      </c>
      <c r="D1089" t="s">
        <v>5799</v>
      </c>
      <c r="E1089" t="s">
        <v>5801</v>
      </c>
      <c r="F1089" t="s">
        <v>973</v>
      </c>
      <c r="G1089">
        <v>2</v>
      </c>
      <c r="H1089">
        <v>0</v>
      </c>
      <c r="I1089" t="s">
        <v>5251</v>
      </c>
      <c r="J1089" t="s">
        <v>7233</v>
      </c>
      <c r="K1089" t="s">
        <v>4845</v>
      </c>
      <c r="L1089" t="s">
        <v>2646</v>
      </c>
      <c r="M1089" t="s">
        <v>1516</v>
      </c>
      <c r="N1089" t="s">
        <v>5800</v>
      </c>
      <c r="O1089" t="s">
        <v>7550</v>
      </c>
      <c r="P1089" t="s">
        <v>7551</v>
      </c>
      <c r="Q1089">
        <v>8381</v>
      </c>
      <c r="R1089">
        <v>7801</v>
      </c>
      <c r="S1089">
        <v>417</v>
      </c>
      <c r="T1089">
        <v>7352</v>
      </c>
      <c r="U1089">
        <v>32</v>
      </c>
      <c r="V1089">
        <v>7384</v>
      </c>
      <c r="W1089">
        <v>5.3499999999999999E-2</v>
      </c>
      <c r="X1089">
        <v>0</v>
      </c>
      <c r="Y1089">
        <v>0</v>
      </c>
      <c r="Z1089">
        <v>1</v>
      </c>
      <c r="AA1089">
        <v>0</v>
      </c>
      <c r="AB1089" t="s">
        <v>1019</v>
      </c>
      <c r="AC1089" s="515" t="s">
        <v>7552</v>
      </c>
      <c r="AD1089" s="515" t="s">
        <v>7553</v>
      </c>
      <c r="AP1089" t="s">
        <v>980</v>
      </c>
      <c r="AQ1089">
        <v>0</v>
      </c>
      <c r="AT1089" t="s">
        <v>1212</v>
      </c>
      <c r="AU1089" t="s">
        <v>5928</v>
      </c>
      <c r="AV1089" t="str">
        <f t="shared" si="16"/>
        <v>Zakładowa Oczyszczalnia ścieków OSM w Kosowie Lackim w aglomeracji Kosów Lacki</v>
      </c>
      <c r="AW1089" t="s">
        <v>7554</v>
      </c>
      <c r="AX1089" t="s">
        <v>5929</v>
      </c>
      <c r="BF1089" s="730" t="s">
        <v>5854</v>
      </c>
      <c r="BG1089" s="730" t="s">
        <v>3720</v>
      </c>
      <c r="BH1089" s="730" t="s">
        <v>9501</v>
      </c>
    </row>
    <row r="1090" spans="1:60">
      <c r="A1090">
        <v>1086</v>
      </c>
      <c r="B1090" t="s">
        <v>1019</v>
      </c>
      <c r="D1090" t="s">
        <v>5500</v>
      </c>
      <c r="E1090" t="s">
        <v>5502</v>
      </c>
      <c r="F1090" t="s">
        <v>973</v>
      </c>
      <c r="G1090">
        <v>1</v>
      </c>
      <c r="H1090">
        <v>0</v>
      </c>
      <c r="I1090" t="s">
        <v>5251</v>
      </c>
      <c r="J1090" t="s">
        <v>6988</v>
      </c>
      <c r="K1090" t="s">
        <v>6979</v>
      </c>
      <c r="L1090" t="s">
        <v>2646</v>
      </c>
      <c r="M1090" t="s">
        <v>1516</v>
      </c>
      <c r="N1090" t="s">
        <v>5502</v>
      </c>
      <c r="O1090" t="s">
        <v>5502</v>
      </c>
      <c r="P1090" t="s">
        <v>7555</v>
      </c>
      <c r="Q1090">
        <v>7172</v>
      </c>
      <c r="R1090">
        <v>7873</v>
      </c>
      <c r="S1090">
        <v>7611</v>
      </c>
      <c r="T1090">
        <v>210</v>
      </c>
      <c r="U1090">
        <v>52</v>
      </c>
      <c r="V1090">
        <v>262</v>
      </c>
      <c r="W1090">
        <v>0.9667</v>
      </c>
      <c r="X1090">
        <v>0</v>
      </c>
      <c r="Y1090">
        <v>0</v>
      </c>
      <c r="Z1090">
        <v>1</v>
      </c>
      <c r="AA1090">
        <v>0</v>
      </c>
      <c r="AB1090" t="s">
        <v>1019</v>
      </c>
      <c r="AC1090" t="s">
        <v>7556</v>
      </c>
      <c r="AP1090" t="s">
        <v>980</v>
      </c>
      <c r="AQ1090">
        <v>0</v>
      </c>
      <c r="AT1090" t="s">
        <v>935</v>
      </c>
      <c r="AU1090" t="s">
        <v>5229</v>
      </c>
      <c r="AV1090" t="str">
        <f t="shared" si="16"/>
        <v>Oczyszczalnia ścieków w Wojnarowej w aglomeracji Korzenna</v>
      </c>
      <c r="AW1090" t="s">
        <v>7557</v>
      </c>
      <c r="AX1090" t="s">
        <v>5230</v>
      </c>
      <c r="BF1090" s="730" t="s">
        <v>5807</v>
      </c>
      <c r="BG1090" s="730" t="s">
        <v>6979</v>
      </c>
      <c r="BH1090" s="730" t="s">
        <v>9501</v>
      </c>
    </row>
    <row r="1091" spans="1:60">
      <c r="A1091">
        <v>1087</v>
      </c>
      <c r="B1091" t="s">
        <v>1019</v>
      </c>
      <c r="D1091" t="s">
        <v>5406</v>
      </c>
      <c r="E1091" t="s">
        <v>5407</v>
      </c>
      <c r="F1091" t="s">
        <v>973</v>
      </c>
      <c r="G1091">
        <v>1</v>
      </c>
      <c r="H1091">
        <v>0</v>
      </c>
      <c r="I1091" t="s">
        <v>5251</v>
      </c>
      <c r="J1091" t="s">
        <v>5252</v>
      </c>
      <c r="K1091" t="s">
        <v>3720</v>
      </c>
      <c r="L1091" t="s">
        <v>2646</v>
      </c>
      <c r="M1091" t="s">
        <v>1516</v>
      </c>
      <c r="N1091" t="s">
        <v>5407</v>
      </c>
      <c r="O1091" t="s">
        <v>7558</v>
      </c>
      <c r="P1091" t="s">
        <v>7559</v>
      </c>
      <c r="Q1091">
        <v>5348</v>
      </c>
      <c r="R1091">
        <v>5348</v>
      </c>
      <c r="S1091">
        <v>5325</v>
      </c>
      <c r="T1091">
        <v>0</v>
      </c>
      <c r="U1091">
        <v>23</v>
      </c>
      <c r="V1091">
        <v>23</v>
      </c>
      <c r="W1091">
        <v>0.99570000000000003</v>
      </c>
      <c r="X1091">
        <v>1</v>
      </c>
      <c r="Y1091">
        <v>1</v>
      </c>
      <c r="Z1091">
        <v>1</v>
      </c>
      <c r="AA1091">
        <v>1</v>
      </c>
      <c r="AB1091" t="s">
        <v>1019</v>
      </c>
      <c r="AC1091" t="s">
        <v>7560</v>
      </c>
      <c r="AP1091" t="s">
        <v>980</v>
      </c>
      <c r="AQ1091">
        <v>0</v>
      </c>
      <c r="AT1091" t="s">
        <v>1459</v>
      </c>
      <c r="AU1091" t="s">
        <v>1906</v>
      </c>
      <c r="AV1091" t="str">
        <f t="shared" si="16"/>
        <v>Oczyszczalnia Korsze w aglomeracji Korsze</v>
      </c>
      <c r="AW1091" t="s">
        <v>7561</v>
      </c>
      <c r="AX1091" t="s">
        <v>1907</v>
      </c>
      <c r="BF1091" s="730" t="s">
        <v>5799</v>
      </c>
      <c r="BG1091" s="730" t="s">
        <v>4845</v>
      </c>
      <c r="BH1091" s="730" t="s">
        <v>9501</v>
      </c>
    </row>
    <row r="1092" spans="1:60">
      <c r="A1092">
        <v>1088</v>
      </c>
      <c r="B1092" t="s">
        <v>1019</v>
      </c>
      <c r="D1092" t="s">
        <v>4922</v>
      </c>
      <c r="E1092" t="s">
        <v>4924</v>
      </c>
      <c r="F1092" t="s">
        <v>973</v>
      </c>
      <c r="G1092">
        <v>1</v>
      </c>
      <c r="H1092">
        <v>0</v>
      </c>
      <c r="I1092" t="s">
        <v>5251</v>
      </c>
      <c r="J1092" t="s">
        <v>7021</v>
      </c>
      <c r="K1092" t="s">
        <v>6971</v>
      </c>
      <c r="L1092" t="s">
        <v>2646</v>
      </c>
      <c r="M1092" t="s">
        <v>1516</v>
      </c>
      <c r="N1092" t="s">
        <v>4924</v>
      </c>
      <c r="O1092" t="s">
        <v>4924</v>
      </c>
      <c r="P1092" t="s">
        <v>7562</v>
      </c>
      <c r="Q1092">
        <v>5598</v>
      </c>
      <c r="R1092">
        <v>5622</v>
      </c>
      <c r="S1092">
        <v>5551</v>
      </c>
      <c r="T1092">
        <v>59</v>
      </c>
      <c r="U1092">
        <v>12</v>
      </c>
      <c r="V1092">
        <v>71</v>
      </c>
      <c r="W1092">
        <v>0.98740000000000006</v>
      </c>
      <c r="X1092">
        <v>1</v>
      </c>
      <c r="Y1092">
        <v>1</v>
      </c>
      <c r="Z1092">
        <v>1</v>
      </c>
      <c r="AA1092">
        <v>1</v>
      </c>
      <c r="AB1092" t="s">
        <v>1019</v>
      </c>
      <c r="AC1092" t="s">
        <v>7563</v>
      </c>
      <c r="AP1092" t="s">
        <v>980</v>
      </c>
      <c r="AQ1092">
        <v>0</v>
      </c>
      <c r="AT1092" t="s">
        <v>1169</v>
      </c>
      <c r="AU1092" t="s">
        <v>3299</v>
      </c>
      <c r="AV1092" t="str">
        <f t="shared" si="16"/>
        <v>Koronowo w aglomeracji Koronowo</v>
      </c>
      <c r="AW1092" t="s">
        <v>3300</v>
      </c>
      <c r="AX1092" t="s">
        <v>3300</v>
      </c>
      <c r="BF1092" s="730" t="s">
        <v>5500</v>
      </c>
      <c r="BG1092" s="730" t="s">
        <v>6979</v>
      </c>
      <c r="BH1092" s="730" t="s">
        <v>9501</v>
      </c>
    </row>
    <row r="1093" spans="1:60">
      <c r="A1093">
        <v>1089</v>
      </c>
      <c r="B1093" t="s">
        <v>1019</v>
      </c>
      <c r="D1093" t="s">
        <v>4881</v>
      </c>
      <c r="E1093" t="s">
        <v>4883</v>
      </c>
      <c r="F1093" t="s">
        <v>973</v>
      </c>
      <c r="G1093">
        <v>1</v>
      </c>
      <c r="H1093">
        <v>0</v>
      </c>
      <c r="I1093" t="s">
        <v>5251</v>
      </c>
      <c r="J1093" t="s">
        <v>5252</v>
      </c>
      <c r="K1093" t="s">
        <v>6979</v>
      </c>
      <c r="L1093" t="s">
        <v>2646</v>
      </c>
      <c r="M1093" t="s">
        <v>1516</v>
      </c>
      <c r="N1093" t="s">
        <v>4883</v>
      </c>
      <c r="O1093" t="s">
        <v>4883</v>
      </c>
      <c r="P1093" t="s">
        <v>7564</v>
      </c>
      <c r="Q1093">
        <v>6387</v>
      </c>
      <c r="R1093">
        <v>6055</v>
      </c>
      <c r="S1093">
        <v>4404</v>
      </c>
      <c r="T1093">
        <v>1611</v>
      </c>
      <c r="U1093">
        <v>40</v>
      </c>
      <c r="V1093">
        <v>1651</v>
      </c>
      <c r="W1093">
        <v>0.72729999999999995</v>
      </c>
      <c r="X1093">
        <v>0</v>
      </c>
      <c r="Y1093">
        <v>1</v>
      </c>
      <c r="Z1093">
        <v>1</v>
      </c>
      <c r="AA1093">
        <v>0</v>
      </c>
      <c r="AB1093" t="s">
        <v>1019</v>
      </c>
      <c r="AC1093" t="s">
        <v>7565</v>
      </c>
      <c r="AP1093" t="s">
        <v>980</v>
      </c>
      <c r="AQ1093">
        <v>0</v>
      </c>
      <c r="AT1093" t="s">
        <v>1029</v>
      </c>
      <c r="AU1093" t="s">
        <v>7566</v>
      </c>
      <c r="AV1093" t="str">
        <f t="shared" si="16"/>
        <v>Korfantów w aglomeracji Korfantów</v>
      </c>
      <c r="AW1093" t="s">
        <v>7567</v>
      </c>
      <c r="AX1093" t="s">
        <v>7567</v>
      </c>
      <c r="BF1093" s="730" t="s">
        <v>5406</v>
      </c>
      <c r="BG1093" s="730" t="s">
        <v>3720</v>
      </c>
      <c r="BH1093" s="730" t="s">
        <v>9501</v>
      </c>
    </row>
    <row r="1094" spans="1:60">
      <c r="A1094">
        <v>1090</v>
      </c>
      <c r="B1094" t="s">
        <v>1019</v>
      </c>
      <c r="D1094" t="s">
        <v>4843</v>
      </c>
      <c r="E1094" t="s">
        <v>4845</v>
      </c>
      <c r="F1094" t="s">
        <v>973</v>
      </c>
      <c r="G1094">
        <v>1</v>
      </c>
      <c r="H1094">
        <v>0</v>
      </c>
      <c r="I1094" t="s">
        <v>5251</v>
      </c>
      <c r="J1094" t="s">
        <v>7081</v>
      </c>
      <c r="K1094" t="s">
        <v>4845</v>
      </c>
      <c r="L1094" t="s">
        <v>2646</v>
      </c>
      <c r="M1094" t="s">
        <v>1516</v>
      </c>
      <c r="N1094" t="s">
        <v>7568</v>
      </c>
      <c r="O1094" t="s">
        <v>7569</v>
      </c>
      <c r="P1094" t="s">
        <v>7570</v>
      </c>
      <c r="Q1094">
        <v>64094</v>
      </c>
      <c r="R1094">
        <v>59790</v>
      </c>
      <c r="S1094">
        <v>59790</v>
      </c>
      <c r="T1094">
        <v>0</v>
      </c>
      <c r="U1094">
        <v>0</v>
      </c>
      <c r="V1094">
        <v>0</v>
      </c>
      <c r="W1094">
        <v>1</v>
      </c>
      <c r="X1094">
        <v>1</v>
      </c>
      <c r="Y1094">
        <v>1</v>
      </c>
      <c r="Z1094">
        <v>1</v>
      </c>
      <c r="AA1094">
        <v>1</v>
      </c>
      <c r="AB1094" t="s">
        <v>1019</v>
      </c>
      <c r="AC1094" t="s">
        <v>7571</v>
      </c>
      <c r="AP1094" t="s">
        <v>980</v>
      </c>
      <c r="AQ1094">
        <v>0</v>
      </c>
      <c r="AT1094" t="s">
        <v>935</v>
      </c>
      <c r="AU1094" t="s">
        <v>5337</v>
      </c>
      <c r="AV1094" t="str">
        <f t="shared" ref="AV1094:AV1157" si="17">CONCATENATE("",AW1094," w aglomeracji ",AX1094)</f>
        <v>KORCZYN w aglomeracji KORCZYN</v>
      </c>
      <c r="AW1094" t="s">
        <v>7572</v>
      </c>
      <c r="AX1094" t="s">
        <v>7572</v>
      </c>
      <c r="BF1094" s="730" t="s">
        <v>4922</v>
      </c>
      <c r="BG1094" s="730" t="s">
        <v>6971</v>
      </c>
      <c r="BH1094" s="730" t="s">
        <v>9501</v>
      </c>
    </row>
    <row r="1095" spans="1:60">
      <c r="A1095">
        <v>1091</v>
      </c>
      <c r="B1095" t="s">
        <v>1019</v>
      </c>
      <c r="D1095" t="s">
        <v>4746</v>
      </c>
      <c r="E1095" t="s">
        <v>4747</v>
      </c>
      <c r="F1095" t="s">
        <v>973</v>
      </c>
      <c r="G1095">
        <v>1</v>
      </c>
      <c r="H1095">
        <v>0</v>
      </c>
      <c r="I1095" t="s">
        <v>5251</v>
      </c>
      <c r="J1095" t="s">
        <v>7050</v>
      </c>
      <c r="K1095" t="s">
        <v>6971</v>
      </c>
      <c r="L1095" t="s">
        <v>2646</v>
      </c>
      <c r="M1095" t="s">
        <v>1516</v>
      </c>
      <c r="N1095" t="s">
        <v>7573</v>
      </c>
      <c r="O1095" t="s">
        <v>7573</v>
      </c>
      <c r="P1095" t="s">
        <v>7574</v>
      </c>
      <c r="Q1095">
        <v>4393</v>
      </c>
      <c r="R1095">
        <v>4315</v>
      </c>
      <c r="S1095">
        <v>4253</v>
      </c>
      <c r="T1095">
        <v>54</v>
      </c>
      <c r="U1095">
        <v>8</v>
      </c>
      <c r="V1095">
        <v>62</v>
      </c>
      <c r="W1095">
        <v>0.98560000000000003</v>
      </c>
      <c r="X1095">
        <v>1</v>
      </c>
      <c r="Y1095">
        <v>1</v>
      </c>
      <c r="Z1095">
        <v>1</v>
      </c>
      <c r="AA1095">
        <v>1</v>
      </c>
      <c r="AB1095" t="s">
        <v>1019</v>
      </c>
      <c r="AC1095" t="s">
        <v>7575</v>
      </c>
      <c r="AP1095" t="s">
        <v>980</v>
      </c>
      <c r="AQ1095">
        <v>0</v>
      </c>
      <c r="AT1095" t="s">
        <v>1047</v>
      </c>
      <c r="AU1095" t="s">
        <v>3979</v>
      </c>
      <c r="AV1095" t="str">
        <f t="shared" si="17"/>
        <v>Oczyszczalnia Kończyce Małe w aglomeracji Kończyce Małe</v>
      </c>
      <c r="AW1095" t="s">
        <v>7576</v>
      </c>
      <c r="AX1095" t="s">
        <v>3980</v>
      </c>
      <c r="BF1095" s="730" t="s">
        <v>4881</v>
      </c>
      <c r="BG1095" s="730" t="s">
        <v>6979</v>
      </c>
      <c r="BH1095" s="730" t="s">
        <v>9501</v>
      </c>
    </row>
    <row r="1096" spans="1:60">
      <c r="A1096">
        <v>1092</v>
      </c>
      <c r="B1096" t="s">
        <v>1019</v>
      </c>
      <c r="D1096" t="s">
        <v>4644</v>
      </c>
      <c r="E1096" t="s">
        <v>4646</v>
      </c>
      <c r="F1096" t="s">
        <v>973</v>
      </c>
      <c r="G1096">
        <v>1</v>
      </c>
      <c r="H1096">
        <v>0</v>
      </c>
      <c r="I1096" t="s">
        <v>5251</v>
      </c>
      <c r="J1096" t="s">
        <v>7021</v>
      </c>
      <c r="K1096" t="s">
        <v>4845</v>
      </c>
      <c r="L1096" t="s">
        <v>2646</v>
      </c>
      <c r="M1096" t="s">
        <v>1516</v>
      </c>
      <c r="N1096" t="s">
        <v>4646</v>
      </c>
      <c r="O1096" t="s">
        <v>4646</v>
      </c>
      <c r="P1096" t="s">
        <v>7577</v>
      </c>
      <c r="Q1096">
        <v>5449</v>
      </c>
      <c r="R1096">
        <v>5057</v>
      </c>
      <c r="S1096">
        <v>4960</v>
      </c>
      <c r="T1096">
        <v>71</v>
      </c>
      <c r="U1096">
        <v>26</v>
      </c>
      <c r="V1096">
        <v>97</v>
      </c>
      <c r="W1096">
        <v>0.98080000000000001</v>
      </c>
      <c r="X1096">
        <v>1</v>
      </c>
      <c r="Y1096">
        <v>1</v>
      </c>
      <c r="Z1096">
        <v>1</v>
      </c>
      <c r="AA1096">
        <v>1</v>
      </c>
      <c r="AB1096" t="s">
        <v>1019</v>
      </c>
      <c r="AC1096" t="s">
        <v>7578</v>
      </c>
      <c r="AP1096" t="s">
        <v>980</v>
      </c>
      <c r="AQ1096">
        <v>0</v>
      </c>
      <c r="AT1096" t="s">
        <v>1212</v>
      </c>
      <c r="AU1096" t="s">
        <v>5820</v>
      </c>
      <c r="AV1096" t="str">
        <f t="shared" si="17"/>
        <v>Gminna Oczyszczalnia Ścieków w Konstantynowie w aglomeracji Konstantynów</v>
      </c>
      <c r="AW1096" t="s">
        <v>7579</v>
      </c>
      <c r="AX1096" t="s">
        <v>5821</v>
      </c>
      <c r="BF1096" s="730" t="s">
        <v>4843</v>
      </c>
      <c r="BG1096" s="730" t="s">
        <v>4845</v>
      </c>
      <c r="BH1096" s="730" t="s">
        <v>9501</v>
      </c>
    </row>
    <row r="1097" spans="1:60">
      <c r="A1097">
        <v>1093</v>
      </c>
      <c r="B1097" t="s">
        <v>1019</v>
      </c>
      <c r="D1097" t="s">
        <v>4606</v>
      </c>
      <c r="E1097" t="s">
        <v>4608</v>
      </c>
      <c r="F1097" t="s">
        <v>973</v>
      </c>
      <c r="G1097">
        <v>1</v>
      </c>
      <c r="H1097">
        <v>0</v>
      </c>
      <c r="I1097" t="s">
        <v>5251</v>
      </c>
      <c r="J1097" t="s">
        <v>7086</v>
      </c>
      <c r="K1097" t="s">
        <v>3720</v>
      </c>
      <c r="L1097" t="s">
        <v>2646</v>
      </c>
      <c r="M1097" t="s">
        <v>1516</v>
      </c>
      <c r="N1097" t="s">
        <v>4608</v>
      </c>
      <c r="O1097" t="s">
        <v>4608</v>
      </c>
      <c r="P1097" t="s">
        <v>7580</v>
      </c>
      <c r="Q1097">
        <v>4830</v>
      </c>
      <c r="R1097">
        <v>4830</v>
      </c>
      <c r="S1097">
        <v>4767</v>
      </c>
      <c r="T1097">
        <v>63</v>
      </c>
      <c r="U1097">
        <v>0</v>
      </c>
      <c r="V1097">
        <v>63</v>
      </c>
      <c r="W1097">
        <v>0.98699999999999999</v>
      </c>
      <c r="X1097">
        <v>1</v>
      </c>
      <c r="Y1097">
        <v>1</v>
      </c>
      <c r="Z1097">
        <v>1</v>
      </c>
      <c r="AA1097">
        <v>1</v>
      </c>
      <c r="AB1097" t="s">
        <v>1019</v>
      </c>
      <c r="AC1097" t="s">
        <v>7581</v>
      </c>
      <c r="AP1097" t="s">
        <v>980</v>
      </c>
      <c r="AQ1097">
        <v>0</v>
      </c>
      <c r="AT1097" t="s">
        <v>990</v>
      </c>
      <c r="AU1097" t="s">
        <v>7582</v>
      </c>
      <c r="AV1097" t="str">
        <f t="shared" si="17"/>
        <v>SAUR KONSTANCJA w aglomeracji Konstancin-Jeziorna</v>
      </c>
      <c r="AW1097" t="s">
        <v>7583</v>
      </c>
      <c r="AX1097" t="s">
        <v>7584</v>
      </c>
      <c r="BF1097" s="730" t="s">
        <v>4746</v>
      </c>
      <c r="BG1097" s="730" t="s">
        <v>6971</v>
      </c>
      <c r="BH1097" s="730" t="s">
        <v>9501</v>
      </c>
    </row>
    <row r="1098" spans="1:60">
      <c r="A1098">
        <v>1094</v>
      </c>
      <c r="B1098" t="s">
        <v>1019</v>
      </c>
      <c r="D1098" t="s">
        <v>4473</v>
      </c>
      <c r="E1098" t="s">
        <v>4474</v>
      </c>
      <c r="F1098" t="s">
        <v>973</v>
      </c>
      <c r="G1098">
        <v>1</v>
      </c>
      <c r="H1098">
        <v>0</v>
      </c>
      <c r="I1098" t="s">
        <v>3599</v>
      </c>
      <c r="J1098" t="s">
        <v>7585</v>
      </c>
      <c r="K1098" t="s">
        <v>6979</v>
      </c>
      <c r="L1098" t="s">
        <v>2646</v>
      </c>
      <c r="M1098" t="s">
        <v>1516</v>
      </c>
      <c r="N1098" t="s">
        <v>4474</v>
      </c>
      <c r="O1098" t="s">
        <v>4474</v>
      </c>
      <c r="P1098" t="s">
        <v>7586</v>
      </c>
      <c r="Q1098">
        <v>2108</v>
      </c>
      <c r="R1098">
        <v>2108</v>
      </c>
      <c r="S1098">
        <v>2094</v>
      </c>
      <c r="T1098">
        <v>14</v>
      </c>
      <c r="U1098">
        <v>0</v>
      </c>
      <c r="V1098">
        <v>14</v>
      </c>
      <c r="W1098">
        <v>0.99339999999999995</v>
      </c>
      <c r="X1098">
        <v>1</v>
      </c>
      <c r="Y1098">
        <v>1</v>
      </c>
      <c r="Z1098">
        <v>1</v>
      </c>
      <c r="AA1098">
        <v>1</v>
      </c>
      <c r="AB1098" t="s">
        <v>1019</v>
      </c>
      <c r="AC1098" t="s">
        <v>7587</v>
      </c>
      <c r="AP1098" t="s">
        <v>980</v>
      </c>
      <c r="AQ1098">
        <v>0</v>
      </c>
      <c r="AT1098" t="s">
        <v>1038</v>
      </c>
      <c r="AU1098" t="s">
        <v>6448</v>
      </c>
      <c r="AV1098" t="str">
        <f t="shared" si="17"/>
        <v>Oczyszczalnia ścieków w aglomeracji Konopiska</v>
      </c>
      <c r="AW1098" t="s">
        <v>1160</v>
      </c>
      <c r="AX1098" t="s">
        <v>6449</v>
      </c>
      <c r="BF1098" s="730" t="s">
        <v>4644</v>
      </c>
      <c r="BG1098" s="730" t="s">
        <v>4845</v>
      </c>
      <c r="BH1098" s="730" t="s">
        <v>9501</v>
      </c>
    </row>
    <row r="1099" spans="1:60">
      <c r="A1099">
        <v>1095</v>
      </c>
      <c r="B1099" t="s">
        <v>1019</v>
      </c>
      <c r="D1099" t="s">
        <v>4371</v>
      </c>
      <c r="E1099" t="s">
        <v>4373</v>
      </c>
      <c r="F1099" t="s">
        <v>973</v>
      </c>
      <c r="G1099">
        <v>1</v>
      </c>
      <c r="H1099">
        <v>0</v>
      </c>
      <c r="I1099" t="s">
        <v>5251</v>
      </c>
      <c r="J1099" t="s">
        <v>7360</v>
      </c>
      <c r="K1099" t="s">
        <v>3720</v>
      </c>
      <c r="L1099" t="s">
        <v>2646</v>
      </c>
      <c r="M1099" t="s">
        <v>1516</v>
      </c>
      <c r="N1099" t="s">
        <v>4373</v>
      </c>
      <c r="O1099" t="s">
        <v>4373</v>
      </c>
      <c r="P1099" t="s">
        <v>7588</v>
      </c>
      <c r="Q1099">
        <v>6022</v>
      </c>
      <c r="R1099">
        <v>6022</v>
      </c>
      <c r="S1099">
        <v>5905</v>
      </c>
      <c r="T1099">
        <v>117</v>
      </c>
      <c r="U1099">
        <v>0</v>
      </c>
      <c r="V1099">
        <v>117</v>
      </c>
      <c r="W1099">
        <v>0.98060000000000003</v>
      </c>
      <c r="X1099">
        <v>1</v>
      </c>
      <c r="Y1099">
        <v>1</v>
      </c>
      <c r="Z1099">
        <v>1</v>
      </c>
      <c r="AA1099">
        <v>1</v>
      </c>
      <c r="AB1099" t="s">
        <v>1019</v>
      </c>
      <c r="AC1099" t="s">
        <v>7589</v>
      </c>
      <c r="AP1099" t="s">
        <v>980</v>
      </c>
      <c r="AQ1099">
        <v>0</v>
      </c>
      <c r="AT1099" t="s">
        <v>1038</v>
      </c>
      <c r="AU1099" t="s">
        <v>6773</v>
      </c>
      <c r="AV1099" t="str">
        <f t="shared" si="17"/>
        <v>Konin Prawy Brzeg w aglomeracji Konin</v>
      </c>
      <c r="AW1099" t="s">
        <v>7590</v>
      </c>
      <c r="AX1099" t="s">
        <v>6774</v>
      </c>
      <c r="BF1099" s="730" t="s">
        <v>4606</v>
      </c>
      <c r="BG1099" s="730" t="s">
        <v>3720</v>
      </c>
      <c r="BH1099" s="730" t="s">
        <v>9501</v>
      </c>
    </row>
    <row r="1100" spans="1:60">
      <c r="A1100">
        <v>1096</v>
      </c>
      <c r="B1100" t="s">
        <v>1019</v>
      </c>
      <c r="D1100" t="s">
        <v>7591</v>
      </c>
      <c r="E1100" t="s">
        <v>7592</v>
      </c>
      <c r="F1100" t="s">
        <v>1015</v>
      </c>
      <c r="G1100">
        <v>0</v>
      </c>
      <c r="H1100">
        <v>1</v>
      </c>
      <c r="I1100" t="s">
        <v>3599</v>
      </c>
      <c r="J1100" t="s">
        <v>4716</v>
      </c>
      <c r="K1100" t="s">
        <v>6979</v>
      </c>
      <c r="L1100" t="s">
        <v>2646</v>
      </c>
      <c r="M1100" t="s">
        <v>1516</v>
      </c>
      <c r="N1100" t="s">
        <v>7593</v>
      </c>
      <c r="O1100" t="s">
        <v>7593</v>
      </c>
      <c r="P1100" t="s">
        <v>7594</v>
      </c>
      <c r="Q1100">
        <v>2043</v>
      </c>
      <c r="R1100">
        <v>2043</v>
      </c>
      <c r="S1100">
        <v>2018</v>
      </c>
      <c r="T1100">
        <v>25</v>
      </c>
      <c r="U1100">
        <v>0</v>
      </c>
      <c r="V1100">
        <v>25</v>
      </c>
      <c r="W1100">
        <v>0.98780000000000001</v>
      </c>
      <c r="X1100">
        <v>1</v>
      </c>
      <c r="Y1100">
        <v>0</v>
      </c>
      <c r="Z1100">
        <v>1</v>
      </c>
      <c r="AA1100">
        <v>0</v>
      </c>
      <c r="AB1100" t="s">
        <v>1019</v>
      </c>
      <c r="AC1100" t="s">
        <v>746</v>
      </c>
      <c r="AJ1100" t="s">
        <v>2588</v>
      </c>
      <c r="AP1100" t="s">
        <v>980</v>
      </c>
      <c r="AQ1100">
        <v>0</v>
      </c>
      <c r="AT1100" t="s">
        <v>1038</v>
      </c>
      <c r="AU1100" t="s">
        <v>6773</v>
      </c>
      <c r="AV1100" t="str">
        <f t="shared" si="17"/>
        <v>Konin Lewy Brzeg w aglomeracji Konin</v>
      </c>
      <c r="AW1100" t="s">
        <v>7595</v>
      </c>
      <c r="AX1100" t="s">
        <v>6774</v>
      </c>
      <c r="BF1100" s="730" t="s">
        <v>4473</v>
      </c>
      <c r="BG1100" s="730" t="s">
        <v>6979</v>
      </c>
      <c r="BH1100" s="730" t="s">
        <v>9501</v>
      </c>
    </row>
    <row r="1101" spans="1:60">
      <c r="A1101">
        <v>1097</v>
      </c>
      <c r="B1101" t="s">
        <v>1019</v>
      </c>
      <c r="D1101" t="s">
        <v>4308</v>
      </c>
      <c r="E1101" t="s">
        <v>4310</v>
      </c>
      <c r="F1101" t="s">
        <v>1552</v>
      </c>
      <c r="G1101">
        <v>1</v>
      </c>
      <c r="H1101">
        <v>0</v>
      </c>
      <c r="I1101" t="s">
        <v>7596</v>
      </c>
      <c r="J1101" t="s">
        <v>7597</v>
      </c>
      <c r="K1101" t="s">
        <v>6971</v>
      </c>
      <c r="L1101" t="s">
        <v>2646</v>
      </c>
      <c r="M1101" t="s">
        <v>1516</v>
      </c>
      <c r="N1101" t="s">
        <v>7598</v>
      </c>
      <c r="O1101" t="s">
        <v>4310</v>
      </c>
      <c r="P1101" t="s">
        <v>7599</v>
      </c>
      <c r="Q1101">
        <v>17264</v>
      </c>
      <c r="R1101">
        <v>17207</v>
      </c>
      <c r="S1101">
        <v>17027</v>
      </c>
      <c r="T1101">
        <v>100</v>
      </c>
      <c r="U1101">
        <v>80</v>
      </c>
      <c r="V1101">
        <v>180</v>
      </c>
      <c r="W1101">
        <v>0.98950000000000005</v>
      </c>
      <c r="X1101">
        <v>1</v>
      </c>
      <c r="Y1101">
        <v>1</v>
      </c>
      <c r="Z1101">
        <v>1</v>
      </c>
      <c r="AA1101">
        <v>1</v>
      </c>
      <c r="AB1101" t="s">
        <v>1019</v>
      </c>
      <c r="AC1101" t="s">
        <v>7600</v>
      </c>
      <c r="AP1101" t="s">
        <v>980</v>
      </c>
      <c r="AQ1101">
        <v>0</v>
      </c>
      <c r="AT1101" t="s">
        <v>990</v>
      </c>
      <c r="AU1101" t="s">
        <v>7601</v>
      </c>
      <c r="AV1101" t="str">
        <f t="shared" si="17"/>
        <v>Mechaniczno-Biologiczna Oczyszczalnia Ścieków Komunalnych w aglomeracji Koniecpol</v>
      </c>
      <c r="AW1101" t="s">
        <v>7602</v>
      </c>
      <c r="AX1101" t="s">
        <v>7603</v>
      </c>
      <c r="BF1101" s="730" t="s">
        <v>4371</v>
      </c>
      <c r="BG1101" s="730" t="s">
        <v>3720</v>
      </c>
      <c r="BH1101" s="730" t="s">
        <v>9501</v>
      </c>
    </row>
    <row r="1102" spans="1:60">
      <c r="A1102">
        <v>1098</v>
      </c>
      <c r="B1102" t="s">
        <v>1019</v>
      </c>
      <c r="D1102" t="s">
        <v>4247</v>
      </c>
      <c r="E1102" t="s">
        <v>1019</v>
      </c>
      <c r="F1102" t="s">
        <v>973</v>
      </c>
      <c r="G1102">
        <v>1</v>
      </c>
      <c r="H1102">
        <v>0</v>
      </c>
      <c r="I1102" t="s">
        <v>5251</v>
      </c>
      <c r="J1102" t="s">
        <v>7604</v>
      </c>
      <c r="K1102" t="s">
        <v>6971</v>
      </c>
      <c r="L1102" t="s">
        <v>2646</v>
      </c>
      <c r="M1102" t="s">
        <v>1516</v>
      </c>
      <c r="N1102" t="s">
        <v>7605</v>
      </c>
      <c r="O1102" t="s">
        <v>7606</v>
      </c>
      <c r="P1102" t="s">
        <v>7607</v>
      </c>
      <c r="Q1102">
        <v>237992</v>
      </c>
      <c r="R1102">
        <v>237261</v>
      </c>
      <c r="S1102">
        <v>235054</v>
      </c>
      <c r="T1102">
        <v>1790</v>
      </c>
      <c r="U1102">
        <v>417</v>
      </c>
      <c r="V1102">
        <v>2207</v>
      </c>
      <c r="W1102">
        <v>0.99070000000000003</v>
      </c>
      <c r="X1102">
        <v>0</v>
      </c>
      <c r="Y1102">
        <v>1</v>
      </c>
      <c r="Z1102">
        <v>1</v>
      </c>
      <c r="AA1102">
        <v>0</v>
      </c>
      <c r="AB1102" t="s">
        <v>1019</v>
      </c>
      <c r="AC1102" t="s">
        <v>7608</v>
      </c>
      <c r="AP1102" t="s">
        <v>1232</v>
      </c>
      <c r="AQ1102">
        <v>2</v>
      </c>
      <c r="AT1102" t="s">
        <v>1029</v>
      </c>
      <c r="AU1102" t="s">
        <v>7609</v>
      </c>
      <c r="AV1102" t="str">
        <f t="shared" si="17"/>
        <v>OCZYSZCZALNIA ŚCIEKÓW W KONDRATOWICACH w aglomeracji Kondratowice</v>
      </c>
      <c r="AW1102" t="s">
        <v>7610</v>
      </c>
      <c r="AX1102" t="s">
        <v>7611</v>
      </c>
      <c r="BF1102" s="730" t="s">
        <v>7591</v>
      </c>
      <c r="BG1102" s="730" t="s">
        <v>6979</v>
      </c>
      <c r="BH1102" s="730" t="s">
        <v>9501</v>
      </c>
    </row>
    <row r="1103" spans="1:60">
      <c r="A1103">
        <v>1099</v>
      </c>
      <c r="B1103" t="s">
        <v>1019</v>
      </c>
      <c r="D1103" t="s">
        <v>4175</v>
      </c>
      <c r="E1103" t="s">
        <v>4176</v>
      </c>
      <c r="F1103" t="s">
        <v>973</v>
      </c>
      <c r="G1103">
        <v>1</v>
      </c>
      <c r="H1103">
        <v>0</v>
      </c>
      <c r="I1103" t="s">
        <v>5251</v>
      </c>
      <c r="J1103" t="s">
        <v>6988</v>
      </c>
      <c r="K1103" t="s">
        <v>6979</v>
      </c>
      <c r="L1103" t="s">
        <v>2646</v>
      </c>
      <c r="M1103" t="s">
        <v>1516</v>
      </c>
      <c r="N1103" t="s">
        <v>4176</v>
      </c>
      <c r="O1103" t="s">
        <v>4176</v>
      </c>
      <c r="P1103" t="s">
        <v>7612</v>
      </c>
      <c r="Q1103">
        <v>17619</v>
      </c>
      <c r="R1103">
        <v>17522</v>
      </c>
      <c r="S1103">
        <v>17218</v>
      </c>
      <c r="T1103">
        <v>213</v>
      </c>
      <c r="U1103">
        <v>91</v>
      </c>
      <c r="V1103">
        <v>304</v>
      </c>
      <c r="W1103">
        <v>0.98270000000000002</v>
      </c>
      <c r="X1103">
        <v>1</v>
      </c>
      <c r="Y1103">
        <v>1</v>
      </c>
      <c r="Z1103">
        <v>1</v>
      </c>
      <c r="AA1103">
        <v>1</v>
      </c>
      <c r="AB1103" t="s">
        <v>1019</v>
      </c>
      <c r="AC1103" t="s">
        <v>7613</v>
      </c>
      <c r="AP1103" t="s">
        <v>980</v>
      </c>
      <c r="AQ1103">
        <v>0</v>
      </c>
      <c r="AT1103" t="s">
        <v>1169</v>
      </c>
      <c r="AU1103" t="s">
        <v>3291</v>
      </c>
      <c r="AV1103" t="str">
        <f t="shared" si="17"/>
        <v>KONARZYNY w aglomeracji KONARZYNY</v>
      </c>
      <c r="AW1103" t="s">
        <v>3293</v>
      </c>
      <c r="AX1103" t="s">
        <v>3293</v>
      </c>
      <c r="BF1103" s="730" t="s">
        <v>4308</v>
      </c>
      <c r="BG1103" s="730" t="s">
        <v>6971</v>
      </c>
      <c r="BH1103" s="730" t="s">
        <v>9501</v>
      </c>
    </row>
    <row r="1104" spans="1:60">
      <c r="A1104">
        <v>1100</v>
      </c>
      <c r="B1104" t="s">
        <v>1019</v>
      </c>
      <c r="D1104" t="s">
        <v>4170</v>
      </c>
      <c r="E1104" t="s">
        <v>4172</v>
      </c>
      <c r="F1104" t="s">
        <v>973</v>
      </c>
      <c r="G1104">
        <v>1</v>
      </c>
      <c r="H1104">
        <v>0</v>
      </c>
      <c r="I1104" t="s">
        <v>3599</v>
      </c>
      <c r="J1104" t="s">
        <v>4774</v>
      </c>
      <c r="K1104" t="s">
        <v>6979</v>
      </c>
      <c r="L1104" t="s">
        <v>2646</v>
      </c>
      <c r="M1104" t="s">
        <v>1516</v>
      </c>
      <c r="N1104" t="s">
        <v>7614</v>
      </c>
      <c r="O1104" t="s">
        <v>7614</v>
      </c>
      <c r="P1104" t="s">
        <v>7615</v>
      </c>
      <c r="Q1104">
        <v>2025</v>
      </c>
      <c r="R1104">
        <v>1515</v>
      </c>
      <c r="S1104">
        <v>1478</v>
      </c>
      <c r="T1104">
        <v>12</v>
      </c>
      <c r="U1104">
        <v>25</v>
      </c>
      <c r="V1104">
        <v>37</v>
      </c>
      <c r="W1104">
        <v>0.97560000000000002</v>
      </c>
      <c r="X1104">
        <v>0</v>
      </c>
      <c r="Y1104">
        <v>1</v>
      </c>
      <c r="Z1104">
        <v>1</v>
      </c>
      <c r="AA1104">
        <v>0</v>
      </c>
      <c r="AB1104" t="s">
        <v>1019</v>
      </c>
      <c r="AC1104" t="s">
        <v>7616</v>
      </c>
      <c r="AP1104" t="s">
        <v>980</v>
      </c>
      <c r="AQ1104">
        <v>0</v>
      </c>
      <c r="AT1104" t="s">
        <v>1038</v>
      </c>
      <c r="AU1104" t="s">
        <v>6861</v>
      </c>
      <c r="AV1104" t="str">
        <f t="shared" si="17"/>
        <v>Oczyszczalnia Ścieków w Łęczycy w aglomeracji Komorniki</v>
      </c>
      <c r="AW1104" t="s">
        <v>7617</v>
      </c>
      <c r="AX1104" t="s">
        <v>6862</v>
      </c>
      <c r="BF1104" s="730" t="s">
        <v>4247</v>
      </c>
      <c r="BG1104" s="730" t="s">
        <v>6971</v>
      </c>
      <c r="BH1104" s="730" t="s">
        <v>9501</v>
      </c>
    </row>
    <row r="1105" spans="1:60">
      <c r="A1105">
        <v>1101</v>
      </c>
      <c r="B1105" t="s">
        <v>1019</v>
      </c>
      <c r="D1105" t="s">
        <v>7618</v>
      </c>
      <c r="E1105" t="s">
        <v>7619</v>
      </c>
      <c r="F1105" t="s">
        <v>1015</v>
      </c>
      <c r="G1105">
        <v>0</v>
      </c>
      <c r="H1105">
        <v>1</v>
      </c>
      <c r="I1105" t="s">
        <v>3599</v>
      </c>
      <c r="J1105" t="s">
        <v>4774</v>
      </c>
      <c r="K1105" t="s">
        <v>6979</v>
      </c>
      <c r="L1105" t="s">
        <v>2646</v>
      </c>
      <c r="M1105" t="s">
        <v>1516</v>
      </c>
      <c r="N1105" t="s">
        <v>7620</v>
      </c>
      <c r="O1105" t="s">
        <v>7614</v>
      </c>
      <c r="P1105" t="s">
        <v>7621</v>
      </c>
      <c r="Q1105">
        <v>2019</v>
      </c>
      <c r="R1105">
        <v>2019</v>
      </c>
      <c r="S1105">
        <v>1930</v>
      </c>
      <c r="T1105">
        <v>68</v>
      </c>
      <c r="U1105">
        <v>21</v>
      </c>
      <c r="V1105">
        <v>89</v>
      </c>
      <c r="W1105">
        <v>0.95589999999999997</v>
      </c>
      <c r="X1105">
        <v>0</v>
      </c>
      <c r="Y1105">
        <v>0</v>
      </c>
      <c r="Z1105">
        <v>1</v>
      </c>
      <c r="AA1105">
        <v>0</v>
      </c>
      <c r="AB1105" t="s">
        <v>1019</v>
      </c>
      <c r="AC1105" t="s">
        <v>746</v>
      </c>
      <c r="AJ1105" t="s">
        <v>7319</v>
      </c>
      <c r="AP1105" t="s">
        <v>980</v>
      </c>
      <c r="AQ1105">
        <v>0</v>
      </c>
      <c r="AT1105" t="s">
        <v>970</v>
      </c>
      <c r="AU1105" t="s">
        <v>1222</v>
      </c>
      <c r="AV1105" t="str">
        <f t="shared" si="17"/>
        <v>Oczyszczalnia ścieków w Komarowie w aglomeracji Komarowo</v>
      </c>
      <c r="AW1105" t="s">
        <v>7622</v>
      </c>
      <c r="AX1105" t="s">
        <v>1223</v>
      </c>
      <c r="BF1105" s="730" t="s">
        <v>4175</v>
      </c>
      <c r="BG1105" s="730" t="s">
        <v>6979</v>
      </c>
      <c r="BH1105" s="730" t="s">
        <v>9501</v>
      </c>
    </row>
    <row r="1106" spans="1:60">
      <c r="A1106">
        <v>1102</v>
      </c>
      <c r="B1106" t="s">
        <v>1019</v>
      </c>
      <c r="D1106" t="s">
        <v>4148</v>
      </c>
      <c r="E1106" t="s">
        <v>4149</v>
      </c>
      <c r="F1106" t="s">
        <v>973</v>
      </c>
      <c r="G1106">
        <v>1</v>
      </c>
      <c r="H1106">
        <v>0</v>
      </c>
      <c r="I1106" t="s">
        <v>5251</v>
      </c>
      <c r="J1106" t="s">
        <v>6970</v>
      </c>
      <c r="K1106" t="s">
        <v>4845</v>
      </c>
      <c r="L1106" t="s">
        <v>2646</v>
      </c>
      <c r="M1106" t="s">
        <v>1516</v>
      </c>
      <c r="N1106" t="s">
        <v>4149</v>
      </c>
      <c r="O1106" t="s">
        <v>4149</v>
      </c>
      <c r="P1106" t="s">
        <v>7623</v>
      </c>
      <c r="Q1106">
        <v>5749</v>
      </c>
      <c r="R1106">
        <v>5898</v>
      </c>
      <c r="S1106">
        <v>5649</v>
      </c>
      <c r="T1106">
        <v>228</v>
      </c>
      <c r="U1106">
        <v>21</v>
      </c>
      <c r="V1106">
        <v>249</v>
      </c>
      <c r="W1106">
        <v>0.95779999999999998</v>
      </c>
      <c r="X1106">
        <v>0</v>
      </c>
      <c r="Y1106">
        <v>1</v>
      </c>
      <c r="Z1106">
        <v>1</v>
      </c>
      <c r="AA1106">
        <v>0</v>
      </c>
      <c r="AB1106" t="s">
        <v>1019</v>
      </c>
      <c r="AC1106" t="s">
        <v>7624</v>
      </c>
      <c r="AP1106" t="s">
        <v>980</v>
      </c>
      <c r="AQ1106">
        <v>0</v>
      </c>
      <c r="AT1106" t="s">
        <v>1038</v>
      </c>
      <c r="AU1106" t="s">
        <v>6626</v>
      </c>
      <c r="AV1106" t="str">
        <f t="shared" si="17"/>
        <v>Koło w aglomeracji Koło</v>
      </c>
      <c r="AW1106" t="s">
        <v>6116</v>
      </c>
      <c r="AX1106" t="s">
        <v>6116</v>
      </c>
      <c r="BF1106" s="730" t="s">
        <v>4170</v>
      </c>
      <c r="BG1106" s="730" t="s">
        <v>6979</v>
      </c>
      <c r="BH1106" s="730" t="s">
        <v>9501</v>
      </c>
    </row>
    <row r="1107" spans="1:60">
      <c r="A1107">
        <v>1103</v>
      </c>
      <c r="B1107" t="s">
        <v>1019</v>
      </c>
      <c r="D1107" t="s">
        <v>4129</v>
      </c>
      <c r="E1107" t="s">
        <v>4130</v>
      </c>
      <c r="F1107" t="s">
        <v>973</v>
      </c>
      <c r="G1107">
        <v>1</v>
      </c>
      <c r="H1107">
        <v>0</v>
      </c>
      <c r="I1107" t="s">
        <v>5251</v>
      </c>
      <c r="J1107" t="s">
        <v>7081</v>
      </c>
      <c r="K1107" t="s">
        <v>4845</v>
      </c>
      <c r="L1107" t="s">
        <v>2646</v>
      </c>
      <c r="M1107" t="s">
        <v>1516</v>
      </c>
      <c r="N1107" t="s">
        <v>7625</v>
      </c>
      <c r="O1107" t="s">
        <v>7625</v>
      </c>
      <c r="P1107" t="s">
        <v>7626</v>
      </c>
      <c r="Q1107">
        <v>2123</v>
      </c>
      <c r="R1107">
        <v>2155</v>
      </c>
      <c r="S1107">
        <v>2060</v>
      </c>
      <c r="T1107">
        <v>39</v>
      </c>
      <c r="U1107">
        <v>56</v>
      </c>
      <c r="V1107">
        <v>95</v>
      </c>
      <c r="W1107">
        <v>0.95589999999999997</v>
      </c>
      <c r="X1107">
        <v>0</v>
      </c>
      <c r="Y1107">
        <v>0</v>
      </c>
      <c r="Z1107">
        <v>0</v>
      </c>
      <c r="AA1107">
        <v>0</v>
      </c>
      <c r="AB1107" t="s">
        <v>1019</v>
      </c>
      <c r="AC1107" t="s">
        <v>7627</v>
      </c>
      <c r="AP1107" t="s">
        <v>980</v>
      </c>
      <c r="AQ1107">
        <v>0</v>
      </c>
      <c r="AT1107" t="s">
        <v>990</v>
      </c>
      <c r="AU1107" t="s">
        <v>7628</v>
      </c>
      <c r="AV1107" t="str">
        <f t="shared" si="17"/>
        <v>Gminna Oczyszczalnia Ścieków w Kołbieli w aglomeracji Kołbiel</v>
      </c>
      <c r="AW1107" t="s">
        <v>7629</v>
      </c>
      <c r="AX1107" t="s">
        <v>7630</v>
      </c>
      <c r="BF1107" s="730" t="s">
        <v>7618</v>
      </c>
      <c r="BG1107" s="730" t="s">
        <v>6979</v>
      </c>
      <c r="BH1107" s="730" t="s">
        <v>9501</v>
      </c>
    </row>
    <row r="1108" spans="1:60">
      <c r="A1108">
        <v>1104</v>
      </c>
      <c r="B1108" t="s">
        <v>1019</v>
      </c>
      <c r="D1108" t="s">
        <v>3789</v>
      </c>
      <c r="E1108" t="s">
        <v>3791</v>
      </c>
      <c r="F1108" t="s">
        <v>973</v>
      </c>
      <c r="G1108">
        <v>2</v>
      </c>
      <c r="H1108">
        <v>0</v>
      </c>
      <c r="I1108" t="s">
        <v>5251</v>
      </c>
      <c r="J1108" t="s">
        <v>7113</v>
      </c>
      <c r="K1108" t="s">
        <v>4845</v>
      </c>
      <c r="L1108" t="s">
        <v>2646</v>
      </c>
      <c r="M1108" t="s">
        <v>1516</v>
      </c>
      <c r="N1108" t="s">
        <v>3791</v>
      </c>
      <c r="O1108" t="s">
        <v>3791</v>
      </c>
      <c r="P1108" t="s">
        <v>7631</v>
      </c>
      <c r="Q1108">
        <v>6704</v>
      </c>
      <c r="R1108">
        <v>6668</v>
      </c>
      <c r="S1108">
        <v>6079</v>
      </c>
      <c r="T1108">
        <v>561</v>
      </c>
      <c r="U1108">
        <v>28</v>
      </c>
      <c r="V1108">
        <v>589</v>
      </c>
      <c r="W1108">
        <v>0.91169999999999995</v>
      </c>
      <c r="X1108">
        <v>0</v>
      </c>
      <c r="Y1108">
        <v>0</v>
      </c>
      <c r="Z1108">
        <v>1</v>
      </c>
      <c r="AA1108">
        <v>0</v>
      </c>
      <c r="AB1108" t="s">
        <v>1019</v>
      </c>
      <c r="AC1108" s="515" t="s">
        <v>7632</v>
      </c>
      <c r="AD1108" s="515" t="s">
        <v>7633</v>
      </c>
      <c r="AP1108" t="s">
        <v>980</v>
      </c>
      <c r="AQ1108">
        <v>0</v>
      </c>
      <c r="AT1108" t="s">
        <v>970</v>
      </c>
      <c r="AU1108" t="s">
        <v>1051</v>
      </c>
      <c r="AV1108" t="str">
        <f t="shared" si="17"/>
        <v>Przecław w aglomeracji Kołbaskowo</v>
      </c>
      <c r="AW1108" t="s">
        <v>4883</v>
      </c>
      <c r="AX1108" t="s">
        <v>1052</v>
      </c>
      <c r="BF1108" s="730" t="s">
        <v>4148</v>
      </c>
      <c r="BG1108" s="730" t="s">
        <v>4845</v>
      </c>
      <c r="BH1108" s="730" t="s">
        <v>9501</v>
      </c>
    </row>
    <row r="1109" spans="1:60">
      <c r="A1109">
        <v>1105</v>
      </c>
      <c r="B1109" t="s">
        <v>1019</v>
      </c>
      <c r="D1109" t="s">
        <v>1735</v>
      </c>
      <c r="E1109" t="s">
        <v>1737</v>
      </c>
      <c r="F1109" t="s">
        <v>973</v>
      </c>
      <c r="G1109">
        <v>1</v>
      </c>
      <c r="H1109">
        <v>0</v>
      </c>
      <c r="I1109" t="s">
        <v>5251</v>
      </c>
      <c r="J1109" t="s">
        <v>7113</v>
      </c>
      <c r="K1109" t="s">
        <v>4845</v>
      </c>
      <c r="L1109" t="s">
        <v>2646</v>
      </c>
      <c r="M1109" t="s">
        <v>1516</v>
      </c>
      <c r="N1109" t="s">
        <v>3791</v>
      </c>
      <c r="O1109" t="s">
        <v>3791</v>
      </c>
      <c r="P1109" t="s">
        <v>7634</v>
      </c>
      <c r="Q1109">
        <v>5504</v>
      </c>
      <c r="R1109">
        <v>5513</v>
      </c>
      <c r="S1109">
        <v>4078</v>
      </c>
      <c r="T1109">
        <v>1337</v>
      </c>
      <c r="U1109">
        <v>98</v>
      </c>
      <c r="V1109">
        <v>1435</v>
      </c>
      <c r="W1109">
        <v>0.73970000000000002</v>
      </c>
      <c r="X1109">
        <v>0</v>
      </c>
      <c r="Y1109">
        <v>1</v>
      </c>
      <c r="Z1109">
        <v>1</v>
      </c>
      <c r="AA1109">
        <v>0</v>
      </c>
      <c r="AB1109" t="s">
        <v>1019</v>
      </c>
      <c r="AC1109" t="s">
        <v>7635</v>
      </c>
      <c r="AP1109" t="s">
        <v>980</v>
      </c>
      <c r="AQ1109">
        <v>0</v>
      </c>
      <c r="AT1109" t="s">
        <v>1019</v>
      </c>
      <c r="AU1109" t="s">
        <v>7416</v>
      </c>
      <c r="AV1109" t="str">
        <f t="shared" si="17"/>
        <v>Oczyszczalnia Ścieków w Kołaczycach w aglomeracji Kołaczyce</v>
      </c>
      <c r="AW1109" t="s">
        <v>7636</v>
      </c>
      <c r="AX1109" t="s">
        <v>7417</v>
      </c>
      <c r="BF1109" s="730" t="s">
        <v>4129</v>
      </c>
      <c r="BG1109" s="730" t="s">
        <v>4845</v>
      </c>
      <c r="BH1109" s="730" t="s">
        <v>9501</v>
      </c>
    </row>
    <row r="1110" spans="1:60">
      <c r="A1110">
        <v>1106</v>
      </c>
      <c r="B1110" t="s">
        <v>1019</v>
      </c>
      <c r="D1110" t="s">
        <v>3718</v>
      </c>
      <c r="E1110" t="s">
        <v>3720</v>
      </c>
      <c r="F1110" t="s">
        <v>973</v>
      </c>
      <c r="G1110">
        <v>1</v>
      </c>
      <c r="H1110">
        <v>0</v>
      </c>
      <c r="I1110" t="s">
        <v>5251</v>
      </c>
      <c r="J1110" t="s">
        <v>7006</v>
      </c>
      <c r="K1110" t="s">
        <v>3720</v>
      </c>
      <c r="L1110" t="s">
        <v>2646</v>
      </c>
      <c r="M1110" t="s">
        <v>1516</v>
      </c>
      <c r="N1110" t="s">
        <v>3720</v>
      </c>
      <c r="O1110" t="s">
        <v>3720</v>
      </c>
      <c r="P1110" t="s">
        <v>7637</v>
      </c>
      <c r="Q1110">
        <v>61277</v>
      </c>
      <c r="R1110">
        <v>56761</v>
      </c>
      <c r="S1110">
        <v>56245</v>
      </c>
      <c r="T1110">
        <v>516</v>
      </c>
      <c r="U1110">
        <v>0</v>
      </c>
      <c r="V1110">
        <v>516</v>
      </c>
      <c r="W1110">
        <v>0.9909</v>
      </c>
      <c r="X1110">
        <v>1</v>
      </c>
      <c r="Y1110">
        <v>1</v>
      </c>
      <c r="Z1110">
        <v>1</v>
      </c>
      <c r="AA1110">
        <v>1</v>
      </c>
      <c r="AB1110" t="s">
        <v>1019</v>
      </c>
      <c r="AC1110" t="s">
        <v>7638</v>
      </c>
      <c r="AP1110" t="s">
        <v>980</v>
      </c>
      <c r="AQ1110">
        <v>0</v>
      </c>
      <c r="AT1110" t="s">
        <v>1038</v>
      </c>
      <c r="AU1110" t="s">
        <v>6341</v>
      </c>
      <c r="AV1110" t="str">
        <f t="shared" si="17"/>
        <v>Oczyszczalnia ścieków Kołaczkowo w aglomeracji Kołaczkowo</v>
      </c>
      <c r="AW1110" t="s">
        <v>7639</v>
      </c>
      <c r="AX1110" t="s">
        <v>6342</v>
      </c>
      <c r="BF1110" s="730" t="s">
        <v>3789</v>
      </c>
      <c r="BG1110" s="730" t="s">
        <v>4845</v>
      </c>
      <c r="BH1110" s="730" t="s">
        <v>9501</v>
      </c>
    </row>
    <row r="1111" spans="1:60">
      <c r="A1111">
        <v>1107</v>
      </c>
      <c r="B1111" t="s">
        <v>1019</v>
      </c>
      <c r="D1111" t="s">
        <v>3538</v>
      </c>
      <c r="E1111" t="s">
        <v>3539</v>
      </c>
      <c r="F1111" t="s">
        <v>973</v>
      </c>
      <c r="G1111">
        <v>1</v>
      </c>
      <c r="H1111">
        <v>0</v>
      </c>
      <c r="I1111" t="s">
        <v>5251</v>
      </c>
      <c r="J1111" t="s">
        <v>6978</v>
      </c>
      <c r="K1111" t="s">
        <v>6979</v>
      </c>
      <c r="L1111" t="s">
        <v>2646</v>
      </c>
      <c r="M1111" t="s">
        <v>1516</v>
      </c>
      <c r="N1111" t="s">
        <v>7640</v>
      </c>
      <c r="O1111" t="s">
        <v>7640</v>
      </c>
      <c r="P1111" t="s">
        <v>7641</v>
      </c>
      <c r="Q1111">
        <v>3155</v>
      </c>
      <c r="R1111">
        <v>2696</v>
      </c>
      <c r="S1111">
        <v>2560</v>
      </c>
      <c r="T1111">
        <v>126</v>
      </c>
      <c r="U1111">
        <v>10</v>
      </c>
      <c r="V1111">
        <v>136</v>
      </c>
      <c r="W1111">
        <v>0.9496</v>
      </c>
      <c r="X1111">
        <v>0</v>
      </c>
      <c r="Y1111">
        <v>1</v>
      </c>
      <c r="Z1111">
        <v>1</v>
      </c>
      <c r="AA1111">
        <v>0</v>
      </c>
      <c r="AB1111" t="s">
        <v>1019</v>
      </c>
      <c r="AC1111" t="s">
        <v>7642</v>
      </c>
      <c r="AP1111" t="s">
        <v>980</v>
      </c>
      <c r="AQ1111">
        <v>0</v>
      </c>
      <c r="AT1111" t="s">
        <v>990</v>
      </c>
      <c r="AU1111" t="s">
        <v>7643</v>
      </c>
      <c r="AV1111" t="str">
        <f t="shared" si="17"/>
        <v>Miejska Oczyszczalnia Ścieków w aglomeracji Koluszki</v>
      </c>
      <c r="AW1111" t="s">
        <v>1387</v>
      </c>
      <c r="AX1111" t="s">
        <v>7644</v>
      </c>
      <c r="BF1111" s="730" t="s">
        <v>1735</v>
      </c>
      <c r="BG1111" s="730" t="s">
        <v>4845</v>
      </c>
      <c r="BH1111" s="730" t="s">
        <v>9501</v>
      </c>
    </row>
    <row r="1112" spans="1:60">
      <c r="A1112">
        <v>1108</v>
      </c>
      <c r="B1112" t="s">
        <v>1019</v>
      </c>
      <c r="D1112" t="s">
        <v>1807</v>
      </c>
      <c r="E1112" t="s">
        <v>1808</v>
      </c>
      <c r="F1112" t="s">
        <v>973</v>
      </c>
      <c r="G1112">
        <v>1</v>
      </c>
      <c r="H1112">
        <v>0</v>
      </c>
      <c r="I1112" t="s">
        <v>5251</v>
      </c>
      <c r="J1112" t="s">
        <v>6978</v>
      </c>
      <c r="K1112" t="s">
        <v>6979</v>
      </c>
      <c r="L1112" t="s">
        <v>2646</v>
      </c>
      <c r="M1112" t="s">
        <v>1516</v>
      </c>
      <c r="N1112" t="s">
        <v>7640</v>
      </c>
      <c r="O1112" t="s">
        <v>7640</v>
      </c>
      <c r="P1112" t="s">
        <v>7645</v>
      </c>
      <c r="Q1112">
        <v>9546</v>
      </c>
      <c r="R1112">
        <v>9396</v>
      </c>
      <c r="S1112">
        <v>9063</v>
      </c>
      <c r="T1112">
        <v>207</v>
      </c>
      <c r="U1112">
        <v>126</v>
      </c>
      <c r="V1112">
        <v>333</v>
      </c>
      <c r="W1112">
        <v>0.96460000000000001</v>
      </c>
      <c r="X1112">
        <v>0</v>
      </c>
      <c r="Y1112">
        <v>1</v>
      </c>
      <c r="Z1112">
        <v>1</v>
      </c>
      <c r="AA1112">
        <v>0</v>
      </c>
      <c r="AB1112" t="s">
        <v>1019</v>
      </c>
      <c r="AC1112" t="s">
        <v>7646</v>
      </c>
      <c r="AP1112" t="s">
        <v>980</v>
      </c>
      <c r="AQ1112">
        <v>0</v>
      </c>
      <c r="AT1112" t="s">
        <v>1047</v>
      </c>
      <c r="AU1112" t="s">
        <v>3660</v>
      </c>
      <c r="AV1112" t="str">
        <f t="shared" si="17"/>
        <v>Oczyszczalnia ścieków Staniszcze Małe w aglomeracji Kolonowskie</v>
      </c>
      <c r="AW1112" t="s">
        <v>7647</v>
      </c>
      <c r="AX1112" t="s">
        <v>3661</v>
      </c>
      <c r="BF1112" s="730" t="s">
        <v>3718</v>
      </c>
      <c r="BG1112" s="730" t="s">
        <v>3720</v>
      </c>
      <c r="BH1112" s="730" t="s">
        <v>9501</v>
      </c>
    </row>
    <row r="1113" spans="1:60">
      <c r="A1113">
        <v>1109</v>
      </c>
      <c r="B1113" t="s">
        <v>1019</v>
      </c>
      <c r="D1113" t="s">
        <v>3433</v>
      </c>
      <c r="E1113" t="s">
        <v>3434</v>
      </c>
      <c r="F1113" t="s">
        <v>973</v>
      </c>
      <c r="G1113">
        <v>1</v>
      </c>
      <c r="H1113">
        <v>0</v>
      </c>
      <c r="I1113" t="s">
        <v>5251</v>
      </c>
      <c r="J1113" t="s">
        <v>7081</v>
      </c>
      <c r="K1113" t="s">
        <v>4845</v>
      </c>
      <c r="L1113" t="s">
        <v>2646</v>
      </c>
      <c r="M1113" t="s">
        <v>1516</v>
      </c>
      <c r="N1113" t="s">
        <v>3434</v>
      </c>
      <c r="O1113" t="s">
        <v>3434</v>
      </c>
      <c r="P1113" t="s">
        <v>7648</v>
      </c>
      <c r="Q1113">
        <v>3747</v>
      </c>
      <c r="R1113">
        <v>3668</v>
      </c>
      <c r="S1113">
        <v>3668</v>
      </c>
      <c r="T1113">
        <v>0</v>
      </c>
      <c r="U1113">
        <v>0</v>
      </c>
      <c r="V1113">
        <v>0</v>
      </c>
      <c r="W1113">
        <v>1</v>
      </c>
      <c r="X1113">
        <v>1</v>
      </c>
      <c r="Y1113">
        <v>1</v>
      </c>
      <c r="Z1113">
        <v>1</v>
      </c>
      <c r="AA1113">
        <v>1</v>
      </c>
      <c r="AB1113" t="s">
        <v>1019</v>
      </c>
      <c r="AC1113" t="s">
        <v>7649</v>
      </c>
      <c r="AP1113" t="s">
        <v>980</v>
      </c>
      <c r="AQ1113">
        <v>0</v>
      </c>
      <c r="AT1113" t="s">
        <v>1459</v>
      </c>
      <c r="AU1113" t="s">
        <v>1660</v>
      </c>
      <c r="AV1113" t="str">
        <f t="shared" si="17"/>
        <v>Kolno w aglomeracji Kolno</v>
      </c>
      <c r="AW1113" t="s">
        <v>1661</v>
      </c>
      <c r="AX1113" t="s">
        <v>1661</v>
      </c>
      <c r="BF1113" s="730" t="s">
        <v>3538</v>
      </c>
      <c r="BG1113" s="730" t="s">
        <v>6979</v>
      </c>
      <c r="BH1113" s="730" t="s">
        <v>9501</v>
      </c>
    </row>
    <row r="1114" spans="1:60">
      <c r="A1114">
        <v>1110</v>
      </c>
      <c r="B1114" t="s">
        <v>1019</v>
      </c>
      <c r="D1114" t="s">
        <v>3143</v>
      </c>
      <c r="E1114" t="s">
        <v>3145</v>
      </c>
      <c r="F1114" t="s">
        <v>973</v>
      </c>
      <c r="G1114">
        <v>1</v>
      </c>
      <c r="H1114">
        <v>0</v>
      </c>
      <c r="I1114" t="s">
        <v>3599</v>
      </c>
      <c r="J1114" t="s">
        <v>7650</v>
      </c>
      <c r="K1114" t="s">
        <v>6979</v>
      </c>
      <c r="L1114" t="s">
        <v>2646</v>
      </c>
      <c r="M1114" t="s">
        <v>1516</v>
      </c>
      <c r="N1114" t="s">
        <v>3145</v>
      </c>
      <c r="O1114" t="s">
        <v>7651</v>
      </c>
      <c r="P1114" t="s">
        <v>7652</v>
      </c>
      <c r="Q1114">
        <v>4637</v>
      </c>
      <c r="R1114">
        <v>4637</v>
      </c>
      <c r="S1114">
        <v>3377</v>
      </c>
      <c r="T1114">
        <v>1236</v>
      </c>
      <c r="U1114">
        <v>24</v>
      </c>
      <c r="V1114">
        <v>1260</v>
      </c>
      <c r="W1114">
        <v>0.72829999999999995</v>
      </c>
      <c r="X1114">
        <v>0</v>
      </c>
      <c r="Y1114">
        <v>0</v>
      </c>
      <c r="Z1114">
        <v>1</v>
      </c>
      <c r="AA1114">
        <v>0</v>
      </c>
      <c r="AB1114" t="s">
        <v>1019</v>
      </c>
      <c r="AC1114" t="s">
        <v>7653</v>
      </c>
      <c r="AP1114" t="s">
        <v>980</v>
      </c>
      <c r="AQ1114">
        <v>0</v>
      </c>
      <c r="AT1114" t="s">
        <v>1019</v>
      </c>
      <c r="AU1114" t="s">
        <v>7410</v>
      </c>
      <c r="AV1114" t="str">
        <f t="shared" si="17"/>
        <v>Kolbuszowa w aglomeracji Kolbuszowa</v>
      </c>
      <c r="AW1114" t="s">
        <v>7411</v>
      </c>
      <c r="AX1114" t="s">
        <v>7411</v>
      </c>
      <c r="BF1114" s="730" t="s">
        <v>1807</v>
      </c>
      <c r="BG1114" s="730" t="s">
        <v>6979</v>
      </c>
      <c r="BH1114" s="730" t="s">
        <v>9501</v>
      </c>
    </row>
    <row r="1115" spans="1:60">
      <c r="A1115">
        <v>1111</v>
      </c>
      <c r="B1115" t="s">
        <v>1019</v>
      </c>
      <c r="D1115" t="s">
        <v>2933</v>
      </c>
      <c r="E1115" t="s">
        <v>2935</v>
      </c>
      <c r="F1115" t="s">
        <v>973</v>
      </c>
      <c r="G1115">
        <v>1</v>
      </c>
      <c r="H1115">
        <v>0</v>
      </c>
      <c r="I1115" t="s">
        <v>5251</v>
      </c>
      <c r="J1115" t="s">
        <v>7039</v>
      </c>
      <c r="K1115" t="s">
        <v>6971</v>
      </c>
      <c r="L1115" t="s">
        <v>2646</v>
      </c>
      <c r="M1115" t="s">
        <v>1516</v>
      </c>
      <c r="N1115" t="s">
        <v>2935</v>
      </c>
      <c r="O1115" t="s">
        <v>2935</v>
      </c>
      <c r="P1115" t="s">
        <v>7654</v>
      </c>
      <c r="Q1115">
        <v>17015</v>
      </c>
      <c r="R1115">
        <v>17486</v>
      </c>
      <c r="S1115">
        <v>17243</v>
      </c>
      <c r="T1115">
        <v>198</v>
      </c>
      <c r="U1115">
        <v>45</v>
      </c>
      <c r="V1115">
        <v>243</v>
      </c>
      <c r="W1115">
        <v>0.98609999999999998</v>
      </c>
      <c r="X1115">
        <v>1</v>
      </c>
      <c r="Y1115">
        <v>0</v>
      </c>
      <c r="Z1115">
        <v>1</v>
      </c>
      <c r="AA1115">
        <v>0</v>
      </c>
      <c r="AB1115" t="s">
        <v>1019</v>
      </c>
      <c r="AC1115" t="s">
        <v>7655</v>
      </c>
      <c r="AP1115" t="s">
        <v>980</v>
      </c>
      <c r="AQ1115">
        <v>0</v>
      </c>
      <c r="AT1115" t="s">
        <v>1212</v>
      </c>
      <c r="AU1115" t="s">
        <v>5706</v>
      </c>
      <c r="AV1115" t="str">
        <f t="shared" si="17"/>
        <v>Oczyszczalnia ścieków Kock w aglomeracji Kock</v>
      </c>
      <c r="AW1115" t="s">
        <v>7656</v>
      </c>
      <c r="AX1115" t="s">
        <v>5707</v>
      </c>
      <c r="BF1115" s="730" t="s">
        <v>3433</v>
      </c>
      <c r="BG1115" s="730" t="s">
        <v>4845</v>
      </c>
      <c r="BH1115" s="730" t="s">
        <v>9501</v>
      </c>
    </row>
    <row r="1116" spans="1:60">
      <c r="A1116">
        <v>1112</v>
      </c>
      <c r="B1116" t="s">
        <v>1019</v>
      </c>
      <c r="D1116" t="s">
        <v>2894</v>
      </c>
      <c r="E1116" t="s">
        <v>2895</v>
      </c>
      <c r="F1116" t="s">
        <v>973</v>
      </c>
      <c r="G1116">
        <v>1</v>
      </c>
      <c r="H1116">
        <v>0</v>
      </c>
      <c r="I1116" t="s">
        <v>5533</v>
      </c>
      <c r="J1116" t="s">
        <v>6984</v>
      </c>
      <c r="K1116" t="s">
        <v>3720</v>
      </c>
      <c r="L1116" t="s">
        <v>2646</v>
      </c>
      <c r="M1116" t="s">
        <v>1516</v>
      </c>
      <c r="N1116" t="s">
        <v>2895</v>
      </c>
      <c r="O1116" t="s">
        <v>2895</v>
      </c>
      <c r="P1116" t="s">
        <v>7657</v>
      </c>
      <c r="Q1116">
        <v>3341</v>
      </c>
      <c r="R1116">
        <v>3496</v>
      </c>
      <c r="S1116">
        <v>3445</v>
      </c>
      <c r="T1116">
        <v>45</v>
      </c>
      <c r="U1116">
        <v>6</v>
      </c>
      <c r="V1116">
        <v>51</v>
      </c>
      <c r="W1116">
        <v>0.98540000000000005</v>
      </c>
      <c r="X1116">
        <v>1</v>
      </c>
      <c r="Y1116">
        <v>1</v>
      </c>
      <c r="Z1116">
        <v>1</v>
      </c>
      <c r="AA1116">
        <v>1</v>
      </c>
      <c r="AB1116" t="s">
        <v>1019</v>
      </c>
      <c r="AC1116" t="s">
        <v>7658</v>
      </c>
      <c r="AP1116" t="s">
        <v>980</v>
      </c>
      <c r="AQ1116">
        <v>0</v>
      </c>
      <c r="AT1116" t="s">
        <v>1038</v>
      </c>
      <c r="AU1116" t="s">
        <v>6300</v>
      </c>
      <c r="AV1116" t="str">
        <f t="shared" si="17"/>
        <v>Kochcice w aglomeracji Kochcice</v>
      </c>
      <c r="AW1116" t="s">
        <v>6301</v>
      </c>
      <c r="AX1116" t="s">
        <v>6301</v>
      </c>
      <c r="BF1116" s="730" t="s">
        <v>3143</v>
      </c>
      <c r="BG1116" s="730" t="s">
        <v>6979</v>
      </c>
      <c r="BH1116" s="730" t="s">
        <v>9501</v>
      </c>
    </row>
    <row r="1117" spans="1:60">
      <c r="A1117">
        <v>1113</v>
      </c>
      <c r="B1117" t="s">
        <v>1019</v>
      </c>
      <c r="D1117" t="s">
        <v>4414</v>
      </c>
      <c r="E1117" t="s">
        <v>4415</v>
      </c>
      <c r="F1117" t="s">
        <v>973</v>
      </c>
      <c r="G1117">
        <v>1</v>
      </c>
      <c r="H1117">
        <v>0</v>
      </c>
      <c r="I1117" t="s">
        <v>5533</v>
      </c>
      <c r="J1117" t="s">
        <v>6984</v>
      </c>
      <c r="K1117" t="s">
        <v>3720</v>
      </c>
      <c r="L1117" t="s">
        <v>2646</v>
      </c>
      <c r="M1117" t="s">
        <v>1516</v>
      </c>
      <c r="N1117" t="s">
        <v>2895</v>
      </c>
      <c r="O1117" t="s">
        <v>2895</v>
      </c>
      <c r="P1117" t="s">
        <v>7659</v>
      </c>
      <c r="Q1117">
        <v>2100</v>
      </c>
      <c r="R1117">
        <v>2076</v>
      </c>
      <c r="S1117">
        <v>2076</v>
      </c>
      <c r="T1117">
        <v>0</v>
      </c>
      <c r="U1117">
        <v>0</v>
      </c>
      <c r="V1117">
        <v>0</v>
      </c>
      <c r="W1117">
        <v>1</v>
      </c>
      <c r="X1117">
        <v>1</v>
      </c>
      <c r="Y1117">
        <v>1</v>
      </c>
      <c r="Z1117">
        <v>1</v>
      </c>
      <c r="AA1117">
        <v>1</v>
      </c>
      <c r="AB1117" t="s">
        <v>1019</v>
      </c>
      <c r="AC1117" t="s">
        <v>7660</v>
      </c>
      <c r="AP1117" t="s">
        <v>980</v>
      </c>
      <c r="AQ1117">
        <v>0</v>
      </c>
      <c r="AT1117" t="s">
        <v>1029</v>
      </c>
      <c r="AU1117" t="s">
        <v>7661</v>
      </c>
      <c r="AV1117" t="str">
        <f t="shared" si="17"/>
        <v>DŁUGOŁĘKA w aglomeracji Kobylin</v>
      </c>
      <c r="AW1117" t="s">
        <v>7662</v>
      </c>
      <c r="AX1117" t="s">
        <v>7663</v>
      </c>
      <c r="BF1117" s="730" t="s">
        <v>2933</v>
      </c>
      <c r="BG1117" s="730" t="s">
        <v>6971</v>
      </c>
      <c r="BH1117" s="730" t="s">
        <v>9501</v>
      </c>
    </row>
    <row r="1118" spans="1:60">
      <c r="A1118">
        <v>1114</v>
      </c>
      <c r="B1118" t="s">
        <v>1019</v>
      </c>
      <c r="D1118" t="s">
        <v>2885</v>
      </c>
      <c r="E1118" t="s">
        <v>2886</v>
      </c>
      <c r="F1118" t="s">
        <v>973</v>
      </c>
      <c r="G1118">
        <v>1</v>
      </c>
      <c r="H1118">
        <v>0</v>
      </c>
      <c r="I1118" t="s">
        <v>5251</v>
      </c>
      <c r="J1118" t="s">
        <v>7063</v>
      </c>
      <c r="K1118" t="s">
        <v>6979</v>
      </c>
      <c r="L1118" t="s">
        <v>2646</v>
      </c>
      <c r="M1118" t="s">
        <v>1516</v>
      </c>
      <c r="N1118" t="s">
        <v>2886</v>
      </c>
      <c r="O1118" t="s">
        <v>7664</v>
      </c>
      <c r="P1118" t="s">
        <v>7665</v>
      </c>
      <c r="Q1118">
        <v>2058</v>
      </c>
      <c r="R1118">
        <v>2057</v>
      </c>
      <c r="S1118">
        <v>2018</v>
      </c>
      <c r="T1118">
        <v>30</v>
      </c>
      <c r="U1118">
        <v>9</v>
      </c>
      <c r="V1118">
        <v>39</v>
      </c>
      <c r="W1118">
        <v>0.98099999999999998</v>
      </c>
      <c r="X1118">
        <v>1</v>
      </c>
      <c r="Y1118">
        <v>1</v>
      </c>
      <c r="Z1118">
        <v>1</v>
      </c>
      <c r="AA1118">
        <v>1</v>
      </c>
      <c r="AB1118" t="s">
        <v>1019</v>
      </c>
      <c r="AC1118" t="s">
        <v>7666</v>
      </c>
      <c r="AP1118" t="s">
        <v>980</v>
      </c>
      <c r="AQ1118">
        <v>0</v>
      </c>
      <c r="AT1118" t="s">
        <v>1029</v>
      </c>
      <c r="AU1118" t="s">
        <v>7667</v>
      </c>
      <c r="AV1118" t="str">
        <f t="shared" si="17"/>
        <v>Przedsiębiorstwo Komunalne PK Ligota Sp. z o.o. Gminy Kobyla Góra PLWL1280 w aglomeracji Kobyla Góra</v>
      </c>
      <c r="AW1118" t="s">
        <v>7668</v>
      </c>
      <c r="AX1118" t="s">
        <v>7669</v>
      </c>
      <c r="BF1118" s="730" t="s">
        <v>2894</v>
      </c>
      <c r="BG1118" s="730" t="s">
        <v>3720</v>
      </c>
      <c r="BH1118" s="730" t="s">
        <v>9501</v>
      </c>
    </row>
    <row r="1119" spans="1:60">
      <c r="A1119">
        <v>1115</v>
      </c>
      <c r="B1119" t="s">
        <v>1019</v>
      </c>
      <c r="D1119" t="s">
        <v>2797</v>
      </c>
      <c r="E1119" t="s">
        <v>2798</v>
      </c>
      <c r="F1119" t="s">
        <v>973</v>
      </c>
      <c r="G1119">
        <v>1</v>
      </c>
      <c r="H1119">
        <v>0</v>
      </c>
      <c r="I1119" t="s">
        <v>5533</v>
      </c>
      <c r="J1119" t="s">
        <v>6984</v>
      </c>
      <c r="K1119" t="s">
        <v>3720</v>
      </c>
      <c r="L1119" t="s">
        <v>2646</v>
      </c>
      <c r="M1119" t="s">
        <v>1516</v>
      </c>
      <c r="N1119" t="s">
        <v>2798</v>
      </c>
      <c r="O1119" t="s">
        <v>2798</v>
      </c>
      <c r="P1119" t="s">
        <v>7670</v>
      </c>
      <c r="Q1119">
        <v>3617</v>
      </c>
      <c r="R1119">
        <v>3522</v>
      </c>
      <c r="S1119">
        <v>3522</v>
      </c>
      <c r="T1119">
        <v>0</v>
      </c>
      <c r="U1119">
        <v>0</v>
      </c>
      <c r="V1119">
        <v>0</v>
      </c>
      <c r="W1119">
        <v>1</v>
      </c>
      <c r="X1119">
        <v>1</v>
      </c>
      <c r="Y1119">
        <v>1</v>
      </c>
      <c r="Z1119">
        <v>1</v>
      </c>
      <c r="AA1119">
        <v>1</v>
      </c>
      <c r="AB1119" t="s">
        <v>1019</v>
      </c>
      <c r="AC1119" t="s">
        <v>7671</v>
      </c>
      <c r="AP1119" t="s">
        <v>980</v>
      </c>
      <c r="AQ1119">
        <v>0</v>
      </c>
      <c r="AT1119" t="s">
        <v>1047</v>
      </c>
      <c r="AU1119" t="s">
        <v>3971</v>
      </c>
      <c r="AV1119" t="str">
        <f t="shared" si="17"/>
        <v>Wschód w aglomeracji Kobiór</v>
      </c>
      <c r="AW1119" t="s">
        <v>7672</v>
      </c>
      <c r="AX1119" t="s">
        <v>3972</v>
      </c>
      <c r="BF1119" s="730" t="s">
        <v>4414</v>
      </c>
      <c r="BG1119" s="730" t="s">
        <v>3720</v>
      </c>
      <c r="BH1119" s="730" t="s">
        <v>9501</v>
      </c>
    </row>
    <row r="1120" spans="1:60">
      <c r="A1120">
        <v>1116</v>
      </c>
      <c r="B1120" t="s">
        <v>1019</v>
      </c>
      <c r="D1120" t="s">
        <v>2708</v>
      </c>
      <c r="E1120" t="s">
        <v>2709</v>
      </c>
      <c r="F1120" t="s">
        <v>973</v>
      </c>
      <c r="G1120">
        <v>2</v>
      </c>
      <c r="H1120">
        <v>0</v>
      </c>
      <c r="I1120" t="s">
        <v>5251</v>
      </c>
      <c r="J1120" t="s">
        <v>7081</v>
      </c>
      <c r="K1120" t="s">
        <v>4845</v>
      </c>
      <c r="L1120" t="s">
        <v>2646</v>
      </c>
      <c r="M1120" t="s">
        <v>1516</v>
      </c>
      <c r="N1120" t="s">
        <v>7673</v>
      </c>
      <c r="O1120" t="s">
        <v>7673</v>
      </c>
      <c r="P1120" t="s">
        <v>7674</v>
      </c>
      <c r="Q1120">
        <v>7206</v>
      </c>
      <c r="R1120">
        <v>7247</v>
      </c>
      <c r="S1120">
        <v>7178</v>
      </c>
      <c r="T1120">
        <v>37</v>
      </c>
      <c r="U1120">
        <v>32</v>
      </c>
      <c r="V1120">
        <v>69</v>
      </c>
      <c r="W1120">
        <v>0.99050000000000005</v>
      </c>
      <c r="X1120">
        <v>1</v>
      </c>
      <c r="Y1120">
        <v>1</v>
      </c>
      <c r="Z1120">
        <v>0</v>
      </c>
      <c r="AA1120">
        <v>0</v>
      </c>
      <c r="AB1120" t="s">
        <v>1019</v>
      </c>
      <c r="AC1120" s="515" t="s">
        <v>7675</v>
      </c>
      <c r="AD1120" s="515" t="s">
        <v>7676</v>
      </c>
      <c r="AP1120" t="s">
        <v>980</v>
      </c>
      <c r="AQ1120">
        <v>0</v>
      </c>
      <c r="AT1120" t="s">
        <v>1029</v>
      </c>
      <c r="AU1120" t="s">
        <v>7677</v>
      </c>
      <c r="AV1120" t="str">
        <f t="shared" si="17"/>
        <v>Oczyszczalnia ścieków w Kobierzycach w aglomeracji Kobierzyce</v>
      </c>
      <c r="AW1120" t="s">
        <v>7678</v>
      </c>
      <c r="AX1120" t="s">
        <v>7679</v>
      </c>
      <c r="BF1120" s="730" t="s">
        <v>2885</v>
      </c>
      <c r="BG1120" s="730" t="s">
        <v>6979</v>
      </c>
      <c r="BH1120" s="730" t="s">
        <v>9501</v>
      </c>
    </row>
    <row r="1121" spans="1:60">
      <c r="A1121">
        <v>1117</v>
      </c>
      <c r="B1121" t="s">
        <v>1019</v>
      </c>
      <c r="D1121" t="s">
        <v>2666</v>
      </c>
      <c r="E1121" t="s">
        <v>2661</v>
      </c>
      <c r="F1121" t="s">
        <v>973</v>
      </c>
      <c r="G1121">
        <v>1</v>
      </c>
      <c r="H1121">
        <v>0</v>
      </c>
      <c r="I1121" t="s">
        <v>5251</v>
      </c>
      <c r="J1121" t="s">
        <v>7063</v>
      </c>
      <c r="K1121" t="s">
        <v>6979</v>
      </c>
      <c r="L1121" t="s">
        <v>2646</v>
      </c>
      <c r="M1121" t="s">
        <v>1516</v>
      </c>
      <c r="N1121" t="s">
        <v>6979</v>
      </c>
      <c r="O1121" t="s">
        <v>6979</v>
      </c>
      <c r="P1121" t="s">
        <v>7680</v>
      </c>
      <c r="Q1121">
        <v>4169</v>
      </c>
      <c r="R1121">
        <v>4485</v>
      </c>
      <c r="S1121">
        <v>4308</v>
      </c>
      <c r="T1121">
        <v>161</v>
      </c>
      <c r="U1121">
        <v>16</v>
      </c>
      <c r="V1121">
        <v>177</v>
      </c>
      <c r="W1121">
        <v>0.96050000000000002</v>
      </c>
      <c r="X1121">
        <v>0</v>
      </c>
      <c r="Y1121">
        <v>1</v>
      </c>
      <c r="Z1121">
        <v>1</v>
      </c>
      <c r="AA1121">
        <v>0</v>
      </c>
      <c r="AB1121" t="s">
        <v>1019</v>
      </c>
      <c r="AC1121" t="s">
        <v>7681</v>
      </c>
      <c r="AP1121" t="s">
        <v>980</v>
      </c>
      <c r="AQ1121">
        <v>0</v>
      </c>
      <c r="AT1121" t="s">
        <v>1459</v>
      </c>
      <c r="AU1121" t="s">
        <v>1716</v>
      </c>
      <c r="AV1121" t="str">
        <f t="shared" si="17"/>
        <v>Oczyszczalnia ścieków w Knyszynie w aglomeracji Knyszyn</v>
      </c>
      <c r="AW1121" t="s">
        <v>7682</v>
      </c>
      <c r="AX1121" t="s">
        <v>1717</v>
      </c>
      <c r="BF1121" s="730" t="s">
        <v>2797</v>
      </c>
      <c r="BG1121" s="730" t="s">
        <v>3720</v>
      </c>
      <c r="BH1121" s="730" t="s">
        <v>9501</v>
      </c>
    </row>
    <row r="1122" spans="1:60">
      <c r="A1122">
        <v>1118</v>
      </c>
      <c r="B1122" t="s">
        <v>1019</v>
      </c>
      <c r="D1122" t="s">
        <v>3153</v>
      </c>
      <c r="E1122" t="s">
        <v>3154</v>
      </c>
      <c r="F1122" t="s">
        <v>973</v>
      </c>
      <c r="G1122">
        <v>1</v>
      </c>
      <c r="H1122">
        <v>0</v>
      </c>
      <c r="I1122" t="s">
        <v>5251</v>
      </c>
      <c r="J1122" t="s">
        <v>7063</v>
      </c>
      <c r="K1122" t="s">
        <v>6979</v>
      </c>
      <c r="L1122" t="s">
        <v>2646</v>
      </c>
      <c r="M1122" t="s">
        <v>1516</v>
      </c>
      <c r="N1122" t="s">
        <v>6979</v>
      </c>
      <c r="O1122" t="s">
        <v>6979</v>
      </c>
      <c r="P1122" t="s">
        <v>7683</v>
      </c>
      <c r="Q1122">
        <v>2198</v>
      </c>
      <c r="R1122">
        <v>2304</v>
      </c>
      <c r="S1122">
        <v>2265</v>
      </c>
      <c r="T1122">
        <v>24</v>
      </c>
      <c r="U1122">
        <v>15</v>
      </c>
      <c r="V1122">
        <v>39</v>
      </c>
      <c r="W1122">
        <v>0.98309999999999997</v>
      </c>
      <c r="X1122">
        <v>1</v>
      </c>
      <c r="Y1122">
        <v>1</v>
      </c>
      <c r="Z1122">
        <v>1</v>
      </c>
      <c r="AA1122">
        <v>1</v>
      </c>
      <c r="AB1122" t="s">
        <v>1019</v>
      </c>
      <c r="AC1122" t="s">
        <v>7684</v>
      </c>
      <c r="AP1122" t="s">
        <v>980</v>
      </c>
      <c r="AQ1122">
        <v>0</v>
      </c>
      <c r="AT1122" t="s">
        <v>1047</v>
      </c>
      <c r="AU1122" t="s">
        <v>3966</v>
      </c>
      <c r="AV1122" t="str">
        <f t="shared" si="17"/>
        <v>Oczyszczalnia Szczygłowice w aglomeracji Knurów-2</v>
      </c>
      <c r="AW1122" t="s">
        <v>7685</v>
      </c>
      <c r="AX1122" t="s">
        <v>3967</v>
      </c>
      <c r="BF1122" s="730" t="s">
        <v>2708</v>
      </c>
      <c r="BG1122" s="730" t="s">
        <v>4845</v>
      </c>
      <c r="BH1122" s="730" t="s">
        <v>9501</v>
      </c>
    </row>
    <row r="1123" spans="1:60">
      <c r="A1123">
        <v>1119</v>
      </c>
      <c r="B1123" t="s">
        <v>1019</v>
      </c>
      <c r="D1123" t="s">
        <v>2461</v>
      </c>
      <c r="E1123" t="s">
        <v>2462</v>
      </c>
      <c r="F1123" t="s">
        <v>973</v>
      </c>
      <c r="G1123">
        <v>1</v>
      </c>
      <c r="H1123">
        <v>0</v>
      </c>
      <c r="I1123" t="s">
        <v>5251</v>
      </c>
      <c r="J1123" t="s">
        <v>7113</v>
      </c>
      <c r="K1123" t="s">
        <v>4845</v>
      </c>
      <c r="L1123" t="s">
        <v>2646</v>
      </c>
      <c r="M1123" t="s">
        <v>1516</v>
      </c>
      <c r="N1123" t="s">
        <v>7686</v>
      </c>
      <c r="O1123" t="s">
        <v>7686</v>
      </c>
      <c r="P1123" t="s">
        <v>7687</v>
      </c>
      <c r="Q1123">
        <v>2276</v>
      </c>
      <c r="R1123">
        <v>2288</v>
      </c>
      <c r="S1123">
        <v>2259</v>
      </c>
      <c r="T1123">
        <v>24</v>
      </c>
      <c r="U1123">
        <v>5</v>
      </c>
      <c r="V1123">
        <v>29</v>
      </c>
      <c r="W1123">
        <v>0.98729999999999996</v>
      </c>
      <c r="X1123">
        <v>1</v>
      </c>
      <c r="Y1123">
        <v>1</v>
      </c>
      <c r="Z1123">
        <v>1</v>
      </c>
      <c r="AA1123">
        <v>1</v>
      </c>
      <c r="AB1123" t="s">
        <v>1019</v>
      </c>
      <c r="AC1123" t="s">
        <v>7688</v>
      </c>
      <c r="AP1123" t="s">
        <v>1232</v>
      </c>
      <c r="AQ1123">
        <v>1</v>
      </c>
      <c r="AT1123" t="s">
        <v>1047</v>
      </c>
      <c r="AU1123" t="s">
        <v>3958</v>
      </c>
      <c r="AV1123" t="str">
        <f t="shared" si="17"/>
        <v>OŚ FOCH III w aglomeracji Knurów-1</v>
      </c>
      <c r="AW1123" t="s">
        <v>7689</v>
      </c>
      <c r="AX1123" t="s">
        <v>3959</v>
      </c>
      <c r="BF1123" s="730" t="s">
        <v>2666</v>
      </c>
      <c r="BG1123" s="730" t="s">
        <v>6979</v>
      </c>
      <c r="BH1123" s="730" t="s">
        <v>9501</v>
      </c>
    </row>
    <row r="1124" spans="1:60">
      <c r="A1124">
        <v>1120</v>
      </c>
      <c r="B1124" t="s">
        <v>1019</v>
      </c>
      <c r="D1124" t="s">
        <v>2434</v>
      </c>
      <c r="E1124" t="s">
        <v>2435</v>
      </c>
      <c r="F1124" t="s">
        <v>973</v>
      </c>
      <c r="G1124">
        <v>1</v>
      </c>
      <c r="H1124">
        <v>0</v>
      </c>
      <c r="I1124" t="s">
        <v>5251</v>
      </c>
      <c r="J1124" t="s">
        <v>7360</v>
      </c>
      <c r="K1124" t="s">
        <v>3720</v>
      </c>
      <c r="L1124" t="s">
        <v>2646</v>
      </c>
      <c r="M1124" t="s">
        <v>1516</v>
      </c>
      <c r="N1124" t="s">
        <v>2435</v>
      </c>
      <c r="O1124" t="s">
        <v>7690</v>
      </c>
      <c r="P1124" t="s">
        <v>7691</v>
      </c>
      <c r="Q1124">
        <v>9250</v>
      </c>
      <c r="R1124">
        <v>9250</v>
      </c>
      <c r="S1124">
        <v>9152</v>
      </c>
      <c r="T1124">
        <v>87</v>
      </c>
      <c r="U1124">
        <v>11</v>
      </c>
      <c r="V1124">
        <v>98</v>
      </c>
      <c r="W1124">
        <v>0.98939999999999995</v>
      </c>
      <c r="X1124">
        <v>1</v>
      </c>
      <c r="Y1124">
        <v>1</v>
      </c>
      <c r="Z1124">
        <v>1</v>
      </c>
      <c r="AA1124">
        <v>1</v>
      </c>
      <c r="AB1124" t="s">
        <v>1019</v>
      </c>
      <c r="AC1124" t="s">
        <v>7692</v>
      </c>
      <c r="AP1124" t="s">
        <v>980</v>
      </c>
      <c r="AQ1124">
        <v>0</v>
      </c>
      <c r="AT1124" t="s">
        <v>1038</v>
      </c>
      <c r="AU1124" t="s">
        <v>6852</v>
      </c>
      <c r="AV1124" t="str">
        <f t="shared" si="17"/>
        <v>Kłomnice w aglomeracji Kłomnice</v>
      </c>
      <c r="AW1124" t="s">
        <v>6853</v>
      </c>
      <c r="AX1124" t="s">
        <v>6853</v>
      </c>
      <c r="BF1124" s="730" t="s">
        <v>3153</v>
      </c>
      <c r="BG1124" s="730" t="s">
        <v>6979</v>
      </c>
      <c r="BH1124" s="730" t="s">
        <v>9501</v>
      </c>
    </row>
    <row r="1125" spans="1:60">
      <c r="A1125">
        <v>1121</v>
      </c>
      <c r="B1125" t="s">
        <v>1019</v>
      </c>
      <c r="D1125" t="s">
        <v>2397</v>
      </c>
      <c r="E1125" t="s">
        <v>2398</v>
      </c>
      <c r="F1125" t="s">
        <v>973</v>
      </c>
      <c r="G1125">
        <v>1</v>
      </c>
      <c r="H1125">
        <v>0</v>
      </c>
      <c r="I1125" t="s">
        <v>5251</v>
      </c>
      <c r="J1125" t="s">
        <v>7294</v>
      </c>
      <c r="K1125" t="s">
        <v>6971</v>
      </c>
      <c r="L1125" t="s">
        <v>2646</v>
      </c>
      <c r="M1125" t="s">
        <v>1516</v>
      </c>
      <c r="N1125" t="s">
        <v>1870</v>
      </c>
      <c r="O1125" t="s">
        <v>1870</v>
      </c>
      <c r="P1125" t="s">
        <v>7693</v>
      </c>
      <c r="Q1125">
        <v>2205</v>
      </c>
      <c r="R1125">
        <v>2226</v>
      </c>
      <c r="S1125">
        <v>2108</v>
      </c>
      <c r="T1125">
        <v>105</v>
      </c>
      <c r="U1125">
        <v>13</v>
      </c>
      <c r="V1125">
        <v>118</v>
      </c>
      <c r="W1125">
        <v>0.94699999999999995</v>
      </c>
      <c r="X1125">
        <v>0</v>
      </c>
      <c r="Y1125">
        <v>1</v>
      </c>
      <c r="Z1125">
        <v>1</v>
      </c>
      <c r="AA1125">
        <v>0</v>
      </c>
      <c r="AB1125" t="s">
        <v>1019</v>
      </c>
      <c r="AC1125" t="s">
        <v>7694</v>
      </c>
      <c r="AP1125" t="s">
        <v>980</v>
      </c>
      <c r="AQ1125">
        <v>0</v>
      </c>
      <c r="AT1125" t="s">
        <v>1029</v>
      </c>
      <c r="AU1125" t="s">
        <v>7695</v>
      </c>
      <c r="AV1125" t="str">
        <f t="shared" si="17"/>
        <v>Oczyszczalnia Ścieków Kłodzko w aglomeracji Kłodzko</v>
      </c>
      <c r="AW1125" t="s">
        <v>7696</v>
      </c>
      <c r="AX1125" t="s">
        <v>7697</v>
      </c>
      <c r="BF1125" s="730" t="s">
        <v>2461</v>
      </c>
      <c r="BG1125" s="730" t="s">
        <v>4845</v>
      </c>
      <c r="BH1125" s="730" t="s">
        <v>9501</v>
      </c>
    </row>
    <row r="1126" spans="1:60">
      <c r="A1126">
        <v>1122</v>
      </c>
      <c r="B1126" t="s">
        <v>1019</v>
      </c>
      <c r="D1126" t="s">
        <v>2385</v>
      </c>
      <c r="E1126" t="s">
        <v>2387</v>
      </c>
      <c r="F1126" t="s">
        <v>973</v>
      </c>
      <c r="G1126">
        <v>1</v>
      </c>
      <c r="H1126">
        <v>0</v>
      </c>
      <c r="I1126" t="s">
        <v>5251</v>
      </c>
      <c r="J1126" t="s">
        <v>7698</v>
      </c>
      <c r="K1126" t="s">
        <v>4845</v>
      </c>
      <c r="L1126" t="s">
        <v>7699</v>
      </c>
      <c r="M1126" t="s">
        <v>7699</v>
      </c>
      <c r="N1126" t="s">
        <v>2387</v>
      </c>
      <c r="O1126" t="s">
        <v>2387</v>
      </c>
      <c r="P1126" t="s">
        <v>7700</v>
      </c>
      <c r="Q1126">
        <v>9319</v>
      </c>
      <c r="R1126">
        <v>9255</v>
      </c>
      <c r="S1126">
        <v>9095</v>
      </c>
      <c r="T1126">
        <v>130</v>
      </c>
      <c r="U1126">
        <v>30</v>
      </c>
      <c r="V1126">
        <v>160</v>
      </c>
      <c r="W1126">
        <v>0.98270000000000002</v>
      </c>
      <c r="X1126">
        <v>1</v>
      </c>
      <c r="Y1126">
        <v>1</v>
      </c>
      <c r="Z1126">
        <v>1</v>
      </c>
      <c r="AA1126">
        <v>1</v>
      </c>
      <c r="AB1126" t="s">
        <v>1019</v>
      </c>
      <c r="AC1126" t="s">
        <v>7701</v>
      </c>
      <c r="AP1126" t="s">
        <v>980</v>
      </c>
      <c r="AQ1126">
        <v>0</v>
      </c>
      <c r="AT1126" t="s">
        <v>1038</v>
      </c>
      <c r="AU1126" t="s">
        <v>6632</v>
      </c>
      <c r="AV1126" t="str">
        <f t="shared" si="17"/>
        <v>Pomarzany Fabryczne - działki ewid. nr 37/1, 38/1, 38/2, 39/1, 42/5, 40, 108 w aglomeracji Kłodawa</v>
      </c>
      <c r="AW1126" t="s">
        <v>7702</v>
      </c>
      <c r="AX1126" t="s">
        <v>6633</v>
      </c>
      <c r="BF1126" s="730" t="s">
        <v>2434</v>
      </c>
      <c r="BG1126" s="730" t="s">
        <v>3720</v>
      </c>
      <c r="BH1126" s="730" t="s">
        <v>9501</v>
      </c>
    </row>
    <row r="1127" spans="1:60">
      <c r="A1127">
        <v>1123</v>
      </c>
      <c r="B1127" t="s">
        <v>1019</v>
      </c>
      <c r="D1127" t="s">
        <v>2374</v>
      </c>
      <c r="E1127" t="s">
        <v>2375</v>
      </c>
      <c r="F1127" t="s">
        <v>973</v>
      </c>
      <c r="G1127">
        <v>2</v>
      </c>
      <c r="H1127">
        <v>0</v>
      </c>
      <c r="I1127" t="s">
        <v>3599</v>
      </c>
      <c r="J1127" t="s">
        <v>4774</v>
      </c>
      <c r="K1127" t="s">
        <v>6979</v>
      </c>
      <c r="L1127" t="s">
        <v>2646</v>
      </c>
      <c r="M1127" t="s">
        <v>1516</v>
      </c>
      <c r="N1127" t="s">
        <v>2375</v>
      </c>
      <c r="O1127" t="s">
        <v>2375</v>
      </c>
      <c r="P1127" t="s">
        <v>7703</v>
      </c>
      <c r="Q1127">
        <v>3823</v>
      </c>
      <c r="R1127">
        <v>3823</v>
      </c>
      <c r="S1127">
        <v>3550</v>
      </c>
      <c r="T1127">
        <v>273</v>
      </c>
      <c r="U1127">
        <v>0</v>
      </c>
      <c r="V1127">
        <v>273</v>
      </c>
      <c r="W1127">
        <v>0.92859999999999998</v>
      </c>
      <c r="X1127">
        <v>0</v>
      </c>
      <c r="Y1127">
        <v>1</v>
      </c>
      <c r="Z1127">
        <v>1</v>
      </c>
      <c r="AA1127">
        <v>0</v>
      </c>
      <c r="AB1127" t="s">
        <v>1019</v>
      </c>
      <c r="AC1127" s="515" t="s">
        <v>7704</v>
      </c>
      <c r="AD1127" s="515" t="s">
        <v>7705</v>
      </c>
      <c r="AP1127" t="s">
        <v>980</v>
      </c>
      <c r="AQ1127">
        <v>0</v>
      </c>
      <c r="AT1127" t="s">
        <v>1038</v>
      </c>
      <c r="AU1127" t="s">
        <v>6489</v>
      </c>
      <c r="AV1127" t="str">
        <f t="shared" si="17"/>
        <v>OŚ Kłobuck – Zagórze w aglomeracji Kłobuck</v>
      </c>
      <c r="AW1127" t="s">
        <v>7706</v>
      </c>
      <c r="AX1127" t="s">
        <v>6490</v>
      </c>
      <c r="BF1127" s="730" t="s">
        <v>2397</v>
      </c>
      <c r="BG1127" s="730" t="s">
        <v>6971</v>
      </c>
      <c r="BH1127" s="730" t="s">
        <v>9501</v>
      </c>
    </row>
    <row r="1128" spans="1:60">
      <c r="A1128">
        <v>1124</v>
      </c>
      <c r="B1128" t="s">
        <v>1019</v>
      </c>
      <c r="D1128" t="s">
        <v>2158</v>
      </c>
      <c r="E1128" t="s">
        <v>2159</v>
      </c>
      <c r="F1128" t="s">
        <v>973</v>
      </c>
      <c r="G1128">
        <v>1</v>
      </c>
      <c r="H1128">
        <v>0</v>
      </c>
      <c r="I1128" t="s">
        <v>5251</v>
      </c>
      <c r="J1128" t="s">
        <v>7021</v>
      </c>
      <c r="K1128" t="s">
        <v>4845</v>
      </c>
      <c r="L1128" t="s">
        <v>2646</v>
      </c>
      <c r="M1128" t="s">
        <v>1516</v>
      </c>
      <c r="N1128" t="s">
        <v>2159</v>
      </c>
      <c r="O1128" t="s">
        <v>2159</v>
      </c>
      <c r="P1128" t="s">
        <v>7707</v>
      </c>
      <c r="Q1128">
        <v>8093</v>
      </c>
      <c r="R1128">
        <v>8205</v>
      </c>
      <c r="S1128">
        <v>8063</v>
      </c>
      <c r="T1128">
        <v>110</v>
      </c>
      <c r="U1128">
        <v>32</v>
      </c>
      <c r="V1128">
        <v>142</v>
      </c>
      <c r="W1128">
        <v>0.98270000000000002</v>
      </c>
      <c r="X1128">
        <v>1</v>
      </c>
      <c r="Y1128">
        <v>1</v>
      </c>
      <c r="Z1128">
        <v>1</v>
      </c>
      <c r="AA1128">
        <v>1</v>
      </c>
      <c r="AB1128" t="s">
        <v>1019</v>
      </c>
      <c r="AC1128" t="s">
        <v>7708</v>
      </c>
      <c r="AP1128" t="s">
        <v>980</v>
      </c>
      <c r="AQ1128">
        <v>0</v>
      </c>
      <c r="AT1128" t="s">
        <v>1038</v>
      </c>
      <c r="AU1128" t="s">
        <v>6678</v>
      </c>
      <c r="AV1128" t="str">
        <f t="shared" si="17"/>
        <v>Kłecko w aglomeracji Kłecko</v>
      </c>
      <c r="AW1128" t="s">
        <v>6679</v>
      </c>
      <c r="AX1128" t="s">
        <v>6679</v>
      </c>
      <c r="BF1128" s="730" t="s">
        <v>2385</v>
      </c>
      <c r="BG1128" s="730" t="s">
        <v>4845</v>
      </c>
      <c r="BH1128" s="730" t="s">
        <v>9502</v>
      </c>
    </row>
    <row r="1129" spans="1:60">
      <c r="A1129">
        <v>1125</v>
      </c>
      <c r="B1129" t="s">
        <v>1019</v>
      </c>
      <c r="D1129" t="s">
        <v>2056</v>
      </c>
      <c r="E1129" t="s">
        <v>2057</v>
      </c>
      <c r="F1129" t="s">
        <v>973</v>
      </c>
      <c r="G1129">
        <v>1</v>
      </c>
      <c r="H1129">
        <v>0</v>
      </c>
      <c r="I1129" t="s">
        <v>5251</v>
      </c>
      <c r="J1129" t="s">
        <v>7021</v>
      </c>
      <c r="K1129" t="s">
        <v>4845</v>
      </c>
      <c r="L1129" t="s">
        <v>2646</v>
      </c>
      <c r="M1129" t="s">
        <v>1516</v>
      </c>
      <c r="N1129" t="s">
        <v>7709</v>
      </c>
      <c r="O1129" t="s">
        <v>7709</v>
      </c>
      <c r="P1129" t="s">
        <v>7710</v>
      </c>
      <c r="Q1129">
        <v>3992</v>
      </c>
      <c r="R1129">
        <v>3932</v>
      </c>
      <c r="S1129">
        <v>3854</v>
      </c>
      <c r="T1129">
        <v>54</v>
      </c>
      <c r="U1129">
        <v>24</v>
      </c>
      <c r="V1129">
        <v>78</v>
      </c>
      <c r="W1129">
        <v>0.98019999999999996</v>
      </c>
      <c r="X1129">
        <v>1</v>
      </c>
      <c r="Y1129">
        <v>1</v>
      </c>
      <c r="Z1129">
        <v>1</v>
      </c>
      <c r="AA1129">
        <v>1</v>
      </c>
      <c r="AB1129" t="s">
        <v>1019</v>
      </c>
      <c r="AC1129" t="s">
        <v>7711</v>
      </c>
      <c r="AP1129" t="s">
        <v>980</v>
      </c>
      <c r="AQ1129">
        <v>0</v>
      </c>
      <c r="AT1129" t="s">
        <v>935</v>
      </c>
      <c r="AU1129" t="s">
        <v>4548</v>
      </c>
      <c r="AV1129" t="str">
        <f t="shared" si="17"/>
        <v>Oczyszczalnia ścieków w Targowisku w aglomeracji Kłaj-Targowisko</v>
      </c>
      <c r="AW1129" t="s">
        <v>7712</v>
      </c>
      <c r="AX1129" t="s">
        <v>4549</v>
      </c>
      <c r="BF1129" s="730" t="s">
        <v>2374</v>
      </c>
      <c r="BG1129" s="730" t="s">
        <v>6979</v>
      </c>
      <c r="BH1129" s="730" t="s">
        <v>9501</v>
      </c>
    </row>
    <row r="1130" spans="1:60">
      <c r="A1130">
        <v>1126</v>
      </c>
      <c r="B1130" t="s">
        <v>1019</v>
      </c>
      <c r="D1130" t="s">
        <v>2016</v>
      </c>
      <c r="E1130" t="s">
        <v>2017</v>
      </c>
      <c r="F1130" t="s">
        <v>973</v>
      </c>
      <c r="G1130">
        <v>2</v>
      </c>
      <c r="H1130">
        <v>0</v>
      </c>
      <c r="I1130" t="s">
        <v>5251</v>
      </c>
      <c r="J1130" t="s">
        <v>7086</v>
      </c>
      <c r="K1130" t="s">
        <v>3720</v>
      </c>
      <c r="L1130" t="s">
        <v>2646</v>
      </c>
      <c r="M1130" t="s">
        <v>1516</v>
      </c>
      <c r="N1130" t="s">
        <v>7713</v>
      </c>
      <c r="O1130" t="s">
        <v>7713</v>
      </c>
      <c r="P1130" t="s">
        <v>7714</v>
      </c>
      <c r="Q1130">
        <v>5686</v>
      </c>
      <c r="R1130">
        <v>5686</v>
      </c>
      <c r="S1130">
        <v>5578</v>
      </c>
      <c r="T1130">
        <v>108</v>
      </c>
      <c r="U1130">
        <v>0</v>
      </c>
      <c r="V1130">
        <v>108</v>
      </c>
      <c r="W1130">
        <v>0.98099999999999998</v>
      </c>
      <c r="X1130">
        <v>1</v>
      </c>
      <c r="Y1130">
        <v>1</v>
      </c>
      <c r="Z1130">
        <v>1</v>
      </c>
      <c r="AA1130">
        <v>1</v>
      </c>
      <c r="AB1130" t="s">
        <v>1019</v>
      </c>
      <c r="AC1130" s="515" t="s">
        <v>7715</v>
      </c>
      <c r="AD1130" s="515" t="s">
        <v>7716</v>
      </c>
      <c r="AP1130" t="s">
        <v>980</v>
      </c>
      <c r="AQ1130">
        <v>0</v>
      </c>
      <c r="AT1130" t="s">
        <v>935</v>
      </c>
      <c r="AU1130" t="s">
        <v>4540</v>
      </c>
      <c r="AV1130" t="str">
        <f t="shared" si="17"/>
        <v>Oczyszczalnia ścieków w Kłaju w aglomeracji Kłaj</v>
      </c>
      <c r="AW1130" t="s">
        <v>7717</v>
      </c>
      <c r="AX1130" t="s">
        <v>4541</v>
      </c>
      <c r="BF1130" s="730" t="s">
        <v>2158</v>
      </c>
      <c r="BG1130" s="730" t="s">
        <v>4845</v>
      </c>
      <c r="BH1130" s="730" t="s">
        <v>9501</v>
      </c>
    </row>
    <row r="1131" spans="1:60">
      <c r="A1131">
        <v>1127</v>
      </c>
      <c r="B1131" t="s">
        <v>1019</v>
      </c>
      <c r="D1131" t="s">
        <v>1869</v>
      </c>
      <c r="E1131" t="s">
        <v>1870</v>
      </c>
      <c r="F1131" t="s">
        <v>973</v>
      </c>
      <c r="G1131">
        <v>1</v>
      </c>
      <c r="H1131">
        <v>0</v>
      </c>
      <c r="I1131" t="s">
        <v>5251</v>
      </c>
      <c r="J1131" t="s">
        <v>7294</v>
      </c>
      <c r="K1131" t="s">
        <v>6971</v>
      </c>
      <c r="L1131" t="s">
        <v>2646</v>
      </c>
      <c r="M1131" t="s">
        <v>1516</v>
      </c>
      <c r="N1131" t="s">
        <v>1870</v>
      </c>
      <c r="O1131" t="s">
        <v>7718</v>
      </c>
      <c r="P1131" t="s">
        <v>7719</v>
      </c>
      <c r="Q1131">
        <v>2125</v>
      </c>
      <c r="R1131">
        <v>2125</v>
      </c>
      <c r="S1131">
        <v>938</v>
      </c>
      <c r="T1131">
        <v>1153</v>
      </c>
      <c r="U1131">
        <v>34</v>
      </c>
      <c r="V1131">
        <v>1187</v>
      </c>
      <c r="W1131">
        <v>0.44140000000000001</v>
      </c>
      <c r="X1131">
        <v>0</v>
      </c>
      <c r="Y1131">
        <v>1</v>
      </c>
      <c r="Z1131">
        <v>1</v>
      </c>
      <c r="AA1131">
        <v>0</v>
      </c>
      <c r="AB1131" t="s">
        <v>1019</v>
      </c>
      <c r="AC1131" t="s">
        <v>7720</v>
      </c>
      <c r="AP1131" t="s">
        <v>980</v>
      </c>
      <c r="AQ1131">
        <v>0</v>
      </c>
      <c r="AT1131" t="s">
        <v>935</v>
      </c>
      <c r="AU1131" t="s">
        <v>4437</v>
      </c>
      <c r="AV1131" t="str">
        <f t="shared" si="17"/>
        <v>Kluszkowce w aglomeracji Kluszkowce</v>
      </c>
      <c r="AW1131" t="s">
        <v>4438</v>
      </c>
      <c r="AX1131" t="s">
        <v>4438</v>
      </c>
      <c r="BF1131" s="730" t="s">
        <v>2056</v>
      </c>
      <c r="BG1131" s="730" t="s">
        <v>4845</v>
      </c>
      <c r="BH1131" s="730" t="s">
        <v>9501</v>
      </c>
    </row>
    <row r="1132" spans="1:60">
      <c r="A1132">
        <v>1128</v>
      </c>
      <c r="B1132" t="s">
        <v>1019</v>
      </c>
      <c r="D1132" t="s">
        <v>1824</v>
      </c>
      <c r="E1132" t="s">
        <v>1826</v>
      </c>
      <c r="F1132" t="s">
        <v>973</v>
      </c>
      <c r="G1132">
        <v>1</v>
      </c>
      <c r="H1132">
        <v>0</v>
      </c>
      <c r="I1132" t="s">
        <v>5251</v>
      </c>
      <c r="J1132" t="s">
        <v>7021</v>
      </c>
      <c r="K1132" t="s">
        <v>6971</v>
      </c>
      <c r="L1132" t="s">
        <v>2646</v>
      </c>
      <c r="M1132" t="s">
        <v>1516</v>
      </c>
      <c r="N1132" t="s">
        <v>7721</v>
      </c>
      <c r="O1132" t="s">
        <v>7721</v>
      </c>
      <c r="P1132" t="s">
        <v>7722</v>
      </c>
      <c r="Q1132">
        <v>6286</v>
      </c>
      <c r="R1132">
        <v>6286</v>
      </c>
      <c r="S1132">
        <v>6260</v>
      </c>
      <c r="T1132">
        <v>12</v>
      </c>
      <c r="U1132">
        <v>14</v>
      </c>
      <c r="V1132">
        <v>26</v>
      </c>
      <c r="W1132">
        <v>0.99590000000000001</v>
      </c>
      <c r="X1132">
        <v>1</v>
      </c>
      <c r="Y1132">
        <v>1</v>
      </c>
      <c r="Z1132">
        <v>1</v>
      </c>
      <c r="AA1132">
        <v>1</v>
      </c>
      <c r="AB1132" t="s">
        <v>1019</v>
      </c>
      <c r="AC1132" t="s">
        <v>7723</v>
      </c>
      <c r="AP1132" t="s">
        <v>980</v>
      </c>
      <c r="AQ1132">
        <v>0</v>
      </c>
      <c r="AT1132" t="s">
        <v>1047</v>
      </c>
      <c r="AU1132" t="s">
        <v>3953</v>
      </c>
      <c r="AV1132" t="str">
        <f t="shared" si="17"/>
        <v>Velvet CARE sp. z o.o. w aglomeracji Klucze</v>
      </c>
      <c r="AW1132" t="s">
        <v>7724</v>
      </c>
      <c r="AX1132" t="s">
        <v>3954</v>
      </c>
      <c r="BF1132" s="730" t="s">
        <v>2016</v>
      </c>
      <c r="BG1132" s="730" t="s">
        <v>3720</v>
      </c>
      <c r="BH1132" s="730" t="s">
        <v>9501</v>
      </c>
    </row>
    <row r="1133" spans="1:60">
      <c r="A1133">
        <v>1129</v>
      </c>
      <c r="B1133" t="s">
        <v>1019</v>
      </c>
      <c r="D1133" t="s">
        <v>1548</v>
      </c>
      <c r="E1133" t="s">
        <v>1549</v>
      </c>
      <c r="F1133" t="s">
        <v>973</v>
      </c>
      <c r="G1133">
        <v>1</v>
      </c>
      <c r="H1133">
        <v>0</v>
      </c>
      <c r="I1133" t="s">
        <v>5251</v>
      </c>
      <c r="J1133" t="s">
        <v>7142</v>
      </c>
      <c r="K1133" t="s">
        <v>4845</v>
      </c>
      <c r="L1133" t="s">
        <v>2646</v>
      </c>
      <c r="M1133" t="s">
        <v>1516</v>
      </c>
      <c r="N1133" t="s">
        <v>7725</v>
      </c>
      <c r="O1133" t="s">
        <v>7725</v>
      </c>
      <c r="P1133" t="s">
        <v>7726</v>
      </c>
      <c r="Q1133">
        <v>9075</v>
      </c>
      <c r="R1133">
        <v>9264</v>
      </c>
      <c r="S1133">
        <v>9097</v>
      </c>
      <c r="T1133">
        <v>165</v>
      </c>
      <c r="U1133">
        <v>2</v>
      </c>
      <c r="V1133">
        <v>167</v>
      </c>
      <c r="W1133">
        <v>0.98199999999999998</v>
      </c>
      <c r="X1133">
        <v>1</v>
      </c>
      <c r="Y1133">
        <v>1</v>
      </c>
      <c r="Z1133">
        <v>1</v>
      </c>
      <c r="AA1133">
        <v>1</v>
      </c>
      <c r="AB1133" t="s">
        <v>1019</v>
      </c>
      <c r="AC1133" t="s">
        <v>7727</v>
      </c>
      <c r="AP1133" t="s">
        <v>980</v>
      </c>
      <c r="AQ1133">
        <v>0</v>
      </c>
      <c r="AT1133" t="s">
        <v>1047</v>
      </c>
      <c r="AU1133" t="s">
        <v>3946</v>
      </c>
      <c r="AV1133" t="str">
        <f t="shared" si="17"/>
        <v>Oczyszczalnia ścieków w Ligocie Dolnej w aglomeracji Kluczbork</v>
      </c>
      <c r="AW1133" t="s">
        <v>7728</v>
      </c>
      <c r="AX1133" t="s">
        <v>3947</v>
      </c>
      <c r="BF1133" s="730" t="s">
        <v>1869</v>
      </c>
      <c r="BG1133" s="730" t="s">
        <v>6971</v>
      </c>
      <c r="BH1133" s="730" t="s">
        <v>9501</v>
      </c>
    </row>
    <row r="1134" spans="1:60">
      <c r="A1134">
        <v>1130</v>
      </c>
      <c r="B1134" t="s">
        <v>1019</v>
      </c>
      <c r="D1134" t="s">
        <v>1468</v>
      </c>
      <c r="E1134" t="s">
        <v>1470</v>
      </c>
      <c r="F1134" t="s">
        <v>973</v>
      </c>
      <c r="G1134">
        <v>1</v>
      </c>
      <c r="H1134">
        <v>0</v>
      </c>
      <c r="I1134" t="s">
        <v>5251</v>
      </c>
      <c r="J1134" t="s">
        <v>7027</v>
      </c>
      <c r="K1134" t="s">
        <v>4845</v>
      </c>
      <c r="L1134" t="s">
        <v>2646</v>
      </c>
      <c r="M1134" t="s">
        <v>1516</v>
      </c>
      <c r="N1134" t="s">
        <v>6969</v>
      </c>
      <c r="O1134" t="s">
        <v>6969</v>
      </c>
      <c r="P1134" t="s">
        <v>7729</v>
      </c>
      <c r="Q1134">
        <v>2477</v>
      </c>
      <c r="R1134">
        <v>2402</v>
      </c>
      <c r="S1134">
        <v>2352</v>
      </c>
      <c r="T1134">
        <v>35</v>
      </c>
      <c r="U1134">
        <v>15</v>
      </c>
      <c r="V1134">
        <v>50</v>
      </c>
      <c r="W1134">
        <v>0.97919999999999996</v>
      </c>
      <c r="X1134">
        <v>0</v>
      </c>
      <c r="Y1134">
        <v>0</v>
      </c>
      <c r="Z1134">
        <v>1</v>
      </c>
      <c r="AA1134">
        <v>0</v>
      </c>
      <c r="AB1134" t="s">
        <v>1019</v>
      </c>
      <c r="AC1134" t="s">
        <v>7730</v>
      </c>
      <c r="AP1134" t="s">
        <v>980</v>
      </c>
      <c r="AQ1134">
        <v>0</v>
      </c>
      <c r="AT1134" t="s">
        <v>935</v>
      </c>
      <c r="AU1134" t="s">
        <v>4959</v>
      </c>
      <c r="AV1134" t="str">
        <f t="shared" si="17"/>
        <v>Klimontów w aglomeracji Klimontów</v>
      </c>
      <c r="AW1134" t="s">
        <v>4960</v>
      </c>
      <c r="AX1134" t="s">
        <v>4960</v>
      </c>
      <c r="BF1134" s="730" t="s">
        <v>1824</v>
      </c>
      <c r="BG1134" s="730" t="s">
        <v>6971</v>
      </c>
      <c r="BH1134" s="730" t="s">
        <v>9501</v>
      </c>
    </row>
    <row r="1135" spans="1:60">
      <c r="A1135">
        <v>1131</v>
      </c>
      <c r="B1135" t="s">
        <v>1019</v>
      </c>
      <c r="D1135" t="s">
        <v>1429</v>
      </c>
      <c r="E1135" t="s">
        <v>1431</v>
      </c>
      <c r="F1135" t="s">
        <v>973</v>
      </c>
      <c r="G1135">
        <v>1</v>
      </c>
      <c r="H1135">
        <v>0</v>
      </c>
      <c r="I1135" t="s">
        <v>5251</v>
      </c>
      <c r="J1135" t="s">
        <v>7142</v>
      </c>
      <c r="K1135" t="s">
        <v>6971</v>
      </c>
      <c r="L1135" t="s">
        <v>2646</v>
      </c>
      <c r="M1135" t="s">
        <v>1516</v>
      </c>
      <c r="N1135" t="s">
        <v>1431</v>
      </c>
      <c r="O1135" t="s">
        <v>1431</v>
      </c>
      <c r="P1135" t="s">
        <v>7731</v>
      </c>
      <c r="Q1135">
        <v>9229</v>
      </c>
      <c r="R1135">
        <v>9211</v>
      </c>
      <c r="S1135">
        <v>9150</v>
      </c>
      <c r="T1135">
        <v>61</v>
      </c>
      <c r="U1135">
        <v>0</v>
      </c>
      <c r="V1135">
        <v>61</v>
      </c>
      <c r="W1135">
        <v>0.99339999999999995</v>
      </c>
      <c r="X1135">
        <v>1</v>
      </c>
      <c r="Y1135">
        <v>1</v>
      </c>
      <c r="Z1135">
        <v>1</v>
      </c>
      <c r="AA1135">
        <v>1</v>
      </c>
      <c r="AB1135" t="s">
        <v>1019</v>
      </c>
      <c r="AC1135" t="s">
        <v>7732</v>
      </c>
      <c r="AP1135" t="s">
        <v>980</v>
      </c>
      <c r="AQ1135">
        <v>0</v>
      </c>
      <c r="AT1135" t="s">
        <v>1072</v>
      </c>
      <c r="AU1135" t="s">
        <v>2388</v>
      </c>
      <c r="AV1135" t="str">
        <f t="shared" si="17"/>
        <v>Kaczochy w aglomeracji Kleszczyna</v>
      </c>
      <c r="AW1135" t="s">
        <v>7733</v>
      </c>
      <c r="AX1135" t="s">
        <v>2389</v>
      </c>
      <c r="BF1135" s="730" t="s">
        <v>1548</v>
      </c>
      <c r="BG1135" s="730" t="s">
        <v>4845</v>
      </c>
      <c r="BH1135" s="730" t="s">
        <v>9501</v>
      </c>
    </row>
    <row r="1136" spans="1:60">
      <c r="A1136">
        <v>1132</v>
      </c>
      <c r="B1136" t="s">
        <v>1019</v>
      </c>
      <c r="D1136" t="s">
        <v>1422</v>
      </c>
      <c r="E1136" t="s">
        <v>1424</v>
      </c>
      <c r="F1136" t="s">
        <v>973</v>
      </c>
      <c r="G1136">
        <v>1</v>
      </c>
      <c r="H1136">
        <v>0</v>
      </c>
      <c r="I1136" t="s">
        <v>5251</v>
      </c>
      <c r="J1136" t="s">
        <v>6970</v>
      </c>
      <c r="K1136" t="s">
        <v>6971</v>
      </c>
      <c r="L1136" t="s">
        <v>2646</v>
      </c>
      <c r="M1136" t="s">
        <v>1516</v>
      </c>
      <c r="N1136" t="s">
        <v>1424</v>
      </c>
      <c r="O1136" t="s">
        <v>1424</v>
      </c>
      <c r="P1136" t="s">
        <v>7734</v>
      </c>
      <c r="Q1136">
        <v>4842</v>
      </c>
      <c r="R1136">
        <v>4799</v>
      </c>
      <c r="S1136">
        <v>4640</v>
      </c>
      <c r="T1136">
        <v>128</v>
      </c>
      <c r="U1136">
        <v>31</v>
      </c>
      <c r="V1136">
        <v>159</v>
      </c>
      <c r="W1136">
        <v>0.96689999999999998</v>
      </c>
      <c r="X1136">
        <v>0</v>
      </c>
      <c r="Y1136">
        <v>1</v>
      </c>
      <c r="Z1136">
        <v>1</v>
      </c>
      <c r="AA1136">
        <v>0</v>
      </c>
      <c r="AB1136" t="s">
        <v>1019</v>
      </c>
      <c r="AC1136" t="s">
        <v>7735</v>
      </c>
      <c r="AP1136" t="s">
        <v>980</v>
      </c>
      <c r="AQ1136">
        <v>0</v>
      </c>
      <c r="AT1136" t="s">
        <v>990</v>
      </c>
      <c r="AU1136" t="s">
        <v>7736</v>
      </c>
      <c r="AV1136" t="str">
        <f t="shared" si="17"/>
        <v>Klembów w aglomeracji Klembów</v>
      </c>
      <c r="AW1136" t="s">
        <v>7737</v>
      </c>
      <c r="AX1136" t="s">
        <v>7737</v>
      </c>
      <c r="BF1136" s="730" t="s">
        <v>1468</v>
      </c>
      <c r="BG1136" s="730" t="s">
        <v>4845</v>
      </c>
      <c r="BH1136" s="730" t="s">
        <v>9501</v>
      </c>
    </row>
    <row r="1137" spans="1:60">
      <c r="A1137">
        <v>1133</v>
      </c>
      <c r="B1137" t="s">
        <v>1019</v>
      </c>
      <c r="D1137" t="s">
        <v>1057</v>
      </c>
      <c r="E1137" t="s">
        <v>1059</v>
      </c>
      <c r="F1137" t="s">
        <v>973</v>
      </c>
      <c r="G1137">
        <v>2</v>
      </c>
      <c r="H1137">
        <v>0</v>
      </c>
      <c r="I1137" t="s">
        <v>5251</v>
      </c>
      <c r="J1137" t="s">
        <v>7261</v>
      </c>
      <c r="K1137" t="s">
        <v>6971</v>
      </c>
      <c r="L1137" t="s">
        <v>2646</v>
      </c>
      <c r="M1137" t="s">
        <v>1516</v>
      </c>
      <c r="N1137" t="s">
        <v>1059</v>
      </c>
      <c r="O1137" t="s">
        <v>1059</v>
      </c>
      <c r="P1137" t="s">
        <v>7738</v>
      </c>
      <c r="Q1137">
        <v>7109</v>
      </c>
      <c r="R1137">
        <v>7122</v>
      </c>
      <c r="S1137">
        <v>6818</v>
      </c>
      <c r="T1137">
        <v>127</v>
      </c>
      <c r="U1137">
        <v>177</v>
      </c>
      <c r="V1137">
        <v>304</v>
      </c>
      <c r="W1137">
        <v>0.95730000000000004</v>
      </c>
      <c r="X1137">
        <v>0</v>
      </c>
      <c r="Y1137">
        <v>0</v>
      </c>
      <c r="Z1137">
        <v>1</v>
      </c>
      <c r="AA1137">
        <v>0</v>
      </c>
      <c r="AB1137" t="s">
        <v>1019</v>
      </c>
      <c r="AC1137" s="515" t="s">
        <v>7739</v>
      </c>
      <c r="AD1137" s="515" t="s">
        <v>7740</v>
      </c>
      <c r="AP1137" t="s">
        <v>980</v>
      </c>
      <c r="AQ1137">
        <v>0</v>
      </c>
      <c r="AT1137" t="s">
        <v>1038</v>
      </c>
      <c r="AU1137" t="s">
        <v>6296</v>
      </c>
      <c r="AV1137" t="str">
        <f t="shared" si="17"/>
        <v>Kleczew w aglomeracji Kleczew</v>
      </c>
      <c r="AW1137" t="s">
        <v>6297</v>
      </c>
      <c r="AX1137" t="s">
        <v>6297</v>
      </c>
      <c r="BF1137" s="730" t="s">
        <v>1429</v>
      </c>
      <c r="BG1137" s="730" t="s">
        <v>6971</v>
      </c>
      <c r="BH1137" s="730" t="s">
        <v>9501</v>
      </c>
    </row>
    <row r="1138" spans="1:60">
      <c r="A1138">
        <v>1134</v>
      </c>
      <c r="B1138" t="s">
        <v>1019</v>
      </c>
      <c r="D1138" t="s">
        <v>1020</v>
      </c>
      <c r="E1138" t="s">
        <v>1022</v>
      </c>
      <c r="F1138" t="s">
        <v>973</v>
      </c>
      <c r="G1138">
        <v>1</v>
      </c>
      <c r="H1138">
        <v>0</v>
      </c>
      <c r="I1138" t="s">
        <v>5251</v>
      </c>
      <c r="J1138" t="s">
        <v>7081</v>
      </c>
      <c r="K1138" t="s">
        <v>4845</v>
      </c>
      <c r="L1138" t="s">
        <v>2646</v>
      </c>
      <c r="M1138" t="s">
        <v>1516</v>
      </c>
      <c r="N1138" t="s">
        <v>1022</v>
      </c>
      <c r="O1138" t="s">
        <v>1022</v>
      </c>
      <c r="P1138" t="s">
        <v>7741</v>
      </c>
      <c r="Q1138">
        <v>4947</v>
      </c>
      <c r="R1138">
        <v>4879</v>
      </c>
      <c r="S1138">
        <v>4858</v>
      </c>
      <c r="T1138">
        <v>17</v>
      </c>
      <c r="U1138">
        <v>4</v>
      </c>
      <c r="V1138">
        <v>21</v>
      </c>
      <c r="W1138">
        <v>0.99570000000000003</v>
      </c>
      <c r="X1138">
        <v>1</v>
      </c>
      <c r="Y1138">
        <v>1</v>
      </c>
      <c r="Z1138">
        <v>1</v>
      </c>
      <c r="AA1138">
        <v>1</v>
      </c>
      <c r="AB1138" t="s">
        <v>1019</v>
      </c>
      <c r="AC1138" t="s">
        <v>7742</v>
      </c>
      <c r="AP1138" t="s">
        <v>980</v>
      </c>
      <c r="AQ1138">
        <v>0</v>
      </c>
      <c r="AT1138" t="s">
        <v>1038</v>
      </c>
      <c r="AU1138" t="s">
        <v>6804</v>
      </c>
      <c r="AV1138" t="str">
        <f t="shared" si="17"/>
        <v>Kiszkowo w aglomeracji Kiszkowo</v>
      </c>
      <c r="AW1138" t="s">
        <v>6452</v>
      </c>
      <c r="AX1138" t="s">
        <v>6452</v>
      </c>
      <c r="BF1138" s="730" t="s">
        <v>1422</v>
      </c>
      <c r="BG1138" s="730" t="s">
        <v>6971</v>
      </c>
      <c r="BH1138" s="730" t="s">
        <v>9501</v>
      </c>
    </row>
    <row r="1139" spans="1:60">
      <c r="A1139">
        <v>1135</v>
      </c>
      <c r="B1139" t="s">
        <v>1019</v>
      </c>
      <c r="D1139" t="s">
        <v>1630</v>
      </c>
      <c r="E1139" t="s">
        <v>1632</v>
      </c>
      <c r="F1139" t="s">
        <v>973</v>
      </c>
      <c r="G1139">
        <v>1</v>
      </c>
      <c r="H1139">
        <v>0</v>
      </c>
      <c r="I1139" t="s">
        <v>5251</v>
      </c>
      <c r="J1139" t="s">
        <v>7081</v>
      </c>
      <c r="K1139" t="s">
        <v>4845</v>
      </c>
      <c r="L1139" t="s">
        <v>2646</v>
      </c>
      <c r="M1139" t="s">
        <v>1516</v>
      </c>
      <c r="N1139" t="s">
        <v>1022</v>
      </c>
      <c r="O1139" t="s">
        <v>1022</v>
      </c>
      <c r="P1139" t="s">
        <v>7743</v>
      </c>
      <c r="Q1139">
        <v>4724</v>
      </c>
      <c r="R1139">
        <v>4682</v>
      </c>
      <c r="S1139">
        <v>4580</v>
      </c>
      <c r="T1139">
        <v>99</v>
      </c>
      <c r="U1139">
        <v>3</v>
      </c>
      <c r="V1139">
        <v>102</v>
      </c>
      <c r="W1139">
        <v>0.97819999999999996</v>
      </c>
      <c r="X1139">
        <v>0</v>
      </c>
      <c r="Y1139">
        <v>1</v>
      </c>
      <c r="Z1139">
        <v>1</v>
      </c>
      <c r="AA1139">
        <v>0</v>
      </c>
      <c r="AB1139" t="s">
        <v>1019</v>
      </c>
      <c r="AC1139" t="s">
        <v>7744</v>
      </c>
      <c r="AP1139" t="s">
        <v>980</v>
      </c>
      <c r="AQ1139">
        <v>0</v>
      </c>
      <c r="AT1139" t="s">
        <v>1038</v>
      </c>
      <c r="AU1139" t="s">
        <v>6804</v>
      </c>
      <c r="AV1139" t="str">
        <f t="shared" si="17"/>
        <v>Sławno w aglomeracji Kiszkowo</v>
      </c>
      <c r="AW1139" t="s">
        <v>995</v>
      </c>
      <c r="AX1139" t="s">
        <v>6452</v>
      </c>
      <c r="BF1139" s="730" t="s">
        <v>1057</v>
      </c>
      <c r="BG1139" s="730" t="s">
        <v>6971</v>
      </c>
      <c r="BH1139" s="730" t="s">
        <v>9501</v>
      </c>
    </row>
    <row r="1140" spans="1:60">
      <c r="A1140">
        <v>1136</v>
      </c>
      <c r="B1140" t="s">
        <v>1019</v>
      </c>
      <c r="D1140" t="s">
        <v>5615</v>
      </c>
      <c r="E1140" t="s">
        <v>5617</v>
      </c>
      <c r="F1140" t="s">
        <v>973</v>
      </c>
      <c r="G1140">
        <v>1</v>
      </c>
      <c r="H1140">
        <v>0</v>
      </c>
      <c r="I1140" t="s">
        <v>5251</v>
      </c>
      <c r="J1140" t="s">
        <v>7081</v>
      </c>
      <c r="K1140" t="s">
        <v>4845</v>
      </c>
      <c r="L1140" t="s">
        <v>2646</v>
      </c>
      <c r="M1140" t="s">
        <v>1516</v>
      </c>
      <c r="N1140" t="s">
        <v>1022</v>
      </c>
      <c r="O1140" t="s">
        <v>1022</v>
      </c>
      <c r="P1140" t="s">
        <v>7745</v>
      </c>
      <c r="Q1140">
        <v>2458</v>
      </c>
      <c r="R1140">
        <v>2451</v>
      </c>
      <c r="S1140">
        <v>2179</v>
      </c>
      <c r="T1140">
        <v>250</v>
      </c>
      <c r="U1140">
        <v>22</v>
      </c>
      <c r="V1140">
        <v>272</v>
      </c>
      <c r="W1140">
        <v>0.88900000000000001</v>
      </c>
      <c r="X1140">
        <v>0</v>
      </c>
      <c r="Y1140">
        <v>1</v>
      </c>
      <c r="Z1140">
        <v>1</v>
      </c>
      <c r="AA1140">
        <v>0</v>
      </c>
      <c r="AB1140" t="s">
        <v>1019</v>
      </c>
      <c r="AC1140" t="s">
        <v>7746</v>
      </c>
      <c r="AP1140" t="s">
        <v>980</v>
      </c>
      <c r="AQ1140">
        <v>0</v>
      </c>
      <c r="AT1140" t="s">
        <v>1169</v>
      </c>
      <c r="AU1140" t="s">
        <v>3284</v>
      </c>
      <c r="AV1140" t="str">
        <f t="shared" si="17"/>
        <v>Kisielice w aglomeracji KISIELICE</v>
      </c>
      <c r="AW1140" t="s">
        <v>3285</v>
      </c>
      <c r="AX1140" t="s">
        <v>7747</v>
      </c>
      <c r="BF1140" s="730" t="s">
        <v>1020</v>
      </c>
      <c r="BG1140" s="730" t="s">
        <v>4845</v>
      </c>
      <c r="BH1140" s="730" t="s">
        <v>9501</v>
      </c>
    </row>
    <row r="1141" spans="1:60">
      <c r="A1141">
        <v>1137</v>
      </c>
      <c r="B1141" t="s">
        <v>1029</v>
      </c>
      <c r="D1141" t="s">
        <v>7748</v>
      </c>
      <c r="E1141" t="s">
        <v>7749</v>
      </c>
      <c r="F1141" t="s">
        <v>973</v>
      </c>
      <c r="G1141">
        <v>2</v>
      </c>
      <c r="H1141">
        <v>0</v>
      </c>
      <c r="I1141" t="s">
        <v>7750</v>
      </c>
      <c r="J1141" t="s">
        <v>7751</v>
      </c>
      <c r="K1141" t="s">
        <v>5796</v>
      </c>
      <c r="L1141" t="s">
        <v>3625</v>
      </c>
      <c r="M1141" t="s">
        <v>977</v>
      </c>
      <c r="N1141" t="s">
        <v>7752</v>
      </c>
      <c r="O1141" t="s">
        <v>7752</v>
      </c>
      <c r="P1141" t="s">
        <v>7753</v>
      </c>
      <c r="Q1141">
        <v>3424</v>
      </c>
      <c r="R1141">
        <v>3109</v>
      </c>
      <c r="S1141">
        <v>3093</v>
      </c>
      <c r="T1141">
        <v>0</v>
      </c>
      <c r="U1141">
        <v>16</v>
      </c>
      <c r="V1141">
        <v>16</v>
      </c>
      <c r="W1141">
        <v>0.99490000000000001</v>
      </c>
      <c r="X1141">
        <v>1</v>
      </c>
      <c r="Y1141">
        <v>1</v>
      </c>
      <c r="Z1141">
        <v>1</v>
      </c>
      <c r="AA1141">
        <v>1</v>
      </c>
      <c r="AB1141" t="s">
        <v>1029</v>
      </c>
      <c r="AC1141" s="488" t="s">
        <v>7754</v>
      </c>
      <c r="AD1141" s="489" t="s">
        <v>7755</v>
      </c>
      <c r="AP1141" t="s">
        <v>980</v>
      </c>
      <c r="AQ1141">
        <v>0</v>
      </c>
      <c r="AT1141" t="s">
        <v>1169</v>
      </c>
      <c r="AU1141" t="s">
        <v>2620</v>
      </c>
      <c r="AV1141" t="str">
        <f t="shared" si="17"/>
        <v>Lubin w aglomeracji Kikół</v>
      </c>
      <c r="AW1141" t="s">
        <v>6917</v>
      </c>
      <c r="AX1141" t="s">
        <v>2621</v>
      </c>
      <c r="BF1141" s="730" t="s">
        <v>1630</v>
      </c>
      <c r="BG1141" s="730" t="s">
        <v>4845</v>
      </c>
      <c r="BH1141" s="730" t="s">
        <v>9501</v>
      </c>
    </row>
    <row r="1142" spans="1:60">
      <c r="A1142">
        <v>1138</v>
      </c>
      <c r="B1142" t="s">
        <v>1029</v>
      </c>
      <c r="D1142" t="s">
        <v>7756</v>
      </c>
      <c r="E1142" t="s">
        <v>7757</v>
      </c>
      <c r="F1142" t="s">
        <v>973</v>
      </c>
      <c r="G1142">
        <v>1</v>
      </c>
      <c r="H1142">
        <v>0</v>
      </c>
      <c r="I1142" t="s">
        <v>2152</v>
      </c>
      <c r="J1142" t="s">
        <v>6617</v>
      </c>
      <c r="K1142" t="s">
        <v>1268</v>
      </c>
      <c r="L1142" t="s">
        <v>3625</v>
      </c>
      <c r="M1142" t="s">
        <v>977</v>
      </c>
      <c r="N1142" t="s">
        <v>7757</v>
      </c>
      <c r="O1142" t="s">
        <v>7757</v>
      </c>
      <c r="P1142" t="s">
        <v>7758</v>
      </c>
      <c r="Q1142">
        <v>6533</v>
      </c>
      <c r="R1142">
        <v>6258</v>
      </c>
      <c r="S1142">
        <v>6244</v>
      </c>
      <c r="T1142">
        <v>0</v>
      </c>
      <c r="U1142">
        <v>14</v>
      </c>
      <c r="V1142">
        <v>14</v>
      </c>
      <c r="W1142">
        <v>0.99780000000000002</v>
      </c>
      <c r="X1142">
        <v>1</v>
      </c>
      <c r="Y1142">
        <v>1</v>
      </c>
      <c r="Z1142">
        <v>1</v>
      </c>
      <c r="AA1142">
        <v>1</v>
      </c>
      <c r="AB1142" t="s">
        <v>1029</v>
      </c>
      <c r="AC1142" t="s">
        <v>7759</v>
      </c>
      <c r="AP1142" t="s">
        <v>980</v>
      </c>
      <c r="AQ1142">
        <v>0</v>
      </c>
      <c r="AT1142" t="s">
        <v>935</v>
      </c>
      <c r="AU1142" t="s">
        <v>4983</v>
      </c>
      <c r="AV1142" t="str">
        <f t="shared" si="17"/>
        <v>Umianowice w aglomeracji Kije</v>
      </c>
      <c r="AW1142" t="s">
        <v>7760</v>
      </c>
      <c r="AX1142" t="s">
        <v>4984</v>
      </c>
      <c r="BF1142" s="730" t="s">
        <v>5615</v>
      </c>
      <c r="BG1142" s="730" t="s">
        <v>4845</v>
      </c>
      <c r="BH1142" s="730" t="s">
        <v>9501</v>
      </c>
    </row>
    <row r="1143" spans="1:60">
      <c r="A1143">
        <v>1139</v>
      </c>
      <c r="B1143" t="s">
        <v>1029</v>
      </c>
      <c r="D1143" t="s">
        <v>7761</v>
      </c>
      <c r="E1143" t="s">
        <v>7762</v>
      </c>
      <c r="F1143" t="s">
        <v>973</v>
      </c>
      <c r="G1143">
        <v>1</v>
      </c>
      <c r="H1143">
        <v>0</v>
      </c>
      <c r="I1143" t="s">
        <v>7750</v>
      </c>
      <c r="J1143" t="s">
        <v>7763</v>
      </c>
      <c r="K1143" t="s">
        <v>7180</v>
      </c>
      <c r="L1143" t="s">
        <v>3625</v>
      </c>
      <c r="M1143" t="s">
        <v>977</v>
      </c>
      <c r="N1143" t="s">
        <v>7762</v>
      </c>
      <c r="O1143" t="s">
        <v>7764</v>
      </c>
      <c r="P1143" t="s">
        <v>7765</v>
      </c>
      <c r="Q1143">
        <v>32797</v>
      </c>
      <c r="R1143">
        <v>30490</v>
      </c>
      <c r="S1143">
        <v>29545</v>
      </c>
      <c r="T1143">
        <v>627</v>
      </c>
      <c r="U1143">
        <v>318</v>
      </c>
      <c r="V1143">
        <v>945</v>
      </c>
      <c r="W1143">
        <v>0.96899999999999997</v>
      </c>
      <c r="X1143">
        <v>0</v>
      </c>
      <c r="Y1143">
        <v>1</v>
      </c>
      <c r="Z1143">
        <v>1</v>
      </c>
      <c r="AA1143">
        <v>0</v>
      </c>
      <c r="AB1143" t="s">
        <v>1029</v>
      </c>
      <c r="AC1143" t="s">
        <v>7766</v>
      </c>
      <c r="AP1143" t="s">
        <v>1232</v>
      </c>
      <c r="AQ1143">
        <v>1</v>
      </c>
      <c r="AT1143" t="s">
        <v>1047</v>
      </c>
      <c r="AU1143" t="s">
        <v>3655</v>
      </c>
      <c r="AV1143" t="str">
        <f t="shared" si="17"/>
        <v>Oczyszczalnia ścieków w Kietrz w aglomeracji Kietrz</v>
      </c>
      <c r="AW1143" t="s">
        <v>7767</v>
      </c>
      <c r="AX1143" t="s">
        <v>3656</v>
      </c>
      <c r="BF1143" s="730" t="s">
        <v>7748</v>
      </c>
      <c r="BG1143" s="730" t="s">
        <v>5796</v>
      </c>
      <c r="BH1143" s="730" t="s">
        <v>9503</v>
      </c>
    </row>
    <row r="1144" spans="1:60">
      <c r="A1144">
        <v>1140</v>
      </c>
      <c r="B1144" t="s">
        <v>1029</v>
      </c>
      <c r="D1144" t="s">
        <v>7768</v>
      </c>
      <c r="E1144" t="s">
        <v>7769</v>
      </c>
      <c r="F1144" t="s">
        <v>973</v>
      </c>
      <c r="G1144">
        <v>1</v>
      </c>
      <c r="H1144">
        <v>0</v>
      </c>
      <c r="I1144" t="s">
        <v>7750</v>
      </c>
      <c r="J1144" t="s">
        <v>7770</v>
      </c>
      <c r="K1144" t="s">
        <v>1029</v>
      </c>
      <c r="L1144" t="s">
        <v>3625</v>
      </c>
      <c r="M1144" t="s">
        <v>977</v>
      </c>
      <c r="N1144" t="s">
        <v>7769</v>
      </c>
      <c r="O1144" t="s">
        <v>7769</v>
      </c>
      <c r="P1144" t="s">
        <v>7771</v>
      </c>
      <c r="Q1144">
        <v>4882</v>
      </c>
      <c r="R1144">
        <v>4413</v>
      </c>
      <c r="S1144">
        <v>4368</v>
      </c>
      <c r="T1144">
        <v>45</v>
      </c>
      <c r="U1144">
        <v>0</v>
      </c>
      <c r="V1144">
        <v>45</v>
      </c>
      <c r="W1144">
        <v>0.98980000000000001</v>
      </c>
      <c r="X1144">
        <v>1</v>
      </c>
      <c r="Y1144">
        <v>1</v>
      </c>
      <c r="Z1144">
        <v>1</v>
      </c>
      <c r="AA1144">
        <v>1</v>
      </c>
      <c r="AB1144" t="s">
        <v>1029</v>
      </c>
      <c r="AC1144" t="s">
        <v>7772</v>
      </c>
      <c r="AP1144" t="s">
        <v>980</v>
      </c>
      <c r="AQ1144">
        <v>0</v>
      </c>
      <c r="AT1144" t="s">
        <v>1169</v>
      </c>
      <c r="AU1144" t="s">
        <v>2919</v>
      </c>
      <c r="AV1144" t="str">
        <f t="shared" si="17"/>
        <v>Oczyszczalnia Kielno w aglomeracji Kielno</v>
      </c>
      <c r="AW1144" t="s">
        <v>7773</v>
      </c>
      <c r="AX1144" t="s">
        <v>2920</v>
      </c>
      <c r="BF1144" s="730" t="s">
        <v>7756</v>
      </c>
      <c r="BG1144" s="730" t="s">
        <v>1268</v>
      </c>
      <c r="BH1144" s="730" t="s">
        <v>9503</v>
      </c>
    </row>
    <row r="1145" spans="1:60">
      <c r="A1145">
        <v>1141</v>
      </c>
      <c r="B1145" t="s">
        <v>1029</v>
      </c>
      <c r="D1145" t="s">
        <v>7774</v>
      </c>
      <c r="E1145" t="s">
        <v>7775</v>
      </c>
      <c r="F1145" t="s">
        <v>973</v>
      </c>
      <c r="G1145">
        <v>1</v>
      </c>
      <c r="H1145">
        <v>0</v>
      </c>
      <c r="I1145" t="s">
        <v>7750</v>
      </c>
      <c r="J1145" t="s">
        <v>7776</v>
      </c>
      <c r="K1145" t="s">
        <v>7777</v>
      </c>
      <c r="L1145" t="s">
        <v>3625</v>
      </c>
      <c r="M1145" t="s">
        <v>977</v>
      </c>
      <c r="N1145" t="s">
        <v>7775</v>
      </c>
      <c r="O1145" t="s">
        <v>7775</v>
      </c>
      <c r="P1145" t="s">
        <v>7778</v>
      </c>
      <c r="Q1145">
        <v>17543</v>
      </c>
      <c r="R1145">
        <v>15972</v>
      </c>
      <c r="S1145">
        <v>14499</v>
      </c>
      <c r="T1145">
        <v>1460</v>
      </c>
      <c r="U1145">
        <v>13</v>
      </c>
      <c r="V1145">
        <v>1473</v>
      </c>
      <c r="W1145">
        <v>0.90780000000000005</v>
      </c>
      <c r="X1145">
        <v>0</v>
      </c>
      <c r="Y1145">
        <v>1</v>
      </c>
      <c r="Z1145">
        <v>1</v>
      </c>
      <c r="AA1145">
        <v>0</v>
      </c>
      <c r="AB1145" t="s">
        <v>1029</v>
      </c>
      <c r="AC1145" t="s">
        <v>7779</v>
      </c>
      <c r="AP1145" t="s">
        <v>980</v>
      </c>
      <c r="AQ1145">
        <v>0</v>
      </c>
      <c r="AT1145" t="s">
        <v>935</v>
      </c>
      <c r="AU1145" t="s">
        <v>4535</v>
      </c>
      <c r="AV1145" t="str">
        <f t="shared" si="17"/>
        <v>Sitkówka w aglomeracji Kielce</v>
      </c>
      <c r="AW1145" t="s">
        <v>7780</v>
      </c>
      <c r="AX1145" t="s">
        <v>4464</v>
      </c>
      <c r="BF1145" s="730" t="s">
        <v>7761</v>
      </c>
      <c r="BG1145" s="730" t="s">
        <v>7180</v>
      </c>
      <c r="BH1145" s="730" t="s">
        <v>9503</v>
      </c>
    </row>
    <row r="1146" spans="1:60">
      <c r="A1146">
        <v>1142</v>
      </c>
      <c r="B1146" t="s">
        <v>1029</v>
      </c>
      <c r="D1146" t="s">
        <v>7781</v>
      </c>
      <c r="E1146" t="s">
        <v>7782</v>
      </c>
      <c r="F1146" t="s">
        <v>973</v>
      </c>
      <c r="G1146">
        <v>1</v>
      </c>
      <c r="H1146">
        <v>0</v>
      </c>
      <c r="I1146" t="s">
        <v>2215</v>
      </c>
      <c r="J1146" t="s">
        <v>7783</v>
      </c>
      <c r="K1146" t="s">
        <v>7149</v>
      </c>
      <c r="L1146" t="s">
        <v>3625</v>
      </c>
      <c r="M1146" t="s">
        <v>977</v>
      </c>
      <c r="N1146" t="s">
        <v>7782</v>
      </c>
      <c r="O1146" t="s">
        <v>7782</v>
      </c>
      <c r="P1146" t="s">
        <v>7784</v>
      </c>
      <c r="Q1146">
        <v>8964</v>
      </c>
      <c r="R1146">
        <v>8094</v>
      </c>
      <c r="S1146">
        <v>8060</v>
      </c>
      <c r="T1146">
        <v>26</v>
      </c>
      <c r="U1146">
        <v>8</v>
      </c>
      <c r="V1146">
        <v>34</v>
      </c>
      <c r="W1146">
        <v>0.99580000000000002</v>
      </c>
      <c r="X1146">
        <v>1</v>
      </c>
      <c r="Y1146">
        <v>1</v>
      </c>
      <c r="Z1146">
        <v>0</v>
      </c>
      <c r="AA1146">
        <v>0</v>
      </c>
      <c r="AB1146" t="s">
        <v>1029</v>
      </c>
      <c r="AC1146" t="s">
        <v>7785</v>
      </c>
      <c r="AP1146" t="s">
        <v>980</v>
      </c>
      <c r="AQ1146">
        <v>0</v>
      </c>
      <c r="AT1146" t="s">
        <v>935</v>
      </c>
      <c r="AU1146" t="s">
        <v>4528</v>
      </c>
      <c r="AV1146" t="str">
        <f t="shared" si="17"/>
        <v>Oczyszczalnia ścieków Kęty w aglomeracji Kęty</v>
      </c>
      <c r="AW1146" t="s">
        <v>7786</v>
      </c>
      <c r="AX1146" t="s">
        <v>4529</v>
      </c>
      <c r="BF1146" s="730" t="s">
        <v>7768</v>
      </c>
      <c r="BG1146" s="730" t="s">
        <v>1029</v>
      </c>
      <c r="BH1146" s="730" t="s">
        <v>9503</v>
      </c>
    </row>
    <row r="1147" spans="1:60">
      <c r="A1147">
        <v>1143</v>
      </c>
      <c r="B1147" t="s">
        <v>1029</v>
      </c>
      <c r="D1147" t="s">
        <v>7787</v>
      </c>
      <c r="E1147" t="s">
        <v>7788</v>
      </c>
      <c r="F1147" t="s">
        <v>973</v>
      </c>
      <c r="G1147">
        <v>1</v>
      </c>
      <c r="H1147">
        <v>0</v>
      </c>
      <c r="I1147" t="s">
        <v>7750</v>
      </c>
      <c r="J1147" t="s">
        <v>7789</v>
      </c>
      <c r="K1147" t="s">
        <v>7180</v>
      </c>
      <c r="L1147" t="s">
        <v>3625</v>
      </c>
      <c r="M1147" t="s">
        <v>977</v>
      </c>
      <c r="N1147" t="s">
        <v>7788</v>
      </c>
      <c r="O1147" t="s">
        <v>7788</v>
      </c>
      <c r="P1147" t="s">
        <v>7790</v>
      </c>
      <c r="Q1147">
        <v>7980</v>
      </c>
      <c r="R1147">
        <v>7487</v>
      </c>
      <c r="S1147">
        <v>6375</v>
      </c>
      <c r="T1147">
        <v>987</v>
      </c>
      <c r="U1147">
        <v>125</v>
      </c>
      <c r="V1147">
        <v>1112</v>
      </c>
      <c r="W1147">
        <v>0.85150000000000003</v>
      </c>
      <c r="X1147">
        <v>0</v>
      </c>
      <c r="Y1147">
        <v>1</v>
      </c>
      <c r="Z1147">
        <v>1</v>
      </c>
      <c r="AA1147">
        <v>0</v>
      </c>
      <c r="AB1147" t="s">
        <v>1029</v>
      </c>
      <c r="AC1147" t="s">
        <v>7791</v>
      </c>
      <c r="AP1147" t="s">
        <v>980</v>
      </c>
      <c r="AQ1147">
        <v>0</v>
      </c>
      <c r="AT1147" t="s">
        <v>935</v>
      </c>
      <c r="AU1147" t="s">
        <v>4528</v>
      </c>
      <c r="AV1147" t="str">
        <f t="shared" si="17"/>
        <v>Oczyszczalnia ścieków Łęki w aglomeracji Kęty</v>
      </c>
      <c r="AW1147" t="s">
        <v>7792</v>
      </c>
      <c r="AX1147" t="s">
        <v>4529</v>
      </c>
      <c r="BF1147" s="730" t="s">
        <v>7774</v>
      </c>
      <c r="BG1147" s="730" t="s">
        <v>7777</v>
      </c>
      <c r="BH1147" s="730" t="s">
        <v>9503</v>
      </c>
    </row>
    <row r="1148" spans="1:60">
      <c r="A1148">
        <v>1144</v>
      </c>
      <c r="B1148" t="s">
        <v>1029</v>
      </c>
      <c r="D1148" t="s">
        <v>7793</v>
      </c>
      <c r="E1148" t="s">
        <v>7794</v>
      </c>
      <c r="F1148" t="s">
        <v>973</v>
      </c>
      <c r="G1148">
        <v>2</v>
      </c>
      <c r="H1148">
        <v>0</v>
      </c>
      <c r="I1148" t="s">
        <v>7750</v>
      </c>
      <c r="J1148" t="s">
        <v>7795</v>
      </c>
      <c r="K1148" t="s">
        <v>1029</v>
      </c>
      <c r="L1148" t="s">
        <v>3625</v>
      </c>
      <c r="M1148" t="s">
        <v>977</v>
      </c>
      <c r="N1148" t="s">
        <v>7794</v>
      </c>
      <c r="O1148" t="s">
        <v>7794</v>
      </c>
      <c r="P1148" t="s">
        <v>7796</v>
      </c>
      <c r="Q1148">
        <v>90853</v>
      </c>
      <c r="R1148">
        <v>90104</v>
      </c>
      <c r="S1148">
        <v>89980</v>
      </c>
      <c r="T1148">
        <v>72</v>
      </c>
      <c r="U1148">
        <v>52</v>
      </c>
      <c r="V1148">
        <v>124</v>
      </c>
      <c r="W1148">
        <v>0.99860000000000004</v>
      </c>
      <c r="X1148">
        <v>1</v>
      </c>
      <c r="Y1148">
        <v>1</v>
      </c>
      <c r="Z1148">
        <v>1</v>
      </c>
      <c r="AA1148">
        <v>1</v>
      </c>
      <c r="AB1148" t="s">
        <v>1029</v>
      </c>
      <c r="AC1148" s="488" t="s">
        <v>7797</v>
      </c>
      <c r="AD1148" s="516" t="s">
        <v>5020</v>
      </c>
      <c r="AP1148" t="s">
        <v>980</v>
      </c>
      <c r="AQ1148">
        <v>0</v>
      </c>
      <c r="AT1148" t="s">
        <v>1459</v>
      </c>
      <c r="AU1148" t="s">
        <v>1770</v>
      </c>
      <c r="AV1148" t="str">
        <f t="shared" si="17"/>
        <v>Trzy Lipy w aglomeracji Kętrzyn</v>
      </c>
      <c r="AW1148" t="s">
        <v>7798</v>
      </c>
      <c r="AX1148" t="s">
        <v>1771</v>
      </c>
      <c r="BF1148" s="730" t="s">
        <v>7781</v>
      </c>
      <c r="BG1148" s="730" t="s">
        <v>7149</v>
      </c>
      <c r="BH1148" s="730" t="s">
        <v>9503</v>
      </c>
    </row>
    <row r="1149" spans="1:60">
      <c r="A1149">
        <v>1145</v>
      </c>
      <c r="B1149" t="s">
        <v>1029</v>
      </c>
      <c r="D1149" t="s">
        <v>7799</v>
      </c>
      <c r="E1149" t="s">
        <v>7800</v>
      </c>
      <c r="F1149" t="s">
        <v>973</v>
      </c>
      <c r="G1149">
        <v>1</v>
      </c>
      <c r="H1149">
        <v>0</v>
      </c>
      <c r="I1149" t="s">
        <v>7750</v>
      </c>
      <c r="J1149" t="s">
        <v>7801</v>
      </c>
      <c r="K1149" t="s">
        <v>6849</v>
      </c>
      <c r="L1149" t="s">
        <v>3625</v>
      </c>
      <c r="M1149" t="s">
        <v>977</v>
      </c>
      <c r="N1149" t="s">
        <v>7800</v>
      </c>
      <c r="O1149" t="s">
        <v>7800</v>
      </c>
      <c r="P1149" t="s">
        <v>7802</v>
      </c>
      <c r="Q1149">
        <v>11250</v>
      </c>
      <c r="R1149">
        <v>10753</v>
      </c>
      <c r="S1149">
        <v>1430</v>
      </c>
      <c r="T1149">
        <v>8668</v>
      </c>
      <c r="U1149">
        <v>655</v>
      </c>
      <c r="V1149">
        <v>9323</v>
      </c>
      <c r="W1149">
        <v>0.13300000000000001</v>
      </c>
      <c r="X1149">
        <v>0</v>
      </c>
      <c r="Y1149">
        <v>1</v>
      </c>
      <c r="Z1149">
        <v>1</v>
      </c>
      <c r="AA1149">
        <v>0</v>
      </c>
      <c r="AB1149" t="s">
        <v>1029</v>
      </c>
      <c r="AC1149" t="s">
        <v>7803</v>
      </c>
      <c r="AP1149" t="s">
        <v>980</v>
      </c>
      <c r="AQ1149">
        <v>0</v>
      </c>
      <c r="AT1149" t="s">
        <v>1038</v>
      </c>
      <c r="AU1149" t="s">
        <v>6246</v>
      </c>
      <c r="AV1149" t="str">
        <f t="shared" si="17"/>
        <v>Oczyszczalnia Ścieków w Baranowie w aglomeracji Kępno</v>
      </c>
      <c r="AW1149" t="s">
        <v>7804</v>
      </c>
      <c r="AX1149" t="s">
        <v>6247</v>
      </c>
      <c r="BF1149" s="730" t="s">
        <v>7787</v>
      </c>
      <c r="BG1149" s="730" t="s">
        <v>7180</v>
      </c>
      <c r="BH1149" s="730" t="s">
        <v>9503</v>
      </c>
    </row>
    <row r="1150" spans="1:60">
      <c r="A1150">
        <v>1146</v>
      </c>
      <c r="B1150" t="s">
        <v>1029</v>
      </c>
      <c r="D1150" t="s">
        <v>7805</v>
      </c>
      <c r="E1150" t="s">
        <v>7806</v>
      </c>
      <c r="F1150" t="s">
        <v>973</v>
      </c>
      <c r="G1150">
        <v>1</v>
      </c>
      <c r="H1150">
        <v>0</v>
      </c>
      <c r="I1150" t="s">
        <v>7750</v>
      </c>
      <c r="J1150" t="s">
        <v>7807</v>
      </c>
      <c r="K1150" t="s">
        <v>1029</v>
      </c>
      <c r="L1150" t="s">
        <v>3625</v>
      </c>
      <c r="M1150" t="s">
        <v>977</v>
      </c>
      <c r="N1150" t="s">
        <v>7806</v>
      </c>
      <c r="O1150" t="s">
        <v>7806</v>
      </c>
      <c r="P1150" t="s">
        <v>7808</v>
      </c>
      <c r="Q1150">
        <v>33701</v>
      </c>
      <c r="R1150">
        <v>24257</v>
      </c>
      <c r="S1150">
        <v>21696</v>
      </c>
      <c r="T1150">
        <v>2346</v>
      </c>
      <c r="U1150">
        <v>215</v>
      </c>
      <c r="V1150">
        <v>2561</v>
      </c>
      <c r="W1150">
        <v>0.89439999999999997</v>
      </c>
      <c r="X1150">
        <v>0</v>
      </c>
      <c r="Y1150">
        <v>1</v>
      </c>
      <c r="Z1150">
        <v>0</v>
      </c>
      <c r="AA1150">
        <v>0</v>
      </c>
      <c r="AB1150" t="s">
        <v>1029</v>
      </c>
      <c r="AC1150" t="s">
        <v>7809</v>
      </c>
      <c r="AP1150" t="s">
        <v>980</v>
      </c>
      <c r="AQ1150">
        <v>0</v>
      </c>
      <c r="AT1150" t="s">
        <v>970</v>
      </c>
      <c r="AU1150" t="s">
        <v>1162</v>
      </c>
      <c r="AV1150" t="str">
        <f t="shared" si="17"/>
        <v>Oczyszczalnia Kępice w aglomeracji Kępice</v>
      </c>
      <c r="AW1150" t="s">
        <v>7810</v>
      </c>
      <c r="AX1150" t="s">
        <v>1163</v>
      </c>
      <c r="BF1150" s="730" t="s">
        <v>7793</v>
      </c>
      <c r="BG1150" s="730" t="s">
        <v>1029</v>
      </c>
      <c r="BH1150" s="730" t="s">
        <v>9503</v>
      </c>
    </row>
    <row r="1151" spans="1:60">
      <c r="A1151">
        <v>1147</v>
      </c>
      <c r="B1151" t="s">
        <v>1029</v>
      </c>
      <c r="D1151" t="s">
        <v>7811</v>
      </c>
      <c r="E1151" t="s">
        <v>7812</v>
      </c>
      <c r="F1151" t="s">
        <v>973</v>
      </c>
      <c r="G1151">
        <v>1</v>
      </c>
      <c r="H1151">
        <v>0</v>
      </c>
      <c r="I1151" t="s">
        <v>7750</v>
      </c>
      <c r="J1151" t="s">
        <v>7801</v>
      </c>
      <c r="K1151" t="s">
        <v>6849</v>
      </c>
      <c r="L1151" t="s">
        <v>3625</v>
      </c>
      <c r="M1151" t="s">
        <v>977</v>
      </c>
      <c r="N1151" t="s">
        <v>7812</v>
      </c>
      <c r="O1151" t="s">
        <v>7812</v>
      </c>
      <c r="P1151" t="s">
        <v>7813</v>
      </c>
      <c r="Q1151">
        <v>2661</v>
      </c>
      <c r="R1151">
        <v>2412</v>
      </c>
      <c r="S1151">
        <v>2391</v>
      </c>
      <c r="T1151">
        <v>9</v>
      </c>
      <c r="U1151">
        <v>12</v>
      </c>
      <c r="V1151">
        <v>21</v>
      </c>
      <c r="W1151">
        <v>0.99129999999999996</v>
      </c>
      <c r="X1151">
        <v>1</v>
      </c>
      <c r="Y1151">
        <v>1</v>
      </c>
      <c r="Z1151">
        <v>1</v>
      </c>
      <c r="AA1151">
        <v>1</v>
      </c>
      <c r="AB1151" t="s">
        <v>1029</v>
      </c>
      <c r="AC1151" t="s">
        <v>7814</v>
      </c>
      <c r="AP1151" t="s">
        <v>980</v>
      </c>
      <c r="AQ1151">
        <v>0</v>
      </c>
      <c r="AT1151" t="s">
        <v>1047</v>
      </c>
      <c r="AU1151" t="s">
        <v>4261</v>
      </c>
      <c r="AV1151" t="str">
        <f t="shared" si="17"/>
        <v>Mechaniczno-biologiczna oczyszczalnia ścieków w aglomeracji Kędzierzyn-Koźle</v>
      </c>
      <c r="AW1151" t="s">
        <v>7815</v>
      </c>
      <c r="AX1151" t="s">
        <v>4262</v>
      </c>
      <c r="BF1151" s="730" t="s">
        <v>7799</v>
      </c>
      <c r="BG1151" s="730" t="s">
        <v>6849</v>
      </c>
      <c r="BH1151" s="730" t="s">
        <v>9503</v>
      </c>
    </row>
    <row r="1152" spans="1:60">
      <c r="A1152">
        <v>1148</v>
      </c>
      <c r="B1152" t="s">
        <v>1029</v>
      </c>
      <c r="D1152" t="s">
        <v>7816</v>
      </c>
      <c r="E1152" t="s">
        <v>7817</v>
      </c>
      <c r="F1152" t="s">
        <v>973</v>
      </c>
      <c r="G1152">
        <v>1</v>
      </c>
      <c r="H1152">
        <v>0</v>
      </c>
      <c r="I1152" t="s">
        <v>2152</v>
      </c>
      <c r="J1152" t="s">
        <v>7818</v>
      </c>
      <c r="K1152" t="s">
        <v>6849</v>
      </c>
      <c r="L1152" t="s">
        <v>3625</v>
      </c>
      <c r="M1152" t="s">
        <v>977</v>
      </c>
      <c r="N1152" t="s">
        <v>7817</v>
      </c>
      <c r="O1152" t="s">
        <v>7817</v>
      </c>
      <c r="P1152" t="s">
        <v>7819</v>
      </c>
      <c r="Q1152">
        <v>2823</v>
      </c>
      <c r="R1152">
        <v>2539</v>
      </c>
      <c r="S1152">
        <v>2398</v>
      </c>
      <c r="T1152">
        <v>0</v>
      </c>
      <c r="U1152">
        <v>11</v>
      </c>
      <c r="V1152">
        <v>141</v>
      </c>
      <c r="W1152">
        <v>0.94450000000000001</v>
      </c>
      <c r="X1152">
        <v>0</v>
      </c>
      <c r="Y1152">
        <v>1</v>
      </c>
      <c r="Z1152">
        <v>1</v>
      </c>
      <c r="AA1152">
        <v>0</v>
      </c>
      <c r="AB1152" t="s">
        <v>1029</v>
      </c>
      <c r="AC1152" t="s">
        <v>7820</v>
      </c>
      <c r="AP1152" t="s">
        <v>980</v>
      </c>
      <c r="AQ1152">
        <v>0</v>
      </c>
      <c r="AT1152" t="s">
        <v>1047</v>
      </c>
      <c r="AU1152" t="s">
        <v>4261</v>
      </c>
      <c r="AV1152" t="str">
        <f t="shared" si="17"/>
        <v>Centralna oczyszczalnia ścieków (COŚ) w aglomeracji Kędzierzyn-Koźle</v>
      </c>
      <c r="AW1152" t="s">
        <v>7821</v>
      </c>
      <c r="AX1152" t="s">
        <v>4262</v>
      </c>
      <c r="BF1152" s="730" t="s">
        <v>7805</v>
      </c>
      <c r="BG1152" s="730" t="s">
        <v>1029</v>
      </c>
      <c r="BH1152" s="730" t="s">
        <v>9503</v>
      </c>
    </row>
    <row r="1153" spans="1:60">
      <c r="A1153">
        <v>1149</v>
      </c>
      <c r="B1153" t="s">
        <v>1029</v>
      </c>
      <c r="D1153" t="s">
        <v>7822</v>
      </c>
      <c r="E1153" t="s">
        <v>7823</v>
      </c>
      <c r="F1153" t="s">
        <v>973</v>
      </c>
      <c r="G1153">
        <v>1</v>
      </c>
      <c r="H1153">
        <v>0</v>
      </c>
      <c r="I1153" t="s">
        <v>3622</v>
      </c>
      <c r="J1153" t="s">
        <v>7824</v>
      </c>
      <c r="K1153" t="s">
        <v>5796</v>
      </c>
      <c r="L1153" t="s">
        <v>3625</v>
      </c>
      <c r="M1153" t="s">
        <v>977</v>
      </c>
      <c r="N1153" t="s">
        <v>7823</v>
      </c>
      <c r="O1153" t="s">
        <v>7823</v>
      </c>
      <c r="P1153" t="s">
        <v>7825</v>
      </c>
      <c r="Q1153">
        <v>16793</v>
      </c>
      <c r="R1153">
        <v>16628</v>
      </c>
      <c r="S1153">
        <v>16502</v>
      </c>
      <c r="T1153">
        <v>12</v>
      </c>
      <c r="U1153">
        <v>114</v>
      </c>
      <c r="V1153">
        <v>126</v>
      </c>
      <c r="W1153">
        <v>0.99239999999999995</v>
      </c>
      <c r="X1153">
        <v>1</v>
      </c>
      <c r="Y1153">
        <v>1</v>
      </c>
      <c r="Z1153">
        <v>1</v>
      </c>
      <c r="AA1153">
        <v>1</v>
      </c>
      <c r="AB1153" t="s">
        <v>1029</v>
      </c>
      <c r="AC1153" t="s">
        <v>7826</v>
      </c>
      <c r="AP1153" t="s">
        <v>980</v>
      </c>
      <c r="AQ1153">
        <v>0</v>
      </c>
      <c r="AT1153" t="s">
        <v>1072</v>
      </c>
      <c r="AU1153" t="s">
        <v>2064</v>
      </c>
      <c r="AV1153" t="str">
        <f t="shared" si="17"/>
        <v>Oczyszczalnia ścieków w Kcyni w aglomeracji Kcynia</v>
      </c>
      <c r="AW1153" t="s">
        <v>7827</v>
      </c>
      <c r="AX1153" t="s">
        <v>2065</v>
      </c>
      <c r="BF1153" s="730" t="s">
        <v>7811</v>
      </c>
      <c r="BG1153" s="730" t="s">
        <v>6849</v>
      </c>
      <c r="BH1153" s="730" t="s">
        <v>9503</v>
      </c>
    </row>
    <row r="1154" spans="1:60">
      <c r="A1154">
        <v>1150</v>
      </c>
      <c r="B1154" t="s">
        <v>1029</v>
      </c>
      <c r="D1154" t="s">
        <v>7828</v>
      </c>
      <c r="E1154" t="s">
        <v>7829</v>
      </c>
      <c r="F1154" t="s">
        <v>973</v>
      </c>
      <c r="G1154">
        <v>1</v>
      </c>
      <c r="H1154">
        <v>0</v>
      </c>
      <c r="I1154" t="s">
        <v>7750</v>
      </c>
      <c r="J1154" t="s">
        <v>7830</v>
      </c>
      <c r="K1154" t="s">
        <v>7180</v>
      </c>
      <c r="L1154" t="s">
        <v>3625</v>
      </c>
      <c r="M1154" t="s">
        <v>977</v>
      </c>
      <c r="N1154" t="s">
        <v>7829</v>
      </c>
      <c r="O1154" t="s">
        <v>7829</v>
      </c>
      <c r="P1154" t="s">
        <v>7831</v>
      </c>
      <c r="Q1154">
        <v>4062</v>
      </c>
      <c r="R1154">
        <v>3985</v>
      </c>
      <c r="S1154">
        <v>3892</v>
      </c>
      <c r="T1154">
        <v>63</v>
      </c>
      <c r="U1154">
        <v>30</v>
      </c>
      <c r="V1154">
        <v>93</v>
      </c>
      <c r="W1154">
        <v>0.97670000000000001</v>
      </c>
      <c r="X1154">
        <v>0</v>
      </c>
      <c r="Y1154">
        <v>1</v>
      </c>
      <c r="Z1154">
        <v>1</v>
      </c>
      <c r="AA1154">
        <v>0</v>
      </c>
      <c r="AB1154" t="s">
        <v>1029</v>
      </c>
      <c r="AC1154" t="s">
        <v>7832</v>
      </c>
      <c r="AP1154" t="s">
        <v>980</v>
      </c>
      <c r="AQ1154">
        <v>0</v>
      </c>
      <c r="AT1154" t="s">
        <v>1029</v>
      </c>
      <c r="AU1154" t="s">
        <v>7833</v>
      </c>
      <c r="AV1154" t="str">
        <f t="shared" si="17"/>
        <v>Oczyszczalnia Jurczyce w aglomeracji Kąty Wrocłwskie</v>
      </c>
      <c r="AW1154" t="s">
        <v>7834</v>
      </c>
      <c r="AX1154" t="s">
        <v>7835</v>
      </c>
      <c r="BF1154" s="730" t="s">
        <v>7816</v>
      </c>
      <c r="BG1154" s="730" t="s">
        <v>6849</v>
      </c>
      <c r="BH1154" s="730" t="s">
        <v>9503</v>
      </c>
    </row>
    <row r="1155" spans="1:60">
      <c r="A1155">
        <v>1151</v>
      </c>
      <c r="B1155" t="s">
        <v>1029</v>
      </c>
      <c r="D1155" t="s">
        <v>7836</v>
      </c>
      <c r="E1155" t="s">
        <v>7837</v>
      </c>
      <c r="F1155" t="s">
        <v>973</v>
      </c>
      <c r="G1155">
        <v>1</v>
      </c>
      <c r="H1155">
        <v>0</v>
      </c>
      <c r="I1155" t="s">
        <v>2152</v>
      </c>
      <c r="J1155" t="s">
        <v>7818</v>
      </c>
      <c r="K1155" t="s">
        <v>6849</v>
      </c>
      <c r="L1155" t="s">
        <v>3625</v>
      </c>
      <c r="M1155" t="s">
        <v>977</v>
      </c>
      <c r="N1155" t="s">
        <v>7837</v>
      </c>
      <c r="O1155" t="s">
        <v>7837</v>
      </c>
      <c r="P1155" t="s">
        <v>7838</v>
      </c>
      <c r="Q1155">
        <v>4243</v>
      </c>
      <c r="R1155">
        <v>3839</v>
      </c>
      <c r="S1155">
        <v>3800</v>
      </c>
      <c r="T1155">
        <v>29</v>
      </c>
      <c r="U1155">
        <v>10</v>
      </c>
      <c r="V1155">
        <v>39</v>
      </c>
      <c r="W1155">
        <v>0.98980000000000001</v>
      </c>
      <c r="X1155">
        <v>1</v>
      </c>
      <c r="Y1155">
        <v>1</v>
      </c>
      <c r="Z1155">
        <v>1</v>
      </c>
      <c r="AA1155">
        <v>1</v>
      </c>
      <c r="AB1155" t="s">
        <v>1029</v>
      </c>
      <c r="AC1155" t="s">
        <v>7839</v>
      </c>
      <c r="AP1155" t="s">
        <v>980</v>
      </c>
      <c r="AQ1155">
        <v>0</v>
      </c>
      <c r="AT1155" t="s">
        <v>1038</v>
      </c>
      <c r="AU1155" t="s">
        <v>6046</v>
      </c>
      <c r="AV1155" t="str">
        <f t="shared" si="17"/>
        <v>Kiączyn w aglomeracji Kaźmierz</v>
      </c>
      <c r="AW1155" t="s">
        <v>7840</v>
      </c>
      <c r="AX1155" t="s">
        <v>6047</v>
      </c>
      <c r="BF1155" s="730" t="s">
        <v>7822</v>
      </c>
      <c r="BG1155" s="730" t="s">
        <v>5796</v>
      </c>
      <c r="BH1155" s="730" t="s">
        <v>9503</v>
      </c>
    </row>
    <row r="1156" spans="1:60">
      <c r="A1156">
        <v>1152</v>
      </c>
      <c r="B1156" t="s">
        <v>1029</v>
      </c>
      <c r="D1156" t="s">
        <v>7841</v>
      </c>
      <c r="E1156" t="s">
        <v>7842</v>
      </c>
      <c r="F1156" t="s">
        <v>973</v>
      </c>
      <c r="G1156">
        <v>1</v>
      </c>
      <c r="H1156">
        <v>0</v>
      </c>
      <c r="I1156" t="s">
        <v>7750</v>
      </c>
      <c r="J1156" t="s">
        <v>7843</v>
      </c>
      <c r="K1156" t="s">
        <v>6849</v>
      </c>
      <c r="L1156" t="s">
        <v>3625</v>
      </c>
      <c r="M1156" t="s">
        <v>977</v>
      </c>
      <c r="N1156" t="s">
        <v>7842</v>
      </c>
      <c r="O1156" t="s">
        <v>7842</v>
      </c>
      <c r="P1156" t="s">
        <v>7844</v>
      </c>
      <c r="Q1156">
        <v>2107</v>
      </c>
      <c r="R1156">
        <v>1987</v>
      </c>
      <c r="S1156">
        <v>1067</v>
      </c>
      <c r="T1156">
        <v>607</v>
      </c>
      <c r="U1156">
        <v>301</v>
      </c>
      <c r="V1156">
        <v>920</v>
      </c>
      <c r="W1156">
        <v>0.53700000000000003</v>
      </c>
      <c r="X1156">
        <v>0</v>
      </c>
      <c r="Y1156">
        <v>1</v>
      </c>
      <c r="Z1156">
        <v>1</v>
      </c>
      <c r="AA1156">
        <v>0</v>
      </c>
      <c r="AB1156" t="s">
        <v>1029</v>
      </c>
      <c r="AC1156" t="s">
        <v>7845</v>
      </c>
      <c r="AP1156" t="s">
        <v>980</v>
      </c>
      <c r="AQ1156">
        <v>0</v>
      </c>
      <c r="AT1156" t="s">
        <v>935</v>
      </c>
      <c r="AU1156" t="s">
        <v>5187</v>
      </c>
      <c r="AV1156" t="str">
        <f t="shared" si="17"/>
        <v xml:space="preserve">Kazimierza  Wielka  w aglomeracji Kazimierza Wielka </v>
      </c>
      <c r="AW1156" t="s">
        <v>7846</v>
      </c>
      <c r="AX1156" t="s">
        <v>5188</v>
      </c>
      <c r="BF1156" s="730" t="s">
        <v>7828</v>
      </c>
      <c r="BG1156" s="730" t="s">
        <v>7180</v>
      </c>
      <c r="BH1156" s="730" t="s">
        <v>9503</v>
      </c>
    </row>
    <row r="1157" spans="1:60">
      <c r="A1157">
        <v>1153</v>
      </c>
      <c r="B1157" t="s">
        <v>1029</v>
      </c>
      <c r="D1157" t="s">
        <v>7847</v>
      </c>
      <c r="E1157" t="s">
        <v>7848</v>
      </c>
      <c r="F1157" t="s">
        <v>973</v>
      </c>
      <c r="G1157">
        <v>1</v>
      </c>
      <c r="H1157">
        <v>0</v>
      </c>
      <c r="I1157" t="s">
        <v>7750</v>
      </c>
      <c r="J1157" t="s">
        <v>7789</v>
      </c>
      <c r="K1157" t="s">
        <v>7180</v>
      </c>
      <c r="L1157" t="s">
        <v>3625</v>
      </c>
      <c r="M1157" t="s">
        <v>977</v>
      </c>
      <c r="N1157" t="s">
        <v>7848</v>
      </c>
      <c r="O1157" t="s">
        <v>7849</v>
      </c>
      <c r="P1157" t="s">
        <v>7850</v>
      </c>
      <c r="Q1157">
        <v>32218</v>
      </c>
      <c r="R1157">
        <v>29859</v>
      </c>
      <c r="S1157">
        <v>29582</v>
      </c>
      <c r="T1157">
        <v>135</v>
      </c>
      <c r="U1157">
        <v>142</v>
      </c>
      <c r="V1157">
        <v>277</v>
      </c>
      <c r="W1157">
        <v>0.99070000000000003</v>
      </c>
      <c r="X1157">
        <v>1</v>
      </c>
      <c r="Y1157">
        <v>1</v>
      </c>
      <c r="Z1157">
        <v>1</v>
      </c>
      <c r="AA1157">
        <v>1</v>
      </c>
      <c r="AB1157" t="s">
        <v>1029</v>
      </c>
      <c r="AC1157" t="s">
        <v>7851</v>
      </c>
      <c r="AP1157" t="s">
        <v>980</v>
      </c>
      <c r="AQ1157">
        <v>0</v>
      </c>
      <c r="AT1157" t="s">
        <v>990</v>
      </c>
      <c r="AU1157" t="s">
        <v>7852</v>
      </c>
      <c r="AV1157" t="str">
        <f t="shared" si="17"/>
        <v>Oczyszczalnia ścieków w Bochotnicy w aglomeracji Kazimierz Dolny</v>
      </c>
      <c r="AW1157" t="s">
        <v>7853</v>
      </c>
      <c r="AX1157" t="s">
        <v>7854</v>
      </c>
      <c r="BF1157" s="730" t="s">
        <v>7836</v>
      </c>
      <c r="BG1157" s="730" t="s">
        <v>6849</v>
      </c>
      <c r="BH1157" s="730" t="s">
        <v>9503</v>
      </c>
    </row>
    <row r="1158" spans="1:60">
      <c r="A1158">
        <v>1154</v>
      </c>
      <c r="B1158" t="s">
        <v>1029</v>
      </c>
      <c r="D1158" t="s">
        <v>7855</v>
      </c>
      <c r="E1158" t="s">
        <v>7856</v>
      </c>
      <c r="F1158" t="s">
        <v>973</v>
      </c>
      <c r="G1158">
        <v>1</v>
      </c>
      <c r="H1158">
        <v>0</v>
      </c>
      <c r="I1158" t="s">
        <v>7750</v>
      </c>
      <c r="J1158" t="s">
        <v>7857</v>
      </c>
      <c r="K1158" t="s">
        <v>1029</v>
      </c>
      <c r="L1158" t="s">
        <v>3625</v>
      </c>
      <c r="M1158" t="s">
        <v>977</v>
      </c>
      <c r="N1158" t="s">
        <v>7856</v>
      </c>
      <c r="O1158" t="s">
        <v>7856</v>
      </c>
      <c r="P1158" t="s">
        <v>7858</v>
      </c>
      <c r="Q1158">
        <v>21914</v>
      </c>
      <c r="R1158">
        <v>32734</v>
      </c>
      <c r="S1158">
        <v>31735</v>
      </c>
      <c r="T1158">
        <v>962</v>
      </c>
      <c r="U1158">
        <v>37</v>
      </c>
      <c r="V1158">
        <v>999</v>
      </c>
      <c r="W1158">
        <v>0.96950000000000003</v>
      </c>
      <c r="X1158">
        <v>0</v>
      </c>
      <c r="Y1158">
        <v>1</v>
      </c>
      <c r="Z1158">
        <v>0</v>
      </c>
      <c r="AA1158">
        <v>0</v>
      </c>
      <c r="AB1158" t="s">
        <v>1029</v>
      </c>
      <c r="AC1158" t="s">
        <v>7859</v>
      </c>
      <c r="AP1158" t="s">
        <v>980</v>
      </c>
      <c r="AQ1158">
        <v>0</v>
      </c>
      <c r="AT1158" t="s">
        <v>1038</v>
      </c>
      <c r="AU1158" t="s">
        <v>6497</v>
      </c>
      <c r="AV1158" t="str">
        <f t="shared" ref="AV1158:AV1221" si="18">CONCATENATE("",AW1158," w aglomeracji ",AX1158)</f>
        <v>Kazimierz Biskupi w aglomeracji Kazimierz Biskupi</v>
      </c>
      <c r="AW1158" t="s">
        <v>6498</v>
      </c>
      <c r="AX1158" t="s">
        <v>6498</v>
      </c>
      <c r="BF1158" s="730" t="s">
        <v>7841</v>
      </c>
      <c r="BG1158" s="730" t="s">
        <v>6849</v>
      </c>
      <c r="BH1158" s="730" t="s">
        <v>9503</v>
      </c>
    </row>
    <row r="1159" spans="1:60">
      <c r="A1159">
        <v>1155</v>
      </c>
      <c r="B1159" t="s">
        <v>1029</v>
      </c>
      <c r="D1159" t="s">
        <v>7860</v>
      </c>
      <c r="E1159" t="s">
        <v>7861</v>
      </c>
      <c r="F1159" t="s">
        <v>973</v>
      </c>
      <c r="G1159">
        <v>1</v>
      </c>
      <c r="H1159">
        <v>0</v>
      </c>
      <c r="I1159" t="s">
        <v>2215</v>
      </c>
      <c r="J1159" t="s">
        <v>7783</v>
      </c>
      <c r="K1159" t="s">
        <v>7149</v>
      </c>
      <c r="L1159" t="s">
        <v>3625</v>
      </c>
      <c r="M1159" t="s">
        <v>977</v>
      </c>
      <c r="N1159" t="s">
        <v>7861</v>
      </c>
      <c r="O1159" t="s">
        <v>7861</v>
      </c>
      <c r="P1159" t="s">
        <v>7862</v>
      </c>
      <c r="Q1159">
        <v>4997</v>
      </c>
      <c r="R1159">
        <v>5141</v>
      </c>
      <c r="S1159">
        <v>5106</v>
      </c>
      <c r="T1159">
        <v>0</v>
      </c>
      <c r="U1159">
        <v>35</v>
      </c>
      <c r="V1159">
        <v>35</v>
      </c>
      <c r="W1159">
        <v>0.99319999999999997</v>
      </c>
      <c r="X1159">
        <v>1</v>
      </c>
      <c r="Y1159">
        <v>1</v>
      </c>
      <c r="Z1159">
        <v>1</v>
      </c>
      <c r="AA1159">
        <v>1</v>
      </c>
      <c r="AB1159" t="s">
        <v>1029</v>
      </c>
      <c r="AC1159" t="s">
        <v>7863</v>
      </c>
      <c r="AP1159" t="s">
        <v>980</v>
      </c>
      <c r="AQ1159">
        <v>0</v>
      </c>
      <c r="AT1159" t="s">
        <v>1047</v>
      </c>
      <c r="AU1159" t="s">
        <v>3937</v>
      </c>
      <c r="AV1159" t="str">
        <f t="shared" si="18"/>
        <v>Gigablok w aglomeracji Katowice</v>
      </c>
      <c r="AW1159" t="s">
        <v>7864</v>
      </c>
      <c r="AX1159" t="s">
        <v>3591</v>
      </c>
      <c r="BF1159" s="730" t="s">
        <v>7847</v>
      </c>
      <c r="BG1159" s="730" t="s">
        <v>7180</v>
      </c>
      <c r="BH1159" s="730" t="s">
        <v>9503</v>
      </c>
    </row>
    <row r="1160" spans="1:60">
      <c r="A1160">
        <v>1156</v>
      </c>
      <c r="B1160" t="s">
        <v>1029</v>
      </c>
      <c r="D1160" t="s">
        <v>7865</v>
      </c>
      <c r="E1160" t="s">
        <v>7866</v>
      </c>
      <c r="F1160" t="s">
        <v>973</v>
      </c>
      <c r="G1160">
        <v>1</v>
      </c>
      <c r="H1160">
        <v>0</v>
      </c>
      <c r="I1160" t="s">
        <v>7750</v>
      </c>
      <c r="J1160" t="s">
        <v>7751</v>
      </c>
      <c r="K1160" t="s">
        <v>5796</v>
      </c>
      <c r="L1160" t="s">
        <v>3625</v>
      </c>
      <c r="M1160" t="s">
        <v>977</v>
      </c>
      <c r="N1160" t="s">
        <v>7866</v>
      </c>
      <c r="O1160" t="s">
        <v>7866</v>
      </c>
      <c r="P1160" t="s">
        <v>7867</v>
      </c>
      <c r="Q1160">
        <v>3719</v>
      </c>
      <c r="R1160">
        <v>3480</v>
      </c>
      <c r="S1160">
        <v>3389</v>
      </c>
      <c r="T1160">
        <v>82</v>
      </c>
      <c r="U1160">
        <v>9</v>
      </c>
      <c r="V1160">
        <v>91</v>
      </c>
      <c r="W1160">
        <v>0.97389999999999999</v>
      </c>
      <c r="X1160">
        <v>0</v>
      </c>
      <c r="Y1160">
        <v>1</v>
      </c>
      <c r="Z1160">
        <v>1</v>
      </c>
      <c r="AA1160">
        <v>0</v>
      </c>
      <c r="AB1160" t="s">
        <v>1029</v>
      </c>
      <c r="AC1160" t="s">
        <v>7868</v>
      </c>
      <c r="AP1160" t="s">
        <v>980</v>
      </c>
      <c r="AQ1160">
        <v>0</v>
      </c>
      <c r="AT1160" t="s">
        <v>1047</v>
      </c>
      <c r="AU1160" t="s">
        <v>3937</v>
      </c>
      <c r="AV1160" t="str">
        <f t="shared" si="18"/>
        <v>Panewniki w aglomeracji Katowice</v>
      </c>
      <c r="AW1160" t="s">
        <v>7869</v>
      </c>
      <c r="AX1160" t="s">
        <v>3591</v>
      </c>
      <c r="BF1160" s="730" t="s">
        <v>7855</v>
      </c>
      <c r="BG1160" s="730" t="s">
        <v>1029</v>
      </c>
      <c r="BH1160" s="730" t="s">
        <v>9503</v>
      </c>
    </row>
    <row r="1161" spans="1:60">
      <c r="A1161">
        <v>1157</v>
      </c>
      <c r="B1161" t="s">
        <v>1029</v>
      </c>
      <c r="D1161" t="s">
        <v>7870</v>
      </c>
      <c r="E1161" t="s">
        <v>7871</v>
      </c>
      <c r="F1161" t="s">
        <v>973</v>
      </c>
      <c r="G1161">
        <v>1</v>
      </c>
      <c r="H1161">
        <v>0</v>
      </c>
      <c r="I1161" t="s">
        <v>7750</v>
      </c>
      <c r="J1161" t="s">
        <v>7872</v>
      </c>
      <c r="K1161" t="s">
        <v>6849</v>
      </c>
      <c r="L1161" t="s">
        <v>3625</v>
      </c>
      <c r="M1161" t="s">
        <v>977</v>
      </c>
      <c r="N1161" t="s">
        <v>7871</v>
      </c>
      <c r="O1161" t="s">
        <v>7871</v>
      </c>
      <c r="P1161" t="s">
        <v>7873</v>
      </c>
      <c r="Q1161">
        <v>26129</v>
      </c>
      <c r="R1161">
        <v>20380</v>
      </c>
      <c r="S1161">
        <v>19935</v>
      </c>
      <c r="T1161">
        <v>379</v>
      </c>
      <c r="U1161">
        <v>66</v>
      </c>
      <c r="V1161">
        <v>445</v>
      </c>
      <c r="W1161">
        <v>0.97819999999999996</v>
      </c>
      <c r="X1161">
        <v>0</v>
      </c>
      <c r="Y1161">
        <v>1</v>
      </c>
      <c r="Z1161">
        <v>1</v>
      </c>
      <c r="AA1161">
        <v>0</v>
      </c>
      <c r="AB1161" t="s">
        <v>1029</v>
      </c>
      <c r="AC1161" t="s">
        <v>7874</v>
      </c>
      <c r="AP1161" t="s">
        <v>980</v>
      </c>
      <c r="AQ1161">
        <v>0</v>
      </c>
      <c r="AT1161" t="s">
        <v>1047</v>
      </c>
      <c r="AU1161" t="s">
        <v>3937</v>
      </c>
      <c r="AV1161" t="str">
        <f t="shared" si="18"/>
        <v>Podlesie w aglomeracji Katowice</v>
      </c>
      <c r="AW1161" t="s">
        <v>7875</v>
      </c>
      <c r="AX1161" t="s">
        <v>3591</v>
      </c>
      <c r="BF1161" s="730" t="s">
        <v>7860</v>
      </c>
      <c r="BG1161" s="730" t="s">
        <v>7149</v>
      </c>
      <c r="BH1161" s="730" t="s">
        <v>9503</v>
      </c>
    </row>
    <row r="1162" spans="1:60">
      <c r="A1162">
        <v>1158</v>
      </c>
      <c r="B1162" t="s">
        <v>1029</v>
      </c>
      <c r="D1162" t="s">
        <v>7667</v>
      </c>
      <c r="E1162" t="s">
        <v>7669</v>
      </c>
      <c r="F1162" t="s">
        <v>973</v>
      </c>
      <c r="G1162">
        <v>1</v>
      </c>
      <c r="H1162">
        <v>0</v>
      </c>
      <c r="I1162" t="s">
        <v>2215</v>
      </c>
      <c r="J1162" t="s">
        <v>6039</v>
      </c>
      <c r="K1162" t="s">
        <v>7149</v>
      </c>
      <c r="L1162" t="s">
        <v>3625</v>
      </c>
      <c r="M1162" t="s">
        <v>977</v>
      </c>
      <c r="N1162" t="s">
        <v>7669</v>
      </c>
      <c r="O1162" t="s">
        <v>7669</v>
      </c>
      <c r="P1162" t="s">
        <v>7876</v>
      </c>
      <c r="Q1162">
        <v>3771</v>
      </c>
      <c r="R1162">
        <v>3994</v>
      </c>
      <c r="S1162">
        <v>3820</v>
      </c>
      <c r="T1162">
        <v>43</v>
      </c>
      <c r="U1162">
        <v>131</v>
      </c>
      <c r="V1162">
        <v>174</v>
      </c>
      <c r="W1162">
        <v>0.95640000000000003</v>
      </c>
      <c r="X1162">
        <v>0</v>
      </c>
      <c r="Y1162">
        <v>1</v>
      </c>
      <c r="Z1162">
        <v>1</v>
      </c>
      <c r="AA1162">
        <v>0</v>
      </c>
      <c r="AB1162" t="s">
        <v>1029</v>
      </c>
      <c r="AC1162" t="s">
        <v>7877</v>
      </c>
      <c r="AP1162" t="s">
        <v>980</v>
      </c>
      <c r="AQ1162">
        <v>0</v>
      </c>
      <c r="AT1162" t="s">
        <v>1047</v>
      </c>
      <c r="AU1162" t="s">
        <v>3937</v>
      </c>
      <c r="AV1162" t="str">
        <f t="shared" si="18"/>
        <v>Dąbrówka Mała w aglomeracji Katowice</v>
      </c>
      <c r="AW1162" t="s">
        <v>7878</v>
      </c>
      <c r="AX1162" t="s">
        <v>3591</v>
      </c>
      <c r="BF1162" s="730" t="s">
        <v>7865</v>
      </c>
      <c r="BG1162" s="730" t="s">
        <v>5796</v>
      </c>
      <c r="BH1162" s="730" t="s">
        <v>9503</v>
      </c>
    </row>
    <row r="1163" spans="1:60">
      <c r="A1163">
        <v>1159</v>
      </c>
      <c r="B1163" t="s">
        <v>1029</v>
      </c>
      <c r="D1163" t="s">
        <v>7661</v>
      </c>
      <c r="E1163" t="s">
        <v>7663</v>
      </c>
      <c r="F1163" t="s">
        <v>973</v>
      </c>
      <c r="G1163">
        <v>1</v>
      </c>
      <c r="H1163">
        <v>0</v>
      </c>
      <c r="I1163" t="s">
        <v>2215</v>
      </c>
      <c r="J1163" t="s">
        <v>7879</v>
      </c>
      <c r="K1163" t="s">
        <v>7149</v>
      </c>
      <c r="L1163" t="s">
        <v>3625</v>
      </c>
      <c r="M1163" t="s">
        <v>977</v>
      </c>
      <c r="N1163" t="s">
        <v>7663</v>
      </c>
      <c r="O1163" t="s">
        <v>7663</v>
      </c>
      <c r="P1163" t="s">
        <v>7880</v>
      </c>
      <c r="Q1163">
        <v>4019</v>
      </c>
      <c r="R1163">
        <v>4016</v>
      </c>
      <c r="S1163">
        <v>3999</v>
      </c>
      <c r="T1163">
        <v>11</v>
      </c>
      <c r="U1163">
        <v>6</v>
      </c>
      <c r="V1163">
        <v>17</v>
      </c>
      <c r="W1163">
        <v>0.99580000000000002</v>
      </c>
      <c r="X1163">
        <v>1</v>
      </c>
      <c r="Y1163">
        <v>1</v>
      </c>
      <c r="Z1163">
        <v>1</v>
      </c>
      <c r="AA1163">
        <v>1</v>
      </c>
      <c r="AB1163" t="s">
        <v>1029</v>
      </c>
      <c r="AC1163" t="s">
        <v>7785</v>
      </c>
      <c r="AP1163" t="s">
        <v>980</v>
      </c>
      <c r="AQ1163">
        <v>0</v>
      </c>
      <c r="AT1163" t="s">
        <v>1047</v>
      </c>
      <c r="AU1163" t="s">
        <v>3937</v>
      </c>
      <c r="AV1163" t="str">
        <f t="shared" si="18"/>
        <v>Oczyszczalnia ścieków Siemianowice Śląskie w aglomeracji Katowice</v>
      </c>
      <c r="AW1163" t="s">
        <v>7881</v>
      </c>
      <c r="AX1163" t="s">
        <v>3591</v>
      </c>
      <c r="BF1163" s="730" t="s">
        <v>7870</v>
      </c>
      <c r="BG1163" s="730" t="s">
        <v>6849</v>
      </c>
      <c r="BH1163" s="730" t="s">
        <v>9503</v>
      </c>
    </row>
    <row r="1164" spans="1:60">
      <c r="A1164">
        <v>1160</v>
      </c>
      <c r="B1164" t="s">
        <v>1029</v>
      </c>
      <c r="D1164" t="s">
        <v>7609</v>
      </c>
      <c r="E1164" t="s">
        <v>7611</v>
      </c>
      <c r="F1164" t="s">
        <v>973</v>
      </c>
      <c r="G1164">
        <v>1</v>
      </c>
      <c r="H1164">
        <v>0</v>
      </c>
      <c r="I1164" t="s">
        <v>7750</v>
      </c>
      <c r="J1164" t="s">
        <v>7882</v>
      </c>
      <c r="K1164" t="s">
        <v>1029</v>
      </c>
      <c r="L1164" t="s">
        <v>3625</v>
      </c>
      <c r="M1164" t="s">
        <v>977</v>
      </c>
      <c r="N1164" t="s">
        <v>7883</v>
      </c>
      <c r="O1164" t="s">
        <v>7611</v>
      </c>
      <c r="P1164" t="s">
        <v>7884</v>
      </c>
      <c r="Q1164">
        <v>2574</v>
      </c>
      <c r="R1164">
        <v>2437</v>
      </c>
      <c r="S1164">
        <v>2119</v>
      </c>
      <c r="T1164">
        <v>266</v>
      </c>
      <c r="U1164">
        <v>52</v>
      </c>
      <c r="V1164">
        <v>318</v>
      </c>
      <c r="W1164">
        <v>0.86950000000000005</v>
      </c>
      <c r="X1164">
        <v>0</v>
      </c>
      <c r="Y1164">
        <v>1</v>
      </c>
      <c r="Z1164">
        <v>0</v>
      </c>
      <c r="AA1164">
        <v>0</v>
      </c>
      <c r="AB1164" t="s">
        <v>1029</v>
      </c>
      <c r="AC1164" t="s">
        <v>7885</v>
      </c>
      <c r="AP1164" t="s">
        <v>980</v>
      </c>
      <c r="AQ1164">
        <v>0</v>
      </c>
      <c r="AT1164" t="s">
        <v>1169</v>
      </c>
      <c r="AU1164" t="s">
        <v>2912</v>
      </c>
      <c r="AV1164" t="str">
        <f t="shared" si="18"/>
        <v>Oczyszczalnia Ścieków w Kartuzach w aglomeracji Kartuzy</v>
      </c>
      <c r="AW1164" t="s">
        <v>7886</v>
      </c>
      <c r="AX1164" t="s">
        <v>2913</v>
      </c>
      <c r="BF1164" s="730" t="s">
        <v>7667</v>
      </c>
      <c r="BG1164" s="730" t="s">
        <v>7149</v>
      </c>
      <c r="BH1164" s="730" t="s">
        <v>9503</v>
      </c>
    </row>
    <row r="1165" spans="1:60">
      <c r="A1165">
        <v>1161</v>
      </c>
      <c r="B1165" t="s">
        <v>1029</v>
      </c>
      <c r="D1165" t="s">
        <v>7513</v>
      </c>
      <c r="E1165" t="s">
        <v>7514</v>
      </c>
      <c r="F1165" t="s">
        <v>973</v>
      </c>
      <c r="G1165">
        <v>1</v>
      </c>
      <c r="H1165">
        <v>0</v>
      </c>
      <c r="I1165" t="s">
        <v>7750</v>
      </c>
      <c r="J1165" t="s">
        <v>7887</v>
      </c>
      <c r="K1165" t="s">
        <v>1268</v>
      </c>
      <c r="L1165" t="s">
        <v>3625</v>
      </c>
      <c r="M1165" t="s">
        <v>977</v>
      </c>
      <c r="N1165" t="s">
        <v>7514</v>
      </c>
      <c r="O1165" t="s">
        <v>7514</v>
      </c>
      <c r="P1165" t="s">
        <v>7888</v>
      </c>
      <c r="Q1165">
        <v>2200</v>
      </c>
      <c r="R1165">
        <v>2132</v>
      </c>
      <c r="S1165">
        <v>2093</v>
      </c>
      <c r="T1165">
        <v>23</v>
      </c>
      <c r="U1165">
        <v>16</v>
      </c>
      <c r="V1165">
        <v>39</v>
      </c>
      <c r="W1165">
        <v>0.98170000000000002</v>
      </c>
      <c r="X1165">
        <v>1</v>
      </c>
      <c r="Y1165">
        <v>1</v>
      </c>
      <c r="Z1165">
        <v>1</v>
      </c>
      <c r="AA1165">
        <v>1</v>
      </c>
      <c r="AB1165" t="s">
        <v>1029</v>
      </c>
      <c r="AC1165" t="s">
        <v>7889</v>
      </c>
      <c r="AP1165" t="s">
        <v>980</v>
      </c>
      <c r="AQ1165">
        <v>0</v>
      </c>
      <c r="AT1165" t="s">
        <v>1169</v>
      </c>
      <c r="AU1165" t="s">
        <v>3271</v>
      </c>
      <c r="AV1165" t="str">
        <f t="shared" si="18"/>
        <v>Oczyszczalnia ścieków Cisewie w aglomeracji Karsin</v>
      </c>
      <c r="AW1165" t="s">
        <v>7890</v>
      </c>
      <c r="AX1165" t="s">
        <v>3272</v>
      </c>
      <c r="BF1165" s="730" t="s">
        <v>7661</v>
      </c>
      <c r="BG1165" s="730" t="s">
        <v>7149</v>
      </c>
      <c r="BH1165" s="730" t="s">
        <v>9503</v>
      </c>
    </row>
    <row r="1166" spans="1:60">
      <c r="A1166">
        <v>1162</v>
      </c>
      <c r="B1166" t="s">
        <v>1029</v>
      </c>
      <c r="D1166" t="s">
        <v>7482</v>
      </c>
      <c r="E1166" t="s">
        <v>7483</v>
      </c>
      <c r="F1166" t="s">
        <v>973</v>
      </c>
      <c r="G1166">
        <v>1</v>
      </c>
      <c r="H1166">
        <v>0</v>
      </c>
      <c r="I1166" t="s">
        <v>2215</v>
      </c>
      <c r="J1166" t="s">
        <v>7879</v>
      </c>
      <c r="K1166" t="s">
        <v>7149</v>
      </c>
      <c r="L1166" t="s">
        <v>3625</v>
      </c>
      <c r="M1166" t="s">
        <v>977</v>
      </c>
      <c r="N1166" t="s">
        <v>7891</v>
      </c>
      <c r="O1166" t="s">
        <v>7892</v>
      </c>
      <c r="P1166" t="s">
        <v>7893</v>
      </c>
      <c r="Q1166">
        <v>6628</v>
      </c>
      <c r="R1166">
        <v>6294</v>
      </c>
      <c r="S1166">
        <v>6237</v>
      </c>
      <c r="T1166">
        <v>45</v>
      </c>
      <c r="U1166">
        <v>12</v>
      </c>
      <c r="V1166">
        <v>57</v>
      </c>
      <c r="W1166">
        <v>0.9909</v>
      </c>
      <c r="X1166">
        <v>1</v>
      </c>
      <c r="Y1166">
        <v>1</v>
      </c>
      <c r="Z1166">
        <v>1</v>
      </c>
      <c r="AA1166">
        <v>1</v>
      </c>
      <c r="AB1166" t="s">
        <v>1029</v>
      </c>
      <c r="AC1166" t="s">
        <v>7894</v>
      </c>
      <c r="AP1166" t="s">
        <v>980</v>
      </c>
      <c r="AQ1166">
        <v>0</v>
      </c>
      <c r="AT1166" t="s">
        <v>970</v>
      </c>
      <c r="AU1166" t="s">
        <v>1463</v>
      </c>
      <c r="AV1166" t="str">
        <f t="shared" si="18"/>
        <v>Karlino w aglomeracji Karlino</v>
      </c>
      <c r="AW1166" t="s">
        <v>1464</v>
      </c>
      <c r="AX1166" t="s">
        <v>1464</v>
      </c>
      <c r="BF1166" s="730" t="s">
        <v>7609</v>
      </c>
      <c r="BG1166" s="730" t="s">
        <v>1029</v>
      </c>
      <c r="BH1166" s="730" t="s">
        <v>9503</v>
      </c>
    </row>
    <row r="1167" spans="1:60">
      <c r="A1167">
        <v>1163</v>
      </c>
      <c r="B1167" t="s">
        <v>1029</v>
      </c>
      <c r="D1167" t="s">
        <v>7473</v>
      </c>
      <c r="E1167" t="s">
        <v>7475</v>
      </c>
      <c r="F1167" t="s">
        <v>973</v>
      </c>
      <c r="G1167">
        <v>1</v>
      </c>
      <c r="H1167">
        <v>0</v>
      </c>
      <c r="I1167" t="s">
        <v>2152</v>
      </c>
      <c r="J1167" t="s">
        <v>7895</v>
      </c>
      <c r="K1167" t="s">
        <v>1268</v>
      </c>
      <c r="L1167" t="s">
        <v>3625</v>
      </c>
      <c r="M1167" t="s">
        <v>977</v>
      </c>
      <c r="N1167" t="s">
        <v>7475</v>
      </c>
      <c r="O1167" t="s">
        <v>7475</v>
      </c>
      <c r="P1167" t="s">
        <v>7896</v>
      </c>
      <c r="Q1167">
        <v>10446</v>
      </c>
      <c r="R1167">
        <v>10115</v>
      </c>
      <c r="S1167">
        <v>9820</v>
      </c>
      <c r="T1167">
        <v>242</v>
      </c>
      <c r="U1167">
        <v>53</v>
      </c>
      <c r="V1167">
        <v>295</v>
      </c>
      <c r="W1167">
        <v>0.9708</v>
      </c>
      <c r="X1167">
        <v>0</v>
      </c>
      <c r="Y1167">
        <v>1</v>
      </c>
      <c r="Z1167">
        <v>1</v>
      </c>
      <c r="AA1167">
        <v>0</v>
      </c>
      <c r="AB1167" t="s">
        <v>1029</v>
      </c>
      <c r="AC1167" t="s">
        <v>7897</v>
      </c>
      <c r="AP1167" t="s">
        <v>980</v>
      </c>
      <c r="AQ1167">
        <v>0</v>
      </c>
      <c r="AT1167" t="s">
        <v>1038</v>
      </c>
      <c r="AU1167" t="s">
        <v>6615</v>
      </c>
      <c r="AV1167" t="str">
        <f t="shared" si="18"/>
        <v>Lemna w aglomeracji Kargowa</v>
      </c>
      <c r="AW1167" t="s">
        <v>7898</v>
      </c>
      <c r="AX1167" t="s">
        <v>6616</v>
      </c>
      <c r="BF1167" s="730" t="s">
        <v>7513</v>
      </c>
      <c r="BG1167" s="730" t="s">
        <v>1268</v>
      </c>
      <c r="BH1167" s="730" t="s">
        <v>9503</v>
      </c>
    </row>
    <row r="1168" spans="1:60">
      <c r="A1168">
        <v>1164</v>
      </c>
      <c r="B1168" t="s">
        <v>1029</v>
      </c>
      <c r="D1168" t="s">
        <v>7899</v>
      </c>
      <c r="E1168" t="s">
        <v>7900</v>
      </c>
      <c r="F1168" t="s">
        <v>1015</v>
      </c>
      <c r="G1168">
        <v>0</v>
      </c>
      <c r="H1168">
        <v>1</v>
      </c>
      <c r="I1168" t="s">
        <v>2215</v>
      </c>
      <c r="J1168" t="s">
        <v>6431</v>
      </c>
      <c r="K1168" t="s">
        <v>7149</v>
      </c>
      <c r="L1168" t="s">
        <v>3625</v>
      </c>
      <c r="M1168" t="s">
        <v>977</v>
      </c>
      <c r="N1168" t="s">
        <v>7900</v>
      </c>
      <c r="O1168" t="s">
        <v>7900</v>
      </c>
      <c r="P1168" t="s">
        <v>7901</v>
      </c>
      <c r="Q1168">
        <v>65265</v>
      </c>
      <c r="R1168">
        <v>65265</v>
      </c>
      <c r="S1168">
        <v>65225</v>
      </c>
      <c r="T1168">
        <v>20</v>
      </c>
      <c r="U1168">
        <v>20</v>
      </c>
      <c r="V1168">
        <v>40</v>
      </c>
      <c r="W1168">
        <v>0.99939999999999996</v>
      </c>
      <c r="X1168">
        <v>1</v>
      </c>
      <c r="Y1168">
        <v>1</v>
      </c>
      <c r="Z1168">
        <v>1</v>
      </c>
      <c r="AA1168">
        <v>1</v>
      </c>
      <c r="AB1168" t="s">
        <v>1029</v>
      </c>
      <c r="AC1168" t="s">
        <v>746</v>
      </c>
      <c r="AJ1168" t="s">
        <v>5026</v>
      </c>
      <c r="AP1168" t="s">
        <v>980</v>
      </c>
      <c r="AQ1168">
        <v>0</v>
      </c>
      <c r="AT1168" t="s">
        <v>990</v>
      </c>
      <c r="AU1168" t="s">
        <v>7902</v>
      </c>
      <c r="AV1168" t="str">
        <f t="shared" si="18"/>
        <v>Oczyszczalnia ścieków w Karczmiskach w aglomeracji Karczmiska</v>
      </c>
      <c r="AW1168" t="s">
        <v>7903</v>
      </c>
      <c r="AX1168" t="s">
        <v>7904</v>
      </c>
      <c r="BF1168" s="730" t="s">
        <v>7482</v>
      </c>
      <c r="BG1168" s="730" t="s">
        <v>7149</v>
      </c>
      <c r="BH1168" s="730" t="s">
        <v>9503</v>
      </c>
    </row>
    <row r="1169" spans="1:60">
      <c r="A1169">
        <v>1165</v>
      </c>
      <c r="B1169" t="s">
        <v>1029</v>
      </c>
      <c r="D1169" t="s">
        <v>7402</v>
      </c>
      <c r="E1169" t="s">
        <v>7403</v>
      </c>
      <c r="F1169" t="s">
        <v>973</v>
      </c>
      <c r="G1169">
        <v>1</v>
      </c>
      <c r="H1169">
        <v>0</v>
      </c>
      <c r="I1169" t="s">
        <v>2152</v>
      </c>
      <c r="J1169" t="s">
        <v>7294</v>
      </c>
      <c r="K1169" t="s">
        <v>1268</v>
      </c>
      <c r="L1169" t="s">
        <v>3625</v>
      </c>
      <c r="M1169" t="s">
        <v>977</v>
      </c>
      <c r="N1169" t="s">
        <v>7403</v>
      </c>
      <c r="O1169" t="s">
        <v>7403</v>
      </c>
      <c r="P1169" t="s">
        <v>7905</v>
      </c>
      <c r="Q1169">
        <v>15833</v>
      </c>
      <c r="R1169">
        <v>14435</v>
      </c>
      <c r="S1169">
        <v>14162</v>
      </c>
      <c r="T1169">
        <v>64</v>
      </c>
      <c r="U1169">
        <v>209</v>
      </c>
      <c r="V1169">
        <v>273</v>
      </c>
      <c r="W1169">
        <v>0.98109999999999997</v>
      </c>
      <c r="X1169">
        <v>1</v>
      </c>
      <c r="Y1169">
        <v>1</v>
      </c>
      <c r="Z1169">
        <v>1</v>
      </c>
      <c r="AA1169">
        <v>1</v>
      </c>
      <c r="AB1169" t="s">
        <v>1029</v>
      </c>
      <c r="AC1169" t="s">
        <v>7906</v>
      </c>
      <c r="AP1169" t="s">
        <v>980</v>
      </c>
      <c r="AQ1169">
        <v>0</v>
      </c>
      <c r="AT1169" t="s">
        <v>1019</v>
      </c>
      <c r="AU1169" t="s">
        <v>7404</v>
      </c>
      <c r="AV1169" t="str">
        <f t="shared" si="18"/>
        <v>Kańczuga AXTONE w aglomeracji Kańczuga</v>
      </c>
      <c r="AW1169" t="s">
        <v>7907</v>
      </c>
      <c r="AX1169" t="s">
        <v>7405</v>
      </c>
      <c r="BF1169" s="730" t="s">
        <v>7473</v>
      </c>
      <c r="BG1169" s="730" t="s">
        <v>1268</v>
      </c>
      <c r="BH1169" s="730" t="s">
        <v>9503</v>
      </c>
    </row>
    <row r="1170" spans="1:60">
      <c r="A1170">
        <v>1166</v>
      </c>
      <c r="B1170" t="s">
        <v>1029</v>
      </c>
      <c r="D1170" t="s">
        <v>7369</v>
      </c>
      <c r="E1170" t="s">
        <v>7370</v>
      </c>
      <c r="F1170" t="s">
        <v>973</v>
      </c>
      <c r="G1170">
        <v>1</v>
      </c>
      <c r="H1170">
        <v>0</v>
      </c>
      <c r="I1170" t="s">
        <v>2215</v>
      </c>
      <c r="J1170" t="s">
        <v>7879</v>
      </c>
      <c r="K1170" t="s">
        <v>1029</v>
      </c>
      <c r="L1170" t="s">
        <v>3625</v>
      </c>
      <c r="M1170" t="s">
        <v>977</v>
      </c>
      <c r="N1170" t="s">
        <v>7370</v>
      </c>
      <c r="O1170" t="s">
        <v>7370</v>
      </c>
      <c r="P1170" t="s">
        <v>7908</v>
      </c>
      <c r="Q1170">
        <v>42932</v>
      </c>
      <c r="R1170">
        <v>42123</v>
      </c>
      <c r="S1170">
        <v>41185</v>
      </c>
      <c r="T1170">
        <v>917</v>
      </c>
      <c r="U1170">
        <v>21</v>
      </c>
      <c r="V1170">
        <v>938</v>
      </c>
      <c r="W1170">
        <v>0.97770000000000001</v>
      </c>
      <c r="X1170">
        <v>0</v>
      </c>
      <c r="Y1170">
        <v>1</v>
      </c>
      <c r="Z1170">
        <v>1</v>
      </c>
      <c r="AA1170">
        <v>0</v>
      </c>
      <c r="AB1170" t="s">
        <v>1029</v>
      </c>
      <c r="AC1170" t="s">
        <v>7909</v>
      </c>
      <c r="AP1170" t="s">
        <v>980</v>
      </c>
      <c r="AQ1170">
        <v>0</v>
      </c>
      <c r="AT1170" t="s">
        <v>970</v>
      </c>
      <c r="AU1170" t="s">
        <v>985</v>
      </c>
      <c r="AV1170" t="str">
        <f t="shared" si="18"/>
        <v>Mokrawica w aglomeracji Kamień Pomorski</v>
      </c>
      <c r="AW1170" t="s">
        <v>7910</v>
      </c>
      <c r="AX1170" t="s">
        <v>986</v>
      </c>
      <c r="BF1170" s="730" t="s">
        <v>7899</v>
      </c>
      <c r="BG1170" s="730" t="s">
        <v>7149</v>
      </c>
      <c r="BH1170" s="730" t="s">
        <v>9503</v>
      </c>
    </row>
    <row r="1171" spans="1:60">
      <c r="A1171">
        <v>1167</v>
      </c>
      <c r="B1171" t="s">
        <v>1029</v>
      </c>
      <c r="D1171" t="s">
        <v>7306</v>
      </c>
      <c r="E1171" t="s">
        <v>7308</v>
      </c>
      <c r="F1171" t="s">
        <v>973</v>
      </c>
      <c r="G1171">
        <v>1</v>
      </c>
      <c r="H1171">
        <v>0</v>
      </c>
      <c r="I1171" t="s">
        <v>2215</v>
      </c>
      <c r="J1171" t="s">
        <v>6569</v>
      </c>
      <c r="K1171" t="s">
        <v>7149</v>
      </c>
      <c r="L1171" t="s">
        <v>3625</v>
      </c>
      <c r="M1171" t="s">
        <v>977</v>
      </c>
      <c r="N1171" t="s">
        <v>7308</v>
      </c>
      <c r="O1171" t="s">
        <v>7308</v>
      </c>
      <c r="P1171" t="s">
        <v>7911</v>
      </c>
      <c r="Q1171">
        <v>5788</v>
      </c>
      <c r="R1171">
        <v>5670</v>
      </c>
      <c r="S1171">
        <v>5568</v>
      </c>
      <c r="T1171">
        <v>19</v>
      </c>
      <c r="U1171">
        <v>83</v>
      </c>
      <c r="V1171">
        <v>102</v>
      </c>
      <c r="W1171">
        <v>0.98199999999999998</v>
      </c>
      <c r="X1171">
        <v>1</v>
      </c>
      <c r="Y1171">
        <v>1</v>
      </c>
      <c r="Z1171">
        <v>1</v>
      </c>
      <c r="AA1171">
        <v>1</v>
      </c>
      <c r="AB1171" t="s">
        <v>1029</v>
      </c>
      <c r="AC1171" t="s">
        <v>7912</v>
      </c>
      <c r="AP1171" t="s">
        <v>980</v>
      </c>
      <c r="AQ1171">
        <v>0</v>
      </c>
      <c r="AT1171" t="s">
        <v>1169</v>
      </c>
      <c r="AU1171" t="s">
        <v>3267</v>
      </c>
      <c r="AV1171" t="str">
        <f t="shared" si="18"/>
        <v>Kamień Krajeński w aglomeracji Kamień Krajeński</v>
      </c>
      <c r="AW1171" t="s">
        <v>3268</v>
      </c>
      <c r="AX1171" t="s">
        <v>3268</v>
      </c>
      <c r="BF1171" s="730" t="s">
        <v>7402</v>
      </c>
      <c r="BG1171" s="730" t="s">
        <v>1268</v>
      </c>
      <c r="BH1171" s="730" t="s">
        <v>9503</v>
      </c>
    </row>
    <row r="1172" spans="1:60">
      <c r="A1172">
        <v>1168</v>
      </c>
      <c r="B1172" t="s">
        <v>1029</v>
      </c>
      <c r="D1172" t="s">
        <v>7179</v>
      </c>
      <c r="E1172" t="s">
        <v>7180</v>
      </c>
      <c r="F1172" t="s">
        <v>973</v>
      </c>
      <c r="G1172">
        <v>1</v>
      </c>
      <c r="H1172">
        <v>0</v>
      </c>
      <c r="I1172" t="s">
        <v>7750</v>
      </c>
      <c r="J1172" t="s">
        <v>7913</v>
      </c>
      <c r="K1172" t="s">
        <v>7180</v>
      </c>
      <c r="L1172" t="s">
        <v>3625</v>
      </c>
      <c r="M1172" t="s">
        <v>977</v>
      </c>
      <c r="N1172" t="s">
        <v>7180</v>
      </c>
      <c r="O1172" t="s">
        <v>7914</v>
      </c>
      <c r="P1172" t="s">
        <v>7915</v>
      </c>
      <c r="Q1172">
        <v>119642</v>
      </c>
      <c r="R1172">
        <v>113962</v>
      </c>
      <c r="S1172">
        <v>113658</v>
      </c>
      <c r="T1172">
        <v>191</v>
      </c>
      <c r="U1172">
        <v>113</v>
      </c>
      <c r="V1172">
        <v>304</v>
      </c>
      <c r="W1172">
        <v>0.99729999999999996</v>
      </c>
      <c r="X1172">
        <v>1</v>
      </c>
      <c r="Y1172">
        <v>1</v>
      </c>
      <c r="Z1172">
        <v>1</v>
      </c>
      <c r="AA1172">
        <v>1</v>
      </c>
      <c r="AB1172" t="s">
        <v>1029</v>
      </c>
      <c r="AC1172" t="s">
        <v>7916</v>
      </c>
      <c r="AP1172" t="s">
        <v>980</v>
      </c>
      <c r="AQ1172">
        <v>0</v>
      </c>
      <c r="AT1172" t="s">
        <v>1029</v>
      </c>
      <c r="AU1172" t="s">
        <v>7870</v>
      </c>
      <c r="AV1172" t="str">
        <f t="shared" si="18"/>
        <v>Mechaniczno-biologiczna oczyszczalnia ścieków w aglomeracji Kamienna Góra</v>
      </c>
      <c r="AW1172" t="s">
        <v>7815</v>
      </c>
      <c r="AX1172" t="s">
        <v>7871</v>
      </c>
      <c r="BF1172" s="730" t="s">
        <v>7369</v>
      </c>
      <c r="BG1172" s="730" t="s">
        <v>1029</v>
      </c>
      <c r="BH1172" s="730" t="s">
        <v>9503</v>
      </c>
    </row>
    <row r="1173" spans="1:60">
      <c r="A1173">
        <v>1169</v>
      </c>
      <c r="B1173" t="s">
        <v>1029</v>
      </c>
      <c r="D1173" t="s">
        <v>7147</v>
      </c>
      <c r="E1173" t="s">
        <v>7149</v>
      </c>
      <c r="F1173" t="s">
        <v>973</v>
      </c>
      <c r="G1173">
        <v>1</v>
      </c>
      <c r="H1173">
        <v>0</v>
      </c>
      <c r="I1173" t="s">
        <v>2215</v>
      </c>
      <c r="J1173" t="s">
        <v>7149</v>
      </c>
      <c r="K1173" t="s">
        <v>7149</v>
      </c>
      <c r="L1173" t="s">
        <v>3625</v>
      </c>
      <c r="M1173" t="s">
        <v>977</v>
      </c>
      <c r="N1173" t="s">
        <v>7149</v>
      </c>
      <c r="O1173" t="s">
        <v>7917</v>
      </c>
      <c r="P1173" t="s">
        <v>7918</v>
      </c>
      <c r="Q1173">
        <v>87063</v>
      </c>
      <c r="R1173">
        <v>84009</v>
      </c>
      <c r="S1173">
        <v>82704</v>
      </c>
      <c r="T1173">
        <v>1142</v>
      </c>
      <c r="U1173">
        <v>163</v>
      </c>
      <c r="V1173">
        <v>1305</v>
      </c>
      <c r="W1173">
        <v>0.98450000000000004</v>
      </c>
      <c r="X1173">
        <v>1</v>
      </c>
      <c r="Y1173">
        <v>1</v>
      </c>
      <c r="Z1173">
        <v>1</v>
      </c>
      <c r="AA1173">
        <v>1</v>
      </c>
      <c r="AB1173" t="s">
        <v>1029</v>
      </c>
      <c r="AC1173" t="s">
        <v>7919</v>
      </c>
      <c r="AP1173" t="s">
        <v>980</v>
      </c>
      <c r="AQ1173">
        <v>0</v>
      </c>
      <c r="AT1173" t="s">
        <v>1029</v>
      </c>
      <c r="AU1173" t="s">
        <v>7865</v>
      </c>
      <c r="AV1173" t="str">
        <f t="shared" si="18"/>
        <v>Oczyszczalnia Ścieków w Kamieńcu Ząbkowickim w aglomeracji Kamieniec Ząbkowicki</v>
      </c>
      <c r="AW1173" t="s">
        <v>7920</v>
      </c>
      <c r="AX1173" t="s">
        <v>7866</v>
      </c>
      <c r="BF1173" s="730" t="s">
        <v>7306</v>
      </c>
      <c r="BG1173" s="730" t="s">
        <v>7149</v>
      </c>
      <c r="BH1173" s="730" t="s">
        <v>9503</v>
      </c>
    </row>
    <row r="1174" spans="1:60">
      <c r="A1174">
        <v>1170</v>
      </c>
      <c r="B1174" t="s">
        <v>1029</v>
      </c>
      <c r="D1174" t="s">
        <v>6915</v>
      </c>
      <c r="E1174" t="s">
        <v>6917</v>
      </c>
      <c r="F1174" t="s">
        <v>973</v>
      </c>
      <c r="G1174">
        <v>1</v>
      </c>
      <c r="H1174">
        <v>0</v>
      </c>
      <c r="I1174" t="s">
        <v>7750</v>
      </c>
      <c r="J1174" t="s">
        <v>6917</v>
      </c>
      <c r="K1174" t="s">
        <v>1029</v>
      </c>
      <c r="L1174" t="s">
        <v>3625</v>
      </c>
      <c r="M1174" t="s">
        <v>977</v>
      </c>
      <c r="N1174" t="s">
        <v>7921</v>
      </c>
      <c r="O1174" t="s">
        <v>6917</v>
      </c>
      <c r="P1174" t="s">
        <v>7922</v>
      </c>
      <c r="Q1174">
        <v>72331</v>
      </c>
      <c r="R1174">
        <v>68952</v>
      </c>
      <c r="S1174">
        <v>68774</v>
      </c>
      <c r="T1174">
        <v>151</v>
      </c>
      <c r="U1174">
        <v>27</v>
      </c>
      <c r="V1174">
        <v>178</v>
      </c>
      <c r="W1174">
        <v>0.99739999999999995</v>
      </c>
      <c r="X1174">
        <v>1</v>
      </c>
      <c r="Y1174">
        <v>1</v>
      </c>
      <c r="Z1174">
        <v>1</v>
      </c>
      <c r="AA1174">
        <v>1</v>
      </c>
      <c r="AB1174" t="s">
        <v>1029</v>
      </c>
      <c r="AC1174" t="s">
        <v>7923</v>
      </c>
      <c r="AP1174" t="s">
        <v>980</v>
      </c>
      <c r="AQ1174">
        <v>0</v>
      </c>
      <c r="AT1174" t="s">
        <v>1038</v>
      </c>
      <c r="AU1174" t="s">
        <v>6060</v>
      </c>
      <c r="AV1174" t="str">
        <f t="shared" si="18"/>
        <v>Oczyszczalnia ścieków w Kamienicy Polskiej w aglomeracji Kamienica Polska</v>
      </c>
      <c r="AW1174" t="s">
        <v>7924</v>
      </c>
      <c r="AX1174" t="s">
        <v>6061</v>
      </c>
      <c r="BF1174" s="730" t="s">
        <v>7179</v>
      </c>
      <c r="BG1174" s="730" t="s">
        <v>7180</v>
      </c>
      <c r="BH1174" s="730" t="s">
        <v>9503</v>
      </c>
    </row>
    <row r="1175" spans="1:60">
      <c r="A1175">
        <v>1171</v>
      </c>
      <c r="B1175" t="s">
        <v>1029</v>
      </c>
      <c r="D1175" t="s">
        <v>6866</v>
      </c>
      <c r="E1175" t="s">
        <v>6868</v>
      </c>
      <c r="F1175" t="s">
        <v>973</v>
      </c>
      <c r="G1175">
        <v>1</v>
      </c>
      <c r="H1175">
        <v>0</v>
      </c>
      <c r="I1175" t="s">
        <v>2152</v>
      </c>
      <c r="J1175" t="s">
        <v>7925</v>
      </c>
      <c r="K1175" t="s">
        <v>7777</v>
      </c>
      <c r="L1175" t="s">
        <v>3625</v>
      </c>
      <c r="M1175" t="s">
        <v>977</v>
      </c>
      <c r="N1175" t="s">
        <v>7926</v>
      </c>
      <c r="O1175" t="s">
        <v>7927</v>
      </c>
      <c r="P1175" t="s">
        <v>7928</v>
      </c>
      <c r="Q1175">
        <v>17409</v>
      </c>
      <c r="R1175">
        <v>16558</v>
      </c>
      <c r="S1175">
        <v>16305</v>
      </c>
      <c r="T1175">
        <v>100</v>
      </c>
      <c r="U1175">
        <v>153</v>
      </c>
      <c r="V1175">
        <v>253</v>
      </c>
      <c r="W1175">
        <v>0.98470000000000002</v>
      </c>
      <c r="X1175">
        <v>1</v>
      </c>
      <c r="Y1175">
        <v>1</v>
      </c>
      <c r="Z1175">
        <v>1</v>
      </c>
      <c r="AA1175">
        <v>1</v>
      </c>
      <c r="AB1175" t="s">
        <v>1029</v>
      </c>
      <c r="AC1175" t="s">
        <v>7929</v>
      </c>
      <c r="AP1175" t="s">
        <v>980</v>
      </c>
      <c r="AQ1175">
        <v>0</v>
      </c>
      <c r="AT1175" t="s">
        <v>1212</v>
      </c>
      <c r="AU1175" t="s">
        <v>5889</v>
      </c>
      <c r="AV1175" t="str">
        <f t="shared" si="18"/>
        <v>Oczyszczalnia ścieków w Kałuszynie w aglomeracji Kałuszyn</v>
      </c>
      <c r="AW1175" t="s">
        <v>7930</v>
      </c>
      <c r="AX1175" t="s">
        <v>5890</v>
      </c>
      <c r="BF1175" s="730" t="s">
        <v>7147</v>
      </c>
      <c r="BG1175" s="730" t="s">
        <v>7149</v>
      </c>
      <c r="BH1175" s="730" t="s">
        <v>9503</v>
      </c>
    </row>
    <row r="1176" spans="1:60">
      <c r="A1176">
        <v>1172</v>
      </c>
      <c r="B1176" t="s">
        <v>1029</v>
      </c>
      <c r="D1176" t="s">
        <v>6847</v>
      </c>
      <c r="E1176" t="s">
        <v>6849</v>
      </c>
      <c r="F1176" t="s">
        <v>973</v>
      </c>
      <c r="G1176">
        <v>1</v>
      </c>
      <c r="H1176">
        <v>0</v>
      </c>
      <c r="I1176" t="s">
        <v>7750</v>
      </c>
      <c r="J1176" t="s">
        <v>7931</v>
      </c>
      <c r="K1176" t="s">
        <v>6849</v>
      </c>
      <c r="L1176" t="s">
        <v>3625</v>
      </c>
      <c r="M1176" t="s">
        <v>977</v>
      </c>
      <c r="N1176" t="s">
        <v>6849</v>
      </c>
      <c r="O1176" t="s">
        <v>7932</v>
      </c>
      <c r="P1176" t="s">
        <v>7933</v>
      </c>
      <c r="Q1176">
        <v>12398</v>
      </c>
      <c r="R1176">
        <v>11813</v>
      </c>
      <c r="S1176">
        <v>11741</v>
      </c>
      <c r="T1176">
        <v>54</v>
      </c>
      <c r="U1176">
        <v>18</v>
      </c>
      <c r="V1176">
        <v>72</v>
      </c>
      <c r="W1176">
        <v>0.99390000000000001</v>
      </c>
      <c r="X1176">
        <v>1</v>
      </c>
      <c r="Y1176">
        <v>1</v>
      </c>
      <c r="Z1176">
        <v>1</v>
      </c>
      <c r="AA1176">
        <v>1</v>
      </c>
      <c r="AB1176" t="s">
        <v>1029</v>
      </c>
      <c r="AC1176" t="s">
        <v>7934</v>
      </c>
      <c r="AP1176" t="s">
        <v>980</v>
      </c>
      <c r="AQ1176">
        <v>0</v>
      </c>
      <c r="AT1176" t="s">
        <v>935</v>
      </c>
      <c r="AU1176" t="s">
        <v>4522</v>
      </c>
      <c r="AV1176" t="str">
        <f t="shared" si="18"/>
        <v>PS-600 w aglomeracji Kalwaria Zebrzydowska</v>
      </c>
      <c r="AW1176" t="s">
        <v>7935</v>
      </c>
      <c r="AX1176" t="s">
        <v>4523</v>
      </c>
      <c r="BF1176" s="730" t="s">
        <v>6915</v>
      </c>
      <c r="BG1176" s="730" t="s">
        <v>1029</v>
      </c>
      <c r="BH1176" s="730" t="s">
        <v>9503</v>
      </c>
    </row>
    <row r="1177" spans="1:60">
      <c r="A1177">
        <v>1173</v>
      </c>
      <c r="B1177" t="s">
        <v>1029</v>
      </c>
      <c r="D1177" t="s">
        <v>6824</v>
      </c>
      <c r="E1177" t="s">
        <v>6826</v>
      </c>
      <c r="F1177" t="s">
        <v>973</v>
      </c>
      <c r="G1177">
        <v>2</v>
      </c>
      <c r="H1177">
        <v>0</v>
      </c>
      <c r="I1177" t="s">
        <v>7750</v>
      </c>
      <c r="J1177" t="s">
        <v>7763</v>
      </c>
      <c r="K1177" t="s">
        <v>1029</v>
      </c>
      <c r="L1177" t="s">
        <v>3625</v>
      </c>
      <c r="M1177" t="s">
        <v>977</v>
      </c>
      <c r="N1177" t="s">
        <v>6826</v>
      </c>
      <c r="O1177" t="s">
        <v>6826</v>
      </c>
      <c r="P1177" t="s">
        <v>7936</v>
      </c>
      <c r="Q1177">
        <v>3907</v>
      </c>
      <c r="R1177">
        <v>3684</v>
      </c>
      <c r="S1177">
        <v>3612</v>
      </c>
      <c r="T1177">
        <v>48</v>
      </c>
      <c r="U1177">
        <v>24</v>
      </c>
      <c r="V1177">
        <v>72</v>
      </c>
      <c r="W1177">
        <v>0.98050000000000004</v>
      </c>
      <c r="X1177">
        <v>1</v>
      </c>
      <c r="Y1177">
        <v>1</v>
      </c>
      <c r="Z1177">
        <v>1</v>
      </c>
      <c r="AA1177">
        <v>1</v>
      </c>
      <c r="AB1177" t="s">
        <v>1029</v>
      </c>
      <c r="AC1177" s="488" t="s">
        <v>7937</v>
      </c>
      <c r="AD1177" s="489" t="s">
        <v>7938</v>
      </c>
      <c r="AP1177" t="s">
        <v>980</v>
      </c>
      <c r="AQ1177">
        <v>0</v>
      </c>
      <c r="AT1177" t="s">
        <v>1072</v>
      </c>
      <c r="AU1177" t="s">
        <v>2446</v>
      </c>
      <c r="AV1177" t="str">
        <f t="shared" si="18"/>
        <v>gminna oczyszczalnia ścieków w aglomeracji Kalisz Pomorski</v>
      </c>
      <c r="AW1177" t="s">
        <v>7939</v>
      </c>
      <c r="AX1177" t="s">
        <v>2447</v>
      </c>
      <c r="BF1177" s="730" t="s">
        <v>6866</v>
      </c>
      <c r="BG1177" s="730" t="s">
        <v>7777</v>
      </c>
      <c r="BH1177" s="730" t="s">
        <v>9503</v>
      </c>
    </row>
    <row r="1178" spans="1:60">
      <c r="A1178">
        <v>1174</v>
      </c>
      <c r="B1178" t="s">
        <v>1029</v>
      </c>
      <c r="D1178" t="s">
        <v>6819</v>
      </c>
      <c r="E1178" t="s">
        <v>4872</v>
      </c>
      <c r="F1178" t="s">
        <v>973</v>
      </c>
      <c r="G1178">
        <v>1</v>
      </c>
      <c r="H1178">
        <v>0</v>
      </c>
      <c r="I1178" t="s">
        <v>2152</v>
      </c>
      <c r="J1178" t="s">
        <v>7940</v>
      </c>
      <c r="K1178" t="s">
        <v>1268</v>
      </c>
      <c r="L1178" t="s">
        <v>3625</v>
      </c>
      <c r="M1178" t="s">
        <v>977</v>
      </c>
      <c r="N1178" t="s">
        <v>4872</v>
      </c>
      <c r="O1178" t="s">
        <v>4872</v>
      </c>
      <c r="P1178" t="s">
        <v>7941</v>
      </c>
      <c r="Q1178">
        <v>4604</v>
      </c>
      <c r="R1178">
        <v>4390</v>
      </c>
      <c r="S1178">
        <v>4340</v>
      </c>
      <c r="T1178">
        <v>50</v>
      </c>
      <c r="U1178">
        <v>0</v>
      </c>
      <c r="V1178">
        <v>50</v>
      </c>
      <c r="W1178">
        <v>0.98860000000000003</v>
      </c>
      <c r="X1178">
        <v>1</v>
      </c>
      <c r="Y1178">
        <v>1</v>
      </c>
      <c r="Z1178">
        <v>1</v>
      </c>
      <c r="AA1178">
        <v>1</v>
      </c>
      <c r="AB1178" t="s">
        <v>1029</v>
      </c>
      <c r="AC1178" t="s">
        <v>7942</v>
      </c>
      <c r="AP1178" t="s">
        <v>980</v>
      </c>
      <c r="AQ1178">
        <v>0</v>
      </c>
      <c r="AT1178" t="s">
        <v>1038</v>
      </c>
      <c r="AU1178" t="s">
        <v>6359</v>
      </c>
      <c r="AV1178" t="str">
        <f t="shared" si="18"/>
        <v>Grupowa Oczyszczalnia Ścieków w Kucharach w aglomeracji Kalisz</v>
      </c>
      <c r="AW1178" t="s">
        <v>7943</v>
      </c>
      <c r="AX1178" t="s">
        <v>6007</v>
      </c>
      <c r="BF1178" s="730" t="s">
        <v>6847</v>
      </c>
      <c r="BG1178" s="730" t="s">
        <v>6849</v>
      </c>
      <c r="BH1178" s="730" t="s">
        <v>9503</v>
      </c>
    </row>
    <row r="1179" spans="1:60">
      <c r="A1179">
        <v>1175</v>
      </c>
      <c r="B1179" t="s">
        <v>1029</v>
      </c>
      <c r="D1179" t="s">
        <v>6718</v>
      </c>
      <c r="E1179" t="s">
        <v>6720</v>
      </c>
      <c r="F1179" t="s">
        <v>973</v>
      </c>
      <c r="G1179">
        <v>1</v>
      </c>
      <c r="H1179">
        <v>0</v>
      </c>
      <c r="I1179" t="s">
        <v>2152</v>
      </c>
      <c r="J1179" t="s">
        <v>7925</v>
      </c>
      <c r="K1179" t="s">
        <v>7777</v>
      </c>
      <c r="L1179" t="s">
        <v>3625</v>
      </c>
      <c r="M1179" t="s">
        <v>977</v>
      </c>
      <c r="N1179" t="s">
        <v>6720</v>
      </c>
      <c r="O1179" t="s">
        <v>6720</v>
      </c>
      <c r="P1179" t="s">
        <v>7944</v>
      </c>
      <c r="Q1179">
        <v>2496</v>
      </c>
      <c r="R1179">
        <v>2209</v>
      </c>
      <c r="S1179">
        <v>2209</v>
      </c>
      <c r="T1179">
        <v>0</v>
      </c>
      <c r="U1179">
        <v>0</v>
      </c>
      <c r="V1179">
        <v>0</v>
      </c>
      <c r="W1179">
        <v>1</v>
      </c>
      <c r="X1179">
        <v>1</v>
      </c>
      <c r="Y1179">
        <v>1</v>
      </c>
      <c r="Z1179">
        <v>1</v>
      </c>
      <c r="AA1179">
        <v>1</v>
      </c>
      <c r="AB1179" t="s">
        <v>1029</v>
      </c>
      <c r="AC1179" t="s">
        <v>7945</v>
      </c>
      <c r="AP1179" t="s">
        <v>980</v>
      </c>
      <c r="AQ1179">
        <v>0</v>
      </c>
      <c r="AT1179" t="s">
        <v>1169</v>
      </c>
      <c r="AU1179" t="s">
        <v>3261</v>
      </c>
      <c r="AV1179" t="str">
        <f t="shared" si="18"/>
        <v>Oczyszczalnia ścieków w Kaliskach w aglomeracji Kaliska</v>
      </c>
      <c r="AW1179" t="s">
        <v>7946</v>
      </c>
      <c r="AX1179" t="s">
        <v>3262</v>
      </c>
      <c r="BF1179" s="730" t="s">
        <v>6824</v>
      </c>
      <c r="BG1179" s="730" t="s">
        <v>1029</v>
      </c>
      <c r="BH1179" s="730" t="s">
        <v>9503</v>
      </c>
    </row>
    <row r="1180" spans="1:60">
      <c r="A1180">
        <v>1176</v>
      </c>
      <c r="B1180" t="s">
        <v>1029</v>
      </c>
      <c r="D1180" t="s">
        <v>6612</v>
      </c>
      <c r="E1180" t="s">
        <v>6614</v>
      </c>
      <c r="F1180" t="s">
        <v>973</v>
      </c>
      <c r="G1180">
        <v>1</v>
      </c>
      <c r="H1180">
        <v>0</v>
      </c>
      <c r="I1180" t="s">
        <v>7750</v>
      </c>
      <c r="J1180" t="s">
        <v>6186</v>
      </c>
      <c r="K1180" t="s">
        <v>1029</v>
      </c>
      <c r="L1180" t="s">
        <v>3625</v>
      </c>
      <c r="M1180" t="s">
        <v>977</v>
      </c>
      <c r="N1180" t="s">
        <v>6613</v>
      </c>
      <c r="O1180" t="s">
        <v>6613</v>
      </c>
      <c r="P1180" t="s">
        <v>7947</v>
      </c>
      <c r="Q1180">
        <v>4028</v>
      </c>
      <c r="R1180">
        <v>3867</v>
      </c>
      <c r="S1180">
        <v>3853</v>
      </c>
      <c r="T1180">
        <v>0</v>
      </c>
      <c r="U1180">
        <v>14</v>
      </c>
      <c r="V1180">
        <v>14</v>
      </c>
      <c r="W1180">
        <v>0.99639999999999995</v>
      </c>
      <c r="X1180">
        <v>1</v>
      </c>
      <c r="Y1180">
        <v>1</v>
      </c>
      <c r="Z1180">
        <v>1</v>
      </c>
      <c r="AA1180">
        <v>1</v>
      </c>
      <c r="AB1180" t="s">
        <v>1029</v>
      </c>
      <c r="AC1180" t="s">
        <v>7948</v>
      </c>
      <c r="AP1180" t="s">
        <v>980</v>
      </c>
      <c r="AQ1180">
        <v>0</v>
      </c>
      <c r="AT1180" t="s">
        <v>1047</v>
      </c>
      <c r="AU1180" t="s">
        <v>3930</v>
      </c>
      <c r="AV1180" t="str">
        <f t="shared" si="18"/>
        <v>MIEJSKA OCZYSZCZALNIA ŚCIEKÓW W Kaletach w aglomeracji Kalety</v>
      </c>
      <c r="AW1180" t="s">
        <v>7949</v>
      </c>
      <c r="AX1180" t="s">
        <v>3931</v>
      </c>
      <c r="BF1180" s="730" t="s">
        <v>6819</v>
      </c>
      <c r="BG1180" s="730" t="s">
        <v>1268</v>
      </c>
      <c r="BH1180" s="730" t="s">
        <v>9503</v>
      </c>
    </row>
    <row r="1181" spans="1:60">
      <c r="A1181">
        <v>1177</v>
      </c>
      <c r="B1181" t="s">
        <v>1029</v>
      </c>
      <c r="D1181" t="s">
        <v>6599</v>
      </c>
      <c r="E1181" t="s">
        <v>6600</v>
      </c>
      <c r="F1181" t="s">
        <v>973</v>
      </c>
      <c r="G1181">
        <v>1</v>
      </c>
      <c r="H1181">
        <v>0</v>
      </c>
      <c r="I1181" t="s">
        <v>2152</v>
      </c>
      <c r="J1181" t="s">
        <v>7818</v>
      </c>
      <c r="K1181" t="s">
        <v>6849</v>
      </c>
      <c r="L1181" t="s">
        <v>3625</v>
      </c>
      <c r="M1181" t="s">
        <v>977</v>
      </c>
      <c r="N1181" t="s">
        <v>6600</v>
      </c>
      <c r="O1181" t="s">
        <v>6600</v>
      </c>
      <c r="P1181" t="s">
        <v>7950</v>
      </c>
      <c r="Q1181">
        <v>3463</v>
      </c>
      <c r="R1181">
        <v>3262</v>
      </c>
      <c r="S1181">
        <v>3203</v>
      </c>
      <c r="T1181">
        <v>33</v>
      </c>
      <c r="U1181">
        <v>26</v>
      </c>
      <c r="V1181">
        <v>59</v>
      </c>
      <c r="W1181">
        <v>0.9819</v>
      </c>
      <c r="X1181">
        <v>1</v>
      </c>
      <c r="Y1181">
        <v>1</v>
      </c>
      <c r="Z1181">
        <v>1</v>
      </c>
      <c r="AA1181">
        <v>1</v>
      </c>
      <c r="AB1181" t="s">
        <v>1029</v>
      </c>
      <c r="AC1181" t="s">
        <v>7951</v>
      </c>
      <c r="AP1181" t="s">
        <v>980</v>
      </c>
      <c r="AQ1181">
        <v>0</v>
      </c>
      <c r="AT1181" t="s">
        <v>1459</v>
      </c>
      <c r="AU1181" t="s">
        <v>1527</v>
      </c>
      <c r="AV1181" t="str">
        <f t="shared" si="18"/>
        <v>Kadzidło w aglomeracji Kadzidło</v>
      </c>
      <c r="AW1181" t="s">
        <v>1528</v>
      </c>
      <c r="AX1181" t="s">
        <v>1528</v>
      </c>
      <c r="BF1181" s="730" t="s">
        <v>6718</v>
      </c>
      <c r="BG1181" s="730" t="s">
        <v>7777</v>
      </c>
      <c r="BH1181" s="730" t="s">
        <v>9503</v>
      </c>
    </row>
    <row r="1182" spans="1:60">
      <c r="A1182">
        <v>1178</v>
      </c>
      <c r="B1182" t="s">
        <v>1029</v>
      </c>
      <c r="D1182" t="s">
        <v>6462</v>
      </c>
      <c r="E1182" t="s">
        <v>6464</v>
      </c>
      <c r="F1182" t="s">
        <v>973</v>
      </c>
      <c r="G1182">
        <v>1</v>
      </c>
      <c r="H1182">
        <v>0</v>
      </c>
      <c r="I1182" t="s">
        <v>2215</v>
      </c>
      <c r="J1182" t="s">
        <v>7783</v>
      </c>
      <c r="K1182" t="s">
        <v>7149</v>
      </c>
      <c r="L1182" t="s">
        <v>3625</v>
      </c>
      <c r="M1182" t="s">
        <v>977</v>
      </c>
      <c r="N1182" t="s">
        <v>7952</v>
      </c>
      <c r="O1182" t="s">
        <v>7952</v>
      </c>
      <c r="P1182" t="s">
        <v>7953</v>
      </c>
      <c r="Q1182">
        <v>6364</v>
      </c>
      <c r="R1182">
        <v>6180</v>
      </c>
      <c r="S1182">
        <v>5612</v>
      </c>
      <c r="T1182">
        <v>560</v>
      </c>
      <c r="U1182">
        <v>8</v>
      </c>
      <c r="V1182">
        <v>568</v>
      </c>
      <c r="W1182">
        <v>0.90810000000000002</v>
      </c>
      <c r="X1182">
        <v>0</v>
      </c>
      <c r="Y1182">
        <v>1</v>
      </c>
      <c r="Z1182">
        <v>1</v>
      </c>
      <c r="AA1182">
        <v>0</v>
      </c>
      <c r="AB1182" t="s">
        <v>1029</v>
      </c>
      <c r="AC1182" t="s">
        <v>7954</v>
      </c>
      <c r="AP1182" t="s">
        <v>980</v>
      </c>
      <c r="AQ1182">
        <v>0</v>
      </c>
      <c r="AT1182" t="s">
        <v>1072</v>
      </c>
      <c r="AU1182" t="s">
        <v>2319</v>
      </c>
      <c r="AV1182" t="str">
        <f t="shared" si="18"/>
        <v>OCZYSZCZALNIA ŚCIEKÓW w aglomeracji Kaczory</v>
      </c>
      <c r="AW1182" t="s">
        <v>7955</v>
      </c>
      <c r="AX1182" t="s">
        <v>2224</v>
      </c>
      <c r="BF1182" s="730" t="s">
        <v>6612</v>
      </c>
      <c r="BG1182" s="730" t="s">
        <v>1029</v>
      </c>
      <c r="BH1182" s="730" t="s">
        <v>9503</v>
      </c>
    </row>
    <row r="1183" spans="1:60">
      <c r="A1183">
        <v>1179</v>
      </c>
      <c r="B1183" t="s">
        <v>1029</v>
      </c>
      <c r="D1183" t="s">
        <v>6435</v>
      </c>
      <c r="E1183" t="s">
        <v>6437</v>
      </c>
      <c r="F1183" t="s">
        <v>973</v>
      </c>
      <c r="G1183">
        <v>2</v>
      </c>
      <c r="H1183">
        <v>0</v>
      </c>
      <c r="I1183" t="s">
        <v>7750</v>
      </c>
      <c r="J1183" t="s">
        <v>7956</v>
      </c>
      <c r="K1183" t="s">
        <v>5796</v>
      </c>
      <c r="L1183" t="s">
        <v>3625</v>
      </c>
      <c r="M1183" t="s">
        <v>977</v>
      </c>
      <c r="N1183" t="s">
        <v>6437</v>
      </c>
      <c r="O1183" t="s">
        <v>6437</v>
      </c>
      <c r="P1183" t="s">
        <v>7957</v>
      </c>
      <c r="Q1183">
        <v>4908</v>
      </c>
      <c r="R1183">
        <v>4673</v>
      </c>
      <c r="S1183">
        <v>4460</v>
      </c>
      <c r="T1183">
        <v>83</v>
      </c>
      <c r="U1183">
        <v>130</v>
      </c>
      <c r="V1183">
        <v>213</v>
      </c>
      <c r="W1183">
        <v>0.95440000000000003</v>
      </c>
      <c r="X1183">
        <v>0</v>
      </c>
      <c r="Y1183">
        <v>1</v>
      </c>
      <c r="Z1183">
        <v>1</v>
      </c>
      <c r="AA1183">
        <v>0</v>
      </c>
      <c r="AB1183" t="s">
        <v>1029</v>
      </c>
      <c r="AC1183" s="488" t="s">
        <v>7958</v>
      </c>
      <c r="AD1183" s="489" t="s">
        <v>7959</v>
      </c>
      <c r="AP1183" t="s">
        <v>980</v>
      </c>
      <c r="AQ1183">
        <v>0</v>
      </c>
      <c r="AT1183" t="s">
        <v>1029</v>
      </c>
      <c r="AU1183" t="s">
        <v>7860</v>
      </c>
      <c r="AV1183" t="str">
        <f t="shared" si="18"/>
        <v>Nowy Sielec w aglomeracji Jutrosin</v>
      </c>
      <c r="AW1183" t="s">
        <v>7960</v>
      </c>
      <c r="AX1183" t="s">
        <v>7861</v>
      </c>
      <c r="BF1183" s="730" t="s">
        <v>6599</v>
      </c>
      <c r="BG1183" s="730" t="s">
        <v>6849</v>
      </c>
      <c r="BH1183" s="730" t="s">
        <v>9503</v>
      </c>
    </row>
    <row r="1184" spans="1:60">
      <c r="A1184">
        <v>1180</v>
      </c>
      <c r="B1184" t="s">
        <v>1029</v>
      </c>
      <c r="D1184" t="s">
        <v>6406</v>
      </c>
      <c r="E1184" t="s">
        <v>6408</v>
      </c>
      <c r="F1184" t="s">
        <v>973</v>
      </c>
      <c r="G1184">
        <v>1</v>
      </c>
      <c r="H1184">
        <v>0</v>
      </c>
      <c r="I1184" t="s">
        <v>7750</v>
      </c>
      <c r="J1184" t="s">
        <v>7961</v>
      </c>
      <c r="K1184" t="s">
        <v>5796</v>
      </c>
      <c r="L1184" t="s">
        <v>3625</v>
      </c>
      <c r="M1184" t="s">
        <v>977</v>
      </c>
      <c r="N1184" t="s">
        <v>6408</v>
      </c>
      <c r="O1184" t="s">
        <v>6408</v>
      </c>
      <c r="P1184" t="s">
        <v>7962</v>
      </c>
      <c r="Q1184">
        <v>2613</v>
      </c>
      <c r="R1184">
        <v>2479</v>
      </c>
      <c r="S1184">
        <v>2255</v>
      </c>
      <c r="T1184">
        <v>166</v>
      </c>
      <c r="U1184">
        <v>30</v>
      </c>
      <c r="V1184">
        <v>224</v>
      </c>
      <c r="W1184">
        <v>0.90959999999999996</v>
      </c>
      <c r="X1184">
        <v>0</v>
      </c>
      <c r="Y1184">
        <v>1</v>
      </c>
      <c r="Z1184">
        <v>1</v>
      </c>
      <c r="AA1184">
        <v>0</v>
      </c>
      <c r="AB1184" t="s">
        <v>1029</v>
      </c>
      <c r="AC1184" t="s">
        <v>7963</v>
      </c>
      <c r="AP1184" t="s">
        <v>980</v>
      </c>
      <c r="AQ1184">
        <v>0</v>
      </c>
      <c r="AT1184" t="s">
        <v>1019</v>
      </c>
      <c r="AU1184" t="s">
        <v>7398</v>
      </c>
      <c r="AV1184" t="str">
        <f t="shared" si="18"/>
        <v>Józefów w aglomeracji Józefów</v>
      </c>
      <c r="AW1184" t="s">
        <v>7399</v>
      </c>
      <c r="AX1184" t="s">
        <v>7399</v>
      </c>
      <c r="BF1184" s="730" t="s">
        <v>6462</v>
      </c>
      <c r="BG1184" s="730" t="s">
        <v>7149</v>
      </c>
      <c r="BH1184" s="730" t="s">
        <v>9503</v>
      </c>
    </row>
    <row r="1185" spans="1:60">
      <c r="A1185">
        <v>1181</v>
      </c>
      <c r="B1185" t="s">
        <v>1029</v>
      </c>
      <c r="D1185" t="s">
        <v>6375</v>
      </c>
      <c r="E1185" t="s">
        <v>6377</v>
      </c>
      <c r="F1185" t="s">
        <v>973</v>
      </c>
      <c r="G1185">
        <v>1</v>
      </c>
      <c r="H1185">
        <v>0</v>
      </c>
      <c r="I1185" t="s">
        <v>7750</v>
      </c>
      <c r="J1185" t="s">
        <v>7964</v>
      </c>
      <c r="K1185" t="s">
        <v>7149</v>
      </c>
      <c r="L1185" t="s">
        <v>3625</v>
      </c>
      <c r="M1185" t="s">
        <v>977</v>
      </c>
      <c r="N1185" t="s">
        <v>6377</v>
      </c>
      <c r="O1185" t="s">
        <v>6377</v>
      </c>
      <c r="P1185" t="s">
        <v>7965</v>
      </c>
      <c r="Q1185">
        <v>15558</v>
      </c>
      <c r="R1185">
        <v>15409</v>
      </c>
      <c r="S1185">
        <v>15207</v>
      </c>
      <c r="T1185">
        <v>53</v>
      </c>
      <c r="U1185">
        <v>149</v>
      </c>
      <c r="V1185">
        <v>202</v>
      </c>
      <c r="W1185">
        <v>0.9869</v>
      </c>
      <c r="X1185">
        <v>1</v>
      </c>
      <c r="Y1185">
        <v>1</v>
      </c>
      <c r="Z1185">
        <v>1</v>
      </c>
      <c r="AA1185">
        <v>1</v>
      </c>
      <c r="AB1185" t="s">
        <v>1029</v>
      </c>
      <c r="AC1185" t="s">
        <v>7966</v>
      </c>
      <c r="AP1185" t="s">
        <v>980</v>
      </c>
      <c r="AQ1185">
        <v>0</v>
      </c>
      <c r="AT1185" t="s">
        <v>990</v>
      </c>
      <c r="AU1185" t="s">
        <v>7967</v>
      </c>
      <c r="AV1185" t="str">
        <f t="shared" si="18"/>
        <v>Józefów w aglomeracji Józefów</v>
      </c>
      <c r="AW1185" t="s">
        <v>7399</v>
      </c>
      <c r="AX1185" t="s">
        <v>7399</v>
      </c>
      <c r="BF1185" s="730" t="s">
        <v>6435</v>
      </c>
      <c r="BG1185" s="730" t="s">
        <v>5796</v>
      </c>
      <c r="BH1185" s="730" t="s">
        <v>9503</v>
      </c>
    </row>
    <row r="1186" spans="1:60">
      <c r="A1186">
        <v>1182</v>
      </c>
      <c r="B1186" t="s">
        <v>1029</v>
      </c>
      <c r="D1186" t="s">
        <v>6338</v>
      </c>
      <c r="E1186" t="s">
        <v>6340</v>
      </c>
      <c r="F1186" t="s">
        <v>973</v>
      </c>
      <c r="G1186">
        <v>1</v>
      </c>
      <c r="H1186">
        <v>0</v>
      </c>
      <c r="I1186" t="s">
        <v>7750</v>
      </c>
      <c r="J1186" t="s">
        <v>7931</v>
      </c>
      <c r="K1186" t="s">
        <v>6849</v>
      </c>
      <c r="L1186" t="s">
        <v>3625</v>
      </c>
      <c r="M1186" t="s">
        <v>977</v>
      </c>
      <c r="N1186" t="s">
        <v>6340</v>
      </c>
      <c r="O1186" t="s">
        <v>6340</v>
      </c>
      <c r="P1186" t="s">
        <v>7968</v>
      </c>
      <c r="Q1186">
        <v>6110</v>
      </c>
      <c r="R1186">
        <v>6197</v>
      </c>
      <c r="S1186">
        <v>6032</v>
      </c>
      <c r="T1186">
        <v>114</v>
      </c>
      <c r="U1186">
        <v>51</v>
      </c>
      <c r="V1186">
        <v>165</v>
      </c>
      <c r="W1186">
        <v>0.97340000000000004</v>
      </c>
      <c r="X1186">
        <v>0</v>
      </c>
      <c r="Y1186">
        <v>1</v>
      </c>
      <c r="Z1186">
        <v>1</v>
      </c>
      <c r="AA1186">
        <v>0</v>
      </c>
      <c r="AB1186" t="s">
        <v>1029</v>
      </c>
      <c r="AC1186" t="s">
        <v>7969</v>
      </c>
      <c r="AP1186" t="s">
        <v>980</v>
      </c>
      <c r="AQ1186">
        <v>0</v>
      </c>
      <c r="AT1186" t="s">
        <v>935</v>
      </c>
      <c r="AU1186" t="s">
        <v>4513</v>
      </c>
      <c r="AV1186" t="str">
        <f t="shared" si="18"/>
        <v>Oczyszczalnia Ścieków Wrzosy  w aglomeracji Jordanów</v>
      </c>
      <c r="AW1186" t="s">
        <v>7970</v>
      </c>
      <c r="AX1186" t="s">
        <v>4514</v>
      </c>
      <c r="BF1186" s="730" t="s">
        <v>6406</v>
      </c>
      <c r="BG1186" s="730" t="s">
        <v>5796</v>
      </c>
      <c r="BH1186" s="730" t="s">
        <v>9503</v>
      </c>
    </row>
    <row r="1187" spans="1:60">
      <c r="A1187">
        <v>1183</v>
      </c>
      <c r="B1187" t="s">
        <v>1029</v>
      </c>
      <c r="D1187" t="s">
        <v>6256</v>
      </c>
      <c r="E1187" t="s">
        <v>6257</v>
      </c>
      <c r="F1187" t="s">
        <v>973</v>
      </c>
      <c r="G1187">
        <v>1</v>
      </c>
      <c r="H1187">
        <v>0</v>
      </c>
      <c r="I1187" t="s">
        <v>7750</v>
      </c>
      <c r="J1187" t="s">
        <v>7763</v>
      </c>
      <c r="K1187" t="s">
        <v>1029</v>
      </c>
      <c r="L1187" t="s">
        <v>3625</v>
      </c>
      <c r="M1187" t="s">
        <v>977</v>
      </c>
      <c r="N1187" t="s">
        <v>7971</v>
      </c>
      <c r="O1187" t="s">
        <v>7972</v>
      </c>
      <c r="P1187" t="s">
        <v>7973</v>
      </c>
      <c r="Q1187">
        <v>2568</v>
      </c>
      <c r="R1187">
        <v>2517</v>
      </c>
      <c r="S1187">
        <v>2469</v>
      </c>
      <c r="T1187">
        <v>36</v>
      </c>
      <c r="U1187">
        <v>12</v>
      </c>
      <c r="V1187">
        <v>48</v>
      </c>
      <c r="W1187">
        <v>0.98089999999999999</v>
      </c>
      <c r="X1187">
        <v>1</v>
      </c>
      <c r="Y1187">
        <v>0</v>
      </c>
      <c r="Z1187">
        <v>1</v>
      </c>
      <c r="AA1187">
        <v>0</v>
      </c>
      <c r="AB1187" t="s">
        <v>1029</v>
      </c>
      <c r="AC1187" t="s">
        <v>7974</v>
      </c>
      <c r="AP1187" t="s">
        <v>980</v>
      </c>
      <c r="AQ1187">
        <v>0</v>
      </c>
      <c r="AT1187" t="s">
        <v>1169</v>
      </c>
      <c r="AU1187" t="s">
        <v>2906</v>
      </c>
      <c r="AV1187" t="str">
        <f t="shared" si="18"/>
        <v>Jonkowo w aglomeracji Jonkowo</v>
      </c>
      <c r="AW1187" t="s">
        <v>2907</v>
      </c>
      <c r="AX1187" t="s">
        <v>2907</v>
      </c>
      <c r="BF1187" s="730" t="s">
        <v>6375</v>
      </c>
      <c r="BG1187" s="730" t="s">
        <v>7149</v>
      </c>
      <c r="BH1187" s="730" t="s">
        <v>9503</v>
      </c>
    </row>
    <row r="1188" spans="1:60">
      <c r="A1188">
        <v>1184</v>
      </c>
      <c r="B1188" t="s">
        <v>1029</v>
      </c>
      <c r="D1188" t="s">
        <v>6051</v>
      </c>
      <c r="E1188" t="s">
        <v>6053</v>
      </c>
      <c r="F1188" t="s">
        <v>973</v>
      </c>
      <c r="G1188">
        <v>2</v>
      </c>
      <c r="H1188">
        <v>0</v>
      </c>
      <c r="I1188" t="s">
        <v>2152</v>
      </c>
      <c r="J1188" t="s">
        <v>7818</v>
      </c>
      <c r="K1188" t="s">
        <v>6849</v>
      </c>
      <c r="L1188" t="s">
        <v>3625</v>
      </c>
      <c r="M1188" t="s">
        <v>977</v>
      </c>
      <c r="N1188" t="s">
        <v>6053</v>
      </c>
      <c r="O1188" t="s">
        <v>6053</v>
      </c>
      <c r="P1188" t="s">
        <v>7975</v>
      </c>
      <c r="Q1188">
        <v>2714</v>
      </c>
      <c r="R1188">
        <v>2714</v>
      </c>
      <c r="S1188">
        <v>2662</v>
      </c>
      <c r="T1188">
        <v>15</v>
      </c>
      <c r="U1188">
        <v>37</v>
      </c>
      <c r="V1188">
        <v>52</v>
      </c>
      <c r="W1188">
        <v>0.98080000000000001</v>
      </c>
      <c r="X1188">
        <v>1</v>
      </c>
      <c r="Y1188">
        <v>1</v>
      </c>
      <c r="Z1188">
        <v>1</v>
      </c>
      <c r="AA1188">
        <v>1</v>
      </c>
      <c r="AB1188" t="s">
        <v>1029</v>
      </c>
      <c r="AC1188" s="517" t="s">
        <v>7976</v>
      </c>
      <c r="AD1188" s="518" t="s">
        <v>7977</v>
      </c>
      <c r="AP1188" t="s">
        <v>980</v>
      </c>
      <c r="AQ1188">
        <v>0</v>
      </c>
      <c r="AT1188" t="s">
        <v>935</v>
      </c>
      <c r="AU1188" t="s">
        <v>4846</v>
      </c>
      <c r="AV1188" t="str">
        <f t="shared" si="18"/>
        <v>Jodłownik w aglomeracji Jodłownik</v>
      </c>
      <c r="AW1188" t="s">
        <v>4847</v>
      </c>
      <c r="AX1188" t="s">
        <v>4847</v>
      </c>
      <c r="BF1188" s="730" t="s">
        <v>6338</v>
      </c>
      <c r="BG1188" s="730" t="s">
        <v>6849</v>
      </c>
      <c r="BH1188" s="730" t="s">
        <v>9503</v>
      </c>
    </row>
    <row r="1189" spans="1:60">
      <c r="A1189">
        <v>1185</v>
      </c>
      <c r="B1189" t="s">
        <v>1029</v>
      </c>
      <c r="D1189" t="s">
        <v>6034</v>
      </c>
      <c r="E1189" t="s">
        <v>6036</v>
      </c>
      <c r="F1189" t="s">
        <v>973</v>
      </c>
      <c r="G1189">
        <v>1</v>
      </c>
      <c r="H1189">
        <v>0</v>
      </c>
      <c r="I1189" t="s">
        <v>3622</v>
      </c>
      <c r="J1189" t="s">
        <v>3715</v>
      </c>
      <c r="K1189" t="s">
        <v>5796</v>
      </c>
      <c r="L1189" t="s">
        <v>3625</v>
      </c>
      <c r="M1189" t="s">
        <v>977</v>
      </c>
      <c r="N1189" t="s">
        <v>6036</v>
      </c>
      <c r="O1189" t="s">
        <v>6036</v>
      </c>
      <c r="P1189" t="s">
        <v>7978</v>
      </c>
      <c r="Q1189">
        <v>7762</v>
      </c>
      <c r="R1189">
        <v>7059</v>
      </c>
      <c r="S1189">
        <v>6921</v>
      </c>
      <c r="T1189">
        <v>74</v>
      </c>
      <c r="U1189">
        <v>64</v>
      </c>
      <c r="V1189">
        <v>138</v>
      </c>
      <c r="W1189">
        <v>0.98050000000000004</v>
      </c>
      <c r="X1189">
        <v>1</v>
      </c>
      <c r="Y1189">
        <v>1</v>
      </c>
      <c r="Z1189">
        <v>1</v>
      </c>
      <c r="AA1189">
        <v>1</v>
      </c>
      <c r="AB1189" t="s">
        <v>1029</v>
      </c>
      <c r="AC1189" t="s">
        <v>7979</v>
      </c>
      <c r="AP1189" t="s">
        <v>980</v>
      </c>
      <c r="AQ1189">
        <v>0</v>
      </c>
      <c r="AT1189" t="s">
        <v>935</v>
      </c>
      <c r="AU1189" t="s">
        <v>4846</v>
      </c>
      <c r="AV1189" t="str">
        <f t="shared" si="18"/>
        <v>Szczyrzyc w aglomeracji Jodłownik</v>
      </c>
      <c r="AW1189" t="s">
        <v>7980</v>
      </c>
      <c r="AX1189" t="s">
        <v>4847</v>
      </c>
      <c r="BF1189" s="730" t="s">
        <v>6256</v>
      </c>
      <c r="BG1189" s="730" t="s">
        <v>1029</v>
      </c>
      <c r="BH1189" s="730" t="s">
        <v>9503</v>
      </c>
    </row>
    <row r="1190" spans="1:60">
      <c r="A1190">
        <v>1186</v>
      </c>
      <c r="B1190" t="s">
        <v>1029</v>
      </c>
      <c r="D1190" t="s">
        <v>5939</v>
      </c>
      <c r="E1190" t="s">
        <v>5940</v>
      </c>
      <c r="F1190" t="s">
        <v>973</v>
      </c>
      <c r="G1190">
        <v>1</v>
      </c>
      <c r="H1190">
        <v>0</v>
      </c>
      <c r="I1190" t="s">
        <v>2152</v>
      </c>
      <c r="J1190" t="s">
        <v>7895</v>
      </c>
      <c r="K1190" t="s">
        <v>1268</v>
      </c>
      <c r="L1190" t="s">
        <v>3625</v>
      </c>
      <c r="M1190" t="s">
        <v>977</v>
      </c>
      <c r="N1190" t="s">
        <v>7981</v>
      </c>
      <c r="O1190" t="s">
        <v>7982</v>
      </c>
      <c r="P1190" t="s">
        <v>7983</v>
      </c>
      <c r="Q1190">
        <v>51016</v>
      </c>
      <c r="R1190">
        <v>46510</v>
      </c>
      <c r="S1190">
        <v>46056</v>
      </c>
      <c r="T1190">
        <v>228</v>
      </c>
      <c r="U1190">
        <v>226</v>
      </c>
      <c r="V1190">
        <v>454</v>
      </c>
      <c r="W1190">
        <v>0.99019999999999997</v>
      </c>
      <c r="X1190">
        <v>1</v>
      </c>
      <c r="Y1190">
        <v>1</v>
      </c>
      <c r="Z1190">
        <v>1</v>
      </c>
      <c r="AA1190">
        <v>1</v>
      </c>
      <c r="AB1190" t="s">
        <v>1029</v>
      </c>
      <c r="AC1190" t="s">
        <v>7984</v>
      </c>
      <c r="AP1190" t="s">
        <v>980</v>
      </c>
      <c r="AQ1190">
        <v>0</v>
      </c>
      <c r="AT1190" t="s">
        <v>935</v>
      </c>
      <c r="AU1190" t="s">
        <v>4846</v>
      </c>
      <c r="AV1190" t="str">
        <f t="shared" si="18"/>
        <v>Oczyszczalnia ścieków Kobylec w aglomeracji Jodłownik</v>
      </c>
      <c r="AW1190" t="s">
        <v>7985</v>
      </c>
      <c r="AX1190" t="s">
        <v>4847</v>
      </c>
      <c r="BF1190" s="730" t="s">
        <v>6051</v>
      </c>
      <c r="BG1190" s="730" t="s">
        <v>6849</v>
      </c>
      <c r="BH1190" s="730" t="s">
        <v>9503</v>
      </c>
    </row>
    <row r="1191" spans="1:60">
      <c r="A1191">
        <v>1187</v>
      </c>
      <c r="B1191" t="s">
        <v>1029</v>
      </c>
      <c r="D1191" t="s">
        <v>5874</v>
      </c>
      <c r="E1191" t="s">
        <v>5876</v>
      </c>
      <c r="F1191" t="s">
        <v>973</v>
      </c>
      <c r="G1191">
        <v>1</v>
      </c>
      <c r="H1191">
        <v>0</v>
      </c>
      <c r="I1191" t="s">
        <v>2152</v>
      </c>
      <c r="J1191" t="s">
        <v>6617</v>
      </c>
      <c r="K1191" t="s">
        <v>5876</v>
      </c>
      <c r="L1191" t="s">
        <v>3625</v>
      </c>
      <c r="M1191" t="s">
        <v>977</v>
      </c>
      <c r="N1191" t="s">
        <v>5876</v>
      </c>
      <c r="O1191" t="s">
        <v>5876</v>
      </c>
      <c r="P1191" t="s">
        <v>7986</v>
      </c>
      <c r="Q1191">
        <v>6005</v>
      </c>
      <c r="R1191">
        <v>5595</v>
      </c>
      <c r="S1191">
        <v>5490</v>
      </c>
      <c r="T1191">
        <v>62</v>
      </c>
      <c r="U1191">
        <v>43</v>
      </c>
      <c r="V1191">
        <v>105</v>
      </c>
      <c r="W1191">
        <v>0.98119999999999996</v>
      </c>
      <c r="X1191">
        <v>1</v>
      </c>
      <c r="Y1191">
        <v>1</v>
      </c>
      <c r="Z1191">
        <v>1</v>
      </c>
      <c r="AA1191">
        <v>1</v>
      </c>
      <c r="AB1191" t="s">
        <v>1029</v>
      </c>
      <c r="AC1191" t="s">
        <v>7987</v>
      </c>
      <c r="AP1191" t="s">
        <v>980</v>
      </c>
      <c r="AQ1191">
        <v>0</v>
      </c>
      <c r="AT1191" t="s">
        <v>935</v>
      </c>
      <c r="AU1191" t="s">
        <v>4846</v>
      </c>
      <c r="AV1191" t="str">
        <f t="shared" si="18"/>
        <v>Raciechowice w aglomeracji Jodłownik</v>
      </c>
      <c r="AW1191" t="s">
        <v>7988</v>
      </c>
      <c r="AX1191" t="s">
        <v>4847</v>
      </c>
      <c r="BF1191" s="730" t="s">
        <v>6034</v>
      </c>
      <c r="BG1191" s="730" t="s">
        <v>5796</v>
      </c>
      <c r="BH1191" s="730" t="s">
        <v>9503</v>
      </c>
    </row>
    <row r="1192" spans="1:60">
      <c r="A1192">
        <v>1188</v>
      </c>
      <c r="B1192" t="s">
        <v>1029</v>
      </c>
      <c r="D1192" t="s">
        <v>5780</v>
      </c>
      <c r="E1192" t="s">
        <v>5782</v>
      </c>
      <c r="F1192" t="s">
        <v>973</v>
      </c>
      <c r="G1192">
        <v>2</v>
      </c>
      <c r="H1192">
        <v>0</v>
      </c>
      <c r="I1192" t="s">
        <v>7750</v>
      </c>
      <c r="J1192" t="s">
        <v>7989</v>
      </c>
      <c r="K1192" t="s">
        <v>1029</v>
      </c>
      <c r="L1192" t="s">
        <v>3625</v>
      </c>
      <c r="M1192" t="s">
        <v>977</v>
      </c>
      <c r="N1192" t="s">
        <v>7990</v>
      </c>
      <c r="O1192" t="s">
        <v>5782</v>
      </c>
      <c r="P1192" t="s">
        <v>7991</v>
      </c>
      <c r="Q1192">
        <v>10030</v>
      </c>
      <c r="R1192">
        <v>10108</v>
      </c>
      <c r="S1192">
        <v>9908</v>
      </c>
      <c r="T1192">
        <v>188</v>
      </c>
      <c r="U1192">
        <v>12</v>
      </c>
      <c r="V1192">
        <v>200</v>
      </c>
      <c r="W1192">
        <v>0.98019999999999996</v>
      </c>
      <c r="X1192">
        <v>1</v>
      </c>
      <c r="Y1192">
        <v>1</v>
      </c>
      <c r="Z1192">
        <v>0</v>
      </c>
      <c r="AA1192">
        <v>0</v>
      </c>
      <c r="AB1192" t="s">
        <v>1029</v>
      </c>
      <c r="AC1192" s="488" t="s">
        <v>7992</v>
      </c>
      <c r="AD1192" s="489" t="s">
        <v>7993</v>
      </c>
      <c r="AP1192" t="s">
        <v>980</v>
      </c>
      <c r="AQ1192">
        <v>0</v>
      </c>
      <c r="AT1192" t="s">
        <v>935</v>
      </c>
      <c r="AU1192" t="s">
        <v>4846</v>
      </c>
      <c r="AV1192" t="str">
        <f t="shared" si="18"/>
        <v>Słupia w aglomeracji Jodłownik</v>
      </c>
      <c r="AW1192" t="s">
        <v>7994</v>
      </c>
      <c r="AX1192" t="s">
        <v>4847</v>
      </c>
      <c r="BF1192" s="730" t="s">
        <v>5939</v>
      </c>
      <c r="BG1192" s="730" t="s">
        <v>1268</v>
      </c>
      <c r="BH1192" s="730" t="s">
        <v>9503</v>
      </c>
    </row>
    <row r="1193" spans="1:60">
      <c r="A1193">
        <v>1189</v>
      </c>
      <c r="B1193" t="s">
        <v>1029</v>
      </c>
      <c r="D1193" t="s">
        <v>5757</v>
      </c>
      <c r="E1193" t="s">
        <v>5758</v>
      </c>
      <c r="F1193" t="s">
        <v>973</v>
      </c>
      <c r="G1193">
        <v>1</v>
      </c>
      <c r="H1193">
        <v>0</v>
      </c>
      <c r="I1193" t="s">
        <v>2215</v>
      </c>
      <c r="J1193" t="s">
        <v>5846</v>
      </c>
      <c r="K1193" t="s">
        <v>7149</v>
      </c>
      <c r="L1193" t="s">
        <v>3625</v>
      </c>
      <c r="M1193" t="s">
        <v>977</v>
      </c>
      <c r="N1193" t="s">
        <v>5758</v>
      </c>
      <c r="O1193" t="s">
        <v>5758</v>
      </c>
      <c r="P1193" t="s">
        <v>7995</v>
      </c>
      <c r="Q1193">
        <v>7886</v>
      </c>
      <c r="R1193">
        <v>7403</v>
      </c>
      <c r="S1193">
        <v>7274</v>
      </c>
      <c r="T1193">
        <v>73</v>
      </c>
      <c r="U1193">
        <v>56</v>
      </c>
      <c r="V1193">
        <v>129</v>
      </c>
      <c r="W1193">
        <v>0.98260000000000003</v>
      </c>
      <c r="X1193">
        <v>1</v>
      </c>
      <c r="Y1193">
        <v>0</v>
      </c>
      <c r="Z1193">
        <v>1</v>
      </c>
      <c r="AA1193">
        <v>0</v>
      </c>
      <c r="AB1193" t="s">
        <v>1029</v>
      </c>
      <c r="AC1193" t="s">
        <v>7996</v>
      </c>
      <c r="AP1193" t="s">
        <v>980</v>
      </c>
      <c r="AQ1193">
        <v>0</v>
      </c>
      <c r="AT1193" t="s">
        <v>1019</v>
      </c>
      <c r="AU1193" t="s">
        <v>7390</v>
      </c>
      <c r="AV1193" t="str">
        <f t="shared" si="18"/>
        <v xml:space="preserve">Oczyszczalnia ścieków w jodłowej w aglomeracji Jodłowa </v>
      </c>
      <c r="AW1193" t="s">
        <v>7997</v>
      </c>
      <c r="AX1193" t="s">
        <v>7391</v>
      </c>
      <c r="BF1193" s="730" t="s">
        <v>5874</v>
      </c>
      <c r="BG1193" s="730" t="s">
        <v>5876</v>
      </c>
      <c r="BH1193" s="730" t="s">
        <v>9503</v>
      </c>
    </row>
    <row r="1194" spans="1:60">
      <c r="A1194">
        <v>1190</v>
      </c>
      <c r="B1194" t="s">
        <v>1029</v>
      </c>
      <c r="D1194" t="s">
        <v>5690</v>
      </c>
      <c r="E1194" t="s">
        <v>5691</v>
      </c>
      <c r="F1194" t="s">
        <v>973</v>
      </c>
      <c r="G1194">
        <v>1</v>
      </c>
      <c r="H1194">
        <v>0</v>
      </c>
      <c r="I1194" t="s">
        <v>7750</v>
      </c>
      <c r="J1194" t="s">
        <v>7998</v>
      </c>
      <c r="K1194" t="s">
        <v>6849</v>
      </c>
      <c r="L1194" t="s">
        <v>3625</v>
      </c>
      <c r="M1194" t="s">
        <v>977</v>
      </c>
      <c r="N1194" t="s">
        <v>5691</v>
      </c>
      <c r="O1194" t="s">
        <v>7999</v>
      </c>
      <c r="P1194" t="s">
        <v>8000</v>
      </c>
      <c r="Q1194">
        <v>6189</v>
      </c>
      <c r="R1194">
        <v>6352</v>
      </c>
      <c r="S1194">
        <v>5151</v>
      </c>
      <c r="T1194">
        <v>1098</v>
      </c>
      <c r="U1194">
        <v>103</v>
      </c>
      <c r="V1194">
        <v>1201</v>
      </c>
      <c r="W1194">
        <v>0.81089999999999995</v>
      </c>
      <c r="X1194">
        <v>0</v>
      </c>
      <c r="Y1194">
        <v>1</v>
      </c>
      <c r="Z1194">
        <v>1</v>
      </c>
      <c r="AA1194">
        <v>0</v>
      </c>
      <c r="AB1194" t="s">
        <v>1029</v>
      </c>
      <c r="AC1194" t="s">
        <v>8001</v>
      </c>
      <c r="AP1194" t="s">
        <v>980</v>
      </c>
      <c r="AQ1194">
        <v>0</v>
      </c>
      <c r="AT1194" t="s">
        <v>935</v>
      </c>
      <c r="AU1194" t="s">
        <v>5199</v>
      </c>
      <c r="AV1194" t="str">
        <f t="shared" si="18"/>
        <v>Oczyszczalnia ścieków w Jędrzejowie w aglomeracji Jędrzejów</v>
      </c>
      <c r="AW1194" t="s">
        <v>8002</v>
      </c>
      <c r="AX1194" t="s">
        <v>5157</v>
      </c>
      <c r="BF1194" s="730" t="s">
        <v>5780</v>
      </c>
      <c r="BG1194" s="730" t="s">
        <v>1029</v>
      </c>
      <c r="BH1194" s="730" t="s">
        <v>9503</v>
      </c>
    </row>
    <row r="1195" spans="1:60">
      <c r="A1195">
        <v>1191</v>
      </c>
      <c r="B1195" t="s">
        <v>1029</v>
      </c>
      <c r="D1195" t="s">
        <v>5466</v>
      </c>
      <c r="E1195" t="s">
        <v>5468</v>
      </c>
      <c r="F1195" t="s">
        <v>973</v>
      </c>
      <c r="G1195">
        <v>1</v>
      </c>
      <c r="H1195">
        <v>0</v>
      </c>
      <c r="I1195" t="s">
        <v>2215</v>
      </c>
      <c r="J1195" t="s">
        <v>6039</v>
      </c>
      <c r="K1195" t="s">
        <v>7149</v>
      </c>
      <c r="L1195" t="s">
        <v>3625</v>
      </c>
      <c r="M1195" t="s">
        <v>977</v>
      </c>
      <c r="N1195" t="s">
        <v>5468</v>
      </c>
      <c r="O1195" t="s">
        <v>8003</v>
      </c>
      <c r="P1195" t="s">
        <v>8004</v>
      </c>
      <c r="Q1195">
        <v>41112</v>
      </c>
      <c r="R1195">
        <v>40843</v>
      </c>
      <c r="S1195">
        <v>40219</v>
      </c>
      <c r="T1195">
        <v>624</v>
      </c>
      <c r="U1195">
        <v>0</v>
      </c>
      <c r="V1195">
        <v>624</v>
      </c>
      <c r="W1195">
        <v>0.98470000000000002</v>
      </c>
      <c r="X1195">
        <v>1</v>
      </c>
      <c r="Y1195">
        <v>1</v>
      </c>
      <c r="Z1195">
        <v>1</v>
      </c>
      <c r="AA1195">
        <v>1</v>
      </c>
      <c r="AB1195" t="s">
        <v>1029</v>
      </c>
      <c r="AC1195" t="s">
        <v>8005</v>
      </c>
      <c r="AP1195" t="s">
        <v>980</v>
      </c>
      <c r="AQ1195">
        <v>0</v>
      </c>
      <c r="AT1195" t="s">
        <v>1019</v>
      </c>
      <c r="AU1195" t="s">
        <v>7386</v>
      </c>
      <c r="AV1195" t="str">
        <f t="shared" si="18"/>
        <v>Gminna Oczyszczalnia Ścieków w Jeżowem w aglomeracji Jeżowe</v>
      </c>
      <c r="AW1195" t="s">
        <v>8006</v>
      </c>
      <c r="AX1195" t="s">
        <v>7387</v>
      </c>
      <c r="BF1195" s="730" t="s">
        <v>5757</v>
      </c>
      <c r="BG1195" s="730" t="s">
        <v>7149</v>
      </c>
      <c r="BH1195" s="730" t="s">
        <v>9503</v>
      </c>
    </row>
    <row r="1196" spans="1:60">
      <c r="A1196">
        <v>1192</v>
      </c>
      <c r="B1196" t="s">
        <v>1029</v>
      </c>
      <c r="D1196" t="s">
        <v>5413</v>
      </c>
      <c r="E1196" t="s">
        <v>5415</v>
      </c>
      <c r="F1196" t="s">
        <v>973</v>
      </c>
      <c r="G1196">
        <v>1</v>
      </c>
      <c r="H1196">
        <v>0</v>
      </c>
      <c r="I1196" t="s">
        <v>3622</v>
      </c>
      <c r="J1196" t="s">
        <v>5796</v>
      </c>
      <c r="K1196" t="s">
        <v>5796</v>
      </c>
      <c r="L1196" t="s">
        <v>3632</v>
      </c>
      <c r="M1196" t="s">
        <v>977</v>
      </c>
      <c r="N1196" t="s">
        <v>8007</v>
      </c>
      <c r="O1196" t="s">
        <v>8007</v>
      </c>
      <c r="P1196" t="s">
        <v>8008</v>
      </c>
      <c r="Q1196">
        <v>7351</v>
      </c>
      <c r="R1196">
        <v>6792</v>
      </c>
      <c r="S1196">
        <v>6685</v>
      </c>
      <c r="T1196">
        <v>69</v>
      </c>
      <c r="U1196">
        <v>38</v>
      </c>
      <c r="V1196">
        <v>107</v>
      </c>
      <c r="W1196">
        <v>0.98419999999999996</v>
      </c>
      <c r="X1196">
        <v>1</v>
      </c>
      <c r="Y1196">
        <v>1</v>
      </c>
      <c r="Z1196">
        <v>1</v>
      </c>
      <c r="AA1196">
        <v>1</v>
      </c>
      <c r="AB1196" t="s">
        <v>1029</v>
      </c>
      <c r="AC1196" t="s">
        <v>8009</v>
      </c>
      <c r="AP1196" t="s">
        <v>980</v>
      </c>
      <c r="AQ1196">
        <v>0</v>
      </c>
      <c r="AT1196" t="s">
        <v>1169</v>
      </c>
      <c r="AU1196" t="s">
        <v>3252</v>
      </c>
      <c r="AV1196" t="str">
        <f t="shared" si="18"/>
        <v>Jeżewo w aglomeracji Jeżewo</v>
      </c>
      <c r="AW1196" t="s">
        <v>3253</v>
      </c>
      <c r="AX1196" t="s">
        <v>3253</v>
      </c>
      <c r="BF1196" s="730" t="s">
        <v>5690</v>
      </c>
      <c r="BG1196" s="730" t="s">
        <v>6849</v>
      </c>
      <c r="BH1196" s="730" t="s">
        <v>9503</v>
      </c>
    </row>
    <row r="1197" spans="1:60">
      <c r="A1197">
        <v>1193</v>
      </c>
      <c r="B1197" t="s">
        <v>1029</v>
      </c>
      <c r="D1197" t="s">
        <v>5389</v>
      </c>
      <c r="E1197" t="s">
        <v>5390</v>
      </c>
      <c r="F1197" t="s">
        <v>973</v>
      </c>
      <c r="G1197">
        <v>2</v>
      </c>
      <c r="H1197">
        <v>0</v>
      </c>
      <c r="I1197" t="s">
        <v>2215</v>
      </c>
      <c r="J1197" t="s">
        <v>7783</v>
      </c>
      <c r="K1197" t="s">
        <v>7370</v>
      </c>
      <c r="L1197" t="s">
        <v>3625</v>
      </c>
      <c r="M1197" t="s">
        <v>977</v>
      </c>
      <c r="N1197" t="s">
        <v>5390</v>
      </c>
      <c r="O1197" t="s">
        <v>8010</v>
      </c>
      <c r="P1197" t="s">
        <v>8011</v>
      </c>
      <c r="Q1197">
        <v>6286</v>
      </c>
      <c r="R1197">
        <v>6045</v>
      </c>
      <c r="S1197">
        <v>5573</v>
      </c>
      <c r="T1197">
        <v>436</v>
      </c>
      <c r="U1197">
        <v>36</v>
      </c>
      <c r="V1197">
        <v>472</v>
      </c>
      <c r="W1197">
        <v>0.92190000000000005</v>
      </c>
      <c r="X1197">
        <v>0</v>
      </c>
      <c r="Y1197">
        <v>0</v>
      </c>
      <c r="Z1197">
        <v>1</v>
      </c>
      <c r="AA1197">
        <v>0</v>
      </c>
      <c r="AB1197" t="s">
        <v>1029</v>
      </c>
      <c r="AC1197" s="488" t="s">
        <v>8012</v>
      </c>
      <c r="AD1197" s="489" t="s">
        <v>8013</v>
      </c>
      <c r="AP1197" t="s">
        <v>980</v>
      </c>
      <c r="AQ1197">
        <v>0</v>
      </c>
      <c r="AT1197" t="s">
        <v>1212</v>
      </c>
      <c r="AU1197" t="s">
        <v>5815</v>
      </c>
      <c r="AV1197" t="str">
        <f t="shared" si="18"/>
        <v>Jeziorzany w aglomeracji Jeziorzany</v>
      </c>
      <c r="AW1197" t="s">
        <v>5816</v>
      </c>
      <c r="AX1197" t="s">
        <v>5816</v>
      </c>
      <c r="BF1197" s="730" t="s">
        <v>5466</v>
      </c>
      <c r="BG1197" s="730" t="s">
        <v>7149</v>
      </c>
      <c r="BH1197" s="730" t="s">
        <v>9503</v>
      </c>
    </row>
    <row r="1198" spans="1:60">
      <c r="A1198">
        <v>1194</v>
      </c>
      <c r="B1198" t="s">
        <v>1029</v>
      </c>
      <c r="D1198" t="s">
        <v>5300</v>
      </c>
      <c r="E1198" t="s">
        <v>5301</v>
      </c>
      <c r="F1198" t="s">
        <v>973</v>
      </c>
      <c r="G1198">
        <v>1</v>
      </c>
      <c r="H1198">
        <v>0</v>
      </c>
      <c r="I1198" t="s">
        <v>2215</v>
      </c>
      <c r="J1198" t="s">
        <v>6431</v>
      </c>
      <c r="K1198" t="s">
        <v>7149</v>
      </c>
      <c r="L1198" t="s">
        <v>3625</v>
      </c>
      <c r="M1198" t="s">
        <v>977</v>
      </c>
      <c r="N1198" t="s">
        <v>5301</v>
      </c>
      <c r="O1198" t="s">
        <v>5301</v>
      </c>
      <c r="P1198" t="s">
        <v>8014</v>
      </c>
      <c r="Q1198">
        <v>7033</v>
      </c>
      <c r="R1198">
        <v>7033</v>
      </c>
      <c r="S1198">
        <v>7033</v>
      </c>
      <c r="T1198">
        <v>0</v>
      </c>
      <c r="U1198">
        <v>0</v>
      </c>
      <c r="V1198">
        <v>0</v>
      </c>
      <c r="W1198">
        <v>1</v>
      </c>
      <c r="X1198">
        <v>1</v>
      </c>
      <c r="Y1198">
        <v>1</v>
      </c>
      <c r="Z1198">
        <v>1</v>
      </c>
      <c r="AA1198">
        <v>1</v>
      </c>
      <c r="AB1198" t="s">
        <v>1029</v>
      </c>
      <c r="AC1198" t="s">
        <v>8015</v>
      </c>
      <c r="AP1198" t="s">
        <v>980</v>
      </c>
      <c r="AQ1198">
        <v>0</v>
      </c>
      <c r="AT1198" t="s">
        <v>1459</v>
      </c>
      <c r="AU1198" t="s">
        <v>1871</v>
      </c>
      <c r="AV1198" t="str">
        <f t="shared" si="18"/>
        <v>Jeziorany w aglomeracji Jeziorany</v>
      </c>
      <c r="AW1198" t="s">
        <v>1872</v>
      </c>
      <c r="AX1198" t="s">
        <v>1872</v>
      </c>
      <c r="BF1198" s="730" t="s">
        <v>5413</v>
      </c>
      <c r="BG1198" s="730" t="s">
        <v>5796</v>
      </c>
      <c r="BH1198" s="730" t="s">
        <v>9503</v>
      </c>
    </row>
    <row r="1199" spans="1:60">
      <c r="A1199">
        <v>1195</v>
      </c>
      <c r="B1199" t="s">
        <v>1029</v>
      </c>
      <c r="D1199" t="s">
        <v>4942</v>
      </c>
      <c r="E1199" t="s">
        <v>4944</v>
      </c>
      <c r="F1199" t="s">
        <v>973</v>
      </c>
      <c r="G1199">
        <v>1</v>
      </c>
      <c r="H1199">
        <v>0</v>
      </c>
      <c r="I1199" t="s">
        <v>7750</v>
      </c>
      <c r="J1199" t="s">
        <v>7913</v>
      </c>
      <c r="K1199" t="s">
        <v>7180</v>
      </c>
      <c r="L1199" t="s">
        <v>3625</v>
      </c>
      <c r="M1199" t="s">
        <v>977</v>
      </c>
      <c r="N1199" t="s">
        <v>8016</v>
      </c>
      <c r="O1199" t="s">
        <v>8016</v>
      </c>
      <c r="P1199" t="s">
        <v>8017</v>
      </c>
      <c r="Q1199">
        <v>7418</v>
      </c>
      <c r="R1199">
        <v>6756</v>
      </c>
      <c r="S1199">
        <v>6690</v>
      </c>
      <c r="T1199">
        <v>66</v>
      </c>
      <c r="U1199">
        <v>0</v>
      </c>
      <c r="V1199">
        <v>66</v>
      </c>
      <c r="W1199">
        <v>0.99019999999999997</v>
      </c>
      <c r="X1199">
        <v>1</v>
      </c>
      <c r="Y1199">
        <v>1</v>
      </c>
      <c r="Z1199">
        <v>1</v>
      </c>
      <c r="AA1199">
        <v>1</v>
      </c>
      <c r="AB1199" t="s">
        <v>1029</v>
      </c>
      <c r="AC1199" t="s">
        <v>8018</v>
      </c>
      <c r="AP1199" t="s">
        <v>980</v>
      </c>
      <c r="AQ1199">
        <v>0</v>
      </c>
      <c r="AT1199" t="s">
        <v>935</v>
      </c>
      <c r="AU1199" t="s">
        <v>4505</v>
      </c>
      <c r="AV1199" t="str">
        <f t="shared" si="18"/>
        <v>Oczyszczalnia Ścieków w Żarach w aglomeracji Jerzmanowice-Przeginia-Żary</v>
      </c>
      <c r="AW1199" t="s">
        <v>8019</v>
      </c>
      <c r="AX1199" t="s">
        <v>4506</v>
      </c>
      <c r="BF1199" s="730" t="s">
        <v>5389</v>
      </c>
      <c r="BG1199" s="730" t="s">
        <v>7370</v>
      </c>
      <c r="BH1199" s="730" t="s">
        <v>9503</v>
      </c>
    </row>
    <row r="1200" spans="1:60">
      <c r="A1200">
        <v>1196</v>
      </c>
      <c r="B1200" t="s">
        <v>1029</v>
      </c>
      <c r="D1200" t="s">
        <v>4912</v>
      </c>
      <c r="E1200" t="s">
        <v>4914</v>
      </c>
      <c r="F1200" t="s">
        <v>973</v>
      </c>
      <c r="G1200">
        <v>1</v>
      </c>
      <c r="H1200">
        <v>0</v>
      </c>
      <c r="I1200" t="s">
        <v>7750</v>
      </c>
      <c r="J1200" t="s">
        <v>7989</v>
      </c>
      <c r="K1200" t="s">
        <v>7149</v>
      </c>
      <c r="L1200" t="s">
        <v>3625</v>
      </c>
      <c r="M1200" t="s">
        <v>977</v>
      </c>
      <c r="N1200" t="s">
        <v>4914</v>
      </c>
      <c r="O1200" t="s">
        <v>4914</v>
      </c>
      <c r="P1200" t="s">
        <v>8020</v>
      </c>
      <c r="Q1200">
        <v>3128</v>
      </c>
      <c r="R1200">
        <v>3304</v>
      </c>
      <c r="S1200">
        <v>3118</v>
      </c>
      <c r="T1200">
        <v>154</v>
      </c>
      <c r="U1200">
        <v>32</v>
      </c>
      <c r="V1200">
        <v>186</v>
      </c>
      <c r="W1200">
        <v>0.94369999999999998</v>
      </c>
      <c r="X1200">
        <v>0</v>
      </c>
      <c r="Y1200">
        <v>1</v>
      </c>
      <c r="Z1200">
        <v>1</v>
      </c>
      <c r="AA1200">
        <v>0</v>
      </c>
      <c r="AB1200" t="s">
        <v>1029</v>
      </c>
      <c r="AC1200" t="s">
        <v>8021</v>
      </c>
      <c r="AP1200" t="s">
        <v>980</v>
      </c>
      <c r="AQ1200">
        <v>0</v>
      </c>
      <c r="AT1200" t="s">
        <v>935</v>
      </c>
      <c r="AU1200" t="s">
        <v>4497</v>
      </c>
      <c r="AV1200" t="str">
        <f t="shared" si="18"/>
        <v>Oczyszczalnia ścieków w Szklarach w aglomeracji Jerzmanowice-Przeginia-Szklary</v>
      </c>
      <c r="AW1200" t="s">
        <v>8022</v>
      </c>
      <c r="AX1200" t="s">
        <v>4498</v>
      </c>
      <c r="BF1200" s="730" t="s">
        <v>5300</v>
      </c>
      <c r="BG1200" s="730" t="s">
        <v>7149</v>
      </c>
      <c r="BH1200" s="730" t="s">
        <v>9503</v>
      </c>
    </row>
    <row r="1201" spans="1:60">
      <c r="A1201">
        <v>1197</v>
      </c>
      <c r="B1201" t="s">
        <v>1029</v>
      </c>
      <c r="D1201" t="s">
        <v>4376</v>
      </c>
      <c r="E1201" t="s">
        <v>8023</v>
      </c>
      <c r="F1201" t="s">
        <v>973</v>
      </c>
      <c r="G1201">
        <v>1</v>
      </c>
      <c r="H1201">
        <v>0</v>
      </c>
      <c r="I1201" t="s">
        <v>7750</v>
      </c>
      <c r="J1201" t="s">
        <v>8024</v>
      </c>
      <c r="K1201" t="s">
        <v>1029</v>
      </c>
      <c r="L1201" t="s">
        <v>3625</v>
      </c>
      <c r="M1201" t="s">
        <v>977</v>
      </c>
      <c r="N1201" t="s">
        <v>4378</v>
      </c>
      <c r="O1201" t="s">
        <v>4378</v>
      </c>
      <c r="P1201" t="s">
        <v>8025</v>
      </c>
      <c r="Q1201">
        <v>2540</v>
      </c>
      <c r="R1201">
        <v>2429</v>
      </c>
      <c r="S1201">
        <v>2414</v>
      </c>
      <c r="T1201">
        <v>5</v>
      </c>
      <c r="U1201">
        <v>10</v>
      </c>
      <c r="V1201">
        <v>15</v>
      </c>
      <c r="W1201">
        <v>0.99380000000000002</v>
      </c>
      <c r="X1201">
        <v>1</v>
      </c>
      <c r="Y1201">
        <v>1</v>
      </c>
      <c r="Z1201">
        <v>1</v>
      </c>
      <c r="AA1201">
        <v>1</v>
      </c>
      <c r="AB1201" t="s">
        <v>1029</v>
      </c>
      <c r="AC1201" t="s">
        <v>8026</v>
      </c>
      <c r="AP1201" t="s">
        <v>980</v>
      </c>
      <c r="AQ1201">
        <v>0</v>
      </c>
      <c r="AT1201" t="s">
        <v>1029</v>
      </c>
      <c r="AU1201" t="s">
        <v>8027</v>
      </c>
      <c r="AV1201" t="str">
        <f t="shared" si="18"/>
        <v>Jelenia Góra w aglomeracji Jelenia Góra</v>
      </c>
      <c r="AW1201" t="s">
        <v>8028</v>
      </c>
      <c r="AX1201" t="s">
        <v>8028</v>
      </c>
      <c r="BF1201" s="730" t="s">
        <v>4942</v>
      </c>
      <c r="BG1201" s="730" t="s">
        <v>7180</v>
      </c>
      <c r="BH1201" s="730" t="s">
        <v>9503</v>
      </c>
    </row>
    <row r="1202" spans="1:60">
      <c r="A1202">
        <v>1198</v>
      </c>
      <c r="B1202" t="s">
        <v>1029</v>
      </c>
      <c r="D1202" t="s">
        <v>4253</v>
      </c>
      <c r="E1202" t="s">
        <v>4255</v>
      </c>
      <c r="F1202" t="s">
        <v>973</v>
      </c>
      <c r="G1202">
        <v>2</v>
      </c>
      <c r="H1202">
        <v>0</v>
      </c>
      <c r="I1202" t="s">
        <v>2152</v>
      </c>
      <c r="J1202" t="s">
        <v>6493</v>
      </c>
      <c r="K1202" t="s">
        <v>1268</v>
      </c>
      <c r="L1202" t="s">
        <v>3625</v>
      </c>
      <c r="M1202" t="s">
        <v>977</v>
      </c>
      <c r="N1202" t="s">
        <v>4255</v>
      </c>
      <c r="O1202" t="s">
        <v>4255</v>
      </c>
      <c r="P1202" t="s">
        <v>8029</v>
      </c>
      <c r="Q1202">
        <v>8684</v>
      </c>
      <c r="R1202">
        <v>8256</v>
      </c>
      <c r="S1202">
        <v>7232</v>
      </c>
      <c r="T1202">
        <v>934</v>
      </c>
      <c r="U1202">
        <v>90</v>
      </c>
      <c r="V1202">
        <v>1024</v>
      </c>
      <c r="W1202">
        <v>0.876</v>
      </c>
      <c r="X1202">
        <v>0</v>
      </c>
      <c r="Y1202">
        <v>1</v>
      </c>
      <c r="Z1202">
        <v>1</v>
      </c>
      <c r="AA1202">
        <v>0</v>
      </c>
      <c r="AB1202" t="s">
        <v>1029</v>
      </c>
      <c r="AC1202" s="488" t="s">
        <v>8030</v>
      </c>
      <c r="AD1202" s="489" t="s">
        <v>8031</v>
      </c>
      <c r="AP1202" t="s">
        <v>980</v>
      </c>
      <c r="AQ1202">
        <v>0</v>
      </c>
      <c r="AT1202" t="s">
        <v>1029</v>
      </c>
      <c r="AU1202" t="s">
        <v>7855</v>
      </c>
      <c r="AV1202" t="str">
        <f t="shared" si="18"/>
        <v>Oczyszczalnia Ścieków w Jelczu-Laskowicach  w aglomeracji Jelcz-Laskowice</v>
      </c>
      <c r="AW1202" t="s">
        <v>8032</v>
      </c>
      <c r="AX1202" t="s">
        <v>7856</v>
      </c>
      <c r="BF1202" s="730" t="s">
        <v>4912</v>
      </c>
      <c r="BG1202" s="730" t="s">
        <v>7149</v>
      </c>
      <c r="BH1202" s="730" t="s">
        <v>9503</v>
      </c>
    </row>
    <row r="1203" spans="1:60">
      <c r="A1203">
        <v>1199</v>
      </c>
      <c r="B1203" t="s">
        <v>1029</v>
      </c>
      <c r="D1203" t="s">
        <v>4143</v>
      </c>
      <c r="E1203" t="s">
        <v>4145</v>
      </c>
      <c r="F1203" t="s">
        <v>973</v>
      </c>
      <c r="G1203">
        <v>1</v>
      </c>
      <c r="H1203">
        <v>0</v>
      </c>
      <c r="I1203" t="s">
        <v>7750</v>
      </c>
      <c r="J1203" t="s">
        <v>7776</v>
      </c>
      <c r="K1203" t="s">
        <v>7777</v>
      </c>
      <c r="L1203" t="s">
        <v>3625</v>
      </c>
      <c r="M1203" t="s">
        <v>977</v>
      </c>
      <c r="N1203" t="s">
        <v>7775</v>
      </c>
      <c r="O1203" t="s">
        <v>7775</v>
      </c>
      <c r="P1203" t="s">
        <v>8033</v>
      </c>
      <c r="Q1203">
        <v>2263</v>
      </c>
      <c r="R1203">
        <v>2161</v>
      </c>
      <c r="S1203">
        <v>2152</v>
      </c>
      <c r="T1203">
        <v>0</v>
      </c>
      <c r="U1203">
        <v>9</v>
      </c>
      <c r="V1203">
        <v>9</v>
      </c>
      <c r="W1203">
        <v>0.99580000000000002</v>
      </c>
      <c r="X1203">
        <v>1</v>
      </c>
      <c r="Y1203">
        <v>1</v>
      </c>
      <c r="Z1203">
        <v>1</v>
      </c>
      <c r="AA1203">
        <v>1</v>
      </c>
      <c r="AB1203" t="s">
        <v>1029</v>
      </c>
      <c r="AC1203" t="s">
        <v>8034</v>
      </c>
      <c r="AP1203" t="s">
        <v>980</v>
      </c>
      <c r="AQ1203">
        <v>0</v>
      </c>
      <c r="AT1203" t="s">
        <v>1459</v>
      </c>
      <c r="AU1203" t="s">
        <v>1877</v>
      </c>
      <c r="AV1203" t="str">
        <f t="shared" si="18"/>
        <v>Oczyszczalnia ścieków w Jedwabnie w aglomeracji Jedwabno</v>
      </c>
      <c r="AW1203" t="s">
        <v>8035</v>
      </c>
      <c r="AX1203" t="s">
        <v>1878</v>
      </c>
      <c r="BF1203" s="730" t="s">
        <v>4376</v>
      </c>
      <c r="BG1203" s="730" t="s">
        <v>1029</v>
      </c>
      <c r="BH1203" s="730" t="s">
        <v>9503</v>
      </c>
    </row>
    <row r="1204" spans="1:60">
      <c r="A1204">
        <v>1200</v>
      </c>
      <c r="B1204" t="s">
        <v>1029</v>
      </c>
      <c r="D1204" t="s">
        <v>4019</v>
      </c>
      <c r="E1204" t="s">
        <v>4021</v>
      </c>
      <c r="F1204" t="s">
        <v>973</v>
      </c>
      <c r="G1204">
        <v>1</v>
      </c>
      <c r="H1204">
        <v>0</v>
      </c>
      <c r="I1204" t="s">
        <v>3622</v>
      </c>
      <c r="J1204" t="s">
        <v>8036</v>
      </c>
      <c r="K1204" t="s">
        <v>5796</v>
      </c>
      <c r="L1204" t="s">
        <v>3625</v>
      </c>
      <c r="M1204" t="s">
        <v>977</v>
      </c>
      <c r="N1204" t="s">
        <v>4021</v>
      </c>
      <c r="O1204" t="s">
        <v>4021</v>
      </c>
      <c r="P1204" t="s">
        <v>8037</v>
      </c>
      <c r="Q1204">
        <v>3688</v>
      </c>
      <c r="R1204">
        <v>3554</v>
      </c>
      <c r="S1204">
        <v>3482</v>
      </c>
      <c r="T1204">
        <v>14</v>
      </c>
      <c r="U1204">
        <v>58</v>
      </c>
      <c r="V1204">
        <v>72</v>
      </c>
      <c r="W1204">
        <v>0.97970000000000002</v>
      </c>
      <c r="X1204">
        <v>0</v>
      </c>
      <c r="Y1204">
        <v>1</v>
      </c>
      <c r="Z1204">
        <v>1</v>
      </c>
      <c r="AA1204">
        <v>0</v>
      </c>
      <c r="AB1204" t="s">
        <v>1029</v>
      </c>
      <c r="AC1204" t="s">
        <v>8038</v>
      </c>
      <c r="AP1204" t="s">
        <v>980</v>
      </c>
      <c r="AQ1204">
        <v>0</v>
      </c>
      <c r="AT1204" t="s">
        <v>1459</v>
      </c>
      <c r="AU1204" t="s">
        <v>1877</v>
      </c>
      <c r="AV1204" t="str">
        <f t="shared" si="18"/>
        <v>Oczyszczalnia ścieków w Bałdach w aglomeracji Jedwabno</v>
      </c>
      <c r="AW1204" t="s">
        <v>8039</v>
      </c>
      <c r="AX1204" t="s">
        <v>1878</v>
      </c>
      <c r="BF1204" s="730" t="s">
        <v>4253</v>
      </c>
      <c r="BG1204" s="730" t="s">
        <v>1268</v>
      </c>
      <c r="BH1204" s="730" t="s">
        <v>9503</v>
      </c>
    </row>
    <row r="1205" spans="1:60">
      <c r="A1205">
        <v>1201</v>
      </c>
      <c r="B1205" t="s">
        <v>1029</v>
      </c>
      <c r="D1205" t="s">
        <v>3950</v>
      </c>
      <c r="E1205" t="s">
        <v>3952</v>
      </c>
      <c r="F1205" t="s">
        <v>973</v>
      </c>
      <c r="G1205">
        <v>2</v>
      </c>
      <c r="H1205">
        <v>0</v>
      </c>
      <c r="I1205" t="s">
        <v>2152</v>
      </c>
      <c r="J1205" t="s">
        <v>8040</v>
      </c>
      <c r="K1205" t="s">
        <v>1268</v>
      </c>
      <c r="L1205" t="s">
        <v>3625</v>
      </c>
      <c r="M1205" t="s">
        <v>977</v>
      </c>
      <c r="N1205" t="s">
        <v>3952</v>
      </c>
      <c r="O1205" t="s">
        <v>8041</v>
      </c>
      <c r="P1205" t="s">
        <v>8042</v>
      </c>
      <c r="Q1205">
        <v>32128</v>
      </c>
      <c r="R1205">
        <v>28408</v>
      </c>
      <c r="S1205">
        <v>23761</v>
      </c>
      <c r="T1205">
        <v>4477</v>
      </c>
      <c r="U1205">
        <v>170</v>
      </c>
      <c r="V1205">
        <v>4647</v>
      </c>
      <c r="W1205">
        <v>0.83640000000000003</v>
      </c>
      <c r="X1205">
        <v>0</v>
      </c>
      <c r="Y1205">
        <v>1</v>
      </c>
      <c r="Z1205">
        <v>1</v>
      </c>
      <c r="AA1205">
        <v>0</v>
      </c>
      <c r="AB1205" t="s">
        <v>1029</v>
      </c>
      <c r="AC1205" s="488" t="s">
        <v>8043</v>
      </c>
      <c r="AD1205" s="489" t="s">
        <v>8044</v>
      </c>
      <c r="AP1205" t="s">
        <v>980</v>
      </c>
      <c r="AQ1205">
        <v>0</v>
      </c>
      <c r="AT1205" t="s">
        <v>990</v>
      </c>
      <c r="AU1205" t="s">
        <v>8045</v>
      </c>
      <c r="AV1205" t="str">
        <f t="shared" si="18"/>
        <v>Oczyszczalnia Ścieków w Jednorożcu w aglomeracji Jednorożec</v>
      </c>
      <c r="AW1205" t="s">
        <v>8046</v>
      </c>
      <c r="AX1205" t="s">
        <v>8047</v>
      </c>
      <c r="BF1205" s="730" t="s">
        <v>4143</v>
      </c>
      <c r="BG1205" s="730" t="s">
        <v>7777</v>
      </c>
      <c r="BH1205" s="730" t="s">
        <v>9503</v>
      </c>
    </row>
    <row r="1206" spans="1:60">
      <c r="A1206">
        <v>1202</v>
      </c>
      <c r="B1206" t="s">
        <v>1029</v>
      </c>
      <c r="D1206" t="s">
        <v>3835</v>
      </c>
      <c r="E1206" t="s">
        <v>3837</v>
      </c>
      <c r="F1206" t="s">
        <v>973</v>
      </c>
      <c r="G1206">
        <v>1</v>
      </c>
      <c r="H1206">
        <v>0</v>
      </c>
      <c r="I1206" t="s">
        <v>7750</v>
      </c>
      <c r="J1206" t="s">
        <v>7807</v>
      </c>
      <c r="K1206" t="s">
        <v>7180</v>
      </c>
      <c r="L1206" t="s">
        <v>3625</v>
      </c>
      <c r="M1206" t="s">
        <v>977</v>
      </c>
      <c r="N1206" t="s">
        <v>3837</v>
      </c>
      <c r="O1206" t="s">
        <v>3837</v>
      </c>
      <c r="P1206" t="s">
        <v>8048</v>
      </c>
      <c r="Q1206">
        <v>10489</v>
      </c>
      <c r="R1206">
        <v>10008</v>
      </c>
      <c r="S1206">
        <v>9852</v>
      </c>
      <c r="T1206">
        <v>156</v>
      </c>
      <c r="U1206">
        <v>0</v>
      </c>
      <c r="V1206">
        <v>156</v>
      </c>
      <c r="W1206">
        <v>0.98440000000000005</v>
      </c>
      <c r="X1206">
        <v>1</v>
      </c>
      <c r="Y1206">
        <v>1</v>
      </c>
      <c r="Z1206">
        <v>0</v>
      </c>
      <c r="AA1206">
        <v>0</v>
      </c>
      <c r="AB1206" t="s">
        <v>1029</v>
      </c>
      <c r="AC1206" t="s">
        <v>8049</v>
      </c>
      <c r="AP1206" t="s">
        <v>980</v>
      </c>
      <c r="AQ1206">
        <v>0</v>
      </c>
      <c r="AT1206" t="s">
        <v>990</v>
      </c>
      <c r="AU1206" t="s">
        <v>8050</v>
      </c>
      <c r="AV1206" t="str">
        <f t="shared" si="18"/>
        <v>Gminna Oczyszczalnia Ścieków w Jedlni-Letnisku w aglomeracji Jedlnia-Letnisko</v>
      </c>
      <c r="AW1206" t="s">
        <v>8051</v>
      </c>
      <c r="AX1206" t="s">
        <v>8052</v>
      </c>
      <c r="BF1206" s="730" t="s">
        <v>4019</v>
      </c>
      <c r="BG1206" s="730" t="s">
        <v>5796</v>
      </c>
      <c r="BH1206" s="730" t="s">
        <v>9503</v>
      </c>
    </row>
    <row r="1207" spans="1:60">
      <c r="A1207">
        <v>1203</v>
      </c>
      <c r="B1207" t="s">
        <v>1029</v>
      </c>
      <c r="D1207" t="s">
        <v>3703</v>
      </c>
      <c r="E1207" t="s">
        <v>3704</v>
      </c>
      <c r="F1207" t="s">
        <v>973</v>
      </c>
      <c r="G1207">
        <v>1</v>
      </c>
      <c r="H1207">
        <v>0</v>
      </c>
      <c r="I1207" t="s">
        <v>7750</v>
      </c>
      <c r="J1207" t="s">
        <v>7857</v>
      </c>
      <c r="K1207" t="s">
        <v>1029</v>
      </c>
      <c r="L1207" t="s">
        <v>3625</v>
      </c>
      <c r="M1207" t="s">
        <v>977</v>
      </c>
      <c r="N1207" t="s">
        <v>8053</v>
      </c>
      <c r="O1207" t="s">
        <v>8053</v>
      </c>
      <c r="P1207" t="s">
        <v>8054</v>
      </c>
      <c r="Q1207">
        <v>10590</v>
      </c>
      <c r="R1207">
        <v>8418</v>
      </c>
      <c r="S1207">
        <v>8280</v>
      </c>
      <c r="T1207">
        <v>138</v>
      </c>
      <c r="U1207">
        <v>0</v>
      </c>
      <c r="V1207">
        <v>138</v>
      </c>
      <c r="W1207">
        <v>0.98360000000000003</v>
      </c>
      <c r="X1207">
        <v>1</v>
      </c>
      <c r="Y1207">
        <v>1</v>
      </c>
      <c r="Z1207">
        <v>0</v>
      </c>
      <c r="AA1207">
        <v>0</v>
      </c>
      <c r="AB1207" t="s">
        <v>1029</v>
      </c>
      <c r="AC1207" t="s">
        <v>8055</v>
      </c>
      <c r="AP1207" t="s">
        <v>980</v>
      </c>
      <c r="AQ1207">
        <v>0</v>
      </c>
      <c r="AT1207" t="s">
        <v>990</v>
      </c>
      <c r="AU1207" t="s">
        <v>8056</v>
      </c>
      <c r="AV1207" t="str">
        <f t="shared" si="18"/>
        <v>Jedlińsk w aglomeracji Jedlińsk</v>
      </c>
      <c r="AW1207" t="s">
        <v>8057</v>
      </c>
      <c r="AX1207" t="s">
        <v>8057</v>
      </c>
      <c r="BF1207" s="730" t="s">
        <v>3950</v>
      </c>
      <c r="BG1207" s="730" t="s">
        <v>1268</v>
      </c>
      <c r="BH1207" s="730" t="s">
        <v>9503</v>
      </c>
    </row>
    <row r="1208" spans="1:60">
      <c r="A1208">
        <v>1204</v>
      </c>
      <c r="B1208" t="s">
        <v>1029</v>
      </c>
      <c r="D1208" t="s">
        <v>3697</v>
      </c>
      <c r="E1208" t="s">
        <v>3698</v>
      </c>
      <c r="F1208" t="s">
        <v>973</v>
      </c>
      <c r="G1208">
        <v>1</v>
      </c>
      <c r="H1208">
        <v>0</v>
      </c>
      <c r="I1208" t="s">
        <v>7750</v>
      </c>
      <c r="J1208" t="s">
        <v>7843</v>
      </c>
      <c r="K1208" t="s">
        <v>1029</v>
      </c>
      <c r="L1208" t="s">
        <v>3625</v>
      </c>
      <c r="M1208" t="s">
        <v>977</v>
      </c>
      <c r="N1208" t="s">
        <v>3698</v>
      </c>
      <c r="O1208" t="s">
        <v>3698</v>
      </c>
      <c r="P1208" t="s">
        <v>8058</v>
      </c>
      <c r="Q1208">
        <v>2403</v>
      </c>
      <c r="R1208">
        <v>2232</v>
      </c>
      <c r="S1208">
        <v>2189</v>
      </c>
      <c r="T1208">
        <v>41</v>
      </c>
      <c r="U1208">
        <v>2</v>
      </c>
      <c r="V1208">
        <v>43</v>
      </c>
      <c r="W1208">
        <v>0.98070000000000002</v>
      </c>
      <c r="X1208">
        <v>1</v>
      </c>
      <c r="Y1208">
        <v>1</v>
      </c>
      <c r="Z1208">
        <v>1</v>
      </c>
      <c r="AA1208">
        <v>1</v>
      </c>
      <c r="AB1208" t="s">
        <v>1029</v>
      </c>
      <c r="AC1208" t="s">
        <v>8059</v>
      </c>
      <c r="AP1208" t="s">
        <v>980</v>
      </c>
      <c r="AQ1208">
        <v>0</v>
      </c>
      <c r="AT1208" t="s">
        <v>1019</v>
      </c>
      <c r="AU1208" t="s">
        <v>7379</v>
      </c>
      <c r="AV1208" t="str">
        <f t="shared" si="18"/>
        <v>Jedlicze w aglomeracji Jedlicze</v>
      </c>
      <c r="AW1208" t="s">
        <v>7380</v>
      </c>
      <c r="AX1208" t="s">
        <v>7380</v>
      </c>
      <c r="BF1208" s="730" t="s">
        <v>3835</v>
      </c>
      <c r="BG1208" s="730" t="s">
        <v>7180</v>
      </c>
      <c r="BH1208" s="730" t="s">
        <v>9503</v>
      </c>
    </row>
    <row r="1209" spans="1:60">
      <c r="A1209">
        <v>1205</v>
      </c>
      <c r="B1209" t="s">
        <v>1029</v>
      </c>
      <c r="D1209" t="s">
        <v>3482</v>
      </c>
      <c r="E1209" t="s">
        <v>3484</v>
      </c>
      <c r="F1209" t="s">
        <v>973</v>
      </c>
      <c r="G1209">
        <v>1</v>
      </c>
      <c r="H1209">
        <v>0</v>
      </c>
      <c r="I1209" t="s">
        <v>7750</v>
      </c>
      <c r="J1209" t="s">
        <v>5735</v>
      </c>
      <c r="K1209" t="s">
        <v>7180</v>
      </c>
      <c r="L1209" t="s">
        <v>3632</v>
      </c>
      <c r="M1209" t="s">
        <v>977</v>
      </c>
      <c r="N1209" t="s">
        <v>3484</v>
      </c>
      <c r="O1209" t="s">
        <v>3484</v>
      </c>
      <c r="P1209" t="s">
        <v>8060</v>
      </c>
      <c r="Q1209">
        <v>29876</v>
      </c>
      <c r="R1209">
        <v>27150</v>
      </c>
      <c r="S1209">
        <v>27003</v>
      </c>
      <c r="T1209">
        <v>83</v>
      </c>
      <c r="U1209">
        <v>64</v>
      </c>
      <c r="V1209">
        <v>147</v>
      </c>
      <c r="W1209">
        <v>0.99460000000000004</v>
      </c>
      <c r="X1209">
        <v>1</v>
      </c>
      <c r="Y1209">
        <v>1</v>
      </c>
      <c r="Z1209">
        <v>1</v>
      </c>
      <c r="AA1209">
        <v>1</v>
      </c>
      <c r="AB1209" t="s">
        <v>1029</v>
      </c>
      <c r="AC1209" t="s">
        <v>8061</v>
      </c>
      <c r="AP1209" t="s">
        <v>980</v>
      </c>
      <c r="AQ1209">
        <v>0</v>
      </c>
      <c r="AT1209" t="s">
        <v>1212</v>
      </c>
      <c r="AU1209" t="s">
        <v>5837</v>
      </c>
      <c r="AV1209" t="str">
        <f t="shared" si="18"/>
        <v>Jedlanka w aglomeracji Jedlanka</v>
      </c>
      <c r="AW1209" t="s">
        <v>5838</v>
      </c>
      <c r="AX1209" t="s">
        <v>5838</v>
      </c>
      <c r="BF1209" s="730" t="s">
        <v>3703</v>
      </c>
      <c r="BG1209" s="730" t="s">
        <v>1029</v>
      </c>
      <c r="BH1209" s="730" t="s">
        <v>9503</v>
      </c>
    </row>
    <row r="1210" spans="1:60">
      <c r="A1210">
        <v>1206</v>
      </c>
      <c r="B1210" t="s">
        <v>1029</v>
      </c>
      <c r="D1210" t="s">
        <v>3367</v>
      </c>
      <c r="E1210" t="s">
        <v>3369</v>
      </c>
      <c r="F1210" t="s">
        <v>973</v>
      </c>
      <c r="G1210">
        <v>1</v>
      </c>
      <c r="H1210">
        <v>0</v>
      </c>
      <c r="I1210" t="s">
        <v>2152</v>
      </c>
      <c r="J1210" t="s">
        <v>6617</v>
      </c>
      <c r="K1210" t="s">
        <v>1268</v>
      </c>
      <c r="L1210" t="s">
        <v>3625</v>
      </c>
      <c r="M1210" t="s">
        <v>977</v>
      </c>
      <c r="N1210" t="s">
        <v>3369</v>
      </c>
      <c r="O1210" t="s">
        <v>3369</v>
      </c>
      <c r="P1210" t="s">
        <v>8062</v>
      </c>
      <c r="Q1210">
        <v>22735</v>
      </c>
      <c r="R1210">
        <v>21795</v>
      </c>
      <c r="S1210">
        <v>20340</v>
      </c>
      <c r="T1210">
        <v>910</v>
      </c>
      <c r="U1210">
        <v>545</v>
      </c>
      <c r="V1210">
        <v>1455</v>
      </c>
      <c r="W1210">
        <v>0.93320000000000003</v>
      </c>
      <c r="X1210">
        <v>0</v>
      </c>
      <c r="Y1210">
        <v>1</v>
      </c>
      <c r="Z1210">
        <v>1</v>
      </c>
      <c r="AA1210">
        <v>0</v>
      </c>
      <c r="AB1210" t="s">
        <v>1029</v>
      </c>
      <c r="AC1210" t="s">
        <v>8063</v>
      </c>
      <c r="AP1210" t="s">
        <v>980</v>
      </c>
      <c r="AQ1210">
        <v>0</v>
      </c>
      <c r="AT1210" t="s">
        <v>1047</v>
      </c>
      <c r="AU1210" t="s">
        <v>3923</v>
      </c>
      <c r="AV1210" t="str">
        <f t="shared" si="18"/>
        <v>Oczyszczalnia Dąb w aglomeracji Jaworzno</v>
      </c>
      <c r="AW1210" t="s">
        <v>8064</v>
      </c>
      <c r="AX1210" t="s">
        <v>3924</v>
      </c>
      <c r="BF1210" s="730" t="s">
        <v>3697</v>
      </c>
      <c r="BG1210" s="730" t="s">
        <v>1029</v>
      </c>
      <c r="BH1210" s="730" t="s">
        <v>9503</v>
      </c>
    </row>
    <row r="1211" spans="1:60">
      <c r="A1211">
        <v>1207</v>
      </c>
      <c r="B1211" t="s">
        <v>1029</v>
      </c>
      <c r="D1211" t="s">
        <v>3325</v>
      </c>
      <c r="E1211" t="s">
        <v>3327</v>
      </c>
      <c r="F1211" t="s">
        <v>973</v>
      </c>
      <c r="G1211">
        <v>1</v>
      </c>
      <c r="H1211">
        <v>0</v>
      </c>
      <c r="I1211" t="s">
        <v>2215</v>
      </c>
      <c r="J1211" t="s">
        <v>7879</v>
      </c>
      <c r="K1211" t="s">
        <v>7149</v>
      </c>
      <c r="L1211" t="s">
        <v>3625</v>
      </c>
      <c r="M1211" t="s">
        <v>977</v>
      </c>
      <c r="N1211" t="s">
        <v>3327</v>
      </c>
      <c r="O1211" t="s">
        <v>3327</v>
      </c>
      <c r="P1211" t="s">
        <v>8065</v>
      </c>
      <c r="Q1211">
        <v>2855</v>
      </c>
      <c r="R1211">
        <v>2799</v>
      </c>
      <c r="S1211">
        <v>2710</v>
      </c>
      <c r="T1211">
        <v>35</v>
      </c>
      <c r="U1211">
        <v>54</v>
      </c>
      <c r="V1211">
        <v>89</v>
      </c>
      <c r="W1211">
        <v>0.96819999999999995</v>
      </c>
      <c r="X1211">
        <v>0</v>
      </c>
      <c r="Y1211">
        <v>1</v>
      </c>
      <c r="Z1211">
        <v>1</v>
      </c>
      <c r="AA1211">
        <v>0</v>
      </c>
      <c r="AB1211" t="s">
        <v>1029</v>
      </c>
      <c r="AC1211" t="s">
        <v>8066</v>
      </c>
      <c r="AP1211" t="s">
        <v>980</v>
      </c>
      <c r="AQ1211">
        <v>0</v>
      </c>
      <c r="AT1211" t="s">
        <v>1019</v>
      </c>
      <c r="AU1211" t="s">
        <v>7097</v>
      </c>
      <c r="AV1211" t="str">
        <f t="shared" si="18"/>
        <v>Jaworze -Bielowy w aglomeracji Jaworze-Bielowy</v>
      </c>
      <c r="AW1211" t="s">
        <v>8067</v>
      </c>
      <c r="AX1211" t="s">
        <v>7098</v>
      </c>
      <c r="BF1211" s="730" t="s">
        <v>3482</v>
      </c>
      <c r="BG1211" s="730" t="s">
        <v>7180</v>
      </c>
      <c r="BH1211" s="730" t="s">
        <v>9503</v>
      </c>
    </row>
    <row r="1212" spans="1:60">
      <c r="A1212">
        <v>1208</v>
      </c>
      <c r="B1212" t="s">
        <v>1029</v>
      </c>
      <c r="D1212" t="s">
        <v>3296</v>
      </c>
      <c r="E1212" t="s">
        <v>3298</v>
      </c>
      <c r="F1212" t="s">
        <v>973</v>
      </c>
      <c r="G1212">
        <v>1</v>
      </c>
      <c r="H1212">
        <v>0</v>
      </c>
      <c r="I1212" t="s">
        <v>7750</v>
      </c>
      <c r="J1212" t="s">
        <v>7964</v>
      </c>
      <c r="K1212" t="s">
        <v>7149</v>
      </c>
      <c r="L1212" t="s">
        <v>3625</v>
      </c>
      <c r="M1212" t="s">
        <v>977</v>
      </c>
      <c r="N1212" t="s">
        <v>6377</v>
      </c>
      <c r="O1212" t="s">
        <v>6377</v>
      </c>
      <c r="P1212" t="s">
        <v>8068</v>
      </c>
      <c r="Q1212">
        <v>3647</v>
      </c>
      <c r="R1212">
        <v>3644</v>
      </c>
      <c r="S1212">
        <v>3579</v>
      </c>
      <c r="T1212">
        <v>16</v>
      </c>
      <c r="U1212">
        <v>49</v>
      </c>
      <c r="V1212">
        <v>65</v>
      </c>
      <c r="W1212">
        <v>0.98219999999999996</v>
      </c>
      <c r="X1212">
        <v>1</v>
      </c>
      <c r="Y1212">
        <v>1</v>
      </c>
      <c r="Z1212">
        <v>1</v>
      </c>
      <c r="AA1212">
        <v>1</v>
      </c>
      <c r="AB1212" t="s">
        <v>1029</v>
      </c>
      <c r="AC1212" t="s">
        <v>8069</v>
      </c>
      <c r="AP1212" t="s">
        <v>980</v>
      </c>
      <c r="AQ1212">
        <v>0</v>
      </c>
      <c r="AT1212" t="s">
        <v>1029</v>
      </c>
      <c r="AU1212" t="s">
        <v>7847</v>
      </c>
      <c r="AV1212" t="str">
        <f t="shared" si="18"/>
        <v>Małuszów w aglomeracji Jawor</v>
      </c>
      <c r="AW1212" t="s">
        <v>8070</v>
      </c>
      <c r="AX1212" t="s">
        <v>7848</v>
      </c>
      <c r="BF1212" s="730" t="s">
        <v>3367</v>
      </c>
      <c r="BG1212" s="730" t="s">
        <v>1268</v>
      </c>
      <c r="BH1212" s="730" t="s">
        <v>9503</v>
      </c>
    </row>
    <row r="1213" spans="1:60">
      <c r="A1213">
        <v>1209</v>
      </c>
      <c r="B1213" t="s">
        <v>1029</v>
      </c>
      <c r="D1213" t="s">
        <v>3258</v>
      </c>
      <c r="E1213" t="s">
        <v>3260</v>
      </c>
      <c r="F1213" t="s">
        <v>973</v>
      </c>
      <c r="G1213">
        <v>1</v>
      </c>
      <c r="H1213">
        <v>0</v>
      </c>
      <c r="I1213" t="s">
        <v>7750</v>
      </c>
      <c r="J1213" t="s">
        <v>7770</v>
      </c>
      <c r="K1213" t="s">
        <v>7149</v>
      </c>
      <c r="L1213" t="s">
        <v>3625</v>
      </c>
      <c r="M1213" t="s">
        <v>977</v>
      </c>
      <c r="N1213" t="s">
        <v>3260</v>
      </c>
      <c r="O1213" t="s">
        <v>3260</v>
      </c>
      <c r="P1213" t="s">
        <v>8071</v>
      </c>
      <c r="Q1213">
        <v>9818</v>
      </c>
      <c r="R1213">
        <v>9888</v>
      </c>
      <c r="S1213">
        <v>9726</v>
      </c>
      <c r="T1213">
        <v>162</v>
      </c>
      <c r="U1213">
        <v>0</v>
      </c>
      <c r="V1213">
        <v>162</v>
      </c>
      <c r="W1213">
        <v>0.98360000000000003</v>
      </c>
      <c r="X1213">
        <v>1</v>
      </c>
      <c r="Y1213">
        <v>1</v>
      </c>
      <c r="Z1213">
        <v>1</v>
      </c>
      <c r="AA1213">
        <v>1</v>
      </c>
      <c r="AB1213" t="s">
        <v>1029</v>
      </c>
      <c r="AC1213" t="s">
        <v>8072</v>
      </c>
      <c r="AP1213" t="s">
        <v>980</v>
      </c>
      <c r="AQ1213">
        <v>0</v>
      </c>
      <c r="AT1213" t="s">
        <v>1047</v>
      </c>
      <c r="AU1213" t="s">
        <v>3645</v>
      </c>
      <c r="AV1213" t="str">
        <f t="shared" si="18"/>
        <v>Ruptawa w aglomeracji Jastrzębie-Zdrój</v>
      </c>
      <c r="AW1213" t="s">
        <v>8073</v>
      </c>
      <c r="AX1213" t="s">
        <v>3646</v>
      </c>
      <c r="BF1213" s="730" t="s">
        <v>3325</v>
      </c>
      <c r="BG1213" s="730" t="s">
        <v>7149</v>
      </c>
      <c r="BH1213" s="730" t="s">
        <v>9503</v>
      </c>
    </row>
    <row r="1214" spans="1:60">
      <c r="A1214">
        <v>1210</v>
      </c>
      <c r="B1214" t="s">
        <v>1029</v>
      </c>
      <c r="D1214" t="s">
        <v>3126</v>
      </c>
      <c r="E1214" t="s">
        <v>3128</v>
      </c>
      <c r="F1214" t="s">
        <v>973</v>
      </c>
      <c r="G1214">
        <v>1</v>
      </c>
      <c r="H1214">
        <v>0</v>
      </c>
      <c r="I1214" t="s">
        <v>2152</v>
      </c>
      <c r="J1214" t="s">
        <v>7818</v>
      </c>
      <c r="K1214" t="s">
        <v>6849</v>
      </c>
      <c r="L1214" t="s">
        <v>3625</v>
      </c>
      <c r="M1214" t="s">
        <v>977</v>
      </c>
      <c r="N1214" t="s">
        <v>3128</v>
      </c>
      <c r="O1214" t="s">
        <v>3128</v>
      </c>
      <c r="P1214" t="s">
        <v>8074</v>
      </c>
      <c r="Q1214">
        <v>15660</v>
      </c>
      <c r="R1214">
        <v>14524</v>
      </c>
      <c r="S1214">
        <v>14242</v>
      </c>
      <c r="T1214">
        <v>90</v>
      </c>
      <c r="U1214">
        <v>192</v>
      </c>
      <c r="V1214">
        <v>282</v>
      </c>
      <c r="W1214">
        <v>0.98060000000000003</v>
      </c>
      <c r="X1214">
        <v>1</v>
      </c>
      <c r="Y1214">
        <v>1</v>
      </c>
      <c r="Z1214">
        <v>1</v>
      </c>
      <c r="AA1214">
        <v>1</v>
      </c>
      <c r="AB1214" t="s">
        <v>1029</v>
      </c>
      <c r="AC1214" t="s">
        <v>8075</v>
      </c>
      <c r="AP1214" t="s">
        <v>980</v>
      </c>
      <c r="AQ1214">
        <v>0</v>
      </c>
      <c r="AT1214" t="s">
        <v>1047</v>
      </c>
      <c r="AU1214" t="s">
        <v>3645</v>
      </c>
      <c r="AV1214" t="str">
        <f t="shared" si="18"/>
        <v>Dolna w aglomeracji Jastrzębie-Zdrój</v>
      </c>
      <c r="AW1214" t="s">
        <v>8076</v>
      </c>
      <c r="AX1214" t="s">
        <v>3646</v>
      </c>
      <c r="BF1214" s="730" t="s">
        <v>3296</v>
      </c>
      <c r="BG1214" s="730" t="s">
        <v>7149</v>
      </c>
      <c r="BH1214" s="730" t="s">
        <v>9503</v>
      </c>
    </row>
    <row r="1215" spans="1:60">
      <c r="A1215">
        <v>1211</v>
      </c>
      <c r="B1215" t="s">
        <v>1029</v>
      </c>
      <c r="D1215" t="s">
        <v>3098</v>
      </c>
      <c r="E1215" t="s">
        <v>3100</v>
      </c>
      <c r="F1215" t="s">
        <v>973</v>
      </c>
      <c r="G1215">
        <v>1</v>
      </c>
      <c r="H1215">
        <v>0</v>
      </c>
      <c r="I1215" t="s">
        <v>7750</v>
      </c>
      <c r="J1215" t="s">
        <v>8024</v>
      </c>
      <c r="K1215" t="s">
        <v>1029</v>
      </c>
      <c r="L1215" t="s">
        <v>3625</v>
      </c>
      <c r="M1215" t="s">
        <v>977</v>
      </c>
      <c r="N1215" t="s">
        <v>3100</v>
      </c>
      <c r="O1215" t="s">
        <v>3100</v>
      </c>
      <c r="P1215" t="s">
        <v>8077</v>
      </c>
      <c r="Q1215">
        <v>10960</v>
      </c>
      <c r="R1215">
        <v>10699</v>
      </c>
      <c r="S1215">
        <v>9134</v>
      </c>
      <c r="T1215">
        <v>1376</v>
      </c>
      <c r="U1215">
        <v>189</v>
      </c>
      <c r="V1215">
        <v>1565</v>
      </c>
      <c r="W1215">
        <v>0.85370000000000001</v>
      </c>
      <c r="X1215">
        <v>0</v>
      </c>
      <c r="Y1215">
        <v>1</v>
      </c>
      <c r="Z1215">
        <v>1</v>
      </c>
      <c r="AA1215">
        <v>0</v>
      </c>
      <c r="AB1215" t="s">
        <v>1029</v>
      </c>
      <c r="AC1215" t="s">
        <v>8078</v>
      </c>
      <c r="AP1215" t="s">
        <v>980</v>
      </c>
      <c r="AQ1215">
        <v>0</v>
      </c>
      <c r="AT1215" t="s">
        <v>1072</v>
      </c>
      <c r="AU1215" t="s">
        <v>2286</v>
      </c>
      <c r="AV1215" t="str">
        <f t="shared" si="18"/>
        <v>OŚ w Jastrowiu w aglomeracji Jastrowie</v>
      </c>
      <c r="AW1215" t="s">
        <v>8079</v>
      </c>
      <c r="AX1215" t="s">
        <v>2287</v>
      </c>
      <c r="BF1215" s="730" t="s">
        <v>3258</v>
      </c>
      <c r="BG1215" s="730" t="s">
        <v>7149</v>
      </c>
      <c r="BH1215" s="730" t="s">
        <v>9503</v>
      </c>
    </row>
    <row r="1216" spans="1:60">
      <c r="A1216">
        <v>1212</v>
      </c>
      <c r="B1216" t="s">
        <v>1029</v>
      </c>
      <c r="D1216" t="s">
        <v>3075</v>
      </c>
      <c r="E1216" t="s">
        <v>3077</v>
      </c>
      <c r="F1216" t="s">
        <v>973</v>
      </c>
      <c r="G1216">
        <v>1</v>
      </c>
      <c r="H1216">
        <v>0</v>
      </c>
      <c r="I1216" t="s">
        <v>2215</v>
      </c>
      <c r="J1216" t="s">
        <v>6200</v>
      </c>
      <c r="K1216" t="s">
        <v>1268</v>
      </c>
      <c r="L1216" t="s">
        <v>2001</v>
      </c>
      <c r="M1216" t="s">
        <v>977</v>
      </c>
      <c r="N1216" t="s">
        <v>8080</v>
      </c>
      <c r="O1216" t="s">
        <v>8081</v>
      </c>
      <c r="P1216" t="s">
        <v>8082</v>
      </c>
      <c r="Q1216">
        <v>15514</v>
      </c>
      <c r="R1216">
        <v>15332</v>
      </c>
      <c r="S1216">
        <v>15090</v>
      </c>
      <c r="T1216">
        <v>204</v>
      </c>
      <c r="U1216">
        <v>38</v>
      </c>
      <c r="V1216">
        <v>242</v>
      </c>
      <c r="W1216">
        <v>0.98419999999999996</v>
      </c>
      <c r="X1216">
        <v>1</v>
      </c>
      <c r="Y1216">
        <v>1</v>
      </c>
      <c r="Z1216">
        <v>1</v>
      </c>
      <c r="AA1216">
        <v>1</v>
      </c>
      <c r="AB1216" t="s">
        <v>1029</v>
      </c>
      <c r="AC1216" t="s">
        <v>8083</v>
      </c>
      <c r="AP1216" t="s">
        <v>980</v>
      </c>
      <c r="AQ1216">
        <v>0</v>
      </c>
      <c r="AT1216" t="s">
        <v>1212</v>
      </c>
      <c r="AU1216" t="s">
        <v>5638</v>
      </c>
      <c r="AV1216" t="str">
        <f t="shared" si="18"/>
        <v>SNOPKÓW w aglomeracji JASTKÓW</v>
      </c>
      <c r="AW1216" t="s">
        <v>8084</v>
      </c>
      <c r="AX1216" t="s">
        <v>8085</v>
      </c>
      <c r="BF1216" s="730" t="s">
        <v>3126</v>
      </c>
      <c r="BG1216" s="730" t="s">
        <v>6849</v>
      </c>
      <c r="BH1216" s="730" t="s">
        <v>9503</v>
      </c>
    </row>
    <row r="1217" spans="1:60">
      <c r="A1217">
        <v>1213</v>
      </c>
      <c r="B1217" t="s">
        <v>1029</v>
      </c>
      <c r="D1217" t="s">
        <v>3024</v>
      </c>
      <c r="E1217" t="s">
        <v>3026</v>
      </c>
      <c r="F1217" t="s">
        <v>973</v>
      </c>
      <c r="G1217">
        <v>2</v>
      </c>
      <c r="H1217">
        <v>0</v>
      </c>
      <c r="I1217" t="s">
        <v>2152</v>
      </c>
      <c r="J1217" t="s">
        <v>6617</v>
      </c>
      <c r="K1217" t="s">
        <v>1268</v>
      </c>
      <c r="L1217" t="s">
        <v>3625</v>
      </c>
      <c r="M1217" t="s">
        <v>977</v>
      </c>
      <c r="N1217" t="s">
        <v>3026</v>
      </c>
      <c r="O1217" t="s">
        <v>3026</v>
      </c>
      <c r="P1217" t="s">
        <v>8086</v>
      </c>
      <c r="Q1217">
        <v>5696</v>
      </c>
      <c r="R1217">
        <v>5352</v>
      </c>
      <c r="S1217">
        <v>5142</v>
      </c>
      <c r="T1217">
        <v>81</v>
      </c>
      <c r="U1217">
        <v>129</v>
      </c>
      <c r="V1217">
        <v>210</v>
      </c>
      <c r="W1217">
        <v>0.96079999999999999</v>
      </c>
      <c r="X1217">
        <v>0</v>
      </c>
      <c r="Y1217">
        <v>1</v>
      </c>
      <c r="Z1217">
        <v>1</v>
      </c>
      <c r="AA1217">
        <v>0</v>
      </c>
      <c r="AB1217" t="s">
        <v>1029</v>
      </c>
      <c r="AC1217" s="488" t="s">
        <v>8087</v>
      </c>
      <c r="AD1217" s="489" t="s">
        <v>8087</v>
      </c>
      <c r="AP1217" t="s">
        <v>980</v>
      </c>
      <c r="AQ1217">
        <v>0</v>
      </c>
      <c r="AT1217" t="s">
        <v>1169</v>
      </c>
      <c r="AU1217" t="s">
        <v>2612</v>
      </c>
      <c r="AV1217" t="str">
        <f t="shared" si="18"/>
        <v>Jurata w aglomeracji Jastarnia</v>
      </c>
      <c r="AW1217" t="s">
        <v>8088</v>
      </c>
      <c r="AX1217" t="s">
        <v>2613</v>
      </c>
      <c r="BF1217" s="730" t="s">
        <v>3098</v>
      </c>
      <c r="BG1217" s="730" t="s">
        <v>1029</v>
      </c>
      <c r="BH1217" s="730" t="s">
        <v>9503</v>
      </c>
    </row>
    <row r="1218" spans="1:60">
      <c r="A1218">
        <v>1214</v>
      </c>
      <c r="B1218" t="s">
        <v>1029</v>
      </c>
      <c r="D1218" t="s">
        <v>2641</v>
      </c>
      <c r="E1218" t="s">
        <v>2642</v>
      </c>
      <c r="F1218" t="s">
        <v>973</v>
      </c>
      <c r="G1218">
        <v>1</v>
      </c>
      <c r="H1218">
        <v>0</v>
      </c>
      <c r="I1218" t="s">
        <v>2152</v>
      </c>
      <c r="J1218" t="s">
        <v>6617</v>
      </c>
      <c r="K1218" t="s">
        <v>1268</v>
      </c>
      <c r="L1218" t="s">
        <v>3625</v>
      </c>
      <c r="M1218" t="s">
        <v>977</v>
      </c>
      <c r="N1218" t="s">
        <v>8089</v>
      </c>
      <c r="O1218" t="s">
        <v>2642</v>
      </c>
      <c r="P1218" t="s">
        <v>8090</v>
      </c>
      <c r="Q1218">
        <v>3492</v>
      </c>
      <c r="R1218">
        <v>3439</v>
      </c>
      <c r="S1218">
        <v>3439</v>
      </c>
      <c r="T1218">
        <v>0</v>
      </c>
      <c r="U1218">
        <v>0</v>
      </c>
      <c r="V1218">
        <v>0</v>
      </c>
      <c r="W1218">
        <v>1</v>
      </c>
      <c r="X1218">
        <v>1</v>
      </c>
      <c r="Y1218">
        <v>1</v>
      </c>
      <c r="Z1218">
        <v>1</v>
      </c>
      <c r="AA1218">
        <v>1</v>
      </c>
      <c r="AB1218" t="s">
        <v>1029</v>
      </c>
      <c r="AC1218" t="s">
        <v>8091</v>
      </c>
      <c r="AP1218" t="s">
        <v>980</v>
      </c>
      <c r="AQ1218">
        <v>0</v>
      </c>
      <c r="AT1218" t="s">
        <v>1019</v>
      </c>
      <c r="AU1218" t="s">
        <v>7062</v>
      </c>
      <c r="AV1218" t="str">
        <f t="shared" si="18"/>
        <v>oczyszczalnia ścieków dla miasta Jasła w aglomeracji Jasło</v>
      </c>
      <c r="AW1218" t="s">
        <v>8092</v>
      </c>
      <c r="AX1218" t="s">
        <v>6979</v>
      </c>
      <c r="BF1218" s="730" t="s">
        <v>3075</v>
      </c>
      <c r="BG1218" s="730" t="s">
        <v>1268</v>
      </c>
      <c r="BH1218" s="730" t="s">
        <v>9503</v>
      </c>
    </row>
    <row r="1219" spans="1:60">
      <c r="A1219">
        <v>1215</v>
      </c>
      <c r="B1219" t="s">
        <v>1029</v>
      </c>
      <c r="D1219" t="s">
        <v>2618</v>
      </c>
      <c r="E1219" t="s">
        <v>2619</v>
      </c>
      <c r="F1219" t="s">
        <v>973</v>
      </c>
      <c r="G1219">
        <v>1</v>
      </c>
      <c r="H1219">
        <v>0</v>
      </c>
      <c r="I1219" t="s">
        <v>7750</v>
      </c>
      <c r="J1219" t="s">
        <v>7989</v>
      </c>
      <c r="K1219" t="s">
        <v>7149</v>
      </c>
      <c r="L1219" t="s">
        <v>3625</v>
      </c>
      <c r="M1219" t="s">
        <v>977</v>
      </c>
      <c r="N1219" t="s">
        <v>2619</v>
      </c>
      <c r="O1219" t="s">
        <v>2619</v>
      </c>
      <c r="P1219" t="s">
        <v>8093</v>
      </c>
      <c r="Q1219">
        <v>15694</v>
      </c>
      <c r="R1219">
        <v>13909</v>
      </c>
      <c r="S1219">
        <v>13496</v>
      </c>
      <c r="T1219">
        <v>378</v>
      </c>
      <c r="U1219">
        <v>35</v>
      </c>
      <c r="V1219">
        <v>413</v>
      </c>
      <c r="W1219">
        <v>0.97030000000000005</v>
      </c>
      <c r="X1219">
        <v>0</v>
      </c>
      <c r="Y1219">
        <v>1</v>
      </c>
      <c r="Z1219">
        <v>0</v>
      </c>
      <c r="AA1219">
        <v>0</v>
      </c>
      <c r="AB1219" t="s">
        <v>1029</v>
      </c>
      <c r="AC1219" t="s">
        <v>8094</v>
      </c>
      <c r="AP1219" t="s">
        <v>980</v>
      </c>
      <c r="AQ1219">
        <v>0</v>
      </c>
      <c r="AT1219" t="s">
        <v>1029</v>
      </c>
      <c r="AU1219" t="s">
        <v>8095</v>
      </c>
      <c r="AV1219" t="str">
        <f t="shared" si="18"/>
        <v>Oczyszczalnia ścieków w Jasieniu w aglomeracji Jasień</v>
      </c>
      <c r="AW1219" t="s">
        <v>8096</v>
      </c>
      <c r="AX1219" t="s">
        <v>8097</v>
      </c>
      <c r="BF1219" s="730" t="s">
        <v>3024</v>
      </c>
      <c r="BG1219" s="730" t="s">
        <v>1268</v>
      </c>
      <c r="BH1219" s="730" t="s">
        <v>9503</v>
      </c>
    </row>
    <row r="1220" spans="1:60">
      <c r="A1220">
        <v>1216</v>
      </c>
      <c r="B1220" t="s">
        <v>1029</v>
      </c>
      <c r="D1220" t="s">
        <v>2520</v>
      </c>
      <c r="E1220" t="s">
        <v>2522</v>
      </c>
      <c r="F1220" t="s">
        <v>973</v>
      </c>
      <c r="G1220">
        <v>1</v>
      </c>
      <c r="H1220">
        <v>0</v>
      </c>
      <c r="I1220" t="s">
        <v>7750</v>
      </c>
      <c r="J1220" t="s">
        <v>7770</v>
      </c>
      <c r="K1220" t="s">
        <v>7149</v>
      </c>
      <c r="L1220" t="s">
        <v>3625</v>
      </c>
      <c r="M1220" t="s">
        <v>977</v>
      </c>
      <c r="N1220" t="s">
        <v>2522</v>
      </c>
      <c r="O1220" t="s">
        <v>2522</v>
      </c>
      <c r="P1220" t="s">
        <v>8098</v>
      </c>
      <c r="Q1220">
        <v>10330</v>
      </c>
      <c r="R1220">
        <v>10269</v>
      </c>
      <c r="S1220">
        <v>10124</v>
      </c>
      <c r="T1220">
        <v>63</v>
      </c>
      <c r="U1220">
        <v>82</v>
      </c>
      <c r="V1220">
        <v>145</v>
      </c>
      <c r="W1220">
        <v>0.9859</v>
      </c>
      <c r="X1220">
        <v>1</v>
      </c>
      <c r="Y1220">
        <v>1</v>
      </c>
      <c r="Z1220">
        <v>1</v>
      </c>
      <c r="AA1220">
        <v>1</v>
      </c>
      <c r="AB1220" t="s">
        <v>1029</v>
      </c>
      <c r="AC1220" t="s">
        <v>8099</v>
      </c>
      <c r="AP1220" t="s">
        <v>980</v>
      </c>
      <c r="AQ1220">
        <v>0</v>
      </c>
      <c r="AT1220" t="s">
        <v>1019</v>
      </c>
      <c r="AU1220" t="s">
        <v>7371</v>
      </c>
      <c r="AV1220" t="str">
        <f t="shared" si="18"/>
        <v>Gminna Oczyszczalnia Ścieków w Bliznem w aglomeracji Jasienica Rosielna</v>
      </c>
      <c r="AW1220" t="s">
        <v>8100</v>
      </c>
      <c r="AX1220" t="s">
        <v>7372</v>
      </c>
      <c r="BF1220" s="730" t="s">
        <v>2641</v>
      </c>
      <c r="BG1220" s="730" t="s">
        <v>1268</v>
      </c>
      <c r="BH1220" s="730" t="s">
        <v>9503</v>
      </c>
    </row>
    <row r="1221" spans="1:60">
      <c r="A1221">
        <v>1217</v>
      </c>
      <c r="B1221" t="s">
        <v>1029</v>
      </c>
      <c r="D1221" t="s">
        <v>2468</v>
      </c>
      <c r="E1221" t="s">
        <v>2470</v>
      </c>
      <c r="F1221" t="s">
        <v>973</v>
      </c>
      <c r="G1221">
        <v>1</v>
      </c>
      <c r="H1221">
        <v>0</v>
      </c>
      <c r="I1221" t="s">
        <v>7750</v>
      </c>
      <c r="J1221" t="s">
        <v>6186</v>
      </c>
      <c r="K1221" t="s">
        <v>1029</v>
      </c>
      <c r="L1221" t="s">
        <v>3625</v>
      </c>
      <c r="M1221" t="s">
        <v>977</v>
      </c>
      <c r="N1221" t="s">
        <v>2470</v>
      </c>
      <c r="O1221" t="s">
        <v>2470</v>
      </c>
      <c r="P1221" t="s">
        <v>8101</v>
      </c>
      <c r="Q1221">
        <v>3728</v>
      </c>
      <c r="R1221">
        <v>3570</v>
      </c>
      <c r="S1221">
        <v>2455</v>
      </c>
      <c r="T1221">
        <v>1034</v>
      </c>
      <c r="U1221">
        <v>81</v>
      </c>
      <c r="V1221">
        <v>1115</v>
      </c>
      <c r="W1221">
        <v>0.68769999999999998</v>
      </c>
      <c r="X1221">
        <v>0</v>
      </c>
      <c r="Y1221">
        <v>1</v>
      </c>
      <c r="Z1221">
        <v>0</v>
      </c>
      <c r="AA1221">
        <v>0</v>
      </c>
      <c r="AB1221" t="s">
        <v>1029</v>
      </c>
      <c r="AC1221" t="s">
        <v>8102</v>
      </c>
      <c r="AP1221" t="s">
        <v>980</v>
      </c>
      <c r="AQ1221">
        <v>0</v>
      </c>
      <c r="AT1221" t="s">
        <v>970</v>
      </c>
      <c r="AU1221" t="s">
        <v>1004</v>
      </c>
      <c r="AV1221" t="str">
        <f t="shared" si="18"/>
        <v>Oczyszczalnia ścieków Jarosławiec w aglomeracji Jarosławiec</v>
      </c>
      <c r="AW1221" t="s">
        <v>8103</v>
      </c>
      <c r="AX1221" t="s">
        <v>1005</v>
      </c>
      <c r="BF1221" s="730" t="s">
        <v>2618</v>
      </c>
      <c r="BG1221" s="730" t="s">
        <v>7149</v>
      </c>
      <c r="BH1221" s="730" t="s">
        <v>9503</v>
      </c>
    </row>
    <row r="1222" spans="1:60">
      <c r="A1222">
        <v>1218</v>
      </c>
      <c r="B1222" t="s">
        <v>1029</v>
      </c>
      <c r="D1222" t="s">
        <v>2328</v>
      </c>
      <c r="E1222" t="s">
        <v>2330</v>
      </c>
      <c r="F1222" t="s">
        <v>973</v>
      </c>
      <c r="G1222">
        <v>1</v>
      </c>
      <c r="H1222">
        <v>0</v>
      </c>
      <c r="I1222" t="s">
        <v>7750</v>
      </c>
      <c r="J1222" t="s">
        <v>8104</v>
      </c>
      <c r="K1222" t="s">
        <v>7180</v>
      </c>
      <c r="L1222" t="s">
        <v>3625</v>
      </c>
      <c r="M1222" t="s">
        <v>977</v>
      </c>
      <c r="N1222" t="s">
        <v>2330</v>
      </c>
      <c r="O1222" t="s">
        <v>8105</v>
      </c>
      <c r="P1222" t="s">
        <v>8106</v>
      </c>
      <c r="Q1222">
        <v>138100</v>
      </c>
      <c r="R1222">
        <v>121154</v>
      </c>
      <c r="S1222">
        <v>119443</v>
      </c>
      <c r="T1222">
        <v>1539</v>
      </c>
      <c r="U1222">
        <v>172</v>
      </c>
      <c r="V1222">
        <v>1711</v>
      </c>
      <c r="W1222">
        <v>0.9859</v>
      </c>
      <c r="X1222">
        <v>1</v>
      </c>
      <c r="Y1222">
        <v>1</v>
      </c>
      <c r="Z1222">
        <v>1</v>
      </c>
      <c r="AA1222">
        <v>1</v>
      </c>
      <c r="AB1222" t="s">
        <v>1029</v>
      </c>
      <c r="AC1222" t="s">
        <v>8107</v>
      </c>
      <c r="AP1222" t="s">
        <v>980</v>
      </c>
      <c r="AQ1222">
        <v>0</v>
      </c>
      <c r="AT1222" t="s">
        <v>1019</v>
      </c>
      <c r="AU1222" t="s">
        <v>7364</v>
      </c>
      <c r="AV1222" t="str">
        <f t="shared" ref="AV1222:AV1285" si="19">CONCATENATE("",AW1222," w aglomeracji ",AX1222)</f>
        <v>Jarosław w aglomeracji Jarosław</v>
      </c>
      <c r="AW1222" t="s">
        <v>7365</v>
      </c>
      <c r="AX1222" t="s">
        <v>7365</v>
      </c>
      <c r="BF1222" s="730" t="s">
        <v>2520</v>
      </c>
      <c r="BG1222" s="730" t="s">
        <v>7149</v>
      </c>
      <c r="BH1222" s="730" t="s">
        <v>9503</v>
      </c>
    </row>
    <row r="1223" spans="1:60">
      <c r="A1223">
        <v>1219</v>
      </c>
      <c r="B1223" t="s">
        <v>1029</v>
      </c>
      <c r="D1223" t="s">
        <v>2268</v>
      </c>
      <c r="E1223" t="s">
        <v>2270</v>
      </c>
      <c r="F1223" t="s">
        <v>973</v>
      </c>
      <c r="G1223">
        <v>2</v>
      </c>
      <c r="H1223">
        <v>0</v>
      </c>
      <c r="I1223" t="s">
        <v>7750</v>
      </c>
      <c r="J1223" t="s">
        <v>7830</v>
      </c>
      <c r="K1223" t="s">
        <v>6849</v>
      </c>
      <c r="L1223" t="s">
        <v>3625</v>
      </c>
      <c r="M1223" t="s">
        <v>977</v>
      </c>
      <c r="N1223" t="s">
        <v>2270</v>
      </c>
      <c r="O1223" t="s">
        <v>8108</v>
      </c>
      <c r="P1223" t="s">
        <v>8109</v>
      </c>
      <c r="Q1223">
        <v>9761</v>
      </c>
      <c r="R1223">
        <v>9252</v>
      </c>
      <c r="S1223">
        <v>9247</v>
      </c>
      <c r="T1223">
        <v>5</v>
      </c>
      <c r="U1223">
        <v>0</v>
      </c>
      <c r="V1223">
        <v>5</v>
      </c>
      <c r="W1223">
        <v>0.99950000000000006</v>
      </c>
      <c r="X1223">
        <v>1</v>
      </c>
      <c r="Y1223">
        <v>1</v>
      </c>
      <c r="Z1223">
        <v>1</v>
      </c>
      <c r="AA1223">
        <v>1</v>
      </c>
      <c r="AB1223" t="s">
        <v>1029</v>
      </c>
      <c r="AC1223" s="514" t="s">
        <v>8110</v>
      </c>
      <c r="AD1223" s="514" t="s">
        <v>8111</v>
      </c>
      <c r="AP1223" t="s">
        <v>980</v>
      </c>
      <c r="AQ1223">
        <v>0</v>
      </c>
      <c r="AT1223" t="s">
        <v>1038</v>
      </c>
      <c r="AU1223" t="s">
        <v>6188</v>
      </c>
      <c r="AV1223" t="str">
        <f t="shared" si="19"/>
        <v>Oczyszczalnia ścieków w Cielczy w aglomeracji Jarocin</v>
      </c>
      <c r="AW1223" t="s">
        <v>8112</v>
      </c>
      <c r="AX1223" t="s">
        <v>6841</v>
      </c>
      <c r="BF1223" s="730" t="s">
        <v>2468</v>
      </c>
      <c r="BG1223" s="730" t="s">
        <v>1029</v>
      </c>
      <c r="BH1223" s="730" t="s">
        <v>9503</v>
      </c>
    </row>
    <row r="1224" spans="1:60">
      <c r="A1224">
        <v>1220</v>
      </c>
      <c r="B1224" t="s">
        <v>1029</v>
      </c>
      <c r="D1224" t="s">
        <v>2237</v>
      </c>
      <c r="E1224" t="s">
        <v>2239</v>
      </c>
      <c r="F1224" t="s">
        <v>973</v>
      </c>
      <c r="G1224">
        <v>2</v>
      </c>
      <c r="H1224">
        <v>0</v>
      </c>
      <c r="I1224" t="s">
        <v>7750</v>
      </c>
      <c r="J1224" t="s">
        <v>7789</v>
      </c>
      <c r="K1224" t="s">
        <v>1029</v>
      </c>
      <c r="L1224" t="s">
        <v>3625</v>
      </c>
      <c r="M1224" t="s">
        <v>977</v>
      </c>
      <c r="N1224" t="s">
        <v>8113</v>
      </c>
      <c r="O1224" t="s">
        <v>8113</v>
      </c>
      <c r="P1224" t="s">
        <v>8114</v>
      </c>
      <c r="Q1224">
        <v>2672</v>
      </c>
      <c r="R1224">
        <v>2611</v>
      </c>
      <c r="S1224">
        <v>2568</v>
      </c>
      <c r="T1224">
        <v>13</v>
      </c>
      <c r="U1224">
        <v>30</v>
      </c>
      <c r="V1224">
        <v>43</v>
      </c>
      <c r="W1224">
        <v>0.98350000000000004</v>
      </c>
      <c r="X1224">
        <v>1</v>
      </c>
      <c r="Y1224">
        <v>1</v>
      </c>
      <c r="Z1224">
        <v>1</v>
      </c>
      <c r="AA1224">
        <v>1</v>
      </c>
      <c r="AB1224" t="s">
        <v>1029</v>
      </c>
      <c r="AC1224" s="488" t="s">
        <v>8115</v>
      </c>
      <c r="AD1224" s="489" t="s">
        <v>8116</v>
      </c>
      <c r="AP1224" t="s">
        <v>980</v>
      </c>
      <c r="AQ1224">
        <v>0</v>
      </c>
      <c r="AT1224" t="s">
        <v>1019</v>
      </c>
      <c r="AU1224" t="s">
        <v>7359</v>
      </c>
      <c r="AV1224" t="str">
        <f t="shared" si="19"/>
        <v>Jarocin w aglomeracji Jarocin</v>
      </c>
      <c r="AW1224" t="s">
        <v>6841</v>
      </c>
      <c r="AX1224" t="s">
        <v>6841</v>
      </c>
      <c r="BF1224" s="730" t="s">
        <v>2328</v>
      </c>
      <c r="BG1224" s="730" t="s">
        <v>7180</v>
      </c>
      <c r="BH1224" s="730" t="s">
        <v>9503</v>
      </c>
    </row>
    <row r="1225" spans="1:60">
      <c r="A1225">
        <v>1221</v>
      </c>
      <c r="B1225" t="s">
        <v>1029</v>
      </c>
      <c r="D1225" t="s">
        <v>2220</v>
      </c>
      <c r="E1225" t="s">
        <v>2221</v>
      </c>
      <c r="F1225" t="s">
        <v>973</v>
      </c>
      <c r="G1225">
        <v>1</v>
      </c>
      <c r="H1225">
        <v>0</v>
      </c>
      <c r="I1225" t="s">
        <v>7750</v>
      </c>
      <c r="J1225" t="s">
        <v>8117</v>
      </c>
      <c r="K1225" t="s">
        <v>7149</v>
      </c>
      <c r="L1225" t="s">
        <v>3625</v>
      </c>
      <c r="M1225" t="s">
        <v>977</v>
      </c>
      <c r="N1225" t="s">
        <v>2221</v>
      </c>
      <c r="O1225" t="s">
        <v>2221</v>
      </c>
      <c r="P1225" t="s">
        <v>8118</v>
      </c>
      <c r="Q1225">
        <v>2727</v>
      </c>
      <c r="R1225">
        <v>2547</v>
      </c>
      <c r="S1225">
        <v>2520</v>
      </c>
      <c r="T1225">
        <v>17</v>
      </c>
      <c r="U1225">
        <v>10</v>
      </c>
      <c r="V1225">
        <v>27</v>
      </c>
      <c r="W1225">
        <v>0.98939999999999995</v>
      </c>
      <c r="X1225">
        <v>1</v>
      </c>
      <c r="Y1225">
        <v>1</v>
      </c>
      <c r="Z1225">
        <v>1</v>
      </c>
      <c r="AA1225">
        <v>1</v>
      </c>
      <c r="AB1225" t="s">
        <v>1029</v>
      </c>
      <c r="AC1225" t="s">
        <v>8119</v>
      </c>
      <c r="AP1225" t="s">
        <v>980</v>
      </c>
      <c r="AQ1225">
        <v>0</v>
      </c>
      <c r="AT1225" t="s">
        <v>1212</v>
      </c>
      <c r="AU1225" t="s">
        <v>5731</v>
      </c>
      <c r="AV1225" t="str">
        <f t="shared" si="19"/>
        <v>Gminna Oczyszczalnia w Starym Pawłowie Ecolo - Chief w aglomeracji Janów Podlaski</v>
      </c>
      <c r="AW1225" t="s">
        <v>8120</v>
      </c>
      <c r="AX1225" t="s">
        <v>5732</v>
      </c>
      <c r="BF1225" s="730" t="s">
        <v>2268</v>
      </c>
      <c r="BG1225" s="730" t="s">
        <v>6849</v>
      </c>
      <c r="BH1225" s="730" t="s">
        <v>9503</v>
      </c>
    </row>
    <row r="1226" spans="1:60">
      <c r="A1226">
        <v>1222</v>
      </c>
      <c r="B1226" t="s">
        <v>1029</v>
      </c>
      <c r="D1226" t="s">
        <v>2147</v>
      </c>
      <c r="E1226" t="s">
        <v>2149</v>
      </c>
      <c r="F1226" t="s">
        <v>973</v>
      </c>
      <c r="G1226">
        <v>1</v>
      </c>
      <c r="H1226">
        <v>0</v>
      </c>
      <c r="I1226" t="s">
        <v>7750</v>
      </c>
      <c r="J1226" t="s">
        <v>7882</v>
      </c>
      <c r="K1226" t="s">
        <v>1029</v>
      </c>
      <c r="L1226" t="s">
        <v>3625</v>
      </c>
      <c r="M1226" t="s">
        <v>977</v>
      </c>
      <c r="N1226" t="s">
        <v>2149</v>
      </c>
      <c r="O1226" t="s">
        <v>2149</v>
      </c>
      <c r="P1226" t="s">
        <v>8121</v>
      </c>
      <c r="Q1226">
        <v>2637</v>
      </c>
      <c r="R1226">
        <v>2229</v>
      </c>
      <c r="S1226">
        <v>2161</v>
      </c>
      <c r="T1226">
        <v>55</v>
      </c>
      <c r="U1226">
        <v>13</v>
      </c>
      <c r="V1226">
        <v>68</v>
      </c>
      <c r="W1226">
        <v>0.96950000000000003</v>
      </c>
      <c r="X1226">
        <v>0</v>
      </c>
      <c r="Y1226">
        <v>1</v>
      </c>
      <c r="Z1226">
        <v>0</v>
      </c>
      <c r="AA1226">
        <v>0</v>
      </c>
      <c r="AB1226" t="s">
        <v>1029</v>
      </c>
      <c r="AC1226" t="s">
        <v>8122</v>
      </c>
      <c r="AP1226" t="s">
        <v>980</v>
      </c>
      <c r="AQ1226">
        <v>0</v>
      </c>
      <c r="AT1226" t="s">
        <v>1019</v>
      </c>
      <c r="AU1226" t="s">
        <v>7056</v>
      </c>
      <c r="AV1226" t="str">
        <f t="shared" si="19"/>
        <v>Przedsiębiorstwo Gospodarki Komunalnej i Mieszkaniowej Sp. z o.o. Oczyszczalnia Ścieków w aglomeracji Janów Lubelski</v>
      </c>
      <c r="AW1226" t="s">
        <v>8123</v>
      </c>
      <c r="AX1226" t="s">
        <v>7057</v>
      </c>
      <c r="BF1226" s="730" t="s">
        <v>2237</v>
      </c>
      <c r="BG1226" s="730" t="s">
        <v>1029</v>
      </c>
      <c r="BH1226" s="730" t="s">
        <v>9503</v>
      </c>
    </row>
    <row r="1227" spans="1:60">
      <c r="A1227">
        <v>1223</v>
      </c>
      <c r="B1227" t="s">
        <v>1029</v>
      </c>
      <c r="D1227" t="s">
        <v>1972</v>
      </c>
      <c r="E1227" t="s">
        <v>1974</v>
      </c>
      <c r="F1227" t="s">
        <v>973</v>
      </c>
      <c r="G1227">
        <v>1</v>
      </c>
      <c r="H1227">
        <v>0</v>
      </c>
      <c r="I1227" t="s">
        <v>7750</v>
      </c>
      <c r="J1227" t="s">
        <v>7989</v>
      </c>
      <c r="K1227" t="s">
        <v>1029</v>
      </c>
      <c r="L1227" t="s">
        <v>3625</v>
      </c>
      <c r="M1227" t="s">
        <v>977</v>
      </c>
      <c r="N1227" t="s">
        <v>1974</v>
      </c>
      <c r="O1227" t="s">
        <v>8124</v>
      </c>
      <c r="P1227" t="s">
        <v>8125</v>
      </c>
      <c r="Q1227">
        <v>3300</v>
      </c>
      <c r="R1227">
        <v>3097</v>
      </c>
      <c r="S1227">
        <v>2928</v>
      </c>
      <c r="T1227">
        <v>137</v>
      </c>
      <c r="U1227">
        <v>32</v>
      </c>
      <c r="V1227">
        <v>169</v>
      </c>
      <c r="W1227">
        <v>0.94540000000000002</v>
      </c>
      <c r="X1227">
        <v>0</v>
      </c>
      <c r="Y1227">
        <v>1</v>
      </c>
      <c r="Z1227">
        <v>1</v>
      </c>
      <c r="AA1227">
        <v>0</v>
      </c>
      <c r="AB1227" t="s">
        <v>1029</v>
      </c>
      <c r="AC1227" t="s">
        <v>8126</v>
      </c>
      <c r="AP1227" t="s">
        <v>980</v>
      </c>
      <c r="AQ1227">
        <v>0</v>
      </c>
      <c r="AT1227" t="s">
        <v>1038</v>
      </c>
      <c r="AU1227" t="s">
        <v>6402</v>
      </c>
      <c r="AV1227" t="str">
        <f t="shared" si="19"/>
        <v>Flantrowo w aglomeracji Janowiec Wielkopolski</v>
      </c>
      <c r="AW1227" t="s">
        <v>8127</v>
      </c>
      <c r="AX1227" t="s">
        <v>6403</v>
      </c>
      <c r="BF1227" s="730" t="s">
        <v>2220</v>
      </c>
      <c r="BG1227" s="730" t="s">
        <v>7149</v>
      </c>
      <c r="BH1227" s="730" t="s">
        <v>9503</v>
      </c>
    </row>
    <row r="1228" spans="1:60">
      <c r="A1228">
        <v>1224</v>
      </c>
      <c r="B1228" t="s">
        <v>1029</v>
      </c>
      <c r="D1228" t="s">
        <v>1903</v>
      </c>
      <c r="E1228" t="s">
        <v>1905</v>
      </c>
      <c r="F1228" t="s">
        <v>973</v>
      </c>
      <c r="G1228">
        <v>1</v>
      </c>
      <c r="H1228">
        <v>0</v>
      </c>
      <c r="I1228" t="s">
        <v>2215</v>
      </c>
      <c r="J1228" t="s">
        <v>6569</v>
      </c>
      <c r="K1228" t="s">
        <v>1268</v>
      </c>
      <c r="L1228" t="s">
        <v>3625</v>
      </c>
      <c r="M1228" t="s">
        <v>977</v>
      </c>
      <c r="N1228" t="s">
        <v>1905</v>
      </c>
      <c r="O1228" t="s">
        <v>1905</v>
      </c>
      <c r="P1228" t="s">
        <v>8128</v>
      </c>
      <c r="Q1228">
        <v>12530</v>
      </c>
      <c r="R1228">
        <v>13059</v>
      </c>
      <c r="S1228">
        <v>10703</v>
      </c>
      <c r="T1228">
        <v>2224</v>
      </c>
      <c r="U1228">
        <v>132</v>
      </c>
      <c r="V1228">
        <v>2356</v>
      </c>
      <c r="W1228">
        <v>0.8196</v>
      </c>
      <c r="X1228">
        <v>0</v>
      </c>
      <c r="Y1228">
        <v>1</v>
      </c>
      <c r="Z1228">
        <v>1</v>
      </c>
      <c r="AA1228">
        <v>0</v>
      </c>
      <c r="AB1228" t="s">
        <v>1029</v>
      </c>
      <c r="AC1228" t="s">
        <v>8129</v>
      </c>
      <c r="AP1228" t="s">
        <v>980</v>
      </c>
      <c r="AQ1228">
        <v>0</v>
      </c>
      <c r="AT1228" t="s">
        <v>1029</v>
      </c>
      <c r="AU1228" t="s">
        <v>7841</v>
      </c>
      <c r="AV1228" t="str">
        <f t="shared" si="19"/>
        <v>Janowice Wielkie w aglomeracji Janowice Wielkie</v>
      </c>
      <c r="AW1228" t="s">
        <v>7842</v>
      </c>
      <c r="AX1228" t="s">
        <v>7842</v>
      </c>
      <c r="BF1228" s="730" t="s">
        <v>2147</v>
      </c>
      <c r="BG1228" s="730" t="s">
        <v>1029</v>
      </c>
      <c r="BH1228" s="730" t="s">
        <v>9503</v>
      </c>
    </row>
    <row r="1229" spans="1:60">
      <c r="A1229">
        <v>1225</v>
      </c>
      <c r="B1229" t="s">
        <v>1029</v>
      </c>
      <c r="D1229" t="s">
        <v>1863</v>
      </c>
      <c r="E1229" t="s">
        <v>1864</v>
      </c>
      <c r="F1229" t="s">
        <v>973</v>
      </c>
      <c r="G1229">
        <v>1</v>
      </c>
      <c r="H1229">
        <v>0</v>
      </c>
      <c r="I1229" t="s">
        <v>7750</v>
      </c>
      <c r="J1229" t="s">
        <v>8130</v>
      </c>
      <c r="K1229" t="s">
        <v>7180</v>
      </c>
      <c r="L1229" t="s">
        <v>976</v>
      </c>
      <c r="M1229" t="s">
        <v>977</v>
      </c>
      <c r="N1229" t="s">
        <v>1864</v>
      </c>
      <c r="O1229" t="s">
        <v>1864</v>
      </c>
      <c r="P1229" t="s">
        <v>8131</v>
      </c>
      <c r="Q1229">
        <v>3710</v>
      </c>
      <c r="R1229">
        <v>3496</v>
      </c>
      <c r="S1229">
        <v>3382</v>
      </c>
      <c r="T1229">
        <v>82</v>
      </c>
      <c r="U1229">
        <v>32</v>
      </c>
      <c r="V1229">
        <v>114</v>
      </c>
      <c r="W1229">
        <v>0.96740000000000004</v>
      </c>
      <c r="X1229">
        <v>0</v>
      </c>
      <c r="Y1229">
        <v>1</v>
      </c>
      <c r="Z1229">
        <v>0</v>
      </c>
      <c r="AA1229">
        <v>0</v>
      </c>
      <c r="AB1229" t="s">
        <v>1029</v>
      </c>
      <c r="AC1229" t="s">
        <v>8132</v>
      </c>
      <c r="AP1229" t="s">
        <v>980</v>
      </c>
      <c r="AQ1229">
        <v>0</v>
      </c>
      <c r="AT1229" t="s">
        <v>1072</v>
      </c>
      <c r="AU1229" t="s">
        <v>2078</v>
      </c>
      <c r="AV1229" t="str">
        <f t="shared" si="19"/>
        <v>Qemetica Soda Polska S. A. Zakład produkcyjny JANIKOSODA w Janikowie w aglomeracji Janikowo</v>
      </c>
      <c r="AW1229" t="s">
        <v>8133</v>
      </c>
      <c r="AX1229" t="s">
        <v>2079</v>
      </c>
      <c r="BF1229" s="730" t="s">
        <v>1972</v>
      </c>
      <c r="BG1229" s="730" t="s">
        <v>1029</v>
      </c>
      <c r="BH1229" s="730" t="s">
        <v>9503</v>
      </c>
    </row>
    <row r="1230" spans="1:60">
      <c r="A1230">
        <v>1226</v>
      </c>
      <c r="B1230" t="s">
        <v>1029</v>
      </c>
      <c r="D1230" t="s">
        <v>1371</v>
      </c>
      <c r="E1230" t="s">
        <v>1373</v>
      </c>
      <c r="F1230" t="s">
        <v>973</v>
      </c>
      <c r="G1230">
        <v>1</v>
      </c>
      <c r="H1230">
        <v>0</v>
      </c>
      <c r="I1230" t="s">
        <v>7750</v>
      </c>
      <c r="J1230" t="s">
        <v>7989</v>
      </c>
      <c r="K1230" t="s">
        <v>7149</v>
      </c>
      <c r="L1230" t="s">
        <v>3625</v>
      </c>
      <c r="M1230" t="s">
        <v>977</v>
      </c>
      <c r="N1230" t="s">
        <v>1373</v>
      </c>
      <c r="O1230" t="s">
        <v>1373</v>
      </c>
      <c r="P1230" t="s">
        <v>8134</v>
      </c>
      <c r="Q1230">
        <v>2022</v>
      </c>
      <c r="R1230">
        <v>2071</v>
      </c>
      <c r="S1230">
        <v>104</v>
      </c>
      <c r="T1230">
        <v>1764</v>
      </c>
      <c r="U1230">
        <v>203</v>
      </c>
      <c r="V1230">
        <v>1967</v>
      </c>
      <c r="W1230">
        <v>5.0200000000000002E-2</v>
      </c>
      <c r="X1230">
        <v>0</v>
      </c>
      <c r="Y1230">
        <v>1</v>
      </c>
      <c r="Z1230">
        <v>1</v>
      </c>
      <c r="AA1230">
        <v>0</v>
      </c>
      <c r="AB1230" t="s">
        <v>1029</v>
      </c>
      <c r="AC1230" t="s">
        <v>8135</v>
      </c>
      <c r="AP1230" t="s">
        <v>980</v>
      </c>
      <c r="AQ1230">
        <v>0</v>
      </c>
      <c r="AT1230" t="s">
        <v>1212</v>
      </c>
      <c r="AU1230" t="s">
        <v>5941</v>
      </c>
      <c r="AV1230" t="str">
        <f t="shared" si="19"/>
        <v>Nowy Jadów w aglomeracji Jadów</v>
      </c>
      <c r="AW1230" t="s">
        <v>8136</v>
      </c>
      <c r="AX1230" t="s">
        <v>5942</v>
      </c>
      <c r="BF1230" s="730" t="s">
        <v>1903</v>
      </c>
      <c r="BG1230" s="730" t="s">
        <v>1268</v>
      </c>
      <c r="BH1230" s="730" t="s">
        <v>9503</v>
      </c>
    </row>
    <row r="1231" spans="1:60">
      <c r="A1231">
        <v>1227</v>
      </c>
      <c r="B1231" t="s">
        <v>1029</v>
      </c>
      <c r="D1231" t="s">
        <v>1358</v>
      </c>
      <c r="E1231" t="s">
        <v>1360</v>
      </c>
      <c r="F1231" t="s">
        <v>973</v>
      </c>
      <c r="G1231">
        <v>2</v>
      </c>
      <c r="H1231">
        <v>0</v>
      </c>
      <c r="I1231" t="s">
        <v>7750</v>
      </c>
      <c r="J1231" t="s">
        <v>7751</v>
      </c>
      <c r="K1231" t="s">
        <v>5796</v>
      </c>
      <c r="L1231" t="s">
        <v>3625</v>
      </c>
      <c r="M1231" t="s">
        <v>977</v>
      </c>
      <c r="N1231" t="s">
        <v>1360</v>
      </c>
      <c r="O1231" t="s">
        <v>8137</v>
      </c>
      <c r="P1231" t="s">
        <v>8138</v>
      </c>
      <c r="Q1231">
        <v>21210</v>
      </c>
      <c r="R1231">
        <v>20198</v>
      </c>
      <c r="S1231">
        <v>16668</v>
      </c>
      <c r="T1231">
        <v>2735</v>
      </c>
      <c r="U1231">
        <v>795</v>
      </c>
      <c r="V1231">
        <v>3530</v>
      </c>
      <c r="W1231">
        <v>0.82520000000000004</v>
      </c>
      <c r="X1231">
        <v>0</v>
      </c>
      <c r="Y1231">
        <v>1</v>
      </c>
      <c r="Z1231">
        <v>0</v>
      </c>
      <c r="AA1231">
        <v>0</v>
      </c>
      <c r="AB1231" t="s">
        <v>1029</v>
      </c>
      <c r="AC1231" s="488" t="s">
        <v>8139</v>
      </c>
      <c r="AD1231" s="489" t="s">
        <v>8140</v>
      </c>
      <c r="AP1231" t="s">
        <v>980</v>
      </c>
      <c r="AQ1231">
        <v>0</v>
      </c>
      <c r="AT1231" t="s">
        <v>1169</v>
      </c>
      <c r="AU1231" t="s">
        <v>3244</v>
      </c>
      <c r="AV1231" t="str">
        <f t="shared" si="19"/>
        <v>Jabłowo w aglomeracji Jabłowo</v>
      </c>
      <c r="AW1231" t="s">
        <v>3245</v>
      </c>
      <c r="AX1231" t="s">
        <v>3245</v>
      </c>
      <c r="BF1231" s="730" t="s">
        <v>1863</v>
      </c>
      <c r="BG1231" s="730" t="s">
        <v>7180</v>
      </c>
      <c r="BH1231" s="730" t="s">
        <v>9503</v>
      </c>
    </row>
    <row r="1232" spans="1:60">
      <c r="A1232">
        <v>1228</v>
      </c>
      <c r="B1232" t="s">
        <v>1029</v>
      </c>
      <c r="D1232" t="s">
        <v>1273</v>
      </c>
      <c r="E1232" t="s">
        <v>7777</v>
      </c>
      <c r="F1232" t="s">
        <v>973</v>
      </c>
      <c r="G1232">
        <v>1</v>
      </c>
      <c r="H1232">
        <v>0</v>
      </c>
      <c r="I1232" t="s">
        <v>7750</v>
      </c>
      <c r="J1232" t="s">
        <v>7776</v>
      </c>
      <c r="K1232" t="s">
        <v>7777</v>
      </c>
      <c r="L1232" t="s">
        <v>3625</v>
      </c>
      <c r="M1232" t="s">
        <v>977</v>
      </c>
      <c r="N1232" t="s">
        <v>8141</v>
      </c>
      <c r="O1232" t="s">
        <v>8142</v>
      </c>
      <c r="P1232" t="s">
        <v>8143</v>
      </c>
      <c r="Q1232">
        <v>35568</v>
      </c>
      <c r="R1232">
        <v>31947</v>
      </c>
      <c r="S1232">
        <v>31145</v>
      </c>
      <c r="T1232">
        <v>529</v>
      </c>
      <c r="U1232">
        <v>273</v>
      </c>
      <c r="V1232">
        <v>802</v>
      </c>
      <c r="W1232">
        <v>0.97489999999999999</v>
      </c>
      <c r="X1232">
        <v>0</v>
      </c>
      <c r="Y1232">
        <v>1</v>
      </c>
      <c r="Z1232">
        <v>1</v>
      </c>
      <c r="AA1232">
        <v>0</v>
      </c>
      <c r="AB1232" t="s">
        <v>1029</v>
      </c>
      <c r="AC1232" t="s">
        <v>8144</v>
      </c>
      <c r="AP1232" t="s">
        <v>980</v>
      </c>
      <c r="AQ1232">
        <v>0</v>
      </c>
      <c r="AT1232" t="s">
        <v>1169</v>
      </c>
      <c r="AU1232" t="s">
        <v>3239</v>
      </c>
      <c r="AV1232" t="str">
        <f t="shared" si="19"/>
        <v>Gminna Oczyszczalnia Ścieków w aglomeracji Jabłonowo Pomorskie</v>
      </c>
      <c r="AW1232" t="s">
        <v>4167</v>
      </c>
      <c r="AX1232" t="s">
        <v>3240</v>
      </c>
      <c r="BF1232" s="730" t="s">
        <v>1371</v>
      </c>
      <c r="BG1232" s="730" t="s">
        <v>7149</v>
      </c>
      <c r="BH1232" s="730" t="s">
        <v>9503</v>
      </c>
    </row>
    <row r="1233" spans="1:60">
      <c r="A1233">
        <v>1229</v>
      </c>
      <c r="B1233" t="s">
        <v>1029</v>
      </c>
      <c r="D1233" t="s">
        <v>1266</v>
      </c>
      <c r="E1233" t="s">
        <v>1268</v>
      </c>
      <c r="F1233" t="s">
        <v>973</v>
      </c>
      <c r="G1233">
        <v>1</v>
      </c>
      <c r="H1233">
        <v>0</v>
      </c>
      <c r="I1233" t="s">
        <v>2152</v>
      </c>
      <c r="J1233" t="s">
        <v>6617</v>
      </c>
      <c r="K1233" t="s">
        <v>1268</v>
      </c>
      <c r="L1233" t="s">
        <v>3625</v>
      </c>
      <c r="M1233" t="s">
        <v>977</v>
      </c>
      <c r="N1233" t="s">
        <v>1268</v>
      </c>
      <c r="O1233" t="s">
        <v>8145</v>
      </c>
      <c r="P1233" t="s">
        <v>8146</v>
      </c>
      <c r="Q1233">
        <v>199209</v>
      </c>
      <c r="R1233">
        <v>199209</v>
      </c>
      <c r="S1233">
        <v>197273</v>
      </c>
      <c r="T1233">
        <v>1606</v>
      </c>
      <c r="U1233">
        <v>330</v>
      </c>
      <c r="V1233">
        <v>1936</v>
      </c>
      <c r="W1233">
        <v>0.99029999999999996</v>
      </c>
      <c r="X1233">
        <v>1</v>
      </c>
      <c r="Y1233">
        <v>1</v>
      </c>
      <c r="Z1233">
        <v>1</v>
      </c>
      <c r="AA1233">
        <v>1</v>
      </c>
      <c r="AB1233" t="s">
        <v>1029</v>
      </c>
      <c r="AC1233" t="s">
        <v>8147</v>
      </c>
      <c r="AP1233" t="s">
        <v>980</v>
      </c>
      <c r="AQ1233">
        <v>0</v>
      </c>
      <c r="AT1233" t="s">
        <v>935</v>
      </c>
      <c r="AU1233" t="s">
        <v>5396</v>
      </c>
      <c r="AV1233" t="str">
        <f t="shared" si="19"/>
        <v>ZUBRZYCA DOLNA w aglomeracji Jabłonka - Zubrzyca Dolna</v>
      </c>
      <c r="AW1233" t="s">
        <v>8148</v>
      </c>
      <c r="AX1233" t="s">
        <v>5397</v>
      </c>
      <c r="BF1233" s="730" t="s">
        <v>1358</v>
      </c>
      <c r="BG1233" s="730" t="s">
        <v>5796</v>
      </c>
      <c r="BH1233" s="730" t="s">
        <v>9503</v>
      </c>
    </row>
    <row r="1234" spans="1:60">
      <c r="A1234">
        <v>1230</v>
      </c>
      <c r="B1234" t="s">
        <v>1029</v>
      </c>
      <c r="D1234" t="s">
        <v>1233</v>
      </c>
      <c r="E1234" t="s">
        <v>1235</v>
      </c>
      <c r="F1234" t="s">
        <v>973</v>
      </c>
      <c r="G1234">
        <v>1</v>
      </c>
      <c r="H1234">
        <v>0</v>
      </c>
      <c r="I1234" t="s">
        <v>7750</v>
      </c>
      <c r="J1234" t="s">
        <v>8130</v>
      </c>
      <c r="K1234" t="s">
        <v>7180</v>
      </c>
      <c r="L1234" t="s">
        <v>3625</v>
      </c>
      <c r="M1234" t="s">
        <v>977</v>
      </c>
      <c r="N1234" t="s">
        <v>1235</v>
      </c>
      <c r="O1234" t="s">
        <v>8149</v>
      </c>
      <c r="P1234" t="s">
        <v>8150</v>
      </c>
      <c r="Q1234">
        <v>21634</v>
      </c>
      <c r="R1234">
        <v>19718</v>
      </c>
      <c r="S1234">
        <v>19475</v>
      </c>
      <c r="T1234">
        <v>79</v>
      </c>
      <c r="U1234">
        <v>164</v>
      </c>
      <c r="V1234">
        <v>243</v>
      </c>
      <c r="W1234">
        <v>0.98770000000000002</v>
      </c>
      <c r="X1234">
        <v>1</v>
      </c>
      <c r="Y1234">
        <v>1</v>
      </c>
      <c r="Z1234">
        <v>1</v>
      </c>
      <c r="AA1234">
        <v>1</v>
      </c>
      <c r="AB1234" t="s">
        <v>1029</v>
      </c>
      <c r="AC1234" t="s">
        <v>8151</v>
      </c>
      <c r="AP1234" t="s">
        <v>980</v>
      </c>
      <c r="AQ1234">
        <v>0</v>
      </c>
      <c r="AT1234" t="s">
        <v>935</v>
      </c>
      <c r="AU1234" t="s">
        <v>5391</v>
      </c>
      <c r="AV1234" t="str">
        <f t="shared" si="19"/>
        <v>PODWILK w aglomeracji JABŁONKA - PODWILK</v>
      </c>
      <c r="AW1234" t="s">
        <v>8152</v>
      </c>
      <c r="AX1234" t="s">
        <v>8153</v>
      </c>
      <c r="BF1234" s="730" t="s">
        <v>1273</v>
      </c>
      <c r="BG1234" s="730" t="s">
        <v>7777</v>
      </c>
      <c r="BH1234" s="730" t="s">
        <v>9503</v>
      </c>
    </row>
    <row r="1235" spans="1:60">
      <c r="A1235">
        <v>1231</v>
      </c>
      <c r="B1235" t="s">
        <v>1029</v>
      </c>
      <c r="D1235" t="s">
        <v>1191</v>
      </c>
      <c r="E1235" t="s">
        <v>1193</v>
      </c>
      <c r="F1235" t="s">
        <v>973</v>
      </c>
      <c r="G1235">
        <v>1</v>
      </c>
      <c r="H1235">
        <v>0</v>
      </c>
      <c r="I1235" t="s">
        <v>2152</v>
      </c>
      <c r="J1235" t="s">
        <v>7818</v>
      </c>
      <c r="K1235" t="s">
        <v>6849</v>
      </c>
      <c r="L1235" t="s">
        <v>3625</v>
      </c>
      <c r="M1235" t="s">
        <v>977</v>
      </c>
      <c r="N1235" t="s">
        <v>8154</v>
      </c>
      <c r="O1235" t="s">
        <v>8155</v>
      </c>
      <c r="P1235" t="s">
        <v>8156</v>
      </c>
      <c r="Q1235">
        <v>34134</v>
      </c>
      <c r="R1235">
        <v>33548</v>
      </c>
      <c r="S1235">
        <v>32163</v>
      </c>
      <c r="T1235">
        <v>871</v>
      </c>
      <c r="U1235">
        <v>514</v>
      </c>
      <c r="V1235">
        <v>1385</v>
      </c>
      <c r="W1235">
        <v>0.9587</v>
      </c>
      <c r="X1235">
        <v>0</v>
      </c>
      <c r="Y1235">
        <v>1</v>
      </c>
      <c r="Z1235">
        <v>1</v>
      </c>
      <c r="AA1235">
        <v>0</v>
      </c>
      <c r="AB1235" t="s">
        <v>1029</v>
      </c>
      <c r="AC1235" t="s">
        <v>8157</v>
      </c>
      <c r="AP1235" t="s">
        <v>980</v>
      </c>
      <c r="AQ1235">
        <v>0</v>
      </c>
      <c r="AT1235" t="s">
        <v>935</v>
      </c>
      <c r="AU1235" t="s">
        <v>5385</v>
      </c>
      <c r="AV1235" t="str">
        <f t="shared" si="19"/>
        <v>LIPNICA MAŁA w aglomeracji Jabłonka - Lipnica Mała</v>
      </c>
      <c r="AW1235" t="s">
        <v>8158</v>
      </c>
      <c r="AX1235" t="s">
        <v>5386</v>
      </c>
      <c r="BF1235" s="730" t="s">
        <v>1266</v>
      </c>
      <c r="BG1235" s="730" t="s">
        <v>1268</v>
      </c>
      <c r="BH1235" s="730" t="s">
        <v>9503</v>
      </c>
    </row>
    <row r="1236" spans="1:60">
      <c r="A1236">
        <v>1232</v>
      </c>
      <c r="B1236" t="s">
        <v>1029</v>
      </c>
      <c r="D1236" t="s">
        <v>1144</v>
      </c>
      <c r="E1236" t="s">
        <v>1146</v>
      </c>
      <c r="F1236" t="s">
        <v>973</v>
      </c>
      <c r="G1236">
        <v>1</v>
      </c>
      <c r="H1236">
        <v>0</v>
      </c>
      <c r="I1236" t="s">
        <v>2152</v>
      </c>
      <c r="J1236" t="s">
        <v>7925</v>
      </c>
      <c r="K1236" t="s">
        <v>6849</v>
      </c>
      <c r="L1236" t="s">
        <v>3625</v>
      </c>
      <c r="M1236" t="s">
        <v>977</v>
      </c>
      <c r="N1236" t="s">
        <v>8159</v>
      </c>
      <c r="O1236" t="s">
        <v>8160</v>
      </c>
      <c r="P1236" t="s">
        <v>8161</v>
      </c>
      <c r="Q1236">
        <v>39600</v>
      </c>
      <c r="R1236">
        <v>35754</v>
      </c>
      <c r="S1236">
        <v>35220</v>
      </c>
      <c r="T1236">
        <v>209</v>
      </c>
      <c r="U1236">
        <v>325</v>
      </c>
      <c r="V1236">
        <v>534</v>
      </c>
      <c r="W1236">
        <v>0.98509999999999998</v>
      </c>
      <c r="X1236">
        <v>1</v>
      </c>
      <c r="Y1236">
        <v>1</v>
      </c>
      <c r="Z1236">
        <v>1</v>
      </c>
      <c r="AA1236">
        <v>1</v>
      </c>
      <c r="AB1236" t="s">
        <v>1029</v>
      </c>
      <c r="AC1236" t="s">
        <v>8162</v>
      </c>
      <c r="AP1236" t="s">
        <v>980</v>
      </c>
      <c r="AQ1236">
        <v>0</v>
      </c>
      <c r="AT1236" t="s">
        <v>935</v>
      </c>
      <c r="AU1236" t="s">
        <v>5377</v>
      </c>
      <c r="AV1236" t="str">
        <f t="shared" si="19"/>
        <v>JABŁONKA w aglomeracji JABŁONKA</v>
      </c>
      <c r="AW1236" t="s">
        <v>5379</v>
      </c>
      <c r="AX1236" t="s">
        <v>5379</v>
      </c>
      <c r="BF1236" s="730" t="s">
        <v>1233</v>
      </c>
      <c r="BG1236" s="730" t="s">
        <v>7180</v>
      </c>
      <c r="BH1236" s="730" t="s">
        <v>9503</v>
      </c>
    </row>
    <row r="1237" spans="1:60">
      <c r="A1237">
        <v>1233</v>
      </c>
      <c r="B1237" t="s">
        <v>1029</v>
      </c>
      <c r="D1237" t="s">
        <v>1087</v>
      </c>
      <c r="E1237" t="s">
        <v>1089</v>
      </c>
      <c r="F1237" t="s">
        <v>973</v>
      </c>
      <c r="G1237">
        <v>1</v>
      </c>
      <c r="H1237">
        <v>0</v>
      </c>
      <c r="I1237" t="s">
        <v>7750</v>
      </c>
      <c r="J1237" t="s">
        <v>7989</v>
      </c>
      <c r="K1237" t="s">
        <v>7149</v>
      </c>
      <c r="L1237" t="s">
        <v>3625</v>
      </c>
      <c r="M1237" t="s">
        <v>977</v>
      </c>
      <c r="N1237" t="s">
        <v>1089</v>
      </c>
      <c r="O1237" t="s">
        <v>1089</v>
      </c>
      <c r="P1237" t="s">
        <v>8163</v>
      </c>
      <c r="Q1237">
        <v>8608</v>
      </c>
      <c r="R1237">
        <v>8155</v>
      </c>
      <c r="S1237">
        <v>8012</v>
      </c>
      <c r="T1237">
        <v>66</v>
      </c>
      <c r="U1237">
        <v>77</v>
      </c>
      <c r="V1237">
        <v>143</v>
      </c>
      <c r="W1237">
        <v>0.98250000000000004</v>
      </c>
      <c r="X1237">
        <v>1</v>
      </c>
      <c r="Y1237">
        <v>1</v>
      </c>
      <c r="Z1237">
        <v>1</v>
      </c>
      <c r="AA1237">
        <v>1</v>
      </c>
      <c r="AB1237" t="s">
        <v>1029</v>
      </c>
      <c r="AC1237" t="s">
        <v>8164</v>
      </c>
      <c r="AP1237" t="s">
        <v>980</v>
      </c>
      <c r="AQ1237">
        <v>0</v>
      </c>
      <c r="AT1237" t="s">
        <v>1072</v>
      </c>
      <c r="AU1237" t="s">
        <v>2136</v>
      </c>
      <c r="AV1237" t="str">
        <f t="shared" si="19"/>
        <v>Izbica Kujawska w aglomeracji Izbica Kujawska</v>
      </c>
      <c r="AW1237" t="s">
        <v>2137</v>
      </c>
      <c r="AX1237" t="s">
        <v>2137</v>
      </c>
      <c r="BF1237" s="730" t="s">
        <v>1191</v>
      </c>
      <c r="BG1237" s="730" t="s">
        <v>6849</v>
      </c>
      <c r="BH1237" s="730" t="s">
        <v>9503</v>
      </c>
    </row>
    <row r="1238" spans="1:60">
      <c r="A1238">
        <v>1234</v>
      </c>
      <c r="B1238" t="s">
        <v>1029</v>
      </c>
      <c r="D1238" t="s">
        <v>1030</v>
      </c>
      <c r="E1238" t="s">
        <v>1032</v>
      </c>
      <c r="F1238" t="s">
        <v>973</v>
      </c>
      <c r="G1238">
        <v>1</v>
      </c>
      <c r="H1238">
        <v>0</v>
      </c>
      <c r="I1238" t="s">
        <v>7750</v>
      </c>
      <c r="J1238" t="s">
        <v>7807</v>
      </c>
      <c r="K1238" t="s">
        <v>1029</v>
      </c>
      <c r="L1238" t="s">
        <v>3625</v>
      </c>
      <c r="M1238" t="s">
        <v>977</v>
      </c>
      <c r="N1238" t="s">
        <v>1032</v>
      </c>
      <c r="O1238" t="s">
        <v>1032</v>
      </c>
      <c r="P1238" t="s">
        <v>8165</v>
      </c>
      <c r="Q1238">
        <v>7392</v>
      </c>
      <c r="R1238">
        <v>6568</v>
      </c>
      <c r="S1238">
        <v>5045</v>
      </c>
      <c r="T1238">
        <v>1427</v>
      </c>
      <c r="U1238">
        <v>96</v>
      </c>
      <c r="V1238">
        <v>1523</v>
      </c>
      <c r="W1238">
        <v>0.7681</v>
      </c>
      <c r="X1238">
        <v>0</v>
      </c>
      <c r="Y1238">
        <v>1</v>
      </c>
      <c r="Z1238">
        <v>1</v>
      </c>
      <c r="AA1238">
        <v>0</v>
      </c>
      <c r="AB1238" t="s">
        <v>1029</v>
      </c>
      <c r="AC1238" t="s">
        <v>8166</v>
      </c>
      <c r="AP1238" t="s">
        <v>980</v>
      </c>
      <c r="AQ1238">
        <v>0</v>
      </c>
      <c r="AT1238" t="s">
        <v>990</v>
      </c>
      <c r="AU1238" t="s">
        <v>8167</v>
      </c>
      <c r="AV1238" t="str">
        <f t="shared" si="19"/>
        <v>Oczyszczalnia Ścieków "Mokre Łąki" w Truskawiu w aglomeracji Izabelin</v>
      </c>
      <c r="AW1238" t="s">
        <v>8168</v>
      </c>
      <c r="AX1238" t="s">
        <v>8169</v>
      </c>
      <c r="BF1238" s="730" t="s">
        <v>1144</v>
      </c>
      <c r="BG1238" s="730" t="s">
        <v>6849</v>
      </c>
      <c r="BH1238" s="730" t="s">
        <v>9503</v>
      </c>
    </row>
    <row r="1239" spans="1:60">
      <c r="A1239">
        <v>1235</v>
      </c>
      <c r="B1239" t="s">
        <v>1029</v>
      </c>
      <c r="D1239" t="s">
        <v>8170</v>
      </c>
      <c r="E1239" t="s">
        <v>8171</v>
      </c>
      <c r="F1239" t="s">
        <v>973</v>
      </c>
      <c r="G1239">
        <v>1</v>
      </c>
      <c r="H1239">
        <v>0</v>
      </c>
      <c r="I1239" t="s">
        <v>7750</v>
      </c>
      <c r="J1239" t="s">
        <v>7956</v>
      </c>
      <c r="K1239" t="s">
        <v>6849</v>
      </c>
      <c r="L1239" t="s">
        <v>3625</v>
      </c>
      <c r="M1239" t="s">
        <v>977</v>
      </c>
      <c r="N1239" t="s">
        <v>8171</v>
      </c>
      <c r="O1239" t="s">
        <v>8172</v>
      </c>
      <c r="P1239" t="s">
        <v>8173</v>
      </c>
      <c r="Q1239">
        <v>16543</v>
      </c>
      <c r="R1239">
        <v>14848</v>
      </c>
      <c r="S1239">
        <v>13940</v>
      </c>
      <c r="T1239">
        <v>792</v>
      </c>
      <c r="U1239">
        <v>116</v>
      </c>
      <c r="V1239">
        <v>908</v>
      </c>
      <c r="W1239">
        <v>0.93879999999999997</v>
      </c>
      <c r="X1239">
        <v>0</v>
      </c>
      <c r="Y1239">
        <v>1</v>
      </c>
      <c r="Z1239">
        <v>1</v>
      </c>
      <c r="AA1239">
        <v>0</v>
      </c>
      <c r="AB1239" t="s">
        <v>1029</v>
      </c>
      <c r="AC1239" t="s">
        <v>8174</v>
      </c>
      <c r="AP1239" t="s">
        <v>980</v>
      </c>
      <c r="AQ1239">
        <v>0</v>
      </c>
      <c r="AT1239" t="s">
        <v>935</v>
      </c>
      <c r="AU1239" t="s">
        <v>4997</v>
      </c>
      <c r="AV1239" t="str">
        <f t="shared" si="19"/>
        <v>Oczyszczalnia ścieków w Kątach w aglomeracji Iwkowa</v>
      </c>
      <c r="AW1239" t="s">
        <v>8175</v>
      </c>
      <c r="AX1239" t="s">
        <v>4998</v>
      </c>
      <c r="BF1239" s="730" t="s">
        <v>1087</v>
      </c>
      <c r="BG1239" s="730" t="s">
        <v>7149</v>
      </c>
      <c r="BH1239" s="730" t="s">
        <v>9503</v>
      </c>
    </row>
    <row r="1240" spans="1:60">
      <c r="A1240">
        <v>1236</v>
      </c>
      <c r="B1240" t="s">
        <v>1029</v>
      </c>
      <c r="D1240" t="s">
        <v>8176</v>
      </c>
      <c r="E1240" t="s">
        <v>6521</v>
      </c>
      <c r="F1240" t="s">
        <v>973</v>
      </c>
      <c r="G1240">
        <v>1</v>
      </c>
      <c r="H1240">
        <v>0</v>
      </c>
      <c r="I1240" t="s">
        <v>7750</v>
      </c>
      <c r="J1240" t="s">
        <v>7830</v>
      </c>
      <c r="K1240" t="s">
        <v>6849</v>
      </c>
      <c r="L1240" t="s">
        <v>3625</v>
      </c>
      <c r="M1240" t="s">
        <v>977</v>
      </c>
      <c r="N1240" t="s">
        <v>8177</v>
      </c>
      <c r="O1240" t="s">
        <v>8178</v>
      </c>
      <c r="P1240" t="s">
        <v>8179</v>
      </c>
      <c r="Q1240">
        <v>59600</v>
      </c>
      <c r="R1240">
        <v>54540</v>
      </c>
      <c r="S1240">
        <v>53613</v>
      </c>
      <c r="T1240">
        <v>659</v>
      </c>
      <c r="U1240">
        <v>268</v>
      </c>
      <c r="V1240">
        <v>927</v>
      </c>
      <c r="W1240">
        <v>0.98299999999999998</v>
      </c>
      <c r="X1240">
        <v>1</v>
      </c>
      <c r="Y1240">
        <v>1</v>
      </c>
      <c r="Z1240">
        <v>1</v>
      </c>
      <c r="AA1240">
        <v>1</v>
      </c>
      <c r="AB1240" t="s">
        <v>1029</v>
      </c>
      <c r="AC1240" t="s">
        <v>8180</v>
      </c>
      <c r="AP1240" t="s">
        <v>980</v>
      </c>
      <c r="AQ1240">
        <v>0</v>
      </c>
      <c r="AT1240" t="s">
        <v>8181</v>
      </c>
      <c r="AU1240" t="s">
        <v>7155</v>
      </c>
      <c r="AV1240" t="str">
        <f t="shared" si="19"/>
        <v>ZWK Oczyszczalnia w Iwierzycach w aglomeracji Iwierzyce</v>
      </c>
      <c r="AW1240" t="s">
        <v>8182</v>
      </c>
      <c r="AX1240" t="s">
        <v>7156</v>
      </c>
      <c r="BF1240" s="730" t="s">
        <v>1030</v>
      </c>
      <c r="BG1240" s="730" t="s">
        <v>1029</v>
      </c>
      <c r="BH1240" s="730" t="s">
        <v>9503</v>
      </c>
    </row>
    <row r="1241" spans="1:60">
      <c r="A1241">
        <v>1237</v>
      </c>
      <c r="B1241" t="s">
        <v>1029</v>
      </c>
      <c r="D1241" t="s">
        <v>8183</v>
      </c>
      <c r="E1241" t="s">
        <v>8184</v>
      </c>
      <c r="F1241" t="s">
        <v>973</v>
      </c>
      <c r="G1241">
        <v>1</v>
      </c>
      <c r="H1241">
        <v>0</v>
      </c>
      <c r="I1241" t="s">
        <v>7750</v>
      </c>
      <c r="J1241" t="s">
        <v>7882</v>
      </c>
      <c r="K1241" t="s">
        <v>1029</v>
      </c>
      <c r="L1241" t="s">
        <v>3625</v>
      </c>
      <c r="M1241" t="s">
        <v>977</v>
      </c>
      <c r="N1241" t="s">
        <v>8185</v>
      </c>
      <c r="O1241" t="s">
        <v>8185</v>
      </c>
      <c r="P1241" t="s">
        <v>8186</v>
      </c>
      <c r="Q1241">
        <v>3242</v>
      </c>
      <c r="R1241">
        <v>3246</v>
      </c>
      <c r="S1241">
        <v>3084</v>
      </c>
      <c r="T1241">
        <v>104</v>
      </c>
      <c r="U1241">
        <v>58</v>
      </c>
      <c r="V1241">
        <v>162</v>
      </c>
      <c r="W1241">
        <v>0.95009999999999994</v>
      </c>
      <c r="X1241">
        <v>0</v>
      </c>
      <c r="Y1241">
        <v>1</v>
      </c>
      <c r="Z1241">
        <v>1</v>
      </c>
      <c r="AA1241">
        <v>0</v>
      </c>
      <c r="AB1241" t="s">
        <v>1029</v>
      </c>
      <c r="AC1241" t="s">
        <v>8187</v>
      </c>
      <c r="AP1241" t="s">
        <v>980</v>
      </c>
      <c r="AQ1241">
        <v>0</v>
      </c>
      <c r="AT1241" t="s">
        <v>935</v>
      </c>
      <c r="AU1241" t="s">
        <v>4490</v>
      </c>
      <c r="AV1241" t="str">
        <f t="shared" si="19"/>
        <v>ECOLO-CHIEF w aglomeracji Iwanowice</v>
      </c>
      <c r="AW1241" t="s">
        <v>8188</v>
      </c>
      <c r="AX1241" t="s">
        <v>4491</v>
      </c>
      <c r="BF1241" s="730" t="s">
        <v>8170</v>
      </c>
      <c r="BG1241" s="730" t="s">
        <v>6849</v>
      </c>
      <c r="BH1241" s="730" t="s">
        <v>9503</v>
      </c>
    </row>
    <row r="1242" spans="1:60">
      <c r="A1242">
        <v>1238</v>
      </c>
      <c r="B1242" t="s">
        <v>1029</v>
      </c>
      <c r="D1242" t="s">
        <v>8189</v>
      </c>
      <c r="E1242" t="s">
        <v>7824</v>
      </c>
      <c r="F1242" t="s">
        <v>973</v>
      </c>
      <c r="G1242">
        <v>1</v>
      </c>
      <c r="H1242">
        <v>0</v>
      </c>
      <c r="I1242" t="s">
        <v>3622</v>
      </c>
      <c r="J1242" t="s">
        <v>8190</v>
      </c>
      <c r="K1242" t="s">
        <v>1029</v>
      </c>
      <c r="L1242" t="s">
        <v>3625</v>
      </c>
      <c r="M1242" t="s">
        <v>977</v>
      </c>
      <c r="N1242" t="s">
        <v>7824</v>
      </c>
      <c r="O1242" t="s">
        <v>8191</v>
      </c>
      <c r="P1242" t="s">
        <v>8192</v>
      </c>
      <c r="Q1242">
        <v>96209</v>
      </c>
      <c r="R1242">
        <v>95322</v>
      </c>
      <c r="S1242">
        <v>94896</v>
      </c>
      <c r="T1242">
        <v>206</v>
      </c>
      <c r="U1242">
        <v>220</v>
      </c>
      <c r="V1242">
        <v>426</v>
      </c>
      <c r="W1242">
        <v>0.99550000000000005</v>
      </c>
      <c r="X1242">
        <v>1</v>
      </c>
      <c r="Y1242">
        <v>1</v>
      </c>
      <c r="Z1242">
        <v>1</v>
      </c>
      <c r="AA1242">
        <v>1</v>
      </c>
      <c r="AB1242" t="s">
        <v>1029</v>
      </c>
      <c r="AC1242" t="s">
        <v>8193</v>
      </c>
      <c r="AP1242" t="s">
        <v>980</v>
      </c>
      <c r="AQ1242">
        <v>0</v>
      </c>
      <c r="AT1242" t="s">
        <v>1047</v>
      </c>
      <c r="AU1242" t="s">
        <v>3636</v>
      </c>
      <c r="AV1242" t="str">
        <f t="shared" si="19"/>
        <v>Istebna Gliniane w aglomeracji Istebna</v>
      </c>
      <c r="AW1242" t="s">
        <v>8194</v>
      </c>
      <c r="AX1242" t="s">
        <v>3637</v>
      </c>
      <c r="BF1242" s="730" t="s">
        <v>8176</v>
      </c>
      <c r="BG1242" s="730" t="s">
        <v>6849</v>
      </c>
      <c r="BH1242" s="730" t="s">
        <v>9503</v>
      </c>
    </row>
    <row r="1243" spans="1:60">
      <c r="A1243">
        <v>1239</v>
      </c>
      <c r="B1243" t="s">
        <v>1029</v>
      </c>
      <c r="D1243" t="s">
        <v>8195</v>
      </c>
      <c r="E1243" t="s">
        <v>8196</v>
      </c>
      <c r="F1243" t="s">
        <v>973</v>
      </c>
      <c r="G1243">
        <v>1</v>
      </c>
      <c r="H1243">
        <v>0</v>
      </c>
      <c r="I1243" t="s">
        <v>7750</v>
      </c>
      <c r="J1243" t="s">
        <v>7961</v>
      </c>
      <c r="K1243" t="s">
        <v>5796</v>
      </c>
      <c r="L1243" t="s">
        <v>3625</v>
      </c>
      <c r="M1243" t="s">
        <v>977</v>
      </c>
      <c r="N1243" t="s">
        <v>8196</v>
      </c>
      <c r="O1243" t="s">
        <v>8196</v>
      </c>
      <c r="P1243" t="s">
        <v>8197</v>
      </c>
      <c r="Q1243">
        <v>11632</v>
      </c>
      <c r="R1243">
        <v>10854</v>
      </c>
      <c r="S1243">
        <v>10751</v>
      </c>
      <c r="T1243">
        <v>15</v>
      </c>
      <c r="U1243">
        <v>88</v>
      </c>
      <c r="V1243">
        <v>103</v>
      </c>
      <c r="W1243">
        <v>0.99050000000000005</v>
      </c>
      <c r="X1243">
        <v>1</v>
      </c>
      <c r="Y1243">
        <v>1</v>
      </c>
      <c r="Z1243">
        <v>1</v>
      </c>
      <c r="AA1243">
        <v>1</v>
      </c>
      <c r="AB1243" t="s">
        <v>1029</v>
      </c>
      <c r="AC1243" t="s">
        <v>8198</v>
      </c>
      <c r="AP1243" t="s">
        <v>980</v>
      </c>
      <c r="AQ1243">
        <v>0</v>
      </c>
      <c r="AT1243" t="s">
        <v>1047</v>
      </c>
      <c r="AU1243" t="s">
        <v>3636</v>
      </c>
      <c r="AV1243" t="str">
        <f t="shared" si="19"/>
        <v>Jaworzynka Czadeczka w aglomeracji Istebna</v>
      </c>
      <c r="AW1243" t="s">
        <v>8199</v>
      </c>
      <c r="AX1243" t="s">
        <v>3637</v>
      </c>
      <c r="BF1243" s="730" t="s">
        <v>8183</v>
      </c>
      <c r="BG1243" s="730" t="s">
        <v>1029</v>
      </c>
      <c r="BH1243" s="730" t="s">
        <v>9503</v>
      </c>
    </row>
    <row r="1244" spans="1:60">
      <c r="A1244">
        <v>1240</v>
      </c>
      <c r="B1244" t="s">
        <v>1029</v>
      </c>
      <c r="D1244" t="s">
        <v>8200</v>
      </c>
      <c r="E1244" t="s">
        <v>8201</v>
      </c>
      <c r="F1244" t="s">
        <v>973</v>
      </c>
      <c r="G1244">
        <v>1</v>
      </c>
      <c r="H1244">
        <v>0</v>
      </c>
      <c r="I1244" t="s">
        <v>2152</v>
      </c>
      <c r="J1244" t="s">
        <v>7895</v>
      </c>
      <c r="K1244" t="s">
        <v>1268</v>
      </c>
      <c r="L1244" t="s">
        <v>3625</v>
      </c>
      <c r="M1244" t="s">
        <v>977</v>
      </c>
      <c r="N1244" t="s">
        <v>8201</v>
      </c>
      <c r="O1244" t="s">
        <v>8201</v>
      </c>
      <c r="P1244" t="s">
        <v>8202</v>
      </c>
      <c r="Q1244">
        <v>5223</v>
      </c>
      <c r="R1244">
        <v>4372</v>
      </c>
      <c r="S1244">
        <v>4287</v>
      </c>
      <c r="T1244">
        <v>44</v>
      </c>
      <c r="U1244">
        <v>41</v>
      </c>
      <c r="V1244">
        <v>85</v>
      </c>
      <c r="W1244">
        <v>0.98060000000000003</v>
      </c>
      <c r="X1244">
        <v>1</v>
      </c>
      <c r="Y1244">
        <v>1</v>
      </c>
      <c r="Z1244">
        <v>1</v>
      </c>
      <c r="AA1244">
        <v>1</v>
      </c>
      <c r="AB1244" t="s">
        <v>1029</v>
      </c>
      <c r="AC1244" t="s">
        <v>8203</v>
      </c>
      <c r="AP1244" t="s">
        <v>980</v>
      </c>
      <c r="AQ1244">
        <v>0</v>
      </c>
      <c r="AT1244" t="s">
        <v>1047</v>
      </c>
      <c r="AU1244" t="s">
        <v>3636</v>
      </c>
      <c r="AV1244" t="str">
        <f t="shared" si="19"/>
        <v>Koniaków Pustki w aglomeracji Istebna</v>
      </c>
      <c r="AW1244" t="s">
        <v>8204</v>
      </c>
      <c r="AX1244" t="s">
        <v>3637</v>
      </c>
      <c r="BF1244" s="730" t="s">
        <v>8189</v>
      </c>
      <c r="BG1244" s="730" t="s">
        <v>1029</v>
      </c>
      <c r="BH1244" s="730" t="s">
        <v>9503</v>
      </c>
    </row>
    <row r="1245" spans="1:60">
      <c r="A1245">
        <v>1241</v>
      </c>
      <c r="B1245" t="s">
        <v>1029</v>
      </c>
      <c r="D1245" t="s">
        <v>8205</v>
      </c>
      <c r="E1245" t="s">
        <v>8206</v>
      </c>
      <c r="F1245" t="s">
        <v>973</v>
      </c>
      <c r="G1245">
        <v>1</v>
      </c>
      <c r="H1245">
        <v>0</v>
      </c>
      <c r="I1245" t="s">
        <v>7750</v>
      </c>
      <c r="J1245" t="s">
        <v>8207</v>
      </c>
      <c r="K1245" t="s">
        <v>7180</v>
      </c>
      <c r="L1245" t="s">
        <v>3625</v>
      </c>
      <c r="M1245" t="s">
        <v>977</v>
      </c>
      <c r="N1245" t="s">
        <v>8208</v>
      </c>
      <c r="O1245" t="s">
        <v>8209</v>
      </c>
      <c r="P1245" t="s">
        <v>8210</v>
      </c>
      <c r="Q1245">
        <v>16484</v>
      </c>
      <c r="R1245">
        <v>15637</v>
      </c>
      <c r="S1245">
        <v>15535</v>
      </c>
      <c r="T1245">
        <v>70</v>
      </c>
      <c r="U1245">
        <v>32</v>
      </c>
      <c r="V1245">
        <v>102</v>
      </c>
      <c r="W1245">
        <v>0.99350000000000005</v>
      </c>
      <c r="X1245">
        <v>1</v>
      </c>
      <c r="Y1245">
        <v>1</v>
      </c>
      <c r="Z1245">
        <v>1</v>
      </c>
      <c r="AA1245">
        <v>1</v>
      </c>
      <c r="AB1245" t="s">
        <v>1029</v>
      </c>
      <c r="AC1245" t="s">
        <v>8211</v>
      </c>
      <c r="AP1245" t="s">
        <v>980</v>
      </c>
      <c r="AQ1245">
        <v>0</v>
      </c>
      <c r="AT1245" t="s">
        <v>1047</v>
      </c>
      <c r="AU1245" t="s">
        <v>3636</v>
      </c>
      <c r="AV1245" t="str">
        <f t="shared" si="19"/>
        <v>Istebna Tartak w aglomeracji Istebna</v>
      </c>
      <c r="AW1245" t="s">
        <v>8212</v>
      </c>
      <c r="AX1245" t="s">
        <v>3637</v>
      </c>
      <c r="BF1245" s="730" t="s">
        <v>8195</v>
      </c>
      <c r="BG1245" s="730" t="s">
        <v>5796</v>
      </c>
      <c r="BH1245" s="730" t="s">
        <v>9503</v>
      </c>
    </row>
    <row r="1246" spans="1:60">
      <c r="A1246">
        <v>1242</v>
      </c>
      <c r="B1246" t="s">
        <v>1029</v>
      </c>
      <c r="D1246" t="s">
        <v>8213</v>
      </c>
      <c r="E1246" t="s">
        <v>8214</v>
      </c>
      <c r="F1246" t="s">
        <v>973</v>
      </c>
      <c r="G1246">
        <v>2</v>
      </c>
      <c r="H1246">
        <v>0</v>
      </c>
      <c r="I1246" t="s">
        <v>2152</v>
      </c>
      <c r="J1246" t="s">
        <v>6493</v>
      </c>
      <c r="K1246" t="s">
        <v>1268</v>
      </c>
      <c r="L1246" t="s">
        <v>3625</v>
      </c>
      <c r="M1246" t="s">
        <v>977</v>
      </c>
      <c r="N1246" t="s">
        <v>8214</v>
      </c>
      <c r="O1246" t="s">
        <v>8214</v>
      </c>
      <c r="P1246" t="s">
        <v>8215</v>
      </c>
      <c r="Q1246">
        <v>2771</v>
      </c>
      <c r="R1246">
        <v>2597</v>
      </c>
      <c r="S1246">
        <v>2585</v>
      </c>
      <c r="T1246">
        <v>8</v>
      </c>
      <c r="U1246">
        <v>4</v>
      </c>
      <c r="V1246">
        <v>12</v>
      </c>
      <c r="W1246">
        <v>0.99539999999999995</v>
      </c>
      <c r="X1246">
        <v>1</v>
      </c>
      <c r="Y1246">
        <v>1</v>
      </c>
      <c r="Z1246">
        <v>1</v>
      </c>
      <c r="AA1246">
        <v>1</v>
      </c>
      <c r="AB1246" t="s">
        <v>1029</v>
      </c>
      <c r="AC1246" s="488" t="s">
        <v>8216</v>
      </c>
      <c r="AD1246" s="489" t="s">
        <v>8217</v>
      </c>
      <c r="AP1246" t="s">
        <v>980</v>
      </c>
      <c r="AQ1246">
        <v>0</v>
      </c>
      <c r="AT1246" t="s">
        <v>970</v>
      </c>
      <c r="AU1246" t="s">
        <v>1147</v>
      </c>
      <c r="AV1246" t="str">
        <f t="shared" si="19"/>
        <v>Ińsko w aglomeracji Ińsko</v>
      </c>
      <c r="AW1246" t="s">
        <v>1148</v>
      </c>
      <c r="AX1246" t="s">
        <v>1148</v>
      </c>
      <c r="BF1246" s="730" t="s">
        <v>8200</v>
      </c>
      <c r="BG1246" s="730" t="s">
        <v>1268</v>
      </c>
      <c r="BH1246" s="730" t="s">
        <v>9503</v>
      </c>
    </row>
    <row r="1247" spans="1:60">
      <c r="A1247">
        <v>1243</v>
      </c>
      <c r="B1247" t="s">
        <v>1029</v>
      </c>
      <c r="D1247" t="s">
        <v>8218</v>
      </c>
      <c r="E1247" t="s">
        <v>8219</v>
      </c>
      <c r="F1247" t="s">
        <v>973</v>
      </c>
      <c r="G1247">
        <v>1</v>
      </c>
      <c r="H1247">
        <v>0</v>
      </c>
      <c r="I1247" t="s">
        <v>2152</v>
      </c>
      <c r="J1247" t="s">
        <v>6617</v>
      </c>
      <c r="K1247" t="s">
        <v>1029</v>
      </c>
      <c r="L1247" t="s">
        <v>3625</v>
      </c>
      <c r="M1247" t="s">
        <v>977</v>
      </c>
      <c r="N1247" t="s">
        <v>8219</v>
      </c>
      <c r="O1247" t="s">
        <v>8219</v>
      </c>
      <c r="P1247" t="s">
        <v>8220</v>
      </c>
      <c r="Q1247">
        <v>8084</v>
      </c>
      <c r="R1247">
        <v>7811</v>
      </c>
      <c r="S1247">
        <v>7693</v>
      </c>
      <c r="T1247">
        <v>83</v>
      </c>
      <c r="U1247">
        <v>35</v>
      </c>
      <c r="V1247">
        <v>118</v>
      </c>
      <c r="W1247">
        <v>0.9849</v>
      </c>
      <c r="X1247">
        <v>1</v>
      </c>
      <c r="Y1247">
        <v>1</v>
      </c>
      <c r="Z1247">
        <v>1</v>
      </c>
      <c r="AA1247">
        <v>1</v>
      </c>
      <c r="AB1247" t="s">
        <v>1029</v>
      </c>
      <c r="AC1247" t="s">
        <v>8221</v>
      </c>
      <c r="AP1247" t="s">
        <v>980</v>
      </c>
      <c r="AQ1247">
        <v>0</v>
      </c>
      <c r="AT1247" t="s">
        <v>990</v>
      </c>
      <c r="AU1247" t="s">
        <v>8222</v>
      </c>
      <c r="AV1247" t="str">
        <f t="shared" si="19"/>
        <v>Spała w aglomeracji Inowłódz</v>
      </c>
      <c r="AW1247" t="s">
        <v>8223</v>
      </c>
      <c r="AX1247" t="s">
        <v>8224</v>
      </c>
      <c r="BF1247" s="730" t="s">
        <v>8205</v>
      </c>
      <c r="BG1247" s="730" t="s">
        <v>7180</v>
      </c>
      <c r="BH1247" s="730" t="s">
        <v>9503</v>
      </c>
    </row>
    <row r="1248" spans="1:60">
      <c r="A1248">
        <v>1244</v>
      </c>
      <c r="B1248" t="s">
        <v>1029</v>
      </c>
      <c r="D1248" t="s">
        <v>8225</v>
      </c>
      <c r="E1248" t="s">
        <v>8226</v>
      </c>
      <c r="F1248" t="s">
        <v>973</v>
      </c>
      <c r="G1248">
        <v>1</v>
      </c>
      <c r="H1248">
        <v>0</v>
      </c>
      <c r="I1248" t="s">
        <v>7750</v>
      </c>
      <c r="J1248" t="s">
        <v>7770</v>
      </c>
      <c r="K1248" t="s">
        <v>1029</v>
      </c>
      <c r="L1248" t="s">
        <v>3625</v>
      </c>
      <c r="M1248" t="s">
        <v>977</v>
      </c>
      <c r="N1248" t="s">
        <v>8227</v>
      </c>
      <c r="O1248" t="s">
        <v>8227</v>
      </c>
      <c r="P1248" t="s">
        <v>8228</v>
      </c>
      <c r="Q1248">
        <v>5016</v>
      </c>
      <c r="R1248">
        <v>5243</v>
      </c>
      <c r="S1248">
        <v>5170</v>
      </c>
      <c r="T1248">
        <v>73</v>
      </c>
      <c r="U1248">
        <v>0</v>
      </c>
      <c r="V1248">
        <v>73</v>
      </c>
      <c r="W1248">
        <v>0.98609999999999998</v>
      </c>
      <c r="X1248">
        <v>1</v>
      </c>
      <c r="Y1248">
        <v>1</v>
      </c>
      <c r="Z1248">
        <v>1</v>
      </c>
      <c r="AA1248">
        <v>1</v>
      </c>
      <c r="AB1248" t="s">
        <v>1029</v>
      </c>
      <c r="AC1248" t="s">
        <v>8229</v>
      </c>
      <c r="AP1248" t="s">
        <v>980</v>
      </c>
      <c r="AQ1248">
        <v>0</v>
      </c>
      <c r="AT1248" t="s">
        <v>990</v>
      </c>
      <c r="AU1248" t="s">
        <v>8222</v>
      </c>
      <c r="AV1248" t="str">
        <f t="shared" si="19"/>
        <v>Zakościele w aglomeracji Inowłódz</v>
      </c>
      <c r="AW1248" t="s">
        <v>8230</v>
      </c>
      <c r="AX1248" t="s">
        <v>8224</v>
      </c>
      <c r="BF1248" s="730" t="s">
        <v>8213</v>
      </c>
      <c r="BG1248" s="730" t="s">
        <v>1268</v>
      </c>
      <c r="BH1248" s="730" t="s">
        <v>9503</v>
      </c>
    </row>
    <row r="1249" spans="1:60">
      <c r="A1249">
        <v>1245</v>
      </c>
      <c r="B1249" t="s">
        <v>1029</v>
      </c>
      <c r="D1249" t="s">
        <v>8231</v>
      </c>
      <c r="E1249" t="s">
        <v>7972</v>
      </c>
      <c r="F1249" t="s">
        <v>973</v>
      </c>
      <c r="G1249">
        <v>1</v>
      </c>
      <c r="H1249">
        <v>0</v>
      </c>
      <c r="I1249" t="s">
        <v>7750</v>
      </c>
      <c r="J1249" t="s">
        <v>7763</v>
      </c>
      <c r="K1249" t="s">
        <v>7180</v>
      </c>
      <c r="L1249" t="s">
        <v>3625</v>
      </c>
      <c r="M1249" t="s">
        <v>977</v>
      </c>
      <c r="N1249" t="s">
        <v>8232</v>
      </c>
      <c r="O1249" t="s">
        <v>8233</v>
      </c>
      <c r="P1249" t="s">
        <v>8234</v>
      </c>
      <c r="Q1249">
        <v>43028</v>
      </c>
      <c r="R1249">
        <v>39503</v>
      </c>
      <c r="S1249">
        <v>39013</v>
      </c>
      <c r="T1249">
        <v>415</v>
      </c>
      <c r="U1249">
        <v>75</v>
      </c>
      <c r="V1249">
        <v>490</v>
      </c>
      <c r="W1249">
        <v>0.98760000000000003</v>
      </c>
      <c r="X1249">
        <v>1</v>
      </c>
      <c r="Y1249">
        <v>0</v>
      </c>
      <c r="Z1249">
        <v>1</v>
      </c>
      <c r="AA1249">
        <v>0</v>
      </c>
      <c r="AB1249" t="s">
        <v>1029</v>
      </c>
      <c r="AC1249" t="s">
        <v>8235</v>
      </c>
      <c r="AP1249" t="s">
        <v>980</v>
      </c>
      <c r="AQ1249">
        <v>0</v>
      </c>
      <c r="AT1249" t="s">
        <v>1047</v>
      </c>
      <c r="AU1249" t="s">
        <v>3917</v>
      </c>
      <c r="AV1249" t="str">
        <f t="shared" si="19"/>
        <v>Imielin w aglomeracji IMIELIN</v>
      </c>
      <c r="AW1249" t="s">
        <v>3918</v>
      </c>
      <c r="AX1249" t="s">
        <v>8236</v>
      </c>
      <c r="BF1249" s="730" t="s">
        <v>8218</v>
      </c>
      <c r="BG1249" s="730" t="s">
        <v>1029</v>
      </c>
      <c r="BH1249" s="730" t="s">
        <v>9503</v>
      </c>
    </row>
    <row r="1250" spans="1:60">
      <c r="A1250">
        <v>1246</v>
      </c>
      <c r="B1250" t="s">
        <v>1029</v>
      </c>
      <c r="D1250" t="s">
        <v>8237</v>
      </c>
      <c r="E1250" t="s">
        <v>8238</v>
      </c>
      <c r="F1250" t="s">
        <v>1015</v>
      </c>
      <c r="G1250">
        <v>0</v>
      </c>
      <c r="H1250">
        <v>1</v>
      </c>
      <c r="I1250" t="s">
        <v>7750</v>
      </c>
      <c r="J1250" t="s">
        <v>7961</v>
      </c>
      <c r="K1250" t="s">
        <v>5796</v>
      </c>
      <c r="L1250" t="s">
        <v>3625</v>
      </c>
      <c r="M1250" t="s">
        <v>977</v>
      </c>
      <c r="N1250" t="s">
        <v>8238</v>
      </c>
      <c r="O1250" t="s">
        <v>8238</v>
      </c>
      <c r="P1250" t="s">
        <v>8239</v>
      </c>
      <c r="Q1250">
        <v>9117</v>
      </c>
      <c r="R1250">
        <v>9117</v>
      </c>
      <c r="S1250">
        <v>8180</v>
      </c>
      <c r="T1250">
        <v>631</v>
      </c>
      <c r="U1250">
        <v>306</v>
      </c>
      <c r="V1250">
        <v>937</v>
      </c>
      <c r="W1250">
        <v>0.8972</v>
      </c>
      <c r="X1250">
        <v>0</v>
      </c>
      <c r="Y1250">
        <v>0</v>
      </c>
      <c r="Z1250">
        <v>1</v>
      </c>
      <c r="AA1250">
        <v>0</v>
      </c>
      <c r="AB1250" t="s">
        <v>1029</v>
      </c>
      <c r="AC1250" t="s">
        <v>746</v>
      </c>
      <c r="AJ1250" t="s">
        <v>5079</v>
      </c>
      <c r="AP1250" t="s">
        <v>980</v>
      </c>
      <c r="AQ1250">
        <v>0</v>
      </c>
      <c r="AT1250" t="s">
        <v>990</v>
      </c>
      <c r="AU1250" t="s">
        <v>8240</v>
      </c>
      <c r="AV1250" t="str">
        <f t="shared" si="19"/>
        <v>Iłża w aglomeracji Iłża</v>
      </c>
      <c r="AW1250" t="s">
        <v>8241</v>
      </c>
      <c r="AX1250" t="s">
        <v>8241</v>
      </c>
      <c r="BF1250" s="730" t="s">
        <v>8225</v>
      </c>
      <c r="BG1250" s="730" t="s">
        <v>1029</v>
      </c>
      <c r="BH1250" s="730" t="s">
        <v>9503</v>
      </c>
    </row>
    <row r="1251" spans="1:60">
      <c r="A1251">
        <v>1247</v>
      </c>
      <c r="B1251" t="s">
        <v>1029</v>
      </c>
      <c r="D1251" t="s">
        <v>8242</v>
      </c>
      <c r="E1251" t="s">
        <v>8243</v>
      </c>
      <c r="F1251" t="s">
        <v>973</v>
      </c>
      <c r="G1251">
        <v>1</v>
      </c>
      <c r="H1251">
        <v>0</v>
      </c>
      <c r="I1251" t="s">
        <v>7750</v>
      </c>
      <c r="J1251" t="s">
        <v>5735</v>
      </c>
      <c r="K1251" t="s">
        <v>7180</v>
      </c>
      <c r="L1251" t="s">
        <v>3625</v>
      </c>
      <c r="M1251" t="s">
        <v>977</v>
      </c>
      <c r="N1251" t="s">
        <v>8244</v>
      </c>
      <c r="O1251" t="s">
        <v>8244</v>
      </c>
      <c r="P1251" t="s">
        <v>8245</v>
      </c>
      <c r="Q1251">
        <v>2845</v>
      </c>
      <c r="R1251">
        <v>2559</v>
      </c>
      <c r="S1251">
        <v>2510</v>
      </c>
      <c r="T1251">
        <v>30</v>
      </c>
      <c r="U1251">
        <v>19</v>
      </c>
      <c r="V1251">
        <v>49</v>
      </c>
      <c r="W1251">
        <v>0.98089999999999999</v>
      </c>
      <c r="X1251">
        <v>1</v>
      </c>
      <c r="Y1251">
        <v>1</v>
      </c>
      <c r="Z1251">
        <v>1</v>
      </c>
      <c r="AA1251">
        <v>1</v>
      </c>
      <c r="AB1251" t="s">
        <v>1029</v>
      </c>
      <c r="AC1251" t="s">
        <v>8246</v>
      </c>
      <c r="AP1251" t="s">
        <v>980</v>
      </c>
      <c r="AQ1251">
        <v>0</v>
      </c>
      <c r="AT1251" t="s">
        <v>990</v>
      </c>
      <c r="AU1251" t="s">
        <v>8247</v>
      </c>
      <c r="AV1251" t="str">
        <f t="shared" si="19"/>
        <v>Oczyszczalnia ścieków w Iłowie-Osadzie w aglomeracji Iłowo-Osada</v>
      </c>
      <c r="AW1251" t="s">
        <v>8248</v>
      </c>
      <c r="AX1251" t="s">
        <v>8249</v>
      </c>
      <c r="BF1251" s="730" t="s">
        <v>8231</v>
      </c>
      <c r="BG1251" s="730" t="s">
        <v>7180</v>
      </c>
      <c r="BH1251" s="730" t="s">
        <v>9503</v>
      </c>
    </row>
    <row r="1252" spans="1:60">
      <c r="A1252">
        <v>1248</v>
      </c>
      <c r="B1252" t="s">
        <v>1029</v>
      </c>
      <c r="D1252" t="s">
        <v>8250</v>
      </c>
      <c r="E1252" t="s">
        <v>8251</v>
      </c>
      <c r="F1252" t="s">
        <v>973</v>
      </c>
      <c r="G1252">
        <v>1</v>
      </c>
      <c r="H1252">
        <v>0</v>
      </c>
      <c r="I1252" t="s">
        <v>7750</v>
      </c>
      <c r="J1252" t="s">
        <v>7801</v>
      </c>
      <c r="K1252" t="s">
        <v>1029</v>
      </c>
      <c r="L1252" t="s">
        <v>3625</v>
      </c>
      <c r="M1252" t="s">
        <v>977</v>
      </c>
      <c r="N1252" t="s">
        <v>8251</v>
      </c>
      <c r="O1252" t="s">
        <v>8251</v>
      </c>
      <c r="P1252" t="s">
        <v>8252</v>
      </c>
      <c r="Q1252">
        <v>5385</v>
      </c>
      <c r="R1252">
        <v>5451</v>
      </c>
      <c r="S1252">
        <v>5451</v>
      </c>
      <c r="T1252">
        <v>0</v>
      </c>
      <c r="U1252">
        <v>0</v>
      </c>
      <c r="V1252">
        <v>0</v>
      </c>
      <c r="W1252">
        <v>1</v>
      </c>
      <c r="X1252">
        <v>1</v>
      </c>
      <c r="Y1252">
        <v>1</v>
      </c>
      <c r="Z1252">
        <v>1</v>
      </c>
      <c r="AA1252">
        <v>1</v>
      </c>
      <c r="AB1252" t="s">
        <v>1029</v>
      </c>
      <c r="AC1252" t="s">
        <v>8253</v>
      </c>
      <c r="AP1252" t="s">
        <v>980</v>
      </c>
      <c r="AQ1252">
        <v>0</v>
      </c>
      <c r="AT1252" t="s">
        <v>1029</v>
      </c>
      <c r="AU1252" t="s">
        <v>7836</v>
      </c>
      <c r="AV1252" t="str">
        <f t="shared" si="19"/>
        <v>Iłowa w aglomeracji Iłowa</v>
      </c>
      <c r="AW1252" t="s">
        <v>7837</v>
      </c>
      <c r="AX1252" t="s">
        <v>7837</v>
      </c>
      <c r="BF1252" s="730" t="s">
        <v>8237</v>
      </c>
      <c r="BG1252" s="730" t="s">
        <v>5796</v>
      </c>
      <c r="BH1252" s="730" t="s">
        <v>9503</v>
      </c>
    </row>
    <row r="1253" spans="1:60">
      <c r="A1253">
        <v>1249</v>
      </c>
      <c r="B1253" t="s">
        <v>1029</v>
      </c>
      <c r="D1253" t="s">
        <v>8254</v>
      </c>
      <c r="E1253" t="s">
        <v>8255</v>
      </c>
      <c r="F1253" t="s">
        <v>973</v>
      </c>
      <c r="G1253">
        <v>1</v>
      </c>
      <c r="H1253">
        <v>0</v>
      </c>
      <c r="I1253" t="s">
        <v>8256</v>
      </c>
      <c r="J1253" t="s">
        <v>7931</v>
      </c>
      <c r="K1253" t="s">
        <v>6849</v>
      </c>
      <c r="L1253" t="s">
        <v>3625</v>
      </c>
      <c r="M1253" t="s">
        <v>977</v>
      </c>
      <c r="N1253" t="s">
        <v>8255</v>
      </c>
      <c r="O1253" t="s">
        <v>8255</v>
      </c>
      <c r="P1253" t="s">
        <v>8257</v>
      </c>
      <c r="Q1253">
        <v>8960</v>
      </c>
      <c r="R1253">
        <v>6922</v>
      </c>
      <c r="S1253">
        <v>6836</v>
      </c>
      <c r="T1253">
        <v>54</v>
      </c>
      <c r="U1253">
        <v>32</v>
      </c>
      <c r="V1253">
        <v>86</v>
      </c>
      <c r="W1253">
        <v>0.98760000000000003</v>
      </c>
      <c r="X1253">
        <v>1</v>
      </c>
      <c r="Y1253">
        <v>1</v>
      </c>
      <c r="Z1253">
        <v>1</v>
      </c>
      <c r="AA1253">
        <v>1</v>
      </c>
      <c r="AB1253" t="s">
        <v>1029</v>
      </c>
      <c r="AC1253" t="s">
        <v>8258</v>
      </c>
      <c r="AP1253" t="s">
        <v>980</v>
      </c>
      <c r="AQ1253">
        <v>0</v>
      </c>
      <c r="AT1253" t="s">
        <v>1169</v>
      </c>
      <c r="AU1253" t="s">
        <v>2896</v>
      </c>
      <c r="AV1253" t="str">
        <f t="shared" si="19"/>
        <v>Dziarny w aglomeracji IŁAWA</v>
      </c>
      <c r="AW1253" t="s">
        <v>8259</v>
      </c>
      <c r="AX1253" t="s">
        <v>8260</v>
      </c>
      <c r="BF1253" s="730" t="s">
        <v>8242</v>
      </c>
      <c r="BG1253" s="730" t="s">
        <v>7180</v>
      </c>
      <c r="BH1253" s="730" t="s">
        <v>9503</v>
      </c>
    </row>
    <row r="1254" spans="1:60">
      <c r="A1254">
        <v>1250</v>
      </c>
      <c r="B1254" t="s">
        <v>1029</v>
      </c>
      <c r="D1254" t="s">
        <v>8261</v>
      </c>
      <c r="E1254" t="s">
        <v>8262</v>
      </c>
      <c r="F1254" t="s">
        <v>973</v>
      </c>
      <c r="G1254">
        <v>1</v>
      </c>
      <c r="H1254">
        <v>0</v>
      </c>
      <c r="I1254" t="s">
        <v>2152</v>
      </c>
      <c r="J1254" t="s">
        <v>7597</v>
      </c>
      <c r="K1254" t="s">
        <v>7777</v>
      </c>
      <c r="L1254" t="s">
        <v>3625</v>
      </c>
      <c r="M1254" t="s">
        <v>977</v>
      </c>
      <c r="N1254" t="s">
        <v>8262</v>
      </c>
      <c r="O1254" t="s">
        <v>8262</v>
      </c>
      <c r="P1254" t="s">
        <v>8263</v>
      </c>
      <c r="Q1254">
        <v>16786</v>
      </c>
      <c r="R1254">
        <v>15666</v>
      </c>
      <c r="S1254">
        <v>15226</v>
      </c>
      <c r="T1254">
        <v>284</v>
      </c>
      <c r="U1254">
        <v>156</v>
      </c>
      <c r="V1254">
        <v>440</v>
      </c>
      <c r="W1254">
        <v>0.97189999999999999</v>
      </c>
      <c r="X1254">
        <v>0</v>
      </c>
      <c r="Y1254">
        <v>1</v>
      </c>
      <c r="Z1254">
        <v>1</v>
      </c>
      <c r="AA1254">
        <v>0</v>
      </c>
      <c r="AB1254" t="s">
        <v>1029</v>
      </c>
      <c r="AC1254" t="s">
        <v>8264</v>
      </c>
      <c r="AP1254" t="s">
        <v>980</v>
      </c>
      <c r="AQ1254">
        <v>0</v>
      </c>
      <c r="AT1254" t="s">
        <v>1019</v>
      </c>
      <c r="AU1254" t="s">
        <v>7354</v>
      </c>
      <c r="AV1254" t="str">
        <f t="shared" si="19"/>
        <v>Hyżne w aglomeracji Hyżne</v>
      </c>
      <c r="AW1254" t="s">
        <v>7355</v>
      </c>
      <c r="AX1254" t="s">
        <v>7355</v>
      </c>
      <c r="BF1254" s="730" t="s">
        <v>8250</v>
      </c>
      <c r="BG1254" s="730" t="s">
        <v>1029</v>
      </c>
      <c r="BH1254" s="730" t="s">
        <v>9503</v>
      </c>
    </row>
    <row r="1255" spans="1:60">
      <c r="A1255">
        <v>1251</v>
      </c>
      <c r="B1255" t="s">
        <v>1029</v>
      </c>
      <c r="D1255" t="s">
        <v>8095</v>
      </c>
      <c r="E1255" t="s">
        <v>8097</v>
      </c>
      <c r="F1255" t="s">
        <v>973</v>
      </c>
      <c r="G1255">
        <v>1</v>
      </c>
      <c r="H1255">
        <v>0</v>
      </c>
      <c r="I1255" t="s">
        <v>2152</v>
      </c>
      <c r="J1255" t="s">
        <v>7925</v>
      </c>
      <c r="K1255" t="s">
        <v>7777</v>
      </c>
      <c r="L1255" t="s">
        <v>3625</v>
      </c>
      <c r="M1255" t="s">
        <v>977</v>
      </c>
      <c r="N1255" t="s">
        <v>8097</v>
      </c>
      <c r="O1255" t="s">
        <v>8097</v>
      </c>
      <c r="P1255" t="s">
        <v>8265</v>
      </c>
      <c r="Q1255">
        <v>3313</v>
      </c>
      <c r="R1255">
        <v>3277</v>
      </c>
      <c r="S1255">
        <v>3042</v>
      </c>
      <c r="T1255">
        <v>74</v>
      </c>
      <c r="U1255">
        <v>161</v>
      </c>
      <c r="V1255">
        <v>235</v>
      </c>
      <c r="W1255">
        <v>0.92830000000000001</v>
      </c>
      <c r="X1255">
        <v>0</v>
      </c>
      <c r="Y1255">
        <v>1</v>
      </c>
      <c r="Z1255">
        <v>1</v>
      </c>
      <c r="AA1255">
        <v>0</v>
      </c>
      <c r="AB1255" t="s">
        <v>1029</v>
      </c>
      <c r="AC1255" t="s">
        <v>8266</v>
      </c>
      <c r="AP1255" t="s">
        <v>980</v>
      </c>
      <c r="AQ1255">
        <v>0</v>
      </c>
      <c r="AT1255" t="s">
        <v>1038</v>
      </c>
      <c r="AU1255" t="s">
        <v>6857</v>
      </c>
      <c r="AV1255" t="str">
        <f t="shared" si="19"/>
        <v>Oczyszczalnia Huby w aglomeracji Huby</v>
      </c>
      <c r="AW1255" t="s">
        <v>8267</v>
      </c>
      <c r="AX1255" t="s">
        <v>6858</v>
      </c>
      <c r="BF1255" s="730" t="s">
        <v>8254</v>
      </c>
      <c r="BG1255" s="730" t="s">
        <v>6849</v>
      </c>
      <c r="BH1255" s="730" t="s">
        <v>9503</v>
      </c>
    </row>
    <row r="1256" spans="1:60">
      <c r="A1256">
        <v>1252</v>
      </c>
      <c r="B1256" t="s">
        <v>1029</v>
      </c>
      <c r="D1256" t="s">
        <v>8027</v>
      </c>
      <c r="E1256" t="s">
        <v>8028</v>
      </c>
      <c r="F1256" t="s">
        <v>973</v>
      </c>
      <c r="G1256">
        <v>1</v>
      </c>
      <c r="H1256">
        <v>0</v>
      </c>
      <c r="I1256" t="s">
        <v>7750</v>
      </c>
      <c r="J1256" t="s">
        <v>8268</v>
      </c>
      <c r="K1256" t="s">
        <v>6849</v>
      </c>
      <c r="L1256" t="s">
        <v>3625</v>
      </c>
      <c r="M1256" t="s">
        <v>977</v>
      </c>
      <c r="N1256" t="s">
        <v>8028</v>
      </c>
      <c r="O1256" t="s">
        <v>8269</v>
      </c>
      <c r="P1256" t="s">
        <v>8270</v>
      </c>
      <c r="Q1256">
        <v>108111</v>
      </c>
      <c r="R1256">
        <v>94372</v>
      </c>
      <c r="S1256">
        <v>92599</v>
      </c>
      <c r="T1256">
        <v>1535</v>
      </c>
      <c r="U1256">
        <v>238</v>
      </c>
      <c r="V1256">
        <v>1773</v>
      </c>
      <c r="W1256">
        <v>0.98119999999999996</v>
      </c>
      <c r="X1256">
        <v>1</v>
      </c>
      <c r="Y1256">
        <v>1</v>
      </c>
      <c r="Z1256">
        <v>0</v>
      </c>
      <c r="AA1256">
        <v>0</v>
      </c>
      <c r="AB1256" t="s">
        <v>1029</v>
      </c>
      <c r="AC1256" t="s">
        <v>8271</v>
      </c>
      <c r="AP1256" t="s">
        <v>980</v>
      </c>
      <c r="AQ1256">
        <v>0</v>
      </c>
      <c r="AT1256" t="s">
        <v>1212</v>
      </c>
      <c r="AU1256" t="s">
        <v>5608</v>
      </c>
      <c r="AV1256" t="str">
        <f t="shared" si="19"/>
        <v>Hrubieszów w aglomeracji Hrubieszów</v>
      </c>
      <c r="AW1256" t="s">
        <v>5609</v>
      </c>
      <c r="AX1256" t="s">
        <v>5609</v>
      </c>
      <c r="BF1256" s="730" t="s">
        <v>8261</v>
      </c>
      <c r="BG1256" s="730" t="s">
        <v>7777</v>
      </c>
      <c r="BH1256" s="730" t="s">
        <v>9503</v>
      </c>
    </row>
    <row r="1257" spans="1:60">
      <c r="A1257">
        <v>1253</v>
      </c>
      <c r="B1257" t="s">
        <v>1029</v>
      </c>
      <c r="D1257" t="s">
        <v>7833</v>
      </c>
      <c r="E1257" t="s">
        <v>7835</v>
      </c>
      <c r="F1257" t="s">
        <v>973</v>
      </c>
      <c r="G1257">
        <v>1</v>
      </c>
      <c r="H1257">
        <v>0</v>
      </c>
      <c r="I1257" t="s">
        <v>7750</v>
      </c>
      <c r="J1257" t="s">
        <v>7807</v>
      </c>
      <c r="K1257" t="s">
        <v>7180</v>
      </c>
      <c r="L1257" t="s">
        <v>3625</v>
      </c>
      <c r="M1257" t="s">
        <v>977</v>
      </c>
      <c r="N1257" t="s">
        <v>7835</v>
      </c>
      <c r="O1257" t="s">
        <v>8272</v>
      </c>
      <c r="P1257" t="s">
        <v>8273</v>
      </c>
      <c r="Q1257">
        <v>20461</v>
      </c>
      <c r="R1257">
        <v>23598</v>
      </c>
      <c r="S1257">
        <v>23032</v>
      </c>
      <c r="T1257">
        <v>460</v>
      </c>
      <c r="U1257">
        <v>106</v>
      </c>
      <c r="V1257">
        <v>566</v>
      </c>
      <c r="W1257">
        <v>0.97599999999999998</v>
      </c>
      <c r="X1257">
        <v>0</v>
      </c>
      <c r="Y1257">
        <v>1</v>
      </c>
      <c r="Z1257">
        <v>1</v>
      </c>
      <c r="AA1257">
        <v>0</v>
      </c>
      <c r="AB1257" t="s">
        <v>1029</v>
      </c>
      <c r="AC1257" t="s">
        <v>8274</v>
      </c>
      <c r="AP1257" t="s">
        <v>980</v>
      </c>
      <c r="AQ1257">
        <v>0</v>
      </c>
      <c r="AT1257" t="s">
        <v>1019</v>
      </c>
      <c r="AU1257" t="s">
        <v>7349</v>
      </c>
      <c r="AV1257" t="str">
        <f t="shared" si="19"/>
        <v>oczyszczalnia ścieków MBR  w aglomeracji Horyniec-Zdrój</v>
      </c>
      <c r="AW1257" t="s">
        <v>8275</v>
      </c>
      <c r="AX1257" t="s">
        <v>7350</v>
      </c>
      <c r="BF1257" s="730" t="s">
        <v>8095</v>
      </c>
      <c r="BG1257" s="730" t="s">
        <v>7777</v>
      </c>
      <c r="BH1257" s="730" t="s">
        <v>9503</v>
      </c>
    </row>
    <row r="1258" spans="1:60">
      <c r="A1258">
        <v>1254</v>
      </c>
      <c r="B1258" t="s">
        <v>1029</v>
      </c>
      <c r="D1258" t="s">
        <v>7695</v>
      </c>
      <c r="E1258" t="s">
        <v>7697</v>
      </c>
      <c r="F1258" t="s">
        <v>973</v>
      </c>
      <c r="G1258">
        <v>1</v>
      </c>
      <c r="H1258">
        <v>0</v>
      </c>
      <c r="I1258" t="s">
        <v>7750</v>
      </c>
      <c r="J1258" t="s">
        <v>7961</v>
      </c>
      <c r="K1258" t="s">
        <v>5796</v>
      </c>
      <c r="L1258" t="s">
        <v>3632</v>
      </c>
      <c r="M1258" t="s">
        <v>977</v>
      </c>
      <c r="N1258" t="s">
        <v>7697</v>
      </c>
      <c r="O1258" t="s">
        <v>7697</v>
      </c>
      <c r="P1258" t="s">
        <v>8276</v>
      </c>
      <c r="Q1258">
        <v>27582</v>
      </c>
      <c r="R1258">
        <v>26555</v>
      </c>
      <c r="S1258">
        <v>26461</v>
      </c>
      <c r="T1258">
        <v>56</v>
      </c>
      <c r="U1258">
        <v>38</v>
      </c>
      <c r="V1258">
        <v>94</v>
      </c>
      <c r="W1258">
        <v>0.99650000000000005</v>
      </c>
      <c r="X1258">
        <v>1</v>
      </c>
      <c r="Y1258">
        <v>1</v>
      </c>
      <c r="Z1258">
        <v>1</v>
      </c>
      <c r="AA1258">
        <v>1</v>
      </c>
      <c r="AB1258" t="s">
        <v>1029</v>
      </c>
      <c r="AC1258" t="s">
        <v>8277</v>
      </c>
      <c r="AP1258" t="s">
        <v>980</v>
      </c>
      <c r="AQ1258">
        <v>0</v>
      </c>
      <c r="AT1258" t="s">
        <v>1038</v>
      </c>
      <c r="AU1258" t="s">
        <v>6129</v>
      </c>
      <c r="AV1258" t="str">
        <f t="shared" si="19"/>
        <v>COŚ Herby w aglomeracji Herby</v>
      </c>
      <c r="AW1258" t="s">
        <v>8278</v>
      </c>
      <c r="AX1258" t="s">
        <v>6124</v>
      </c>
      <c r="BF1258" s="730" t="s">
        <v>8027</v>
      </c>
      <c r="BG1258" s="730" t="s">
        <v>6849</v>
      </c>
      <c r="BH1258" s="730" t="s">
        <v>9503</v>
      </c>
    </row>
    <row r="1259" spans="1:60">
      <c r="A1259">
        <v>1255</v>
      </c>
      <c r="B1259" t="s">
        <v>1029</v>
      </c>
      <c r="D1259" t="s">
        <v>7677</v>
      </c>
      <c r="E1259" t="s">
        <v>7679</v>
      </c>
      <c r="F1259" t="s">
        <v>973</v>
      </c>
      <c r="G1259">
        <v>1</v>
      </c>
      <c r="H1259">
        <v>0</v>
      </c>
      <c r="I1259" t="s">
        <v>7750</v>
      </c>
      <c r="J1259" t="s">
        <v>7807</v>
      </c>
      <c r="K1259" t="s">
        <v>1029</v>
      </c>
      <c r="L1259" t="s">
        <v>3625</v>
      </c>
      <c r="M1259" t="s">
        <v>977</v>
      </c>
      <c r="N1259" t="s">
        <v>7679</v>
      </c>
      <c r="O1259" t="s">
        <v>7679</v>
      </c>
      <c r="P1259" t="s">
        <v>8279</v>
      </c>
      <c r="Q1259">
        <v>4968</v>
      </c>
      <c r="R1259">
        <v>5410</v>
      </c>
      <c r="S1259">
        <v>5357</v>
      </c>
      <c r="T1259">
        <v>40</v>
      </c>
      <c r="U1259">
        <v>13</v>
      </c>
      <c r="V1259">
        <v>53</v>
      </c>
      <c r="W1259">
        <v>0.99019999999999997</v>
      </c>
      <c r="X1259">
        <v>1</v>
      </c>
      <c r="Y1259">
        <v>1</v>
      </c>
      <c r="Z1259">
        <v>1</v>
      </c>
      <c r="AA1259">
        <v>1</v>
      </c>
      <c r="AB1259" t="s">
        <v>1029</v>
      </c>
      <c r="AC1259" t="s">
        <v>8280</v>
      </c>
      <c r="AP1259" t="s">
        <v>980</v>
      </c>
      <c r="AQ1259">
        <v>0</v>
      </c>
      <c r="AT1259" t="s">
        <v>1169</v>
      </c>
      <c r="AU1259" t="s">
        <v>2605</v>
      </c>
      <c r="AV1259" t="str">
        <f t="shared" si="19"/>
        <v>miejska oczyszczalnia ścieków w aglomeracji HEL</v>
      </c>
      <c r="AW1259" t="s">
        <v>8281</v>
      </c>
      <c r="AX1259" t="s">
        <v>2608</v>
      </c>
      <c r="BF1259" s="730" t="s">
        <v>7833</v>
      </c>
      <c r="BG1259" s="730" t="s">
        <v>7180</v>
      </c>
      <c r="BH1259" s="730" t="s">
        <v>9503</v>
      </c>
    </row>
    <row r="1260" spans="1:60">
      <c r="A1260">
        <v>1256</v>
      </c>
      <c r="B1260" t="s">
        <v>1029</v>
      </c>
      <c r="D1260" t="s">
        <v>7566</v>
      </c>
      <c r="E1260" t="s">
        <v>7567</v>
      </c>
      <c r="F1260" t="s">
        <v>973</v>
      </c>
      <c r="G1260">
        <v>1</v>
      </c>
      <c r="H1260">
        <v>0</v>
      </c>
      <c r="I1260" t="s">
        <v>3622</v>
      </c>
      <c r="J1260" t="s">
        <v>8036</v>
      </c>
      <c r="K1260" t="s">
        <v>5796</v>
      </c>
      <c r="L1260" t="s">
        <v>3625</v>
      </c>
      <c r="M1260" t="s">
        <v>977</v>
      </c>
      <c r="N1260" t="s">
        <v>7567</v>
      </c>
      <c r="O1260" t="s">
        <v>7567</v>
      </c>
      <c r="P1260" t="s">
        <v>8282</v>
      </c>
      <c r="Q1260">
        <v>2440</v>
      </c>
      <c r="R1260">
        <v>2440</v>
      </c>
      <c r="S1260">
        <v>2440</v>
      </c>
      <c r="T1260">
        <v>0</v>
      </c>
      <c r="U1260">
        <v>0</v>
      </c>
      <c r="V1260">
        <v>0</v>
      </c>
      <c r="W1260">
        <v>1</v>
      </c>
      <c r="X1260">
        <v>1</v>
      </c>
      <c r="Y1260">
        <v>1</v>
      </c>
      <c r="Z1260">
        <v>1</v>
      </c>
      <c r="AA1260">
        <v>1</v>
      </c>
      <c r="AB1260" t="s">
        <v>1029</v>
      </c>
      <c r="AC1260" t="s">
        <v>8283</v>
      </c>
      <c r="AP1260" t="s">
        <v>980</v>
      </c>
      <c r="AQ1260">
        <v>0</v>
      </c>
      <c r="AT1260" t="s">
        <v>990</v>
      </c>
      <c r="AU1260" t="s">
        <v>8284</v>
      </c>
      <c r="AV1260" t="str">
        <f t="shared" si="19"/>
        <v>Oczyszczalnia ścieków w Długiej Kościelnej w aglomeracji Halinów</v>
      </c>
      <c r="AW1260" t="s">
        <v>8285</v>
      </c>
      <c r="AX1260" t="s">
        <v>8286</v>
      </c>
      <c r="BF1260" s="730" t="s">
        <v>7695</v>
      </c>
      <c r="BG1260" s="730" t="s">
        <v>5796</v>
      </c>
      <c r="BH1260" s="730" t="s">
        <v>9503</v>
      </c>
    </row>
    <row r="1261" spans="1:60">
      <c r="A1261">
        <v>1257</v>
      </c>
      <c r="B1261" t="s">
        <v>1029</v>
      </c>
      <c r="D1261" t="s">
        <v>7541</v>
      </c>
      <c r="E1261" t="s">
        <v>7543</v>
      </c>
      <c r="F1261" t="s">
        <v>973</v>
      </c>
      <c r="G1261">
        <v>1</v>
      </c>
      <c r="H1261">
        <v>0</v>
      </c>
      <c r="I1261" t="s">
        <v>7750</v>
      </c>
      <c r="J1261" t="s">
        <v>6186</v>
      </c>
      <c r="K1261" t="s">
        <v>1029</v>
      </c>
      <c r="L1261" t="s">
        <v>3625</v>
      </c>
      <c r="M1261" t="s">
        <v>977</v>
      </c>
      <c r="N1261" t="s">
        <v>7543</v>
      </c>
      <c r="O1261" t="s">
        <v>7543</v>
      </c>
      <c r="P1261" t="s">
        <v>8287</v>
      </c>
      <c r="Q1261">
        <v>4509</v>
      </c>
      <c r="R1261">
        <v>4415</v>
      </c>
      <c r="S1261">
        <v>4181</v>
      </c>
      <c r="T1261">
        <v>214</v>
      </c>
      <c r="U1261">
        <v>20</v>
      </c>
      <c r="V1261">
        <v>234</v>
      </c>
      <c r="W1261">
        <v>0.94699999999999995</v>
      </c>
      <c r="X1261">
        <v>0</v>
      </c>
      <c r="Y1261">
        <v>1</v>
      </c>
      <c r="Z1261">
        <v>1</v>
      </c>
      <c r="AA1261">
        <v>0</v>
      </c>
      <c r="AB1261" t="s">
        <v>1029</v>
      </c>
      <c r="AC1261" t="s">
        <v>8288</v>
      </c>
      <c r="AP1261" t="s">
        <v>980</v>
      </c>
      <c r="AQ1261">
        <v>0</v>
      </c>
      <c r="AT1261" t="s">
        <v>1212</v>
      </c>
      <c r="AU1261" t="s">
        <v>5956</v>
      </c>
      <c r="AV1261" t="str">
        <f t="shared" si="19"/>
        <v>Hajnówka w aglomeracji Hajnówka</v>
      </c>
      <c r="AW1261" t="s">
        <v>5957</v>
      </c>
      <c r="AX1261" t="s">
        <v>5957</v>
      </c>
      <c r="BF1261" s="730" t="s">
        <v>7677</v>
      </c>
      <c r="BG1261" s="730" t="s">
        <v>1029</v>
      </c>
      <c r="BH1261" s="730" t="s">
        <v>9503</v>
      </c>
    </row>
    <row r="1262" spans="1:60">
      <c r="A1262">
        <v>1258</v>
      </c>
      <c r="B1262" t="s">
        <v>1029</v>
      </c>
      <c r="D1262" t="s">
        <v>7493</v>
      </c>
      <c r="E1262" t="s">
        <v>7495</v>
      </c>
      <c r="F1262" t="s">
        <v>973</v>
      </c>
      <c r="G1262">
        <v>1</v>
      </c>
      <c r="H1262">
        <v>0</v>
      </c>
      <c r="I1262" t="s">
        <v>7750</v>
      </c>
      <c r="J1262" t="s">
        <v>7843</v>
      </c>
      <c r="K1262" t="s">
        <v>6849</v>
      </c>
      <c r="L1262" t="s">
        <v>3625</v>
      </c>
      <c r="M1262" t="s">
        <v>977</v>
      </c>
      <c r="N1262" t="s">
        <v>7495</v>
      </c>
      <c r="O1262" t="s">
        <v>8289</v>
      </c>
      <c r="P1262" t="s">
        <v>8290</v>
      </c>
      <c r="Q1262">
        <v>11824</v>
      </c>
      <c r="R1262">
        <v>11003</v>
      </c>
      <c r="S1262">
        <v>10599</v>
      </c>
      <c r="T1262">
        <v>343</v>
      </c>
      <c r="U1262">
        <v>61</v>
      </c>
      <c r="V1262">
        <v>404</v>
      </c>
      <c r="W1262">
        <v>0.96330000000000005</v>
      </c>
      <c r="X1262">
        <v>0</v>
      </c>
      <c r="Y1262">
        <v>1</v>
      </c>
      <c r="Z1262">
        <v>1</v>
      </c>
      <c r="AA1262">
        <v>0</v>
      </c>
      <c r="AB1262" t="s">
        <v>1029</v>
      </c>
      <c r="AC1262" t="s">
        <v>8291</v>
      </c>
      <c r="AP1262" t="s">
        <v>980</v>
      </c>
      <c r="AQ1262">
        <v>0</v>
      </c>
      <c r="AT1262" t="s">
        <v>1019</v>
      </c>
      <c r="AU1262" t="s">
        <v>7344</v>
      </c>
      <c r="AV1262" t="str">
        <f t="shared" si="19"/>
        <v>Haczów w aglomeracji Haczów</v>
      </c>
      <c r="AW1262" t="s">
        <v>7345</v>
      </c>
      <c r="AX1262" t="s">
        <v>7345</v>
      </c>
      <c r="BF1262" s="730" t="s">
        <v>7566</v>
      </c>
      <c r="BG1262" s="730" t="s">
        <v>5796</v>
      </c>
      <c r="BH1262" s="730" t="s">
        <v>9503</v>
      </c>
    </row>
    <row r="1263" spans="1:60">
      <c r="A1263">
        <v>1259</v>
      </c>
      <c r="B1263" t="s">
        <v>1029</v>
      </c>
      <c r="D1263" t="s">
        <v>7395</v>
      </c>
      <c r="E1263" t="s">
        <v>7397</v>
      </c>
      <c r="F1263" t="s">
        <v>973</v>
      </c>
      <c r="G1263">
        <v>1</v>
      </c>
      <c r="H1263">
        <v>0</v>
      </c>
      <c r="I1263" t="s">
        <v>7750</v>
      </c>
      <c r="J1263" t="s">
        <v>7961</v>
      </c>
      <c r="K1263" t="s">
        <v>5796</v>
      </c>
      <c r="L1263" t="s">
        <v>3625</v>
      </c>
      <c r="M1263" t="s">
        <v>977</v>
      </c>
      <c r="N1263" t="s">
        <v>8292</v>
      </c>
      <c r="O1263" t="s">
        <v>8293</v>
      </c>
      <c r="P1263" t="s">
        <v>8294</v>
      </c>
      <c r="Q1263">
        <v>5378</v>
      </c>
      <c r="R1263">
        <v>5308</v>
      </c>
      <c r="S1263">
        <v>5199</v>
      </c>
      <c r="T1263">
        <v>80</v>
      </c>
      <c r="U1263">
        <v>29</v>
      </c>
      <c r="V1263">
        <v>109</v>
      </c>
      <c r="W1263">
        <v>0.97950000000000004</v>
      </c>
      <c r="X1263">
        <v>0</v>
      </c>
      <c r="Y1263">
        <v>1</v>
      </c>
      <c r="Z1263">
        <v>1</v>
      </c>
      <c r="AA1263">
        <v>0</v>
      </c>
      <c r="AB1263" t="s">
        <v>1029</v>
      </c>
      <c r="AC1263" t="s">
        <v>8295</v>
      </c>
      <c r="AP1263" t="s">
        <v>980</v>
      </c>
      <c r="AQ1263">
        <v>0</v>
      </c>
      <c r="AT1263" t="s">
        <v>1029</v>
      </c>
      <c r="AU1263" t="s">
        <v>8261</v>
      </c>
      <c r="AV1263" t="str">
        <f t="shared" si="19"/>
        <v>Przedsiębiorstwo Oczyszczania Ścieków Gubin-Guben sp.zo.o w aglomeracji Gubin</v>
      </c>
      <c r="AW1263" t="s">
        <v>8296</v>
      </c>
      <c r="AX1263" t="s">
        <v>8262</v>
      </c>
      <c r="BF1263" s="730" t="s">
        <v>7541</v>
      </c>
      <c r="BG1263" s="730" t="s">
        <v>1029</v>
      </c>
      <c r="BH1263" s="730" t="s">
        <v>9503</v>
      </c>
    </row>
    <row r="1264" spans="1:60">
      <c r="A1264">
        <v>1260</v>
      </c>
      <c r="B1264" t="s">
        <v>1029</v>
      </c>
      <c r="D1264" t="s">
        <v>5677</v>
      </c>
      <c r="E1264" t="s">
        <v>5679</v>
      </c>
      <c r="F1264" t="s">
        <v>973</v>
      </c>
      <c r="G1264">
        <v>1</v>
      </c>
      <c r="H1264">
        <v>0</v>
      </c>
      <c r="I1264" t="s">
        <v>7750</v>
      </c>
      <c r="J1264" t="s">
        <v>7961</v>
      </c>
      <c r="K1264" t="s">
        <v>5796</v>
      </c>
      <c r="L1264" t="s">
        <v>3625</v>
      </c>
      <c r="M1264" t="s">
        <v>977</v>
      </c>
      <c r="N1264" t="s">
        <v>8293</v>
      </c>
      <c r="O1264" t="s">
        <v>5679</v>
      </c>
      <c r="P1264" t="s">
        <v>8297</v>
      </c>
      <c r="Q1264">
        <v>2070</v>
      </c>
      <c r="R1264">
        <v>2158</v>
      </c>
      <c r="S1264">
        <v>2106</v>
      </c>
      <c r="T1264">
        <v>44</v>
      </c>
      <c r="U1264">
        <v>8</v>
      </c>
      <c r="V1264">
        <v>52</v>
      </c>
      <c r="W1264">
        <v>0.97589999999999999</v>
      </c>
      <c r="X1264">
        <v>0</v>
      </c>
      <c r="Y1264">
        <v>1</v>
      </c>
      <c r="Z1264">
        <v>1</v>
      </c>
      <c r="AA1264">
        <v>0</v>
      </c>
      <c r="AB1264" t="s">
        <v>1029</v>
      </c>
      <c r="AC1264" t="s">
        <v>8298</v>
      </c>
      <c r="AP1264" t="s">
        <v>980</v>
      </c>
      <c r="AQ1264">
        <v>0</v>
      </c>
      <c r="AT1264" t="s">
        <v>970</v>
      </c>
      <c r="AU1264" t="s">
        <v>1479</v>
      </c>
      <c r="AV1264" t="str">
        <f t="shared" si="19"/>
        <v>Grzmiąca w aglomeracji Grzmiąca</v>
      </c>
      <c r="AW1264" t="s">
        <v>1480</v>
      </c>
      <c r="AX1264" t="s">
        <v>1480</v>
      </c>
      <c r="BF1264" s="730" t="s">
        <v>7493</v>
      </c>
      <c r="BG1264" s="730" t="s">
        <v>6849</v>
      </c>
      <c r="BH1264" s="730" t="s">
        <v>9503</v>
      </c>
    </row>
    <row r="1265" spans="1:60">
      <c r="A1265">
        <v>1261</v>
      </c>
      <c r="B1265" t="s">
        <v>1029</v>
      </c>
      <c r="D1265" t="s">
        <v>7383</v>
      </c>
      <c r="E1265" t="s">
        <v>7385</v>
      </c>
      <c r="F1265" t="s">
        <v>973</v>
      </c>
      <c r="G1265">
        <v>1</v>
      </c>
      <c r="H1265">
        <v>0</v>
      </c>
      <c r="I1265" t="s">
        <v>7750</v>
      </c>
      <c r="J1265" t="s">
        <v>7964</v>
      </c>
      <c r="K1265" t="s">
        <v>7149</v>
      </c>
      <c r="L1265" t="s">
        <v>3625</v>
      </c>
      <c r="M1265" t="s">
        <v>977</v>
      </c>
      <c r="N1265" t="s">
        <v>7385</v>
      </c>
      <c r="O1265" t="s">
        <v>7385</v>
      </c>
      <c r="P1265" t="s">
        <v>8299</v>
      </c>
      <c r="Q1265">
        <v>4136</v>
      </c>
      <c r="R1265">
        <v>4094</v>
      </c>
      <c r="S1265">
        <v>4019</v>
      </c>
      <c r="T1265">
        <v>33</v>
      </c>
      <c r="U1265">
        <v>42</v>
      </c>
      <c r="V1265">
        <v>75</v>
      </c>
      <c r="W1265">
        <v>0.98170000000000002</v>
      </c>
      <c r="X1265">
        <v>1</v>
      </c>
      <c r="Y1265">
        <v>1</v>
      </c>
      <c r="Z1265">
        <v>1</v>
      </c>
      <c r="AA1265">
        <v>1</v>
      </c>
      <c r="AB1265" t="s">
        <v>1029</v>
      </c>
      <c r="AC1265" t="s">
        <v>8300</v>
      </c>
      <c r="AP1265" t="s">
        <v>980</v>
      </c>
      <c r="AQ1265">
        <v>0</v>
      </c>
      <c r="AT1265" t="s">
        <v>1029</v>
      </c>
      <c r="AU1265" t="s">
        <v>8254</v>
      </c>
      <c r="AV1265" t="str">
        <f t="shared" si="19"/>
        <v>Komunalna Oczyszczalnia Ścieków w Gryfowie Śląskim w aglomeracji Gryfów Śląski</v>
      </c>
      <c r="AW1265" t="s">
        <v>8301</v>
      </c>
      <c r="AX1265" t="s">
        <v>8255</v>
      </c>
      <c r="BF1265" s="730" t="s">
        <v>7395</v>
      </c>
      <c r="BG1265" s="730" t="s">
        <v>5796</v>
      </c>
      <c r="BH1265" s="730" t="s">
        <v>9503</v>
      </c>
    </row>
    <row r="1266" spans="1:60">
      <c r="A1266">
        <v>1262</v>
      </c>
      <c r="B1266" t="s">
        <v>1029</v>
      </c>
      <c r="D1266" t="s">
        <v>7248</v>
      </c>
      <c r="E1266" t="s">
        <v>7250</v>
      </c>
      <c r="F1266" t="s">
        <v>973</v>
      </c>
      <c r="G1266">
        <v>1</v>
      </c>
      <c r="H1266">
        <v>0</v>
      </c>
      <c r="I1266" t="s">
        <v>7750</v>
      </c>
      <c r="J1266" t="s">
        <v>7697</v>
      </c>
      <c r="K1266" t="s">
        <v>5796</v>
      </c>
      <c r="L1266" t="s">
        <v>3632</v>
      </c>
      <c r="M1266" t="s">
        <v>8302</v>
      </c>
      <c r="N1266" t="s">
        <v>7250</v>
      </c>
      <c r="O1266" t="s">
        <v>8303</v>
      </c>
      <c r="P1266" t="s">
        <v>8304</v>
      </c>
      <c r="Q1266">
        <v>16182</v>
      </c>
      <c r="R1266">
        <v>16192</v>
      </c>
      <c r="S1266">
        <v>15804</v>
      </c>
      <c r="T1266">
        <v>306</v>
      </c>
      <c r="U1266">
        <v>82</v>
      </c>
      <c r="V1266">
        <v>388</v>
      </c>
      <c r="W1266">
        <v>0.97599999999999998</v>
      </c>
      <c r="X1266">
        <v>0</v>
      </c>
      <c r="Y1266">
        <v>1</v>
      </c>
      <c r="Z1266">
        <v>1</v>
      </c>
      <c r="AA1266">
        <v>0</v>
      </c>
      <c r="AB1266" t="s">
        <v>1029</v>
      </c>
      <c r="AC1266" t="s">
        <v>8305</v>
      </c>
      <c r="AP1266" t="s">
        <v>980</v>
      </c>
      <c r="AQ1266">
        <v>0</v>
      </c>
      <c r="AT1266" t="s">
        <v>970</v>
      </c>
      <c r="AU1266" t="s">
        <v>1090</v>
      </c>
      <c r="AV1266" t="str">
        <f t="shared" si="19"/>
        <v>Oczyszczalnia ścieków w Gryfinie w aglomeracji Gryfino</v>
      </c>
      <c r="AW1266" t="s">
        <v>8306</v>
      </c>
      <c r="AX1266" t="s">
        <v>1091</v>
      </c>
      <c r="BF1266" s="730" t="s">
        <v>5677</v>
      </c>
      <c r="BG1266" s="730" t="s">
        <v>5796</v>
      </c>
      <c r="BH1266" s="730" t="s">
        <v>9503</v>
      </c>
    </row>
    <row r="1267" spans="1:60">
      <c r="A1267">
        <v>1263</v>
      </c>
      <c r="B1267" t="s">
        <v>1029</v>
      </c>
      <c r="D1267" t="s">
        <v>7185</v>
      </c>
      <c r="E1267" t="s">
        <v>7186</v>
      </c>
      <c r="F1267" t="s">
        <v>973</v>
      </c>
      <c r="G1267">
        <v>1</v>
      </c>
      <c r="H1267">
        <v>0</v>
      </c>
      <c r="I1267" t="s">
        <v>7750</v>
      </c>
      <c r="J1267" t="s">
        <v>7961</v>
      </c>
      <c r="K1267" t="s">
        <v>5796</v>
      </c>
      <c r="L1267" t="s">
        <v>3625</v>
      </c>
      <c r="M1267" t="s">
        <v>977</v>
      </c>
      <c r="N1267" t="s">
        <v>7186</v>
      </c>
      <c r="O1267" t="s">
        <v>7186</v>
      </c>
      <c r="P1267" t="s">
        <v>8307</v>
      </c>
      <c r="Q1267">
        <v>8811</v>
      </c>
      <c r="R1267">
        <v>8811</v>
      </c>
      <c r="S1267">
        <v>8694</v>
      </c>
      <c r="T1267">
        <v>117</v>
      </c>
      <c r="U1267">
        <v>0</v>
      </c>
      <c r="V1267">
        <v>117</v>
      </c>
      <c r="W1267">
        <v>0.98670000000000002</v>
      </c>
      <c r="X1267">
        <v>1</v>
      </c>
      <c r="Y1267">
        <v>1</v>
      </c>
      <c r="Z1267">
        <v>1</v>
      </c>
      <c r="AA1267">
        <v>1</v>
      </c>
      <c r="AB1267" t="s">
        <v>1029</v>
      </c>
      <c r="AC1267" t="s">
        <v>8308</v>
      </c>
      <c r="AP1267" t="s">
        <v>980</v>
      </c>
      <c r="AQ1267">
        <v>0</v>
      </c>
      <c r="AT1267" t="s">
        <v>970</v>
      </c>
      <c r="AU1267" t="s">
        <v>1133</v>
      </c>
      <c r="AV1267" t="str">
        <f t="shared" si="19"/>
        <v>Gryfice w aglomeracji Gryfice</v>
      </c>
      <c r="AW1267" t="s">
        <v>987</v>
      </c>
      <c r="AX1267" t="s">
        <v>987</v>
      </c>
      <c r="BF1267" s="730" t="s">
        <v>7383</v>
      </c>
      <c r="BG1267" s="730" t="s">
        <v>7149</v>
      </c>
      <c r="BH1267" s="730" t="s">
        <v>9503</v>
      </c>
    </row>
    <row r="1268" spans="1:60">
      <c r="A1268">
        <v>1264</v>
      </c>
      <c r="B1268" t="s">
        <v>1029</v>
      </c>
      <c r="D1268" t="s">
        <v>7171</v>
      </c>
      <c r="E1268" t="s">
        <v>7173</v>
      </c>
      <c r="F1268" t="s">
        <v>973</v>
      </c>
      <c r="G1268">
        <v>1</v>
      </c>
      <c r="H1268">
        <v>0</v>
      </c>
      <c r="I1268" t="s">
        <v>7750</v>
      </c>
      <c r="J1268" t="s">
        <v>7913</v>
      </c>
      <c r="K1268" t="s">
        <v>7180</v>
      </c>
      <c r="L1268" t="s">
        <v>3625</v>
      </c>
      <c r="M1268" t="s">
        <v>977</v>
      </c>
      <c r="N1268" t="s">
        <v>7173</v>
      </c>
      <c r="O1268" t="s">
        <v>7173</v>
      </c>
      <c r="P1268" t="s">
        <v>8309</v>
      </c>
      <c r="Q1268">
        <v>4848</v>
      </c>
      <c r="R1268">
        <v>4333</v>
      </c>
      <c r="S1268">
        <v>4264</v>
      </c>
      <c r="T1268">
        <v>48</v>
      </c>
      <c r="U1268">
        <v>21</v>
      </c>
      <c r="V1268">
        <v>69</v>
      </c>
      <c r="W1268">
        <v>0.98409999999999997</v>
      </c>
      <c r="X1268">
        <v>1</v>
      </c>
      <c r="Y1268">
        <v>1</v>
      </c>
      <c r="Z1268">
        <v>1</v>
      </c>
      <c r="AA1268">
        <v>1</v>
      </c>
      <c r="AB1268" t="s">
        <v>1029</v>
      </c>
      <c r="AC1268" t="s">
        <v>8310</v>
      </c>
      <c r="AP1268" t="s">
        <v>980</v>
      </c>
      <c r="AQ1268">
        <v>0</v>
      </c>
      <c r="AT1268" t="s">
        <v>935</v>
      </c>
      <c r="AU1268" t="s">
        <v>4837</v>
      </c>
      <c r="AV1268" t="str">
        <f t="shared" si="19"/>
        <v>RÓWNIE w aglomeracji Grybów Miasto</v>
      </c>
      <c r="AW1268" t="s">
        <v>8311</v>
      </c>
      <c r="AX1268" t="s">
        <v>4838</v>
      </c>
      <c r="BF1268" s="730" t="s">
        <v>7248</v>
      </c>
      <c r="BG1268" s="730" t="s">
        <v>5796</v>
      </c>
      <c r="BH1268" s="730" t="s">
        <v>9503</v>
      </c>
    </row>
    <row r="1269" spans="1:60">
      <c r="A1269">
        <v>1265</v>
      </c>
      <c r="B1269" t="s">
        <v>1029</v>
      </c>
      <c r="D1269" t="s">
        <v>7130</v>
      </c>
      <c r="E1269" t="s">
        <v>7131</v>
      </c>
      <c r="F1269" t="s">
        <v>973</v>
      </c>
      <c r="G1269">
        <v>1</v>
      </c>
      <c r="H1269">
        <v>0</v>
      </c>
      <c r="I1269" t="s">
        <v>3622</v>
      </c>
      <c r="J1269" t="s">
        <v>7824</v>
      </c>
      <c r="K1269" t="s">
        <v>5796</v>
      </c>
      <c r="L1269" t="s">
        <v>3625</v>
      </c>
      <c r="M1269" t="s">
        <v>977</v>
      </c>
      <c r="N1269" t="s">
        <v>7131</v>
      </c>
      <c r="O1269" t="s">
        <v>7131</v>
      </c>
      <c r="P1269" t="s">
        <v>8312</v>
      </c>
      <c r="Q1269">
        <v>8159</v>
      </c>
      <c r="R1269">
        <v>7577</v>
      </c>
      <c r="S1269">
        <v>7346</v>
      </c>
      <c r="T1269">
        <v>128</v>
      </c>
      <c r="U1269">
        <v>103</v>
      </c>
      <c r="V1269">
        <v>231</v>
      </c>
      <c r="W1269">
        <v>0.96950000000000003</v>
      </c>
      <c r="X1269">
        <v>0</v>
      </c>
      <c r="Y1269">
        <v>1</v>
      </c>
      <c r="Z1269">
        <v>1</v>
      </c>
      <c r="AA1269">
        <v>0</v>
      </c>
      <c r="AB1269" t="s">
        <v>1029</v>
      </c>
      <c r="AC1269" t="s">
        <v>8313</v>
      </c>
      <c r="AP1269" t="s">
        <v>980</v>
      </c>
      <c r="AQ1269">
        <v>0</v>
      </c>
      <c r="AT1269" t="s">
        <v>935</v>
      </c>
      <c r="AU1269" t="s">
        <v>4837</v>
      </c>
      <c r="AV1269" t="str">
        <f t="shared" si="19"/>
        <v>PRZEDMIEŚCIE w aglomeracji Grybów Miasto</v>
      </c>
      <c r="AW1269" t="s">
        <v>8314</v>
      </c>
      <c r="AX1269" t="s">
        <v>4838</v>
      </c>
      <c r="BF1269" s="730" t="s">
        <v>7185</v>
      </c>
      <c r="BG1269" s="730" t="s">
        <v>5796</v>
      </c>
      <c r="BH1269" s="730" t="s">
        <v>9503</v>
      </c>
    </row>
    <row r="1270" spans="1:60">
      <c r="A1270">
        <v>1266</v>
      </c>
      <c r="B1270" t="s">
        <v>1029</v>
      </c>
      <c r="D1270" t="s">
        <v>6962</v>
      </c>
      <c r="E1270" t="s">
        <v>5984</v>
      </c>
      <c r="F1270" t="s">
        <v>973</v>
      </c>
      <c r="G1270">
        <v>1</v>
      </c>
      <c r="H1270">
        <v>0</v>
      </c>
      <c r="I1270" t="s">
        <v>7750</v>
      </c>
      <c r="J1270" t="s">
        <v>7998</v>
      </c>
      <c r="K1270" t="s">
        <v>6849</v>
      </c>
      <c r="L1270" t="s">
        <v>3625</v>
      </c>
      <c r="M1270" t="s">
        <v>977</v>
      </c>
      <c r="N1270" t="s">
        <v>5984</v>
      </c>
      <c r="O1270" t="s">
        <v>8315</v>
      </c>
      <c r="P1270" t="s">
        <v>8316</v>
      </c>
      <c r="Q1270">
        <v>37021</v>
      </c>
      <c r="R1270">
        <v>35108</v>
      </c>
      <c r="S1270">
        <v>35017</v>
      </c>
      <c r="T1270">
        <v>71</v>
      </c>
      <c r="U1270">
        <v>20</v>
      </c>
      <c r="V1270">
        <v>91</v>
      </c>
      <c r="W1270">
        <v>0.99739999999999995</v>
      </c>
      <c r="X1270">
        <v>1</v>
      </c>
      <c r="Y1270">
        <v>1</v>
      </c>
      <c r="Z1270">
        <v>1</v>
      </c>
      <c r="AA1270">
        <v>1</v>
      </c>
      <c r="AB1270" t="s">
        <v>1029</v>
      </c>
      <c r="AC1270" t="s">
        <v>8317</v>
      </c>
      <c r="AP1270" t="s">
        <v>980</v>
      </c>
      <c r="AQ1270">
        <v>0</v>
      </c>
      <c r="AT1270" t="s">
        <v>935</v>
      </c>
      <c r="AU1270" t="s">
        <v>4830</v>
      </c>
      <c r="AV1270" t="str">
        <f t="shared" si="19"/>
        <v>Oczyszczalnia ścieków w miejscowości Stróże w aglomeracji Grybów - Stróże</v>
      </c>
      <c r="AW1270" t="s">
        <v>8318</v>
      </c>
      <c r="AX1270" t="s">
        <v>4831</v>
      </c>
      <c r="BF1270" s="730" t="s">
        <v>7171</v>
      </c>
      <c r="BG1270" s="730" t="s">
        <v>7180</v>
      </c>
      <c r="BH1270" s="730" t="s">
        <v>9503</v>
      </c>
    </row>
    <row r="1271" spans="1:60">
      <c r="A1271">
        <v>1267</v>
      </c>
      <c r="B1271" t="s">
        <v>1029</v>
      </c>
      <c r="D1271" t="s">
        <v>6886</v>
      </c>
      <c r="E1271" t="s">
        <v>6888</v>
      </c>
      <c r="F1271" t="s">
        <v>973</v>
      </c>
      <c r="G1271">
        <v>2</v>
      </c>
      <c r="H1271">
        <v>0</v>
      </c>
      <c r="I1271" t="s">
        <v>7750</v>
      </c>
      <c r="J1271" t="s">
        <v>7931</v>
      </c>
      <c r="K1271" t="s">
        <v>6849</v>
      </c>
      <c r="L1271" t="s">
        <v>3632</v>
      </c>
      <c r="M1271" t="s">
        <v>977</v>
      </c>
      <c r="N1271" t="s">
        <v>6888</v>
      </c>
      <c r="O1271" t="s">
        <v>6888</v>
      </c>
      <c r="P1271" t="s">
        <v>8319</v>
      </c>
      <c r="Q1271">
        <v>2233</v>
      </c>
      <c r="R1271">
        <v>2336</v>
      </c>
      <c r="S1271">
        <v>2236</v>
      </c>
      <c r="T1271">
        <v>70</v>
      </c>
      <c r="U1271">
        <v>30</v>
      </c>
      <c r="V1271">
        <v>100</v>
      </c>
      <c r="W1271">
        <v>0.95720000000000005</v>
      </c>
      <c r="X1271">
        <v>0</v>
      </c>
      <c r="Y1271">
        <v>1</v>
      </c>
      <c r="Z1271">
        <v>1</v>
      </c>
      <c r="AA1271">
        <v>0</v>
      </c>
      <c r="AB1271" t="s">
        <v>1029</v>
      </c>
      <c r="AC1271" s="488" t="s">
        <v>8320</v>
      </c>
      <c r="AD1271" s="489" t="s">
        <v>8321</v>
      </c>
      <c r="AP1271" t="s">
        <v>980</v>
      </c>
      <c r="AQ1271">
        <v>0</v>
      </c>
      <c r="AT1271" t="s">
        <v>935</v>
      </c>
      <c r="AU1271" t="s">
        <v>4821</v>
      </c>
      <c r="AV1271" t="str">
        <f t="shared" si="19"/>
        <v>Oczyszczalnia ścieków w miejscowości Ptaszkowa w aglomeracji Grybów - Kąclowa</v>
      </c>
      <c r="AW1271" t="s">
        <v>8322</v>
      </c>
      <c r="AX1271" t="s">
        <v>4822</v>
      </c>
      <c r="BF1271" s="730" t="s">
        <v>7130</v>
      </c>
      <c r="BG1271" s="730" t="s">
        <v>5796</v>
      </c>
      <c r="BH1271" s="730" t="s">
        <v>9503</v>
      </c>
    </row>
    <row r="1272" spans="1:60">
      <c r="A1272">
        <v>1268</v>
      </c>
      <c r="B1272" t="s">
        <v>1029</v>
      </c>
      <c r="D1272" t="s">
        <v>6578</v>
      </c>
      <c r="E1272" t="s">
        <v>6579</v>
      </c>
      <c r="F1272" t="s">
        <v>973</v>
      </c>
      <c r="G1272">
        <v>1</v>
      </c>
      <c r="H1272">
        <v>0</v>
      </c>
      <c r="I1272" t="s">
        <v>7750</v>
      </c>
      <c r="J1272" t="s">
        <v>7872</v>
      </c>
      <c r="K1272" t="s">
        <v>6849</v>
      </c>
      <c r="L1272" t="s">
        <v>3625</v>
      </c>
      <c r="M1272" t="s">
        <v>977</v>
      </c>
      <c r="N1272" t="s">
        <v>6579</v>
      </c>
      <c r="O1272" t="s">
        <v>6579</v>
      </c>
      <c r="P1272" t="s">
        <v>8323</v>
      </c>
      <c r="Q1272">
        <v>1940</v>
      </c>
      <c r="R1272">
        <v>1353</v>
      </c>
      <c r="S1272">
        <v>1117</v>
      </c>
      <c r="T1272">
        <v>54</v>
      </c>
      <c r="U1272">
        <v>0</v>
      </c>
      <c r="V1272">
        <v>236</v>
      </c>
      <c r="W1272">
        <v>0.8256</v>
      </c>
      <c r="X1272">
        <v>0</v>
      </c>
      <c r="Y1272">
        <v>1</v>
      </c>
      <c r="Z1272">
        <v>1</v>
      </c>
      <c r="AA1272">
        <v>0</v>
      </c>
      <c r="AB1272" t="s">
        <v>1029</v>
      </c>
      <c r="AC1272" t="s">
        <v>8324</v>
      </c>
      <c r="AP1272" t="s">
        <v>980</v>
      </c>
      <c r="AQ1272">
        <v>0</v>
      </c>
      <c r="AT1272" t="s">
        <v>935</v>
      </c>
      <c r="AU1272" t="s">
        <v>4821</v>
      </c>
      <c r="AV1272" t="str">
        <f t="shared" si="19"/>
        <v>Oczyszczalnia ścieków w miejscowości Kąclowa w aglomeracji Grybów - Kąclowa</v>
      </c>
      <c r="AW1272" t="s">
        <v>8325</v>
      </c>
      <c r="AX1272" t="s">
        <v>4822</v>
      </c>
      <c r="BF1272" s="730" t="s">
        <v>6962</v>
      </c>
      <c r="BG1272" s="730" t="s">
        <v>6849</v>
      </c>
      <c r="BH1272" s="730" t="s">
        <v>9503</v>
      </c>
    </row>
    <row r="1273" spans="1:60">
      <c r="A1273">
        <v>1269</v>
      </c>
      <c r="B1273" t="s">
        <v>1029</v>
      </c>
      <c r="D1273" t="s">
        <v>6423</v>
      </c>
      <c r="E1273" t="s">
        <v>6424</v>
      </c>
      <c r="F1273" t="s">
        <v>973</v>
      </c>
      <c r="G1273">
        <v>1</v>
      </c>
      <c r="H1273">
        <v>0</v>
      </c>
      <c r="I1273" t="s">
        <v>7750</v>
      </c>
      <c r="J1273" t="s">
        <v>7770</v>
      </c>
      <c r="K1273" t="s">
        <v>7149</v>
      </c>
      <c r="L1273" t="s">
        <v>3625</v>
      </c>
      <c r="M1273" t="s">
        <v>977</v>
      </c>
      <c r="N1273" t="s">
        <v>6424</v>
      </c>
      <c r="O1273" t="s">
        <v>6424</v>
      </c>
      <c r="P1273" t="s">
        <v>8326</v>
      </c>
      <c r="Q1273">
        <v>4405</v>
      </c>
      <c r="R1273">
        <v>4331</v>
      </c>
      <c r="S1273">
        <v>4269</v>
      </c>
      <c r="T1273">
        <v>31</v>
      </c>
      <c r="U1273">
        <v>31</v>
      </c>
      <c r="V1273">
        <v>62</v>
      </c>
      <c r="W1273">
        <v>0.98570000000000002</v>
      </c>
      <c r="X1273">
        <v>1</v>
      </c>
      <c r="Y1273">
        <v>1</v>
      </c>
      <c r="Z1273">
        <v>1</v>
      </c>
      <c r="AA1273">
        <v>1</v>
      </c>
      <c r="AB1273" t="s">
        <v>1029</v>
      </c>
      <c r="AC1273" t="s">
        <v>8327</v>
      </c>
      <c r="AP1273" t="s">
        <v>980</v>
      </c>
      <c r="AQ1273">
        <v>0</v>
      </c>
      <c r="AT1273" t="s">
        <v>1169</v>
      </c>
      <c r="AU1273" t="s">
        <v>3230</v>
      </c>
      <c r="AV1273" t="str">
        <f t="shared" si="19"/>
        <v>Oczyszczalnia Ścieków Nowa Wieś, koło Grudziądza w aglomeracji Grudziądz</v>
      </c>
      <c r="AW1273" t="s">
        <v>8328</v>
      </c>
      <c r="AX1273" t="s">
        <v>3231</v>
      </c>
      <c r="BF1273" s="730" t="s">
        <v>6886</v>
      </c>
      <c r="BG1273" s="730" t="s">
        <v>6849</v>
      </c>
      <c r="BH1273" s="730" t="s">
        <v>9503</v>
      </c>
    </row>
    <row r="1274" spans="1:60">
      <c r="A1274">
        <v>1270</v>
      </c>
      <c r="B1274" t="s">
        <v>1029</v>
      </c>
      <c r="D1274" t="s">
        <v>6364</v>
      </c>
      <c r="E1274" t="s">
        <v>6365</v>
      </c>
      <c r="F1274" t="s">
        <v>973</v>
      </c>
      <c r="G1274">
        <v>1</v>
      </c>
      <c r="H1274">
        <v>0</v>
      </c>
      <c r="I1274" t="s">
        <v>7750</v>
      </c>
      <c r="J1274" t="s">
        <v>7913</v>
      </c>
      <c r="K1274" t="s">
        <v>7180</v>
      </c>
      <c r="L1274" t="s">
        <v>3625</v>
      </c>
      <c r="M1274" t="s">
        <v>977</v>
      </c>
      <c r="N1274" t="s">
        <v>6365</v>
      </c>
      <c r="O1274" t="s">
        <v>6365</v>
      </c>
      <c r="P1274" t="s">
        <v>8329</v>
      </c>
      <c r="Q1274">
        <v>3937</v>
      </c>
      <c r="R1274">
        <v>3950</v>
      </c>
      <c r="S1274">
        <v>3884</v>
      </c>
      <c r="T1274">
        <v>0</v>
      </c>
      <c r="U1274">
        <v>66</v>
      </c>
      <c r="V1274">
        <v>66</v>
      </c>
      <c r="W1274">
        <v>0.98329999999999995</v>
      </c>
      <c r="X1274">
        <v>1</v>
      </c>
      <c r="Y1274">
        <v>1</v>
      </c>
      <c r="Z1274">
        <v>1</v>
      </c>
      <c r="AA1274">
        <v>1</v>
      </c>
      <c r="AB1274" t="s">
        <v>1029</v>
      </c>
      <c r="AC1274" t="s">
        <v>8330</v>
      </c>
      <c r="AP1274" t="s">
        <v>980</v>
      </c>
      <c r="AQ1274">
        <v>0</v>
      </c>
      <c r="AT1274" t="s">
        <v>990</v>
      </c>
      <c r="AU1274" t="s">
        <v>8331</v>
      </c>
      <c r="AV1274" t="str">
        <f t="shared" si="19"/>
        <v>Kobylin w aglomeracji Grójec</v>
      </c>
      <c r="AW1274" t="s">
        <v>7663</v>
      </c>
      <c r="AX1274" t="s">
        <v>8332</v>
      </c>
      <c r="BF1274" s="730" t="s">
        <v>6578</v>
      </c>
      <c r="BG1274" s="730" t="s">
        <v>6849</v>
      </c>
      <c r="BH1274" s="730" t="s">
        <v>9503</v>
      </c>
    </row>
    <row r="1275" spans="1:60">
      <c r="A1275">
        <v>1271</v>
      </c>
      <c r="B1275" t="s">
        <v>1029</v>
      </c>
      <c r="D1275" t="s">
        <v>6220</v>
      </c>
      <c r="E1275" t="s">
        <v>6222</v>
      </c>
      <c r="F1275" t="s">
        <v>973</v>
      </c>
      <c r="G1275">
        <v>1</v>
      </c>
      <c r="H1275">
        <v>0</v>
      </c>
      <c r="I1275" t="s">
        <v>7750</v>
      </c>
      <c r="J1275" t="s">
        <v>7789</v>
      </c>
      <c r="K1275" t="s">
        <v>7180</v>
      </c>
      <c r="L1275" t="s">
        <v>3625</v>
      </c>
      <c r="M1275" t="s">
        <v>977</v>
      </c>
      <c r="N1275" t="s">
        <v>6222</v>
      </c>
      <c r="O1275" t="s">
        <v>6222</v>
      </c>
      <c r="P1275" t="s">
        <v>8333</v>
      </c>
      <c r="Q1275">
        <v>2678</v>
      </c>
      <c r="R1275">
        <v>2492</v>
      </c>
      <c r="S1275">
        <v>2460</v>
      </c>
      <c r="T1275">
        <v>3</v>
      </c>
      <c r="U1275">
        <v>29</v>
      </c>
      <c r="V1275">
        <v>32</v>
      </c>
      <c r="W1275">
        <v>0.98719999999999997</v>
      </c>
      <c r="X1275">
        <v>1</v>
      </c>
      <c r="Y1275">
        <v>1</v>
      </c>
      <c r="Z1275">
        <v>1</v>
      </c>
      <c r="AA1275">
        <v>1</v>
      </c>
      <c r="AB1275" t="s">
        <v>1029</v>
      </c>
      <c r="AC1275" t="s">
        <v>8334</v>
      </c>
      <c r="AP1275" t="s">
        <v>980</v>
      </c>
      <c r="AQ1275">
        <v>0</v>
      </c>
      <c r="AT1275" t="s">
        <v>935</v>
      </c>
      <c r="AU1275" t="s">
        <v>4480</v>
      </c>
      <c r="AV1275" t="str">
        <f t="shared" si="19"/>
        <v>Oczyszczalnia ścieków w miejscowości Bartkowa-Posadowa w aglomeracji Gródek nad Dunajcem</v>
      </c>
      <c r="AW1275" t="s">
        <v>8335</v>
      </c>
      <c r="AX1275" t="s">
        <v>4481</v>
      </c>
      <c r="BF1275" s="730" t="s">
        <v>6423</v>
      </c>
      <c r="BG1275" s="730" t="s">
        <v>7149</v>
      </c>
      <c r="BH1275" s="730" t="s">
        <v>9503</v>
      </c>
    </row>
    <row r="1276" spans="1:60">
      <c r="A1276">
        <v>1272</v>
      </c>
      <c r="B1276" t="s">
        <v>1029</v>
      </c>
      <c r="D1276" t="s">
        <v>6181</v>
      </c>
      <c r="E1276" t="s">
        <v>6183</v>
      </c>
      <c r="F1276" t="s">
        <v>973</v>
      </c>
      <c r="G1276">
        <v>1</v>
      </c>
      <c r="H1276">
        <v>0</v>
      </c>
      <c r="I1276" t="s">
        <v>7750</v>
      </c>
      <c r="J1276" t="s">
        <v>7843</v>
      </c>
      <c r="K1276" t="s">
        <v>6849</v>
      </c>
      <c r="L1276" t="s">
        <v>3625</v>
      </c>
      <c r="M1276" t="s">
        <v>977</v>
      </c>
      <c r="N1276" t="s">
        <v>8336</v>
      </c>
      <c r="O1276" t="s">
        <v>8337</v>
      </c>
      <c r="P1276" t="s">
        <v>8338</v>
      </c>
      <c r="Q1276">
        <v>15232</v>
      </c>
      <c r="R1276">
        <v>14320</v>
      </c>
      <c r="S1276">
        <v>13508</v>
      </c>
      <c r="T1276">
        <v>579</v>
      </c>
      <c r="U1276">
        <v>233</v>
      </c>
      <c r="V1276">
        <v>812</v>
      </c>
      <c r="W1276">
        <v>0.94330000000000003</v>
      </c>
      <c r="X1276">
        <v>0</v>
      </c>
      <c r="Y1276">
        <v>1</v>
      </c>
      <c r="Z1276">
        <v>1</v>
      </c>
      <c r="AA1276">
        <v>0</v>
      </c>
      <c r="AB1276" t="s">
        <v>1029</v>
      </c>
      <c r="AC1276" t="s">
        <v>8339</v>
      </c>
      <c r="AP1276" t="s">
        <v>980</v>
      </c>
      <c r="AQ1276">
        <v>0</v>
      </c>
      <c r="AT1276" t="s">
        <v>935</v>
      </c>
      <c r="AU1276" t="s">
        <v>4480</v>
      </c>
      <c r="AV1276" t="str">
        <f t="shared" si="19"/>
        <v>Oczyszczalnia ścieków w miejscowości Rożnów w aglomeracji Gródek nad Dunajcem</v>
      </c>
      <c r="AW1276" t="s">
        <v>8340</v>
      </c>
      <c r="AX1276" t="s">
        <v>4481</v>
      </c>
      <c r="BF1276" s="730" t="s">
        <v>6364</v>
      </c>
      <c r="BG1276" s="730" t="s">
        <v>7180</v>
      </c>
      <c r="BH1276" s="730" t="s">
        <v>9503</v>
      </c>
    </row>
    <row r="1277" spans="1:60">
      <c r="A1277">
        <v>1273</v>
      </c>
      <c r="B1277" t="s">
        <v>1029</v>
      </c>
      <c r="D1277" t="s">
        <v>6119</v>
      </c>
      <c r="E1277" t="s">
        <v>6121</v>
      </c>
      <c r="F1277" t="s">
        <v>973</v>
      </c>
      <c r="G1277">
        <v>2</v>
      </c>
      <c r="H1277">
        <v>0</v>
      </c>
      <c r="I1277" t="s">
        <v>3622</v>
      </c>
      <c r="J1277" t="s">
        <v>8341</v>
      </c>
      <c r="K1277" t="s">
        <v>1029</v>
      </c>
      <c r="L1277" t="s">
        <v>3625</v>
      </c>
      <c r="M1277" t="s">
        <v>977</v>
      </c>
      <c r="N1277" t="s">
        <v>6121</v>
      </c>
      <c r="O1277" t="s">
        <v>8342</v>
      </c>
      <c r="P1277" t="s">
        <v>8343</v>
      </c>
      <c r="Q1277">
        <v>36793</v>
      </c>
      <c r="R1277">
        <v>35120</v>
      </c>
      <c r="S1277">
        <v>34376</v>
      </c>
      <c r="T1277">
        <v>442</v>
      </c>
      <c r="U1277">
        <v>302</v>
      </c>
      <c r="V1277">
        <v>744</v>
      </c>
      <c r="W1277">
        <v>0.9788</v>
      </c>
      <c r="X1277">
        <v>0</v>
      </c>
      <c r="Y1277">
        <v>0</v>
      </c>
      <c r="Z1277">
        <v>0</v>
      </c>
      <c r="AA1277">
        <v>0</v>
      </c>
      <c r="AB1277" t="s">
        <v>1029</v>
      </c>
      <c r="AC1277" s="488" t="s">
        <v>8344</v>
      </c>
      <c r="AD1277" s="489" t="s">
        <v>8345</v>
      </c>
      <c r="AP1277" t="s">
        <v>980</v>
      </c>
      <c r="AQ1277">
        <v>0</v>
      </c>
      <c r="AT1277" t="s">
        <v>935</v>
      </c>
      <c r="AU1277" t="s">
        <v>4480</v>
      </c>
      <c r="AV1277" t="str">
        <f t="shared" si="19"/>
        <v>Oczyszczalnia scieków w miejscowości Gródek nad Dunajcem w aglomeracji Gródek nad Dunajcem</v>
      </c>
      <c r="AW1277" t="s">
        <v>8346</v>
      </c>
      <c r="AX1277" t="s">
        <v>4481</v>
      </c>
      <c r="BF1277" s="730" t="s">
        <v>6220</v>
      </c>
      <c r="BG1277" s="730" t="s">
        <v>7180</v>
      </c>
      <c r="BH1277" s="730" t="s">
        <v>9503</v>
      </c>
    </row>
    <row r="1278" spans="1:60">
      <c r="A1278">
        <v>1274</v>
      </c>
      <c r="B1278" t="s">
        <v>1029</v>
      </c>
      <c r="D1278" t="s">
        <v>6042</v>
      </c>
      <c r="E1278" t="s">
        <v>6043</v>
      </c>
      <c r="F1278" t="s">
        <v>973</v>
      </c>
      <c r="G1278">
        <v>1</v>
      </c>
      <c r="H1278">
        <v>0</v>
      </c>
      <c r="I1278" t="s">
        <v>7750</v>
      </c>
      <c r="J1278" t="s">
        <v>7763</v>
      </c>
      <c r="K1278" t="s">
        <v>1029</v>
      </c>
      <c r="L1278" t="s">
        <v>3625</v>
      </c>
      <c r="M1278" t="s">
        <v>977</v>
      </c>
      <c r="N1278" t="s">
        <v>6043</v>
      </c>
      <c r="O1278" t="s">
        <v>8347</v>
      </c>
      <c r="P1278" t="s">
        <v>8348</v>
      </c>
      <c r="Q1278">
        <v>3401</v>
      </c>
      <c r="R1278">
        <v>3153</v>
      </c>
      <c r="S1278">
        <v>3092</v>
      </c>
      <c r="T1278">
        <v>57</v>
      </c>
      <c r="U1278">
        <v>4</v>
      </c>
      <c r="V1278">
        <v>61</v>
      </c>
      <c r="W1278">
        <v>0.98070000000000002</v>
      </c>
      <c r="X1278">
        <v>1</v>
      </c>
      <c r="Y1278">
        <v>1</v>
      </c>
      <c r="Z1278">
        <v>1</v>
      </c>
      <c r="AA1278">
        <v>1</v>
      </c>
      <c r="AB1278" t="s">
        <v>1029</v>
      </c>
      <c r="AC1278" t="s">
        <v>8349</v>
      </c>
      <c r="AP1278" t="s">
        <v>980</v>
      </c>
      <c r="AQ1278">
        <v>0</v>
      </c>
      <c r="AT1278" t="s">
        <v>935</v>
      </c>
      <c r="AU1278" t="s">
        <v>4480</v>
      </c>
      <c r="AV1278" t="str">
        <f t="shared" si="19"/>
        <v>Oczyszczalnia ścieków w miejscowości Sienna w aglomeracji Gródek nad Dunajcem</v>
      </c>
      <c r="AW1278" t="s">
        <v>8350</v>
      </c>
      <c r="AX1278" t="s">
        <v>4481</v>
      </c>
      <c r="BF1278" s="730" t="s">
        <v>6181</v>
      </c>
      <c r="BG1278" s="730" t="s">
        <v>6849</v>
      </c>
      <c r="BH1278" s="730" t="s">
        <v>9503</v>
      </c>
    </row>
    <row r="1279" spans="1:60">
      <c r="A1279">
        <v>1275</v>
      </c>
      <c r="B1279" t="s">
        <v>1029</v>
      </c>
      <c r="D1279" t="s">
        <v>5971</v>
      </c>
      <c r="E1279" t="s">
        <v>5973</v>
      </c>
      <c r="F1279" t="s">
        <v>973</v>
      </c>
      <c r="G1279">
        <v>1</v>
      </c>
      <c r="H1279">
        <v>0</v>
      </c>
      <c r="I1279" t="s">
        <v>7750</v>
      </c>
      <c r="J1279" t="s">
        <v>7961</v>
      </c>
      <c r="K1279" t="s">
        <v>5796</v>
      </c>
      <c r="L1279" t="s">
        <v>3632</v>
      </c>
      <c r="M1279" t="s">
        <v>977</v>
      </c>
      <c r="N1279" t="s">
        <v>8351</v>
      </c>
      <c r="O1279" t="s">
        <v>8352</v>
      </c>
      <c r="P1279" t="s">
        <v>8353</v>
      </c>
      <c r="Q1279">
        <v>36579</v>
      </c>
      <c r="R1279">
        <v>35877</v>
      </c>
      <c r="S1279">
        <v>32014</v>
      </c>
      <c r="T1279">
        <v>3390</v>
      </c>
      <c r="U1279">
        <v>473</v>
      </c>
      <c r="V1279">
        <v>3863</v>
      </c>
      <c r="W1279">
        <v>0.89229999999999998</v>
      </c>
      <c r="X1279">
        <v>0</v>
      </c>
      <c r="Y1279">
        <v>1</v>
      </c>
      <c r="Z1279">
        <v>1</v>
      </c>
      <c r="AA1279">
        <v>0</v>
      </c>
      <c r="AB1279" t="s">
        <v>1029</v>
      </c>
      <c r="AC1279" t="s">
        <v>8354</v>
      </c>
      <c r="AP1279" t="s">
        <v>980</v>
      </c>
      <c r="AQ1279">
        <v>0</v>
      </c>
      <c r="AT1279" t="s">
        <v>935</v>
      </c>
      <c r="AU1279" t="s">
        <v>4480</v>
      </c>
      <c r="AV1279" t="str">
        <f t="shared" si="19"/>
        <v>Oczyszczalnia ścieków w miejscowości Tropie w aglomeracji Gródek nad Dunajcem</v>
      </c>
      <c r="AW1279" t="s">
        <v>8355</v>
      </c>
      <c r="AX1279" t="s">
        <v>4481</v>
      </c>
      <c r="BF1279" s="730" t="s">
        <v>6119</v>
      </c>
      <c r="BG1279" s="730" t="s">
        <v>1029</v>
      </c>
      <c r="BH1279" s="730" t="s">
        <v>9503</v>
      </c>
    </row>
    <row r="1280" spans="1:60">
      <c r="A1280">
        <v>1276</v>
      </c>
      <c r="B1280" t="s">
        <v>1029</v>
      </c>
      <c r="D1280" t="s">
        <v>5913</v>
      </c>
      <c r="E1280" t="s">
        <v>5914</v>
      </c>
      <c r="F1280" t="s">
        <v>973</v>
      </c>
      <c r="G1280">
        <v>1</v>
      </c>
      <c r="H1280">
        <v>0</v>
      </c>
      <c r="I1280" t="s">
        <v>2152</v>
      </c>
      <c r="J1280" t="s">
        <v>7895</v>
      </c>
      <c r="K1280" t="s">
        <v>1029</v>
      </c>
      <c r="L1280" t="s">
        <v>3625</v>
      </c>
      <c r="M1280" t="s">
        <v>977</v>
      </c>
      <c r="N1280" t="s">
        <v>5914</v>
      </c>
      <c r="O1280" t="s">
        <v>5914</v>
      </c>
      <c r="P1280" t="s">
        <v>8356</v>
      </c>
      <c r="Q1280">
        <v>3510</v>
      </c>
      <c r="R1280">
        <v>3133</v>
      </c>
      <c r="S1280">
        <v>3123</v>
      </c>
      <c r="T1280">
        <v>10</v>
      </c>
      <c r="U1280">
        <v>0</v>
      </c>
      <c r="V1280">
        <v>10</v>
      </c>
      <c r="W1280">
        <v>0.99680000000000002</v>
      </c>
      <c r="X1280">
        <v>1</v>
      </c>
      <c r="Y1280">
        <v>1</v>
      </c>
      <c r="Z1280">
        <v>1</v>
      </c>
      <c r="AA1280">
        <v>1</v>
      </c>
      <c r="AB1280" t="s">
        <v>1029</v>
      </c>
      <c r="AC1280" t="s">
        <v>8357</v>
      </c>
      <c r="AP1280" t="s">
        <v>980</v>
      </c>
      <c r="AQ1280">
        <v>0</v>
      </c>
      <c r="AT1280" t="s">
        <v>935</v>
      </c>
      <c r="AU1280" t="s">
        <v>5022</v>
      </c>
      <c r="AV1280" t="str">
        <f t="shared" si="19"/>
        <v>Gromnik w aglomeracji Gromnik</v>
      </c>
      <c r="AW1280" t="s">
        <v>5023</v>
      </c>
      <c r="AX1280" t="s">
        <v>5023</v>
      </c>
      <c r="BF1280" s="730" t="s">
        <v>6042</v>
      </c>
      <c r="BG1280" s="730" t="s">
        <v>1029</v>
      </c>
      <c r="BH1280" s="730" t="s">
        <v>9503</v>
      </c>
    </row>
    <row r="1281" spans="1:60">
      <c r="A1281">
        <v>1277</v>
      </c>
      <c r="B1281" t="s">
        <v>1029</v>
      </c>
      <c r="D1281" t="s">
        <v>5882</v>
      </c>
      <c r="E1281" t="s">
        <v>5884</v>
      </c>
      <c r="F1281" t="s">
        <v>973</v>
      </c>
      <c r="G1281">
        <v>1</v>
      </c>
      <c r="H1281">
        <v>0</v>
      </c>
      <c r="I1281" t="s">
        <v>7750</v>
      </c>
      <c r="J1281" t="s">
        <v>7830</v>
      </c>
      <c r="K1281" t="s">
        <v>6849</v>
      </c>
      <c r="L1281" t="s">
        <v>3625</v>
      </c>
      <c r="M1281" t="s">
        <v>977</v>
      </c>
      <c r="N1281" t="s">
        <v>8358</v>
      </c>
      <c r="O1281" t="s">
        <v>5884</v>
      </c>
      <c r="P1281" t="s">
        <v>8359</v>
      </c>
      <c r="Q1281">
        <v>14379</v>
      </c>
      <c r="R1281">
        <v>15185</v>
      </c>
      <c r="S1281">
        <v>14925</v>
      </c>
      <c r="T1281">
        <v>160</v>
      </c>
      <c r="U1281">
        <v>100</v>
      </c>
      <c r="V1281">
        <v>260</v>
      </c>
      <c r="W1281">
        <v>0.9829</v>
      </c>
      <c r="X1281">
        <v>1</v>
      </c>
      <c r="Y1281">
        <v>1</v>
      </c>
      <c r="Z1281">
        <v>1</v>
      </c>
      <c r="AA1281">
        <v>1</v>
      </c>
      <c r="AB1281" t="s">
        <v>1029</v>
      </c>
      <c r="AC1281" t="s">
        <v>8360</v>
      </c>
      <c r="AP1281" t="s">
        <v>980</v>
      </c>
      <c r="AQ1281">
        <v>0</v>
      </c>
      <c r="AT1281" t="s">
        <v>1029</v>
      </c>
      <c r="AU1281" t="s">
        <v>7828</v>
      </c>
      <c r="AV1281" t="str">
        <f t="shared" si="19"/>
        <v xml:space="preserve">Oczyszczalnia ścieków w Gromadce   w aglomeracji Gromadka </v>
      </c>
      <c r="AW1281" t="s">
        <v>8361</v>
      </c>
      <c r="AX1281" t="s">
        <v>7829</v>
      </c>
      <c r="BF1281" s="730" t="s">
        <v>5971</v>
      </c>
      <c r="BG1281" s="730" t="s">
        <v>5796</v>
      </c>
      <c r="BH1281" s="730" t="s">
        <v>9503</v>
      </c>
    </row>
    <row r="1282" spans="1:60">
      <c r="A1282">
        <v>1278</v>
      </c>
      <c r="B1282" t="s">
        <v>1029</v>
      </c>
      <c r="D1282" t="s">
        <v>5795</v>
      </c>
      <c r="E1282" t="s">
        <v>5796</v>
      </c>
      <c r="F1282" t="s">
        <v>973</v>
      </c>
      <c r="G1282">
        <v>1</v>
      </c>
      <c r="H1282">
        <v>0</v>
      </c>
      <c r="I1282" t="s">
        <v>3622</v>
      </c>
      <c r="J1282" t="s">
        <v>8036</v>
      </c>
      <c r="K1282" t="s">
        <v>5796</v>
      </c>
      <c r="L1282" t="s">
        <v>3625</v>
      </c>
      <c r="M1282" t="s">
        <v>977</v>
      </c>
      <c r="N1282" t="s">
        <v>5796</v>
      </c>
      <c r="O1282" t="s">
        <v>8362</v>
      </c>
      <c r="P1282" t="s">
        <v>8363</v>
      </c>
      <c r="Q1282">
        <v>102930</v>
      </c>
      <c r="R1282">
        <v>100308</v>
      </c>
      <c r="S1282">
        <v>98960</v>
      </c>
      <c r="T1282">
        <v>1004</v>
      </c>
      <c r="U1282">
        <v>344</v>
      </c>
      <c r="V1282">
        <v>1348</v>
      </c>
      <c r="W1282">
        <v>0.98660000000000003</v>
      </c>
      <c r="X1282">
        <v>1</v>
      </c>
      <c r="Y1282">
        <v>1</v>
      </c>
      <c r="Z1282">
        <v>1</v>
      </c>
      <c r="AA1282">
        <v>1</v>
      </c>
      <c r="AB1282" t="s">
        <v>1029</v>
      </c>
      <c r="AC1282" t="s">
        <v>8364</v>
      </c>
      <c r="AP1282" t="s">
        <v>980</v>
      </c>
      <c r="AQ1282">
        <v>0</v>
      </c>
      <c r="AT1282" t="s">
        <v>1019</v>
      </c>
      <c r="AU1282" t="s">
        <v>7337</v>
      </c>
      <c r="AV1282" t="str">
        <f t="shared" si="19"/>
        <v>Grodzisko Dolne w aglomeracji Grodzisko Dolne</v>
      </c>
      <c r="AW1282" t="s">
        <v>7338</v>
      </c>
      <c r="AX1282" t="s">
        <v>7338</v>
      </c>
      <c r="BF1282" s="730" t="s">
        <v>5913</v>
      </c>
      <c r="BG1282" s="730" t="s">
        <v>1029</v>
      </c>
      <c r="BH1282" s="730" t="s">
        <v>9503</v>
      </c>
    </row>
    <row r="1283" spans="1:60">
      <c r="A1283">
        <v>1279</v>
      </c>
      <c r="B1283" t="s">
        <v>1029</v>
      </c>
      <c r="D1283" t="s">
        <v>5717</v>
      </c>
      <c r="E1283" t="s">
        <v>5373</v>
      </c>
      <c r="F1283" t="s">
        <v>973</v>
      </c>
      <c r="G1283">
        <v>1</v>
      </c>
      <c r="H1283">
        <v>0</v>
      </c>
      <c r="I1283" t="s">
        <v>7750</v>
      </c>
      <c r="J1283" t="s">
        <v>7770</v>
      </c>
      <c r="K1283" t="s">
        <v>1029</v>
      </c>
      <c r="L1283" t="s">
        <v>3625</v>
      </c>
      <c r="M1283" t="s">
        <v>977</v>
      </c>
      <c r="N1283" t="s">
        <v>8365</v>
      </c>
      <c r="O1283" t="s">
        <v>8365</v>
      </c>
      <c r="P1283" t="s">
        <v>8366</v>
      </c>
      <c r="Q1283">
        <v>39728</v>
      </c>
      <c r="R1283">
        <v>37315</v>
      </c>
      <c r="S1283">
        <v>36975</v>
      </c>
      <c r="T1283">
        <v>295</v>
      </c>
      <c r="U1283">
        <v>45</v>
      </c>
      <c r="V1283">
        <v>340</v>
      </c>
      <c r="W1283">
        <v>0.9909</v>
      </c>
      <c r="X1283">
        <v>1</v>
      </c>
      <c r="Y1283">
        <v>1</v>
      </c>
      <c r="Z1283">
        <v>1</v>
      </c>
      <c r="AA1283">
        <v>1</v>
      </c>
      <c r="AB1283" t="s">
        <v>1029</v>
      </c>
      <c r="AC1283" t="s">
        <v>8367</v>
      </c>
      <c r="AP1283" t="s">
        <v>980</v>
      </c>
      <c r="AQ1283">
        <v>0</v>
      </c>
      <c r="AT1283" t="s">
        <v>1019</v>
      </c>
      <c r="AU1283" t="s">
        <v>7337</v>
      </c>
      <c r="AV1283" t="str">
        <f t="shared" si="19"/>
        <v>Chodaczów w aglomeracji Grodzisko Dolne</v>
      </c>
      <c r="AW1283" t="s">
        <v>8368</v>
      </c>
      <c r="AX1283" t="s">
        <v>7338</v>
      </c>
      <c r="BF1283" s="730" t="s">
        <v>5882</v>
      </c>
      <c r="BG1283" s="730" t="s">
        <v>6849</v>
      </c>
      <c r="BH1283" s="730" t="s">
        <v>9503</v>
      </c>
    </row>
    <row r="1284" spans="1:60">
      <c r="A1284">
        <v>1280</v>
      </c>
      <c r="B1284" t="s">
        <v>1029</v>
      </c>
      <c r="D1284" t="s">
        <v>5685</v>
      </c>
      <c r="E1284" t="s">
        <v>5687</v>
      </c>
      <c r="F1284" t="s">
        <v>973</v>
      </c>
      <c r="G1284">
        <v>1</v>
      </c>
      <c r="H1284">
        <v>0</v>
      </c>
      <c r="I1284" t="s">
        <v>7750</v>
      </c>
      <c r="J1284" t="s">
        <v>7857</v>
      </c>
      <c r="K1284" t="s">
        <v>1029</v>
      </c>
      <c r="L1284" t="s">
        <v>3625</v>
      </c>
      <c r="M1284" t="s">
        <v>977</v>
      </c>
      <c r="N1284" t="s">
        <v>8369</v>
      </c>
      <c r="O1284" t="s">
        <v>8370</v>
      </c>
      <c r="P1284" t="s">
        <v>8371</v>
      </c>
      <c r="Q1284">
        <v>36136</v>
      </c>
      <c r="R1284">
        <v>33306</v>
      </c>
      <c r="S1284">
        <v>33167</v>
      </c>
      <c r="T1284">
        <v>84</v>
      </c>
      <c r="U1284">
        <v>55</v>
      </c>
      <c r="V1284">
        <v>139</v>
      </c>
      <c r="W1284">
        <v>0.99580000000000002</v>
      </c>
      <c r="X1284">
        <v>1</v>
      </c>
      <c r="Y1284">
        <v>1</v>
      </c>
      <c r="Z1284">
        <v>1</v>
      </c>
      <c r="AA1284">
        <v>1</v>
      </c>
      <c r="AB1284" t="s">
        <v>1029</v>
      </c>
      <c r="AC1284" t="s">
        <v>8372</v>
      </c>
      <c r="AP1284" t="s">
        <v>980</v>
      </c>
      <c r="AQ1284">
        <v>0</v>
      </c>
      <c r="AT1284" t="s">
        <v>1038</v>
      </c>
      <c r="AU1284" t="s">
        <v>6955</v>
      </c>
      <c r="AV1284" t="str">
        <f t="shared" si="19"/>
        <v>Gminna oczyszczalnia ścieków w aglomeracji Grodzisk Wielkopolski</v>
      </c>
      <c r="AW1284" t="s">
        <v>7230</v>
      </c>
      <c r="AX1284" t="s">
        <v>6956</v>
      </c>
      <c r="BF1284" s="730" t="s">
        <v>5795</v>
      </c>
      <c r="BG1284" s="730" t="s">
        <v>5796</v>
      </c>
      <c r="BH1284" s="730" t="s">
        <v>9503</v>
      </c>
    </row>
    <row r="1285" spans="1:60">
      <c r="A1285">
        <v>1281</v>
      </c>
      <c r="B1285" t="s">
        <v>1029</v>
      </c>
      <c r="D1285" t="s">
        <v>5307</v>
      </c>
      <c r="E1285" t="s">
        <v>5308</v>
      </c>
      <c r="F1285" t="s">
        <v>973</v>
      </c>
      <c r="G1285">
        <v>1</v>
      </c>
      <c r="H1285">
        <v>0</v>
      </c>
      <c r="I1285" t="s">
        <v>2215</v>
      </c>
      <c r="J1285" t="s">
        <v>6248</v>
      </c>
      <c r="K1285" t="s">
        <v>1029</v>
      </c>
      <c r="L1285" t="s">
        <v>3625</v>
      </c>
      <c r="M1285" t="s">
        <v>977</v>
      </c>
      <c r="N1285" t="s">
        <v>5308</v>
      </c>
      <c r="O1285" t="s">
        <v>5308</v>
      </c>
      <c r="P1285" t="s">
        <v>8373</v>
      </c>
      <c r="Q1285">
        <v>2435</v>
      </c>
      <c r="R1285">
        <v>2514</v>
      </c>
      <c r="S1285">
        <v>2465</v>
      </c>
      <c r="T1285">
        <v>23</v>
      </c>
      <c r="U1285">
        <v>26</v>
      </c>
      <c r="V1285">
        <v>49</v>
      </c>
      <c r="W1285">
        <v>0.98050000000000004</v>
      </c>
      <c r="X1285">
        <v>1</v>
      </c>
      <c r="Y1285">
        <v>1</v>
      </c>
      <c r="Z1285">
        <v>1</v>
      </c>
      <c r="AA1285">
        <v>1</v>
      </c>
      <c r="AB1285" t="s">
        <v>1029</v>
      </c>
      <c r="AC1285" t="s">
        <v>8374</v>
      </c>
      <c r="AP1285" t="s">
        <v>980</v>
      </c>
      <c r="AQ1285">
        <v>0</v>
      </c>
      <c r="AT1285" t="s">
        <v>990</v>
      </c>
      <c r="AU1285" t="s">
        <v>8375</v>
      </c>
      <c r="AV1285" t="str">
        <f t="shared" si="19"/>
        <v>Grupowa oczyszczalnia ścieków w aglomeracji Grodzisk Mazowiecki</v>
      </c>
      <c r="AW1285" t="s">
        <v>8376</v>
      </c>
      <c r="AX1285" t="s">
        <v>8377</v>
      </c>
      <c r="BF1285" s="730" t="s">
        <v>5717</v>
      </c>
      <c r="BG1285" s="730" t="s">
        <v>1029</v>
      </c>
      <c r="BH1285" s="730" t="s">
        <v>9503</v>
      </c>
    </row>
    <row r="1286" spans="1:60">
      <c r="A1286">
        <v>1282</v>
      </c>
      <c r="B1286" t="s">
        <v>1029</v>
      </c>
      <c r="D1286" t="s">
        <v>5277</v>
      </c>
      <c r="E1286" t="s">
        <v>5279</v>
      </c>
      <c r="F1286" t="s">
        <v>973</v>
      </c>
      <c r="G1286">
        <v>1</v>
      </c>
      <c r="H1286">
        <v>0</v>
      </c>
      <c r="I1286" t="s">
        <v>7750</v>
      </c>
      <c r="J1286" t="s">
        <v>7843</v>
      </c>
      <c r="K1286" t="s">
        <v>6849</v>
      </c>
      <c r="L1286" t="s">
        <v>3625</v>
      </c>
      <c r="M1286" t="s">
        <v>977</v>
      </c>
      <c r="N1286" t="s">
        <v>5279</v>
      </c>
      <c r="O1286" t="s">
        <v>5279</v>
      </c>
      <c r="P1286" t="s">
        <v>8378</v>
      </c>
      <c r="Q1286">
        <v>7313</v>
      </c>
      <c r="R1286">
        <v>5511</v>
      </c>
      <c r="S1286">
        <v>4958</v>
      </c>
      <c r="T1286">
        <v>466</v>
      </c>
      <c r="U1286">
        <v>87</v>
      </c>
      <c r="V1286">
        <v>553</v>
      </c>
      <c r="W1286">
        <v>0.89970000000000006</v>
      </c>
      <c r="X1286">
        <v>0</v>
      </c>
      <c r="Y1286">
        <v>1</v>
      </c>
      <c r="Z1286">
        <v>1</v>
      </c>
      <c r="AA1286">
        <v>0</v>
      </c>
      <c r="AB1286" t="s">
        <v>1029</v>
      </c>
      <c r="AC1286" t="s">
        <v>8379</v>
      </c>
      <c r="AP1286" t="s">
        <v>980</v>
      </c>
      <c r="AQ1286">
        <v>0</v>
      </c>
      <c r="AT1286" t="s">
        <v>1029</v>
      </c>
      <c r="AU1286" t="s">
        <v>7822</v>
      </c>
      <c r="AV1286" t="str">
        <f t="shared" ref="AV1286:AV1349" si="20">CONCATENATE("",AW1286," w aglomeracji ",AX1286)</f>
        <v>Tarnów Grodkowski w aglomeracji Grodków</v>
      </c>
      <c r="AW1286" t="s">
        <v>8380</v>
      </c>
      <c r="AX1286" t="s">
        <v>7823</v>
      </c>
      <c r="BF1286" s="730" t="s">
        <v>5685</v>
      </c>
      <c r="BG1286" s="730" t="s">
        <v>1029</v>
      </c>
      <c r="BH1286" s="730" t="s">
        <v>9503</v>
      </c>
    </row>
    <row r="1287" spans="1:60">
      <c r="A1287">
        <v>1283</v>
      </c>
      <c r="B1287" t="s">
        <v>1029</v>
      </c>
      <c r="D1287" t="s">
        <v>8381</v>
      </c>
      <c r="E1287" t="s">
        <v>8382</v>
      </c>
      <c r="F1287" t="s">
        <v>1015</v>
      </c>
      <c r="G1287">
        <v>0</v>
      </c>
      <c r="H1287">
        <v>1</v>
      </c>
      <c r="I1287" t="s">
        <v>7750</v>
      </c>
      <c r="J1287" t="s">
        <v>7763</v>
      </c>
      <c r="K1287" t="s">
        <v>7180</v>
      </c>
      <c r="L1287" t="s">
        <v>3625</v>
      </c>
      <c r="M1287" t="s">
        <v>977</v>
      </c>
      <c r="N1287" t="s">
        <v>8382</v>
      </c>
      <c r="O1287" t="s">
        <v>8382</v>
      </c>
      <c r="P1287" t="s">
        <v>8383</v>
      </c>
      <c r="Q1287">
        <v>5491</v>
      </c>
      <c r="R1287">
        <v>5817</v>
      </c>
      <c r="S1287">
        <v>5428</v>
      </c>
      <c r="T1287">
        <v>300</v>
      </c>
      <c r="U1287">
        <v>89</v>
      </c>
      <c r="V1287">
        <v>389</v>
      </c>
      <c r="W1287">
        <v>0.93310000000000004</v>
      </c>
      <c r="X1287">
        <v>0</v>
      </c>
      <c r="Y1287">
        <v>0</v>
      </c>
      <c r="Z1287">
        <v>1</v>
      </c>
      <c r="AA1287">
        <v>0</v>
      </c>
      <c r="AB1287" t="s">
        <v>1029</v>
      </c>
      <c r="AC1287" t="s">
        <v>746</v>
      </c>
      <c r="AJ1287" t="s">
        <v>7761</v>
      </c>
      <c r="AP1287" t="s">
        <v>980</v>
      </c>
      <c r="AQ1287">
        <v>0</v>
      </c>
      <c r="AT1287" t="s">
        <v>1019</v>
      </c>
      <c r="AU1287" t="s">
        <v>7330</v>
      </c>
      <c r="AV1287" t="str">
        <f t="shared" si="20"/>
        <v xml:space="preserve">Grębów  w aglomeracji Grębów </v>
      </c>
      <c r="AW1287" t="s">
        <v>7331</v>
      </c>
      <c r="AX1287" t="s">
        <v>7331</v>
      </c>
      <c r="BF1287" s="730" t="s">
        <v>5307</v>
      </c>
      <c r="BG1287" s="730" t="s">
        <v>1029</v>
      </c>
      <c r="BH1287" s="730" t="s">
        <v>9503</v>
      </c>
    </row>
    <row r="1288" spans="1:60">
      <c r="A1288">
        <v>1284</v>
      </c>
      <c r="B1288" t="s">
        <v>1029</v>
      </c>
      <c r="D1288" t="s">
        <v>5093</v>
      </c>
      <c r="E1288" t="s">
        <v>5095</v>
      </c>
      <c r="F1288" t="s">
        <v>973</v>
      </c>
      <c r="G1288">
        <v>1</v>
      </c>
      <c r="H1288">
        <v>0</v>
      </c>
      <c r="I1288" t="s">
        <v>7750</v>
      </c>
      <c r="J1288" t="s">
        <v>7843</v>
      </c>
      <c r="K1288" t="s">
        <v>6849</v>
      </c>
      <c r="L1288" t="s">
        <v>3625</v>
      </c>
      <c r="M1288" t="s">
        <v>977</v>
      </c>
      <c r="N1288" t="s">
        <v>5095</v>
      </c>
      <c r="O1288" t="s">
        <v>8384</v>
      </c>
      <c r="P1288" t="s">
        <v>8385</v>
      </c>
      <c r="Q1288">
        <v>5997</v>
      </c>
      <c r="R1288">
        <v>6097</v>
      </c>
      <c r="S1288">
        <v>5968</v>
      </c>
      <c r="T1288">
        <v>56</v>
      </c>
      <c r="U1288">
        <v>73</v>
      </c>
      <c r="V1288">
        <v>129</v>
      </c>
      <c r="W1288">
        <v>0.9788</v>
      </c>
      <c r="X1288">
        <v>0</v>
      </c>
      <c r="Y1288">
        <v>0</v>
      </c>
      <c r="Z1288">
        <v>0</v>
      </c>
      <c r="AA1288">
        <v>0</v>
      </c>
      <c r="AB1288" t="s">
        <v>1029</v>
      </c>
      <c r="AC1288" t="s">
        <v>8386</v>
      </c>
      <c r="AP1288" t="s">
        <v>980</v>
      </c>
      <c r="AQ1288">
        <v>0</v>
      </c>
      <c r="AT1288" t="s">
        <v>1029</v>
      </c>
      <c r="AU1288" t="s">
        <v>8250</v>
      </c>
      <c r="AV1288" t="str">
        <f t="shared" si="20"/>
        <v>O S Grębocice w aglomeracji Grębocice</v>
      </c>
      <c r="AW1288" t="s">
        <v>8387</v>
      </c>
      <c r="AX1288" t="s">
        <v>8251</v>
      </c>
      <c r="BF1288" s="730" t="s">
        <v>5277</v>
      </c>
      <c r="BG1288" s="730" t="s">
        <v>6849</v>
      </c>
      <c r="BH1288" s="730" t="s">
        <v>9503</v>
      </c>
    </row>
    <row r="1289" spans="1:60">
      <c r="A1289">
        <v>1285</v>
      </c>
      <c r="B1289" t="s">
        <v>1029</v>
      </c>
      <c r="D1289" t="s">
        <v>8388</v>
      </c>
      <c r="E1289" t="s">
        <v>8389</v>
      </c>
      <c r="F1289" t="s">
        <v>973</v>
      </c>
      <c r="G1289">
        <v>1</v>
      </c>
      <c r="H1289">
        <v>0</v>
      </c>
      <c r="I1289" t="s">
        <v>7750</v>
      </c>
      <c r="J1289" t="s">
        <v>8117</v>
      </c>
      <c r="K1289" t="s">
        <v>7149</v>
      </c>
      <c r="L1289" t="s">
        <v>3625</v>
      </c>
      <c r="M1289" t="s">
        <v>977</v>
      </c>
      <c r="N1289" t="s">
        <v>8389</v>
      </c>
      <c r="O1289" t="s">
        <v>8389</v>
      </c>
      <c r="P1289" t="s">
        <v>8390</v>
      </c>
      <c r="Q1289">
        <v>15091</v>
      </c>
      <c r="R1289">
        <v>37396</v>
      </c>
      <c r="S1289">
        <v>37224</v>
      </c>
      <c r="T1289">
        <v>120</v>
      </c>
      <c r="U1289">
        <v>52</v>
      </c>
      <c r="V1289">
        <v>172</v>
      </c>
      <c r="W1289">
        <v>0.99539999999999995</v>
      </c>
      <c r="X1289">
        <v>1</v>
      </c>
      <c r="Y1289">
        <v>1</v>
      </c>
      <c r="Z1289">
        <v>1</v>
      </c>
      <c r="AA1289">
        <v>1</v>
      </c>
      <c r="AB1289" t="s">
        <v>1029</v>
      </c>
      <c r="AC1289" t="s">
        <v>8391</v>
      </c>
      <c r="AP1289" t="s">
        <v>980</v>
      </c>
      <c r="AQ1289">
        <v>0</v>
      </c>
      <c r="AT1289" t="s">
        <v>1038</v>
      </c>
      <c r="AU1289" t="s">
        <v>6935</v>
      </c>
      <c r="AV1289" t="str">
        <f t="shared" si="20"/>
        <v>Granowo w aglomeracji Granowo</v>
      </c>
      <c r="AW1289" t="s">
        <v>6936</v>
      </c>
      <c r="AX1289" t="s">
        <v>6936</v>
      </c>
      <c r="BF1289" s="730" t="s">
        <v>8381</v>
      </c>
      <c r="BG1289" s="730" t="s">
        <v>7180</v>
      </c>
      <c r="BH1289" s="730" t="s">
        <v>9503</v>
      </c>
    </row>
    <row r="1290" spans="1:60">
      <c r="A1290">
        <v>1286</v>
      </c>
      <c r="B1290" t="s">
        <v>1029</v>
      </c>
      <c r="D1290" t="s">
        <v>6943</v>
      </c>
      <c r="E1290" t="s">
        <v>6944</v>
      </c>
      <c r="F1290" t="s">
        <v>973</v>
      </c>
      <c r="G1290">
        <v>1</v>
      </c>
      <c r="H1290">
        <v>0</v>
      </c>
      <c r="I1290" t="s">
        <v>7750</v>
      </c>
      <c r="J1290" t="s">
        <v>7872</v>
      </c>
      <c r="K1290" t="s">
        <v>6849</v>
      </c>
      <c r="L1290" t="s">
        <v>3625</v>
      </c>
      <c r="M1290" t="s">
        <v>977</v>
      </c>
      <c r="N1290" t="s">
        <v>6944</v>
      </c>
      <c r="O1290" t="s">
        <v>6944</v>
      </c>
      <c r="P1290" t="s">
        <v>8392</v>
      </c>
      <c r="Q1290">
        <v>6792</v>
      </c>
      <c r="R1290">
        <v>6978</v>
      </c>
      <c r="S1290">
        <v>6964</v>
      </c>
      <c r="T1290">
        <v>14</v>
      </c>
      <c r="U1290">
        <v>0</v>
      </c>
      <c r="V1290">
        <v>14</v>
      </c>
      <c r="W1290">
        <v>0.998</v>
      </c>
      <c r="X1290">
        <v>1</v>
      </c>
      <c r="Y1290">
        <v>1</v>
      </c>
      <c r="Z1290">
        <v>1</v>
      </c>
      <c r="AA1290">
        <v>1</v>
      </c>
      <c r="AB1290" t="s">
        <v>1029</v>
      </c>
      <c r="AC1290" t="s">
        <v>8393</v>
      </c>
      <c r="AP1290" t="s">
        <v>980</v>
      </c>
      <c r="AQ1290">
        <v>0</v>
      </c>
      <c r="AT1290" t="s">
        <v>1459</v>
      </c>
      <c r="AU1290" t="s">
        <v>1633</v>
      </c>
      <c r="AV1290" t="str">
        <f t="shared" si="20"/>
        <v>Miejska Oczyszczalnia Ścieków w Grajewie w aglomeracji Grajewo</v>
      </c>
      <c r="AW1290" t="s">
        <v>8394</v>
      </c>
      <c r="AX1290" t="s">
        <v>1634</v>
      </c>
      <c r="BF1290" s="730" t="s">
        <v>5093</v>
      </c>
      <c r="BG1290" s="730" t="s">
        <v>6849</v>
      </c>
      <c r="BH1290" s="730" t="s">
        <v>9503</v>
      </c>
    </row>
    <row r="1291" spans="1:60">
      <c r="A1291">
        <v>1287</v>
      </c>
      <c r="B1291" t="s">
        <v>1029</v>
      </c>
      <c r="D1291" t="s">
        <v>8395</v>
      </c>
      <c r="E1291" t="s">
        <v>8396</v>
      </c>
      <c r="F1291" t="s">
        <v>973</v>
      </c>
      <c r="G1291">
        <v>1</v>
      </c>
      <c r="H1291">
        <v>0</v>
      </c>
      <c r="I1291" t="s">
        <v>7750</v>
      </c>
      <c r="J1291" t="s">
        <v>7872</v>
      </c>
      <c r="K1291" t="s">
        <v>6849</v>
      </c>
      <c r="L1291" t="s">
        <v>3625</v>
      </c>
      <c r="M1291" t="s">
        <v>977</v>
      </c>
      <c r="N1291" t="s">
        <v>6944</v>
      </c>
      <c r="O1291" t="s">
        <v>6944</v>
      </c>
      <c r="P1291" t="s">
        <v>8397</v>
      </c>
      <c r="Q1291">
        <v>2033</v>
      </c>
      <c r="R1291">
        <v>1696</v>
      </c>
      <c r="S1291">
        <v>1688</v>
      </c>
      <c r="T1291">
        <v>8</v>
      </c>
      <c r="U1291">
        <v>0</v>
      </c>
      <c r="V1291">
        <v>8</v>
      </c>
      <c r="W1291">
        <v>0.99529999999999996</v>
      </c>
      <c r="X1291">
        <v>1</v>
      </c>
      <c r="Y1291">
        <v>1</v>
      </c>
      <c r="Z1291">
        <v>1</v>
      </c>
      <c r="AA1291">
        <v>1</v>
      </c>
      <c r="AB1291" t="s">
        <v>1029</v>
      </c>
      <c r="AC1291" t="s">
        <v>8398</v>
      </c>
      <c r="AP1291" t="s">
        <v>980</v>
      </c>
      <c r="AQ1291">
        <v>0</v>
      </c>
      <c r="AT1291" t="s">
        <v>1038</v>
      </c>
      <c r="AU1291" t="s">
        <v>6037</v>
      </c>
      <c r="AV1291" t="str">
        <f t="shared" si="20"/>
        <v>Grabów Wójtostwo w aglomeracji Grabów nad Prosną</v>
      </c>
      <c r="AW1291" t="s">
        <v>8399</v>
      </c>
      <c r="AX1291" t="s">
        <v>6038</v>
      </c>
      <c r="BF1291" s="730" t="s">
        <v>8388</v>
      </c>
      <c r="BG1291" s="730" t="s">
        <v>7149</v>
      </c>
      <c r="BH1291" s="730" t="s">
        <v>9503</v>
      </c>
    </row>
    <row r="1292" spans="1:60">
      <c r="A1292">
        <v>1288</v>
      </c>
      <c r="B1292" t="s">
        <v>1029</v>
      </c>
      <c r="D1292" t="s">
        <v>5079</v>
      </c>
      <c r="E1292" t="s">
        <v>5081</v>
      </c>
      <c r="F1292" t="s">
        <v>973</v>
      </c>
      <c r="G1292">
        <v>1</v>
      </c>
      <c r="H1292">
        <v>0</v>
      </c>
      <c r="I1292" t="s">
        <v>7750</v>
      </c>
      <c r="J1292" t="s">
        <v>7961</v>
      </c>
      <c r="K1292" t="s">
        <v>5796</v>
      </c>
      <c r="L1292" t="s">
        <v>3625</v>
      </c>
      <c r="M1292" t="s">
        <v>977</v>
      </c>
      <c r="N1292" t="s">
        <v>5081</v>
      </c>
      <c r="O1292" t="s">
        <v>5081</v>
      </c>
      <c r="P1292" t="s">
        <v>8400</v>
      </c>
      <c r="Q1292">
        <v>10135</v>
      </c>
      <c r="R1292">
        <v>8698</v>
      </c>
      <c r="S1292">
        <v>8574</v>
      </c>
      <c r="T1292">
        <v>100</v>
      </c>
      <c r="U1292">
        <v>24</v>
      </c>
      <c r="V1292">
        <v>124</v>
      </c>
      <c r="W1292">
        <v>0.98570000000000002</v>
      </c>
      <c r="X1292">
        <v>1</v>
      </c>
      <c r="Y1292">
        <v>1</v>
      </c>
      <c r="Z1292">
        <v>1</v>
      </c>
      <c r="AA1292">
        <v>1</v>
      </c>
      <c r="AB1292" t="s">
        <v>1029</v>
      </c>
      <c r="AC1292" t="s">
        <v>8401</v>
      </c>
      <c r="AP1292" t="s">
        <v>1232</v>
      </c>
      <c r="AQ1292">
        <v>1</v>
      </c>
      <c r="AT1292" t="s">
        <v>1038</v>
      </c>
      <c r="AU1292" t="s">
        <v>6106</v>
      </c>
      <c r="AV1292" t="str">
        <f t="shared" si="20"/>
        <v>OCZYSZCZALNIA ŚCIEKÓW W GÓRZYCY w aglomeracji Górzyca</v>
      </c>
      <c r="AW1292" t="s">
        <v>8402</v>
      </c>
      <c r="AX1292" t="s">
        <v>6107</v>
      </c>
      <c r="BF1292" s="730" t="s">
        <v>6943</v>
      </c>
      <c r="BG1292" s="730" t="s">
        <v>6849</v>
      </c>
      <c r="BH1292" s="730" t="s">
        <v>9503</v>
      </c>
    </row>
    <row r="1293" spans="1:60">
      <c r="A1293">
        <v>1289</v>
      </c>
      <c r="B1293" t="s">
        <v>1029</v>
      </c>
      <c r="D1293" t="s">
        <v>5055</v>
      </c>
      <c r="E1293" t="s">
        <v>5057</v>
      </c>
      <c r="F1293" t="s">
        <v>973</v>
      </c>
      <c r="G1293">
        <v>1</v>
      </c>
      <c r="H1293">
        <v>0</v>
      </c>
      <c r="I1293" t="s">
        <v>7750</v>
      </c>
      <c r="J1293" t="s">
        <v>7801</v>
      </c>
      <c r="K1293" t="s">
        <v>6849</v>
      </c>
      <c r="L1293" t="s">
        <v>3625</v>
      </c>
      <c r="M1293" t="s">
        <v>977</v>
      </c>
      <c r="N1293" t="s">
        <v>5057</v>
      </c>
      <c r="O1293" t="s">
        <v>5057</v>
      </c>
      <c r="P1293" t="s">
        <v>8403</v>
      </c>
      <c r="Q1293">
        <v>26386</v>
      </c>
      <c r="R1293">
        <v>25039</v>
      </c>
      <c r="S1293">
        <v>24885</v>
      </c>
      <c r="T1293">
        <v>79</v>
      </c>
      <c r="U1293">
        <v>75</v>
      </c>
      <c r="V1293">
        <v>154</v>
      </c>
      <c r="W1293">
        <v>0.99380000000000002</v>
      </c>
      <c r="X1293">
        <v>1</v>
      </c>
      <c r="Y1293">
        <v>1</v>
      </c>
      <c r="Z1293">
        <v>1</v>
      </c>
      <c r="AA1293">
        <v>1</v>
      </c>
      <c r="AB1293" t="s">
        <v>1029</v>
      </c>
      <c r="AC1293" t="s">
        <v>8404</v>
      </c>
      <c r="AP1293" t="s">
        <v>980</v>
      </c>
      <c r="AQ1293">
        <v>0</v>
      </c>
      <c r="AT1293" t="s">
        <v>1459</v>
      </c>
      <c r="AU1293" t="s">
        <v>1912</v>
      </c>
      <c r="AV1293" t="str">
        <f t="shared" si="20"/>
        <v>Miejska oczyszczalnia ścieków w Górowie Iławeckim w aglomeracji Górowo Iławeckie</v>
      </c>
      <c r="AW1293" t="s">
        <v>8405</v>
      </c>
      <c r="AX1293" t="s">
        <v>1913</v>
      </c>
      <c r="BF1293" s="730" t="s">
        <v>8395</v>
      </c>
      <c r="BG1293" s="730" t="s">
        <v>6849</v>
      </c>
      <c r="BH1293" s="730" t="s">
        <v>9503</v>
      </c>
    </row>
    <row r="1294" spans="1:60">
      <c r="A1294">
        <v>1290</v>
      </c>
      <c r="B1294" t="s">
        <v>1029</v>
      </c>
      <c r="D1294" t="s">
        <v>5026</v>
      </c>
      <c r="E1294" t="s">
        <v>5027</v>
      </c>
      <c r="F1294" t="s">
        <v>973</v>
      </c>
      <c r="G1294">
        <v>2</v>
      </c>
      <c r="H1294">
        <v>0</v>
      </c>
      <c r="I1294" t="s">
        <v>2215</v>
      </c>
      <c r="J1294" t="s">
        <v>6431</v>
      </c>
      <c r="K1294" t="s">
        <v>7149</v>
      </c>
      <c r="L1294" t="s">
        <v>3625</v>
      </c>
      <c r="M1294" t="s">
        <v>977</v>
      </c>
      <c r="N1294" t="s">
        <v>8406</v>
      </c>
      <c r="O1294" t="s">
        <v>8406</v>
      </c>
      <c r="P1294" t="s">
        <v>8407</v>
      </c>
      <c r="Q1294">
        <v>8980</v>
      </c>
      <c r="R1294">
        <v>8936</v>
      </c>
      <c r="S1294">
        <v>8878</v>
      </c>
      <c r="T1294">
        <v>52</v>
      </c>
      <c r="U1294">
        <v>6</v>
      </c>
      <c r="V1294">
        <v>58</v>
      </c>
      <c r="W1294">
        <v>0.99350000000000005</v>
      </c>
      <c r="X1294">
        <v>1</v>
      </c>
      <c r="Y1294">
        <v>1</v>
      </c>
      <c r="Z1294">
        <v>1</v>
      </c>
      <c r="AA1294">
        <v>1</v>
      </c>
      <c r="AB1294" t="s">
        <v>1029</v>
      </c>
      <c r="AC1294" s="519" t="s">
        <v>8408</v>
      </c>
      <c r="AD1294" s="519" t="s">
        <v>8409</v>
      </c>
      <c r="AP1294" t="s">
        <v>1232</v>
      </c>
      <c r="AQ1294">
        <v>1</v>
      </c>
      <c r="AT1294" t="s">
        <v>990</v>
      </c>
      <c r="AU1294" t="s">
        <v>8410</v>
      </c>
      <c r="AV1294" t="str">
        <f t="shared" si="20"/>
        <v>Moczydłów w aglomeracji Góra Kalwaria</v>
      </c>
      <c r="AW1294" t="s">
        <v>8411</v>
      </c>
      <c r="AX1294" t="s">
        <v>8412</v>
      </c>
      <c r="BF1294" s="730" t="s">
        <v>5079</v>
      </c>
      <c r="BG1294" s="730" t="s">
        <v>5796</v>
      </c>
      <c r="BH1294" s="730" t="s">
        <v>9503</v>
      </c>
    </row>
    <row r="1295" spans="1:60">
      <c r="A1295">
        <v>1291</v>
      </c>
      <c r="B1295" t="s">
        <v>1029</v>
      </c>
      <c r="D1295" t="s">
        <v>4864</v>
      </c>
      <c r="E1295" t="s">
        <v>4866</v>
      </c>
      <c r="F1295" t="s">
        <v>973</v>
      </c>
      <c r="G1295">
        <v>2</v>
      </c>
      <c r="H1295">
        <v>0</v>
      </c>
      <c r="I1295" t="s">
        <v>2215</v>
      </c>
      <c r="J1295" t="s">
        <v>6708</v>
      </c>
      <c r="K1295" t="s">
        <v>1268</v>
      </c>
      <c r="L1295" t="s">
        <v>3625</v>
      </c>
      <c r="M1295" t="s">
        <v>977</v>
      </c>
      <c r="N1295" t="s">
        <v>4866</v>
      </c>
      <c r="O1295" t="s">
        <v>4865</v>
      </c>
      <c r="P1295" t="s">
        <v>8413</v>
      </c>
      <c r="Q1295">
        <v>10333</v>
      </c>
      <c r="R1295">
        <v>10228</v>
      </c>
      <c r="S1295">
        <v>9715</v>
      </c>
      <c r="T1295">
        <v>374</v>
      </c>
      <c r="U1295">
        <v>131</v>
      </c>
      <c r="V1295">
        <v>513</v>
      </c>
      <c r="W1295">
        <v>0.94979999999999998</v>
      </c>
      <c r="X1295">
        <v>0</v>
      </c>
      <c r="Y1295">
        <v>1</v>
      </c>
      <c r="Z1295">
        <v>0</v>
      </c>
      <c r="AA1295">
        <v>0</v>
      </c>
      <c r="AB1295" t="s">
        <v>1029</v>
      </c>
      <c r="AC1295" s="488" t="s">
        <v>8414</v>
      </c>
      <c r="AD1295" s="489" t="s">
        <v>8415</v>
      </c>
      <c r="AP1295" t="s">
        <v>980</v>
      </c>
      <c r="AQ1295">
        <v>0</v>
      </c>
      <c r="AT1295" t="s">
        <v>1029</v>
      </c>
      <c r="AU1295" t="s">
        <v>8388</v>
      </c>
      <c r="AV1295" t="str">
        <f t="shared" si="20"/>
        <v>Oczyszczalnia Ściekow w Górze w aglomeracji Góra</v>
      </c>
      <c r="AW1295" t="s">
        <v>8416</v>
      </c>
      <c r="AX1295" t="s">
        <v>8389</v>
      </c>
      <c r="BF1295" s="730" t="s">
        <v>5055</v>
      </c>
      <c r="BG1295" s="730" t="s">
        <v>6849</v>
      </c>
      <c r="BH1295" s="730" t="s">
        <v>9503</v>
      </c>
    </row>
    <row r="1296" spans="1:60">
      <c r="A1296">
        <v>1292</v>
      </c>
      <c r="B1296" t="s">
        <v>1029</v>
      </c>
      <c r="D1296" t="s">
        <v>4856</v>
      </c>
      <c r="E1296" t="s">
        <v>4857</v>
      </c>
      <c r="F1296" t="s">
        <v>973</v>
      </c>
      <c r="G1296">
        <v>1</v>
      </c>
      <c r="H1296">
        <v>0</v>
      </c>
      <c r="I1296" t="s">
        <v>7750</v>
      </c>
      <c r="J1296" t="s">
        <v>7801</v>
      </c>
      <c r="K1296" t="s">
        <v>6849</v>
      </c>
      <c r="L1296" t="s">
        <v>3625</v>
      </c>
      <c r="M1296" t="s">
        <v>977</v>
      </c>
      <c r="N1296" t="s">
        <v>4857</v>
      </c>
      <c r="O1296" t="s">
        <v>8417</v>
      </c>
      <c r="P1296" t="s">
        <v>8418</v>
      </c>
      <c r="Q1296">
        <v>7207</v>
      </c>
      <c r="R1296">
        <v>6734</v>
      </c>
      <c r="S1296">
        <v>6602</v>
      </c>
      <c r="T1296">
        <v>52</v>
      </c>
      <c r="U1296">
        <v>80</v>
      </c>
      <c r="V1296">
        <v>132</v>
      </c>
      <c r="W1296">
        <v>0.98040000000000005</v>
      </c>
      <c r="X1296">
        <v>1</v>
      </c>
      <c r="Y1296">
        <v>1</v>
      </c>
      <c r="Z1296">
        <v>1</v>
      </c>
      <c r="AA1296">
        <v>1</v>
      </c>
      <c r="AB1296" t="s">
        <v>1029</v>
      </c>
      <c r="AC1296" t="s">
        <v>8419</v>
      </c>
      <c r="AP1296" t="s">
        <v>980</v>
      </c>
      <c r="AQ1296">
        <v>0</v>
      </c>
      <c r="AT1296" t="s">
        <v>1029</v>
      </c>
      <c r="AU1296" t="s">
        <v>7816</v>
      </c>
      <c r="AV1296" t="str">
        <f t="shared" si="20"/>
        <v>Oczyszczalnia Gozdnica w aglomeracji Gozdnica</v>
      </c>
      <c r="AW1296" t="s">
        <v>8420</v>
      </c>
      <c r="AX1296" t="s">
        <v>7817</v>
      </c>
      <c r="BF1296" s="730" t="s">
        <v>5026</v>
      </c>
      <c r="BG1296" s="730" t="s">
        <v>7149</v>
      </c>
      <c r="BH1296" s="730" t="s">
        <v>9503</v>
      </c>
    </row>
    <row r="1297" spans="1:60">
      <c r="A1297">
        <v>1293</v>
      </c>
      <c r="B1297" t="s">
        <v>1029</v>
      </c>
      <c r="D1297" t="s">
        <v>4653</v>
      </c>
      <c r="E1297" t="s">
        <v>4654</v>
      </c>
      <c r="F1297" t="s">
        <v>973</v>
      </c>
      <c r="G1297">
        <v>1</v>
      </c>
      <c r="H1297">
        <v>0</v>
      </c>
      <c r="I1297" t="s">
        <v>7750</v>
      </c>
      <c r="J1297" t="s">
        <v>7801</v>
      </c>
      <c r="K1297" t="s">
        <v>6849</v>
      </c>
      <c r="L1297" t="s">
        <v>3625</v>
      </c>
      <c r="M1297" t="s">
        <v>977</v>
      </c>
      <c r="N1297" t="s">
        <v>4654</v>
      </c>
      <c r="O1297" t="s">
        <v>4654</v>
      </c>
      <c r="P1297" t="s">
        <v>8421</v>
      </c>
      <c r="Q1297">
        <v>3253</v>
      </c>
      <c r="R1297">
        <v>3542</v>
      </c>
      <c r="S1297">
        <v>3320</v>
      </c>
      <c r="T1297">
        <v>9</v>
      </c>
      <c r="U1297">
        <v>112</v>
      </c>
      <c r="V1297">
        <v>222</v>
      </c>
      <c r="W1297">
        <v>0.93730000000000002</v>
      </c>
      <c r="X1297">
        <v>0</v>
      </c>
      <c r="Y1297">
        <v>0</v>
      </c>
      <c r="Z1297">
        <v>1</v>
      </c>
      <c r="AA1297">
        <v>0</v>
      </c>
      <c r="AB1297" t="s">
        <v>1029</v>
      </c>
      <c r="AC1297" t="s">
        <v>8422</v>
      </c>
      <c r="AP1297" t="s">
        <v>980</v>
      </c>
      <c r="AQ1297">
        <v>0</v>
      </c>
      <c r="AT1297" t="s">
        <v>1038</v>
      </c>
      <c r="AU1297" t="s">
        <v>6429</v>
      </c>
      <c r="AV1297" t="str">
        <f t="shared" si="20"/>
        <v>Oczyszczalnia ścieków w Gostyniu w aglomeracji Gostyń</v>
      </c>
      <c r="AW1297" t="s">
        <v>8423</v>
      </c>
      <c r="AX1297" t="s">
        <v>6430</v>
      </c>
      <c r="BF1297" s="730" t="s">
        <v>4864</v>
      </c>
      <c r="BG1297" s="730" t="s">
        <v>1268</v>
      </c>
      <c r="BH1297" s="730" t="s">
        <v>9503</v>
      </c>
    </row>
    <row r="1298" spans="1:60">
      <c r="A1298">
        <v>1294</v>
      </c>
      <c r="B1298" t="s">
        <v>1029</v>
      </c>
      <c r="D1298" t="s">
        <v>4571</v>
      </c>
      <c r="E1298" t="s">
        <v>4573</v>
      </c>
      <c r="F1298" t="s">
        <v>973</v>
      </c>
      <c r="G1298">
        <v>1</v>
      </c>
      <c r="H1298">
        <v>0</v>
      </c>
      <c r="I1298" t="s">
        <v>2215</v>
      </c>
      <c r="J1298" t="s">
        <v>7783</v>
      </c>
      <c r="K1298" t="s">
        <v>7149</v>
      </c>
      <c r="L1298" t="s">
        <v>3625</v>
      </c>
      <c r="M1298" t="s">
        <v>977</v>
      </c>
      <c r="N1298" t="s">
        <v>4573</v>
      </c>
      <c r="O1298" t="s">
        <v>4573</v>
      </c>
      <c r="P1298" t="s">
        <v>8424</v>
      </c>
      <c r="Q1298">
        <v>28337</v>
      </c>
      <c r="R1298">
        <v>28596</v>
      </c>
      <c r="S1298">
        <v>27401</v>
      </c>
      <c r="T1298">
        <v>802</v>
      </c>
      <c r="U1298">
        <v>393</v>
      </c>
      <c r="V1298">
        <v>1195</v>
      </c>
      <c r="W1298">
        <v>0.95820000000000005</v>
      </c>
      <c r="X1298">
        <v>0</v>
      </c>
      <c r="Y1298">
        <v>1</v>
      </c>
      <c r="Z1298">
        <v>1</v>
      </c>
      <c r="AA1298">
        <v>0</v>
      </c>
      <c r="AB1298" t="s">
        <v>1029</v>
      </c>
      <c r="AC1298" t="s">
        <v>8425</v>
      </c>
      <c r="AP1298" t="s">
        <v>980</v>
      </c>
      <c r="AQ1298">
        <v>0</v>
      </c>
      <c r="AT1298" t="s">
        <v>990</v>
      </c>
      <c r="AU1298" t="s">
        <v>8426</v>
      </c>
      <c r="AV1298" t="str">
        <f t="shared" si="20"/>
        <v>Oczyszczalnia Ścieków Gostynina - Zalesie w aglomeracji Gostynin</v>
      </c>
      <c r="AW1298" t="s">
        <v>8427</v>
      </c>
      <c r="AX1298" t="s">
        <v>8428</v>
      </c>
      <c r="BF1298" s="730" t="s">
        <v>4856</v>
      </c>
      <c r="BG1298" s="730" t="s">
        <v>6849</v>
      </c>
      <c r="BH1298" s="730" t="s">
        <v>9503</v>
      </c>
    </row>
    <row r="1299" spans="1:60">
      <c r="A1299">
        <v>1295</v>
      </c>
      <c r="B1299" t="s">
        <v>1029</v>
      </c>
      <c r="D1299" t="s">
        <v>4434</v>
      </c>
      <c r="E1299" t="s">
        <v>4436</v>
      </c>
      <c r="F1299" t="s">
        <v>973</v>
      </c>
      <c r="G1299">
        <v>1</v>
      </c>
      <c r="H1299">
        <v>0</v>
      </c>
      <c r="I1299" t="s">
        <v>2215</v>
      </c>
      <c r="J1299" t="s">
        <v>7879</v>
      </c>
      <c r="K1299" t="s">
        <v>7149</v>
      </c>
      <c r="L1299" t="s">
        <v>3632</v>
      </c>
      <c r="M1299" t="s">
        <v>977</v>
      </c>
      <c r="N1299" t="s">
        <v>4436</v>
      </c>
      <c r="O1299" t="s">
        <v>4436</v>
      </c>
      <c r="P1299" t="s">
        <v>8429</v>
      </c>
      <c r="Q1299">
        <v>2962</v>
      </c>
      <c r="R1299">
        <v>2962</v>
      </c>
      <c r="S1299">
        <v>2962</v>
      </c>
      <c r="T1299">
        <v>0</v>
      </c>
      <c r="U1299">
        <v>0</v>
      </c>
      <c r="V1299">
        <v>0</v>
      </c>
      <c r="W1299">
        <v>1</v>
      </c>
      <c r="X1299">
        <v>1</v>
      </c>
      <c r="Y1299">
        <v>1</v>
      </c>
      <c r="Z1299">
        <v>1</v>
      </c>
      <c r="AA1299">
        <v>1</v>
      </c>
      <c r="AB1299" t="s">
        <v>1029</v>
      </c>
      <c r="AC1299" t="s">
        <v>8430</v>
      </c>
      <c r="AP1299" t="s">
        <v>980</v>
      </c>
      <c r="AQ1299">
        <v>0</v>
      </c>
      <c r="AT1299" t="s">
        <v>990</v>
      </c>
      <c r="AU1299" t="s">
        <v>8426</v>
      </c>
      <c r="AV1299" t="str">
        <f t="shared" si="20"/>
        <v>Oczyszczalnia Miejksiego Przedsiebiorstwa Komunalnego w Gostyninie Sp. zo.o. w aglomeracji Gostynin</v>
      </c>
      <c r="AW1299" t="s">
        <v>8431</v>
      </c>
      <c r="AX1299" t="s">
        <v>8428</v>
      </c>
      <c r="BF1299" s="730" t="s">
        <v>4653</v>
      </c>
      <c r="BG1299" s="730" t="s">
        <v>6849</v>
      </c>
      <c r="BH1299" s="730" t="s">
        <v>9503</v>
      </c>
    </row>
    <row r="1300" spans="1:60">
      <c r="A1300">
        <v>1296</v>
      </c>
      <c r="B1300" t="s">
        <v>1029</v>
      </c>
      <c r="D1300" t="s">
        <v>4326</v>
      </c>
      <c r="E1300" t="s">
        <v>4327</v>
      </c>
      <c r="F1300" t="s">
        <v>973</v>
      </c>
      <c r="G1300">
        <v>1</v>
      </c>
      <c r="H1300">
        <v>0</v>
      </c>
      <c r="I1300" t="s">
        <v>2215</v>
      </c>
      <c r="J1300" t="s">
        <v>6569</v>
      </c>
      <c r="K1300" t="s">
        <v>7149</v>
      </c>
      <c r="L1300" t="s">
        <v>3625</v>
      </c>
      <c r="M1300" t="s">
        <v>977</v>
      </c>
      <c r="N1300" t="s">
        <v>4327</v>
      </c>
      <c r="O1300" t="s">
        <v>4327</v>
      </c>
      <c r="P1300" t="s">
        <v>8432</v>
      </c>
      <c r="Q1300">
        <v>9041</v>
      </c>
      <c r="R1300">
        <v>9566</v>
      </c>
      <c r="S1300">
        <v>9105</v>
      </c>
      <c r="T1300">
        <v>368</v>
      </c>
      <c r="U1300">
        <v>93</v>
      </c>
      <c r="V1300">
        <v>461</v>
      </c>
      <c r="W1300">
        <v>0.95179999999999998</v>
      </c>
      <c r="X1300">
        <v>0</v>
      </c>
      <c r="Y1300">
        <v>1</v>
      </c>
      <c r="Z1300">
        <v>1</v>
      </c>
      <c r="AA1300">
        <v>0</v>
      </c>
      <c r="AB1300" t="s">
        <v>1029</v>
      </c>
      <c r="AC1300" t="s">
        <v>8433</v>
      </c>
      <c r="AP1300" t="s">
        <v>980</v>
      </c>
      <c r="AQ1300">
        <v>0</v>
      </c>
      <c r="AT1300" t="s">
        <v>1019</v>
      </c>
      <c r="AU1300" t="s">
        <v>7325</v>
      </c>
      <c r="AV1300" t="str">
        <f t="shared" si="20"/>
        <v>Gorzyce w aglomeracji Gorzyce</v>
      </c>
      <c r="AW1300" t="s">
        <v>7326</v>
      </c>
      <c r="AX1300" t="s">
        <v>7326</v>
      </c>
      <c r="BF1300" s="730" t="s">
        <v>4571</v>
      </c>
      <c r="BG1300" s="730" t="s">
        <v>7149</v>
      </c>
      <c r="BH1300" s="730" t="s">
        <v>9503</v>
      </c>
    </row>
    <row r="1301" spans="1:60">
      <c r="A1301">
        <v>1297</v>
      </c>
      <c r="B1301" t="s">
        <v>1029</v>
      </c>
      <c r="D1301" t="s">
        <v>4159</v>
      </c>
      <c r="E1301" t="s">
        <v>4161</v>
      </c>
      <c r="F1301" t="s">
        <v>973</v>
      </c>
      <c r="G1301">
        <v>1</v>
      </c>
      <c r="H1301">
        <v>0</v>
      </c>
      <c r="I1301" t="s">
        <v>7750</v>
      </c>
      <c r="J1301" t="s">
        <v>1029</v>
      </c>
      <c r="K1301" t="s">
        <v>1029</v>
      </c>
      <c r="L1301" t="s">
        <v>3632</v>
      </c>
      <c r="M1301" t="s">
        <v>977</v>
      </c>
      <c r="N1301" t="s">
        <v>4161</v>
      </c>
      <c r="O1301" t="s">
        <v>4161</v>
      </c>
      <c r="P1301" t="s">
        <v>8434</v>
      </c>
      <c r="Q1301">
        <v>14689</v>
      </c>
      <c r="R1301">
        <v>18813</v>
      </c>
      <c r="S1301">
        <v>17886</v>
      </c>
      <c r="T1301">
        <v>852</v>
      </c>
      <c r="U1301">
        <v>75</v>
      </c>
      <c r="V1301">
        <v>927</v>
      </c>
      <c r="W1301">
        <v>0.95069999999999999</v>
      </c>
      <c r="X1301">
        <v>0</v>
      </c>
      <c r="Y1301">
        <v>1</v>
      </c>
      <c r="Z1301">
        <v>1</v>
      </c>
      <c r="AA1301">
        <v>0</v>
      </c>
      <c r="AB1301" t="s">
        <v>1029</v>
      </c>
      <c r="AC1301" t="s">
        <v>8435</v>
      </c>
      <c r="AP1301" t="s">
        <v>980</v>
      </c>
      <c r="AQ1301">
        <v>0</v>
      </c>
      <c r="AT1301" t="s">
        <v>1038</v>
      </c>
      <c r="AU1301" t="s">
        <v>6561</v>
      </c>
      <c r="AV1301" t="str">
        <f t="shared" si="20"/>
        <v>Gorzowska Oczyszczalnia Ścieków  w aglomeracji Gorzów Wielkopolski</v>
      </c>
      <c r="AW1301" t="s">
        <v>8436</v>
      </c>
      <c r="AX1301" t="s">
        <v>6109</v>
      </c>
      <c r="BF1301" s="730" t="s">
        <v>4434</v>
      </c>
      <c r="BG1301" s="730" t="s">
        <v>7149</v>
      </c>
      <c r="BH1301" s="730" t="s">
        <v>9503</v>
      </c>
    </row>
    <row r="1302" spans="1:60">
      <c r="A1302">
        <v>1298</v>
      </c>
      <c r="B1302" t="s">
        <v>1029</v>
      </c>
      <c r="D1302" t="s">
        <v>4056</v>
      </c>
      <c r="E1302" t="s">
        <v>4058</v>
      </c>
      <c r="F1302" t="s">
        <v>973</v>
      </c>
      <c r="G1302">
        <v>1</v>
      </c>
      <c r="H1302">
        <v>0</v>
      </c>
      <c r="I1302" t="s">
        <v>2152</v>
      </c>
      <c r="J1302" t="s">
        <v>7940</v>
      </c>
      <c r="K1302" t="s">
        <v>1268</v>
      </c>
      <c r="L1302" t="s">
        <v>3632</v>
      </c>
      <c r="M1302" t="s">
        <v>977</v>
      </c>
      <c r="N1302" t="s">
        <v>4058</v>
      </c>
      <c r="O1302" t="s">
        <v>8437</v>
      </c>
      <c r="P1302" t="s">
        <v>8438</v>
      </c>
      <c r="Q1302">
        <v>8854</v>
      </c>
      <c r="R1302">
        <v>8874</v>
      </c>
      <c r="S1302">
        <v>8855</v>
      </c>
      <c r="T1302">
        <v>19</v>
      </c>
      <c r="U1302">
        <v>0</v>
      </c>
      <c r="V1302">
        <v>19</v>
      </c>
      <c r="W1302">
        <v>0.99790000000000001</v>
      </c>
      <c r="X1302">
        <v>1</v>
      </c>
      <c r="Y1302">
        <v>1</v>
      </c>
      <c r="Z1302">
        <v>1</v>
      </c>
      <c r="AA1302">
        <v>1</v>
      </c>
      <c r="AB1302" t="s">
        <v>1029</v>
      </c>
      <c r="AC1302" t="s">
        <v>8439</v>
      </c>
      <c r="AP1302" t="s">
        <v>980</v>
      </c>
      <c r="AQ1302">
        <v>0</v>
      </c>
      <c r="AT1302" t="s">
        <v>990</v>
      </c>
      <c r="AU1302" t="s">
        <v>8440</v>
      </c>
      <c r="AV1302" t="str">
        <f t="shared" si="20"/>
        <v>Oczyszczalnia ścieków w Gorzkowicach ZBW- BOS- BG  w aglomeracji Gorzkowice</v>
      </c>
      <c r="AW1302" t="s">
        <v>8441</v>
      </c>
      <c r="AX1302" t="s">
        <v>8442</v>
      </c>
      <c r="BF1302" s="730" t="s">
        <v>4326</v>
      </c>
      <c r="BG1302" s="730" t="s">
        <v>7149</v>
      </c>
      <c r="BH1302" s="730" t="s">
        <v>9503</v>
      </c>
    </row>
    <row r="1303" spans="1:60">
      <c r="A1303">
        <v>1299</v>
      </c>
      <c r="B1303" t="s">
        <v>1029</v>
      </c>
      <c r="D1303" t="s">
        <v>3520</v>
      </c>
      <c r="E1303" t="s">
        <v>3522</v>
      </c>
      <c r="F1303" t="s">
        <v>973</v>
      </c>
      <c r="G1303">
        <v>1</v>
      </c>
      <c r="H1303">
        <v>0</v>
      </c>
      <c r="I1303" t="s">
        <v>7750</v>
      </c>
      <c r="J1303" t="s">
        <v>7961</v>
      </c>
      <c r="K1303" t="s">
        <v>5796</v>
      </c>
      <c r="L1303" t="s">
        <v>3632</v>
      </c>
      <c r="M1303" t="s">
        <v>977</v>
      </c>
      <c r="N1303" t="s">
        <v>8443</v>
      </c>
      <c r="O1303" t="s">
        <v>8443</v>
      </c>
      <c r="P1303" t="s">
        <v>8444</v>
      </c>
      <c r="Q1303">
        <v>11388</v>
      </c>
      <c r="R1303">
        <v>10982</v>
      </c>
      <c r="S1303">
        <v>10358</v>
      </c>
      <c r="T1303">
        <v>532</v>
      </c>
      <c r="U1303">
        <v>92</v>
      </c>
      <c r="V1303">
        <v>624</v>
      </c>
      <c r="W1303">
        <v>0.94320000000000004</v>
      </c>
      <c r="X1303">
        <v>0</v>
      </c>
      <c r="Y1303">
        <v>0</v>
      </c>
      <c r="Z1303">
        <v>1</v>
      </c>
      <c r="AA1303">
        <v>0</v>
      </c>
      <c r="AB1303" t="s">
        <v>1029</v>
      </c>
      <c r="AC1303" t="s">
        <v>8445</v>
      </c>
      <c r="AP1303" t="s">
        <v>980</v>
      </c>
      <c r="AQ1303">
        <v>0</v>
      </c>
      <c r="AT1303" t="s">
        <v>1019</v>
      </c>
      <c r="AU1303" t="s">
        <v>7319</v>
      </c>
      <c r="AV1303" t="str">
        <f t="shared" si="20"/>
        <v>Gorlice miasto  w aglomeracji Gorlice</v>
      </c>
      <c r="AW1303" t="s">
        <v>8446</v>
      </c>
      <c r="AX1303" t="s">
        <v>7320</v>
      </c>
      <c r="BF1303" s="730" t="s">
        <v>4159</v>
      </c>
      <c r="BG1303" s="730" t="s">
        <v>1029</v>
      </c>
      <c r="BH1303" s="730" t="s">
        <v>9503</v>
      </c>
    </row>
    <row r="1304" spans="1:60">
      <c r="A1304">
        <v>1300</v>
      </c>
      <c r="B1304" t="s">
        <v>1029</v>
      </c>
      <c r="D1304" t="s">
        <v>3454</v>
      </c>
      <c r="E1304" t="s">
        <v>3456</v>
      </c>
      <c r="F1304" t="s">
        <v>973</v>
      </c>
      <c r="G1304">
        <v>1</v>
      </c>
      <c r="H1304">
        <v>0</v>
      </c>
      <c r="I1304" t="s">
        <v>7750</v>
      </c>
      <c r="J1304" t="s">
        <v>7882</v>
      </c>
      <c r="K1304" t="s">
        <v>1029</v>
      </c>
      <c r="L1304" t="s">
        <v>3625</v>
      </c>
      <c r="M1304" t="s">
        <v>977</v>
      </c>
      <c r="N1304" t="s">
        <v>3456</v>
      </c>
      <c r="O1304" t="s">
        <v>8447</v>
      </c>
      <c r="P1304" t="s">
        <v>8448</v>
      </c>
      <c r="Q1304">
        <v>17476</v>
      </c>
      <c r="R1304">
        <v>17496</v>
      </c>
      <c r="S1304">
        <v>17318</v>
      </c>
      <c r="T1304">
        <v>113</v>
      </c>
      <c r="U1304">
        <v>65</v>
      </c>
      <c r="V1304">
        <v>178</v>
      </c>
      <c r="W1304">
        <v>0.98980000000000001</v>
      </c>
      <c r="X1304">
        <v>1</v>
      </c>
      <c r="Y1304">
        <v>1</v>
      </c>
      <c r="Z1304">
        <v>1</v>
      </c>
      <c r="AA1304">
        <v>1</v>
      </c>
      <c r="AB1304" t="s">
        <v>1029</v>
      </c>
      <c r="AC1304" t="s">
        <v>8449</v>
      </c>
      <c r="AP1304" t="s">
        <v>980</v>
      </c>
      <c r="AQ1304">
        <v>0</v>
      </c>
      <c r="AT1304" t="s">
        <v>1038</v>
      </c>
      <c r="AU1304" t="s">
        <v>6355</v>
      </c>
      <c r="AV1304" t="str">
        <f t="shared" si="20"/>
        <v>Gomunice w aglomeracji Gomunice</v>
      </c>
      <c r="AW1304" t="s">
        <v>6356</v>
      </c>
      <c r="AX1304" t="s">
        <v>6356</v>
      </c>
      <c r="BF1304" s="730" t="s">
        <v>4056</v>
      </c>
      <c r="BG1304" s="730" t="s">
        <v>1268</v>
      </c>
      <c r="BH1304" s="730" t="s">
        <v>9503</v>
      </c>
    </row>
    <row r="1305" spans="1:60">
      <c r="A1305">
        <v>1301</v>
      </c>
      <c r="B1305" t="s">
        <v>1029</v>
      </c>
      <c r="D1305" t="s">
        <v>3332</v>
      </c>
      <c r="E1305" t="s">
        <v>3333</v>
      </c>
      <c r="F1305" t="s">
        <v>973</v>
      </c>
      <c r="G1305">
        <v>1</v>
      </c>
      <c r="H1305">
        <v>0</v>
      </c>
      <c r="I1305" t="s">
        <v>7750</v>
      </c>
      <c r="J1305" t="s">
        <v>7776</v>
      </c>
      <c r="K1305" t="s">
        <v>7777</v>
      </c>
      <c r="L1305" t="s">
        <v>3625</v>
      </c>
      <c r="M1305" t="s">
        <v>977</v>
      </c>
      <c r="N1305" t="s">
        <v>3333</v>
      </c>
      <c r="O1305" t="s">
        <v>8450</v>
      </c>
      <c r="P1305" t="s">
        <v>8451</v>
      </c>
      <c r="Q1305">
        <v>3185</v>
      </c>
      <c r="R1305">
        <v>3229</v>
      </c>
      <c r="S1305">
        <v>3178</v>
      </c>
      <c r="T1305">
        <v>24</v>
      </c>
      <c r="U1305">
        <v>27</v>
      </c>
      <c r="V1305">
        <v>51</v>
      </c>
      <c r="W1305">
        <v>0.98419999999999996</v>
      </c>
      <c r="X1305">
        <v>1</v>
      </c>
      <c r="Y1305">
        <v>1</v>
      </c>
      <c r="Z1305">
        <v>1</v>
      </c>
      <c r="AA1305">
        <v>1</v>
      </c>
      <c r="AB1305" t="s">
        <v>1029</v>
      </c>
      <c r="AC1305" t="s">
        <v>8452</v>
      </c>
      <c r="AP1305" t="s">
        <v>980</v>
      </c>
      <c r="AQ1305">
        <v>0</v>
      </c>
      <c r="AT1305" t="s">
        <v>1038</v>
      </c>
      <c r="AU1305" t="s">
        <v>6438</v>
      </c>
      <c r="AV1305" t="str">
        <f t="shared" si="20"/>
        <v>Gołuchów w aglomeracji Gołuchów</v>
      </c>
      <c r="AW1305" t="s">
        <v>6439</v>
      </c>
      <c r="AX1305" t="s">
        <v>6439</v>
      </c>
      <c r="BF1305" s="730" t="s">
        <v>3520</v>
      </c>
      <c r="BG1305" s="730" t="s">
        <v>5796</v>
      </c>
      <c r="BH1305" s="730" t="s">
        <v>9503</v>
      </c>
    </row>
    <row r="1306" spans="1:60">
      <c r="A1306">
        <v>1302</v>
      </c>
      <c r="B1306" t="s">
        <v>1029</v>
      </c>
      <c r="D1306" t="s">
        <v>8453</v>
      </c>
      <c r="E1306" t="s">
        <v>8454</v>
      </c>
      <c r="F1306" t="s">
        <v>1015</v>
      </c>
      <c r="G1306">
        <v>0</v>
      </c>
      <c r="H1306">
        <v>1</v>
      </c>
      <c r="I1306" t="s">
        <v>2152</v>
      </c>
      <c r="J1306" t="s">
        <v>6715</v>
      </c>
      <c r="K1306" t="s">
        <v>1268</v>
      </c>
      <c r="L1306" t="s">
        <v>3625</v>
      </c>
      <c r="M1306" t="s">
        <v>977</v>
      </c>
      <c r="N1306" t="s">
        <v>8454</v>
      </c>
      <c r="O1306" t="s">
        <v>8454</v>
      </c>
      <c r="P1306" t="s">
        <v>8455</v>
      </c>
      <c r="Q1306">
        <v>2008</v>
      </c>
      <c r="R1306">
        <v>2010</v>
      </c>
      <c r="S1306">
        <v>1982</v>
      </c>
      <c r="T1306">
        <v>16</v>
      </c>
      <c r="U1306">
        <v>12</v>
      </c>
      <c r="V1306">
        <v>28</v>
      </c>
      <c r="W1306">
        <v>0.98609999999999998</v>
      </c>
      <c r="X1306">
        <v>1</v>
      </c>
      <c r="Y1306">
        <v>1</v>
      </c>
      <c r="Z1306">
        <v>1</v>
      </c>
      <c r="AA1306">
        <v>1</v>
      </c>
      <c r="AB1306" t="s">
        <v>1029</v>
      </c>
      <c r="AC1306" t="s">
        <v>746</v>
      </c>
      <c r="AJ1306" t="s">
        <v>8456</v>
      </c>
      <c r="AP1306" t="s">
        <v>980</v>
      </c>
      <c r="AQ1306">
        <v>0</v>
      </c>
      <c r="AT1306" t="s">
        <v>1459</v>
      </c>
      <c r="AU1306" t="s">
        <v>1858</v>
      </c>
      <c r="AV1306" t="str">
        <f t="shared" si="20"/>
        <v>Miejska Oczyszczalnia Ścieków w Gołdapi w aglomeracji Gołdap</v>
      </c>
      <c r="AW1306" t="s">
        <v>8457</v>
      </c>
      <c r="AX1306" t="s">
        <v>1859</v>
      </c>
      <c r="BF1306" s="730" t="s">
        <v>3454</v>
      </c>
      <c r="BG1306" s="730" t="s">
        <v>1029</v>
      </c>
      <c r="BH1306" s="730" t="s">
        <v>9503</v>
      </c>
    </row>
    <row r="1307" spans="1:60">
      <c r="A1307">
        <v>1303</v>
      </c>
      <c r="B1307" t="s">
        <v>1029</v>
      </c>
      <c r="D1307" t="s">
        <v>3138</v>
      </c>
      <c r="E1307" t="s">
        <v>3140</v>
      </c>
      <c r="F1307" t="s">
        <v>973</v>
      </c>
      <c r="G1307">
        <v>1</v>
      </c>
      <c r="H1307">
        <v>0</v>
      </c>
      <c r="I1307" t="s">
        <v>7750</v>
      </c>
      <c r="J1307" t="s">
        <v>7843</v>
      </c>
      <c r="K1307" t="s">
        <v>6849</v>
      </c>
      <c r="L1307" t="s">
        <v>3625</v>
      </c>
      <c r="M1307" t="s">
        <v>977</v>
      </c>
      <c r="N1307" t="s">
        <v>3140</v>
      </c>
      <c r="O1307" t="s">
        <v>3140</v>
      </c>
      <c r="P1307" t="s">
        <v>8458</v>
      </c>
      <c r="Q1307">
        <v>20068</v>
      </c>
      <c r="R1307">
        <v>20068</v>
      </c>
      <c r="S1307">
        <v>16755</v>
      </c>
      <c r="T1307">
        <v>2585</v>
      </c>
      <c r="U1307">
        <v>332</v>
      </c>
      <c r="V1307">
        <v>3313</v>
      </c>
      <c r="W1307">
        <v>0.83489999999999998</v>
      </c>
      <c r="X1307">
        <v>0</v>
      </c>
      <c r="Y1307">
        <v>1</v>
      </c>
      <c r="Z1307">
        <v>0</v>
      </c>
      <c r="AA1307">
        <v>0</v>
      </c>
      <c r="AB1307" t="s">
        <v>1029</v>
      </c>
      <c r="AC1307" t="s">
        <v>8459</v>
      </c>
      <c r="AP1307" t="s">
        <v>980</v>
      </c>
      <c r="AQ1307">
        <v>0</v>
      </c>
      <c r="AT1307" t="s">
        <v>935</v>
      </c>
      <c r="AU1307" t="s">
        <v>5096</v>
      </c>
      <c r="AV1307" t="str">
        <f t="shared" si="20"/>
        <v>Rzeżuśnia w aglomeracji Gołcza-Rzeżuśnia</v>
      </c>
      <c r="AW1307" t="s">
        <v>8460</v>
      </c>
      <c r="AX1307" t="s">
        <v>5097</v>
      </c>
      <c r="BF1307" s="730" t="s">
        <v>3332</v>
      </c>
      <c r="BG1307" s="730" t="s">
        <v>7777</v>
      </c>
      <c r="BH1307" s="730" t="s">
        <v>9503</v>
      </c>
    </row>
    <row r="1308" spans="1:60">
      <c r="A1308">
        <v>1304</v>
      </c>
      <c r="B1308" t="s">
        <v>1029</v>
      </c>
      <c r="D1308" t="s">
        <v>3131</v>
      </c>
      <c r="E1308" t="s">
        <v>3133</v>
      </c>
      <c r="F1308" t="s">
        <v>973</v>
      </c>
      <c r="G1308">
        <v>1</v>
      </c>
      <c r="H1308">
        <v>0</v>
      </c>
      <c r="I1308" t="s">
        <v>2152</v>
      </c>
      <c r="J1308" t="s">
        <v>8040</v>
      </c>
      <c r="K1308" t="s">
        <v>1029</v>
      </c>
      <c r="L1308" t="s">
        <v>3625</v>
      </c>
      <c r="M1308" t="s">
        <v>977</v>
      </c>
      <c r="N1308" t="s">
        <v>3133</v>
      </c>
      <c r="O1308" t="s">
        <v>3133</v>
      </c>
      <c r="P1308" t="s">
        <v>8461</v>
      </c>
      <c r="Q1308">
        <v>4842</v>
      </c>
      <c r="R1308">
        <v>4944</v>
      </c>
      <c r="S1308">
        <v>4856</v>
      </c>
      <c r="T1308">
        <v>83</v>
      </c>
      <c r="U1308">
        <v>5</v>
      </c>
      <c r="V1308">
        <v>88</v>
      </c>
      <c r="W1308">
        <v>0.98219999999999996</v>
      </c>
      <c r="X1308">
        <v>1</v>
      </c>
      <c r="Y1308">
        <v>1</v>
      </c>
      <c r="Z1308">
        <v>1</v>
      </c>
      <c r="AA1308">
        <v>1</v>
      </c>
      <c r="AB1308" t="s">
        <v>1029</v>
      </c>
      <c r="AC1308" t="s">
        <v>8462</v>
      </c>
      <c r="AP1308" t="s">
        <v>980</v>
      </c>
      <c r="AQ1308">
        <v>0</v>
      </c>
      <c r="AT1308" t="s">
        <v>1038</v>
      </c>
      <c r="AU1308" t="s">
        <v>6921</v>
      </c>
      <c r="AV1308" t="str">
        <f t="shared" si="20"/>
        <v>Gołańcz w aglomeracji Gołańcz</v>
      </c>
      <c r="AW1308" t="s">
        <v>6922</v>
      </c>
      <c r="AX1308" t="s">
        <v>6922</v>
      </c>
      <c r="BF1308" s="730" t="s">
        <v>8453</v>
      </c>
      <c r="BG1308" s="730" t="s">
        <v>1268</v>
      </c>
      <c r="BH1308" s="730" t="s">
        <v>9503</v>
      </c>
    </row>
    <row r="1309" spans="1:60">
      <c r="A1309">
        <v>1305</v>
      </c>
      <c r="B1309" t="s">
        <v>1029</v>
      </c>
      <c r="D1309" t="s">
        <v>3051</v>
      </c>
      <c r="E1309" t="s">
        <v>3053</v>
      </c>
      <c r="F1309" t="s">
        <v>973</v>
      </c>
      <c r="G1309">
        <v>1</v>
      </c>
      <c r="H1309">
        <v>0</v>
      </c>
      <c r="I1309" t="s">
        <v>7750</v>
      </c>
      <c r="J1309" t="s">
        <v>6186</v>
      </c>
      <c r="K1309" t="s">
        <v>1029</v>
      </c>
      <c r="L1309" t="s">
        <v>3625</v>
      </c>
      <c r="M1309" t="s">
        <v>977</v>
      </c>
      <c r="N1309" t="s">
        <v>3053</v>
      </c>
      <c r="O1309" t="s">
        <v>3053</v>
      </c>
      <c r="P1309" t="s">
        <v>8463</v>
      </c>
      <c r="Q1309">
        <v>24920</v>
      </c>
      <c r="R1309">
        <v>20782</v>
      </c>
      <c r="S1309">
        <v>20437</v>
      </c>
      <c r="T1309">
        <v>257</v>
      </c>
      <c r="U1309">
        <v>88</v>
      </c>
      <c r="V1309">
        <v>345</v>
      </c>
      <c r="W1309">
        <v>0.98340000000000005</v>
      </c>
      <c r="X1309">
        <v>1</v>
      </c>
      <c r="Y1309">
        <v>1</v>
      </c>
      <c r="Z1309">
        <v>1</v>
      </c>
      <c r="AA1309">
        <v>1</v>
      </c>
      <c r="AB1309" t="s">
        <v>1029</v>
      </c>
      <c r="AC1309" t="s">
        <v>8464</v>
      </c>
      <c r="AP1309" t="s">
        <v>980</v>
      </c>
      <c r="AQ1309">
        <v>0</v>
      </c>
      <c r="AT1309" t="s">
        <v>1169</v>
      </c>
      <c r="AU1309" t="s">
        <v>2887</v>
      </c>
      <c r="AV1309" t="str">
        <f t="shared" si="20"/>
        <v>OCZYSZCZALNIA ŚCIEKÓW GOLUB-DOBRZYŃ w aglomeracji Golub-Dobrzyń</v>
      </c>
      <c r="AW1309" t="s">
        <v>8465</v>
      </c>
      <c r="AX1309" t="s">
        <v>2888</v>
      </c>
      <c r="BF1309" s="730" t="s">
        <v>3138</v>
      </c>
      <c r="BG1309" s="730" t="s">
        <v>6849</v>
      </c>
      <c r="BH1309" s="730" t="s">
        <v>9503</v>
      </c>
    </row>
    <row r="1310" spans="1:60">
      <c r="A1310">
        <v>1306</v>
      </c>
      <c r="B1310" t="s">
        <v>1029</v>
      </c>
      <c r="D1310" t="s">
        <v>3037</v>
      </c>
      <c r="E1310" t="s">
        <v>3026</v>
      </c>
      <c r="F1310" t="s">
        <v>973</v>
      </c>
      <c r="G1310">
        <v>1</v>
      </c>
      <c r="H1310">
        <v>0</v>
      </c>
      <c r="I1310" t="s">
        <v>7750</v>
      </c>
      <c r="J1310" t="s">
        <v>5735</v>
      </c>
      <c r="K1310" t="s">
        <v>7180</v>
      </c>
      <c r="L1310" t="s">
        <v>3625</v>
      </c>
      <c r="M1310" t="s">
        <v>977</v>
      </c>
      <c r="N1310" t="s">
        <v>8466</v>
      </c>
      <c r="O1310" t="s">
        <v>8467</v>
      </c>
      <c r="P1310" t="s">
        <v>8468</v>
      </c>
      <c r="Q1310">
        <v>85293</v>
      </c>
      <c r="R1310">
        <v>83323</v>
      </c>
      <c r="S1310">
        <v>81993</v>
      </c>
      <c r="T1310">
        <v>948</v>
      </c>
      <c r="U1310">
        <v>382</v>
      </c>
      <c r="V1310">
        <v>1330</v>
      </c>
      <c r="W1310">
        <v>0.98399999999999999</v>
      </c>
      <c r="X1310">
        <v>1</v>
      </c>
      <c r="Y1310">
        <v>1</v>
      </c>
      <c r="Z1310">
        <v>1</v>
      </c>
      <c r="AA1310">
        <v>1</v>
      </c>
      <c r="AB1310" t="s">
        <v>1029</v>
      </c>
      <c r="AC1310" t="s">
        <v>8469</v>
      </c>
      <c r="AP1310" t="s">
        <v>980</v>
      </c>
      <c r="AQ1310">
        <v>0</v>
      </c>
      <c r="AT1310" t="s">
        <v>1038</v>
      </c>
      <c r="AU1310" t="s">
        <v>6648</v>
      </c>
      <c r="AV1310" t="str">
        <f t="shared" si="20"/>
        <v>Golina w aglomeracji Golina</v>
      </c>
      <c r="AW1310" t="s">
        <v>6649</v>
      </c>
      <c r="AX1310" t="s">
        <v>6649</v>
      </c>
      <c r="BF1310" s="730" t="s">
        <v>3131</v>
      </c>
      <c r="BG1310" s="730" t="s">
        <v>1029</v>
      </c>
      <c r="BH1310" s="730" t="s">
        <v>9503</v>
      </c>
    </row>
    <row r="1311" spans="1:60">
      <c r="A1311">
        <v>1307</v>
      </c>
      <c r="B1311" t="s">
        <v>1029</v>
      </c>
      <c r="D1311" t="s">
        <v>8456</v>
      </c>
      <c r="E1311" t="s">
        <v>8470</v>
      </c>
      <c r="F1311" t="s">
        <v>973</v>
      </c>
      <c r="G1311">
        <v>1</v>
      </c>
      <c r="H1311">
        <v>0</v>
      </c>
      <c r="I1311" t="s">
        <v>2152</v>
      </c>
      <c r="J1311" t="s">
        <v>7940</v>
      </c>
      <c r="K1311" t="s">
        <v>1268</v>
      </c>
      <c r="L1311" t="s">
        <v>3625</v>
      </c>
      <c r="M1311" t="s">
        <v>977</v>
      </c>
      <c r="N1311" t="s">
        <v>6715</v>
      </c>
      <c r="O1311" t="s">
        <v>8471</v>
      </c>
      <c r="P1311" t="s">
        <v>8472</v>
      </c>
      <c r="Q1311">
        <v>29949</v>
      </c>
      <c r="R1311">
        <v>28630</v>
      </c>
      <c r="S1311">
        <v>28121</v>
      </c>
      <c r="T1311">
        <v>376</v>
      </c>
      <c r="U1311">
        <v>133</v>
      </c>
      <c r="V1311">
        <v>509</v>
      </c>
      <c r="W1311">
        <v>0.98219999999999996</v>
      </c>
      <c r="X1311">
        <v>1</v>
      </c>
      <c r="Y1311">
        <v>1</v>
      </c>
      <c r="Z1311">
        <v>1</v>
      </c>
      <c r="AA1311">
        <v>1</v>
      </c>
      <c r="AB1311" t="s">
        <v>1029</v>
      </c>
      <c r="AC1311" t="s">
        <v>8473</v>
      </c>
      <c r="AP1311" t="s">
        <v>1232</v>
      </c>
      <c r="AQ1311">
        <v>1</v>
      </c>
      <c r="AT1311" t="s">
        <v>1047</v>
      </c>
      <c r="AU1311" t="s">
        <v>3629</v>
      </c>
      <c r="AV1311" t="str">
        <f t="shared" si="20"/>
        <v>Cisownica w aglomeracji Goleszów</v>
      </c>
      <c r="AW1311" t="s">
        <v>8474</v>
      </c>
      <c r="AX1311" t="s">
        <v>3630</v>
      </c>
      <c r="BF1311" s="730" t="s">
        <v>3051</v>
      </c>
      <c r="BG1311" s="730" t="s">
        <v>1029</v>
      </c>
      <c r="BH1311" s="730" t="s">
        <v>9503</v>
      </c>
    </row>
    <row r="1312" spans="1:60">
      <c r="A1312">
        <v>1308</v>
      </c>
      <c r="B1312" t="s">
        <v>1029</v>
      </c>
      <c r="D1312" t="s">
        <v>2983</v>
      </c>
      <c r="E1312" t="s">
        <v>2984</v>
      </c>
      <c r="F1312" t="s">
        <v>973</v>
      </c>
      <c r="G1312">
        <v>1</v>
      </c>
      <c r="H1312">
        <v>0</v>
      </c>
      <c r="I1312" t="s">
        <v>7750</v>
      </c>
      <c r="J1312" t="s">
        <v>7998</v>
      </c>
      <c r="K1312" t="s">
        <v>6849</v>
      </c>
      <c r="L1312" t="s">
        <v>3625</v>
      </c>
      <c r="M1312" t="s">
        <v>977</v>
      </c>
      <c r="N1312" t="s">
        <v>2984</v>
      </c>
      <c r="O1312" t="s">
        <v>2984</v>
      </c>
      <c r="P1312" t="s">
        <v>8475</v>
      </c>
      <c r="Q1312">
        <v>7995</v>
      </c>
      <c r="R1312">
        <v>9073</v>
      </c>
      <c r="S1312">
        <v>8493</v>
      </c>
      <c r="T1312">
        <v>503</v>
      </c>
      <c r="U1312">
        <v>77</v>
      </c>
      <c r="V1312">
        <v>580</v>
      </c>
      <c r="W1312">
        <v>0.93610000000000004</v>
      </c>
      <c r="X1312">
        <v>0</v>
      </c>
      <c r="Y1312">
        <v>1</v>
      </c>
      <c r="Z1312">
        <v>1</v>
      </c>
      <c r="AA1312">
        <v>0</v>
      </c>
      <c r="AB1312" t="s">
        <v>1029</v>
      </c>
      <c r="AC1312" t="s">
        <v>8476</v>
      </c>
      <c r="AP1312" t="s">
        <v>980</v>
      </c>
      <c r="AQ1312">
        <v>0</v>
      </c>
      <c r="AT1312" t="s">
        <v>970</v>
      </c>
      <c r="AU1312" t="s">
        <v>1216</v>
      </c>
      <c r="AV1312" t="str">
        <f t="shared" si="20"/>
        <v>Oczyszczalnia ścieków w Goleniowie w aglomeracji Goleniów</v>
      </c>
      <c r="AW1312" t="s">
        <v>8477</v>
      </c>
      <c r="AX1312" t="s">
        <v>1217</v>
      </c>
      <c r="BF1312" s="730" t="s">
        <v>3037</v>
      </c>
      <c r="BG1312" s="730" t="s">
        <v>7180</v>
      </c>
      <c r="BH1312" s="730" t="s">
        <v>9503</v>
      </c>
    </row>
    <row r="1313" spans="1:60">
      <c r="A1313">
        <v>1309</v>
      </c>
      <c r="B1313" t="s">
        <v>1029</v>
      </c>
      <c r="D1313" t="s">
        <v>2961</v>
      </c>
      <c r="E1313" t="s">
        <v>2963</v>
      </c>
      <c r="F1313" t="s">
        <v>973</v>
      </c>
      <c r="G1313">
        <v>1</v>
      </c>
      <c r="H1313">
        <v>0</v>
      </c>
      <c r="I1313" t="s">
        <v>7750</v>
      </c>
      <c r="J1313" t="s">
        <v>1235</v>
      </c>
      <c r="K1313" t="s">
        <v>7180</v>
      </c>
      <c r="L1313" t="s">
        <v>3625</v>
      </c>
      <c r="M1313" t="s">
        <v>977</v>
      </c>
      <c r="N1313" t="s">
        <v>2963</v>
      </c>
      <c r="O1313" t="s">
        <v>2963</v>
      </c>
      <c r="P1313" t="s">
        <v>8478</v>
      </c>
      <c r="Q1313">
        <v>4188</v>
      </c>
      <c r="R1313">
        <v>3962</v>
      </c>
      <c r="S1313">
        <v>3887</v>
      </c>
      <c r="T1313">
        <v>19</v>
      </c>
      <c r="U1313">
        <v>56</v>
      </c>
      <c r="V1313">
        <v>75</v>
      </c>
      <c r="W1313">
        <v>0.98109999999999997</v>
      </c>
      <c r="X1313">
        <v>1</v>
      </c>
      <c r="Y1313">
        <v>1</v>
      </c>
      <c r="Z1313">
        <v>1</v>
      </c>
      <c r="AA1313">
        <v>1</v>
      </c>
      <c r="AB1313" t="s">
        <v>1029</v>
      </c>
      <c r="AC1313" t="s">
        <v>8479</v>
      </c>
      <c r="AP1313" t="s">
        <v>980</v>
      </c>
      <c r="AQ1313">
        <v>0</v>
      </c>
      <c r="AT1313" t="s">
        <v>970</v>
      </c>
      <c r="AU1313" t="s">
        <v>1283</v>
      </c>
      <c r="AV1313" t="str">
        <f t="shared" si="20"/>
        <v>Oczyszczalnia ścieków w Golczewie w aglomeracji Golczewo</v>
      </c>
      <c r="AW1313" t="s">
        <v>8480</v>
      </c>
      <c r="AX1313" t="s">
        <v>1284</v>
      </c>
      <c r="BF1313" s="730" t="s">
        <v>8456</v>
      </c>
      <c r="BG1313" s="730" t="s">
        <v>1268</v>
      </c>
      <c r="BH1313" s="730" t="s">
        <v>9503</v>
      </c>
    </row>
    <row r="1314" spans="1:60">
      <c r="A1314">
        <v>1310</v>
      </c>
      <c r="B1314" t="s">
        <v>1029</v>
      </c>
      <c r="D1314" t="s">
        <v>2749</v>
      </c>
      <c r="E1314" t="s">
        <v>2750</v>
      </c>
      <c r="F1314" t="s">
        <v>973</v>
      </c>
      <c r="G1314">
        <v>1</v>
      </c>
      <c r="H1314">
        <v>0</v>
      </c>
      <c r="I1314" t="s">
        <v>2152</v>
      </c>
      <c r="J1314" t="s">
        <v>6214</v>
      </c>
      <c r="K1314" t="s">
        <v>2750</v>
      </c>
      <c r="L1314" t="s">
        <v>976</v>
      </c>
      <c r="M1314" t="s">
        <v>977</v>
      </c>
      <c r="N1314" t="s">
        <v>2750</v>
      </c>
      <c r="O1314" t="s">
        <v>2750</v>
      </c>
      <c r="P1314" t="s">
        <v>8481</v>
      </c>
      <c r="Q1314">
        <v>2740</v>
      </c>
      <c r="R1314">
        <v>2795</v>
      </c>
      <c r="S1314">
        <v>2746</v>
      </c>
      <c r="T1314">
        <v>49</v>
      </c>
      <c r="U1314">
        <v>0</v>
      </c>
      <c r="V1314">
        <v>49</v>
      </c>
      <c r="W1314">
        <v>0.98250000000000004</v>
      </c>
      <c r="X1314">
        <v>1</v>
      </c>
      <c r="Y1314">
        <v>1</v>
      </c>
      <c r="Z1314">
        <v>0</v>
      </c>
      <c r="AA1314">
        <v>0</v>
      </c>
      <c r="AB1314" t="s">
        <v>1029</v>
      </c>
      <c r="AC1314" t="s">
        <v>8482</v>
      </c>
      <c r="AP1314" t="s">
        <v>980</v>
      </c>
      <c r="AQ1314">
        <v>0</v>
      </c>
      <c r="AT1314" t="s">
        <v>1047</v>
      </c>
      <c r="AU1314" t="s">
        <v>4256</v>
      </c>
      <c r="AV1314" t="str">
        <f t="shared" si="20"/>
        <v>Oczyszczalnia Chorula w aglomeracji Gogolin</v>
      </c>
      <c r="AW1314" t="s">
        <v>8483</v>
      </c>
      <c r="AX1314" t="s">
        <v>4257</v>
      </c>
      <c r="BF1314" s="730" t="s">
        <v>2983</v>
      </c>
      <c r="BG1314" s="730" t="s">
        <v>6849</v>
      </c>
      <c r="BH1314" s="730" t="s">
        <v>9503</v>
      </c>
    </row>
    <row r="1315" spans="1:60">
      <c r="A1315">
        <v>1311</v>
      </c>
      <c r="B1315" t="s">
        <v>1029</v>
      </c>
      <c r="D1315" t="s">
        <v>8484</v>
      </c>
      <c r="E1315" t="s">
        <v>8485</v>
      </c>
      <c r="F1315" t="s">
        <v>973</v>
      </c>
      <c r="G1315">
        <v>1</v>
      </c>
      <c r="H1315">
        <v>0</v>
      </c>
      <c r="I1315" t="s">
        <v>2152</v>
      </c>
      <c r="J1315" t="s">
        <v>6214</v>
      </c>
      <c r="K1315" t="s">
        <v>2750</v>
      </c>
      <c r="L1315" t="s">
        <v>976</v>
      </c>
      <c r="M1315" t="s">
        <v>977</v>
      </c>
      <c r="N1315" t="s">
        <v>2750</v>
      </c>
      <c r="O1315" t="s">
        <v>2750</v>
      </c>
      <c r="P1315" t="s">
        <v>8486</v>
      </c>
      <c r="Q1315">
        <v>2100</v>
      </c>
      <c r="R1315">
        <v>2091</v>
      </c>
      <c r="S1315">
        <v>1987</v>
      </c>
      <c r="T1315">
        <v>104</v>
      </c>
      <c r="U1315">
        <v>0</v>
      </c>
      <c r="V1315">
        <v>104</v>
      </c>
      <c r="W1315">
        <v>0.95030000000000003</v>
      </c>
      <c r="X1315">
        <v>0</v>
      </c>
      <c r="Y1315">
        <v>1</v>
      </c>
      <c r="Z1315">
        <v>0</v>
      </c>
      <c r="AA1315">
        <v>0</v>
      </c>
      <c r="AB1315" t="s">
        <v>1029</v>
      </c>
      <c r="AC1315" t="s">
        <v>8487</v>
      </c>
      <c r="AP1315" t="s">
        <v>980</v>
      </c>
      <c r="AQ1315">
        <v>0</v>
      </c>
      <c r="AT1315" t="s">
        <v>1038</v>
      </c>
      <c r="AU1315" t="s">
        <v>6004</v>
      </c>
      <c r="AV1315" t="str">
        <f t="shared" si="20"/>
        <v>Godziesze Małe w aglomeracji Godziesze Małe</v>
      </c>
      <c r="AW1315" t="s">
        <v>6005</v>
      </c>
      <c r="AX1315" t="s">
        <v>6005</v>
      </c>
      <c r="BF1315" s="730" t="s">
        <v>2961</v>
      </c>
      <c r="BG1315" s="730" t="s">
        <v>7180</v>
      </c>
      <c r="BH1315" s="730" t="s">
        <v>9503</v>
      </c>
    </row>
    <row r="1316" spans="1:60">
      <c r="A1316">
        <v>1312</v>
      </c>
      <c r="B1316" t="s">
        <v>1029</v>
      </c>
      <c r="D1316" t="s">
        <v>2557</v>
      </c>
      <c r="E1316" t="s">
        <v>2559</v>
      </c>
      <c r="F1316" t="s">
        <v>973</v>
      </c>
      <c r="G1316">
        <v>1</v>
      </c>
      <c r="H1316">
        <v>0</v>
      </c>
      <c r="I1316" t="s">
        <v>3622</v>
      </c>
      <c r="J1316" t="s">
        <v>3715</v>
      </c>
      <c r="K1316" t="s">
        <v>1029</v>
      </c>
      <c r="L1316" t="s">
        <v>3632</v>
      </c>
      <c r="M1316" t="s">
        <v>977</v>
      </c>
      <c r="N1316" t="s">
        <v>2559</v>
      </c>
      <c r="O1316" t="s">
        <v>2559</v>
      </c>
      <c r="P1316" t="s">
        <v>8488</v>
      </c>
      <c r="Q1316">
        <v>5623</v>
      </c>
      <c r="R1316">
        <v>5397</v>
      </c>
      <c r="S1316">
        <v>5344</v>
      </c>
      <c r="T1316">
        <v>53</v>
      </c>
      <c r="U1316">
        <v>0</v>
      </c>
      <c r="V1316">
        <v>53</v>
      </c>
      <c r="W1316">
        <v>0.99019999999999997</v>
      </c>
      <c r="X1316">
        <v>1</v>
      </c>
      <c r="Y1316">
        <v>1</v>
      </c>
      <c r="Z1316">
        <v>1</v>
      </c>
      <c r="AA1316">
        <v>1</v>
      </c>
      <c r="AB1316" t="s">
        <v>1029</v>
      </c>
      <c r="AC1316" t="s">
        <v>8489</v>
      </c>
      <c r="AP1316" t="s">
        <v>980</v>
      </c>
      <c r="AQ1316">
        <v>0</v>
      </c>
      <c r="AT1316" t="s">
        <v>1019</v>
      </c>
      <c r="AU1316" t="s">
        <v>7315</v>
      </c>
      <c r="AV1316" t="str">
        <f t="shared" si="20"/>
        <v>Godowa w aglomeracji Godowa</v>
      </c>
      <c r="AW1316" t="s">
        <v>7316</v>
      </c>
      <c r="AX1316" t="s">
        <v>7316</v>
      </c>
      <c r="BF1316" s="730" t="s">
        <v>2749</v>
      </c>
      <c r="BG1316" s="730" t="s">
        <v>2750</v>
      </c>
      <c r="BH1316" s="730" t="s">
        <v>9503</v>
      </c>
    </row>
    <row r="1317" spans="1:60">
      <c r="A1317">
        <v>1313</v>
      </c>
      <c r="B1317" t="s">
        <v>1029</v>
      </c>
      <c r="D1317" t="s">
        <v>2335</v>
      </c>
      <c r="E1317" t="s">
        <v>2337</v>
      </c>
      <c r="F1317" t="s">
        <v>973</v>
      </c>
      <c r="G1317">
        <v>1</v>
      </c>
      <c r="H1317">
        <v>0</v>
      </c>
      <c r="I1317" t="s">
        <v>7750</v>
      </c>
      <c r="J1317" t="s">
        <v>7956</v>
      </c>
      <c r="K1317" t="s">
        <v>7180</v>
      </c>
      <c r="L1317" t="s">
        <v>3625</v>
      </c>
      <c r="M1317" t="s">
        <v>977</v>
      </c>
      <c r="N1317" t="s">
        <v>2337</v>
      </c>
      <c r="O1317" t="s">
        <v>8490</v>
      </c>
      <c r="P1317" t="s">
        <v>8491</v>
      </c>
      <c r="Q1317">
        <v>15946</v>
      </c>
      <c r="R1317">
        <v>16163</v>
      </c>
      <c r="S1317">
        <v>14158</v>
      </c>
      <c r="T1317">
        <v>1789</v>
      </c>
      <c r="U1317">
        <v>216</v>
      </c>
      <c r="V1317">
        <v>2005</v>
      </c>
      <c r="W1317">
        <v>0.876</v>
      </c>
      <c r="X1317">
        <v>0</v>
      </c>
      <c r="Y1317">
        <v>1</v>
      </c>
      <c r="Z1317">
        <v>1</v>
      </c>
      <c r="AA1317">
        <v>0</v>
      </c>
      <c r="AB1317" t="s">
        <v>1029</v>
      </c>
      <c r="AC1317" t="s">
        <v>8492</v>
      </c>
      <c r="AP1317" t="s">
        <v>980</v>
      </c>
      <c r="AQ1317">
        <v>0</v>
      </c>
      <c r="AT1317" t="s">
        <v>935</v>
      </c>
      <c r="AU1317" t="s">
        <v>4816</v>
      </c>
      <c r="AV1317" t="str">
        <f t="shared" si="20"/>
        <v xml:space="preserve">Gnojnik SBR w aglomeracji Gnojnik </v>
      </c>
      <c r="AW1317" t="s">
        <v>8493</v>
      </c>
      <c r="AX1317" t="s">
        <v>4817</v>
      </c>
      <c r="BF1317" s="730" t="s">
        <v>8484</v>
      </c>
      <c r="BG1317" s="730" t="s">
        <v>2750</v>
      </c>
      <c r="BH1317" s="730" t="s">
        <v>9503</v>
      </c>
    </row>
    <row r="1318" spans="1:60">
      <c r="A1318">
        <v>1314</v>
      </c>
      <c r="B1318" t="s">
        <v>1029</v>
      </c>
      <c r="D1318" t="s">
        <v>8494</v>
      </c>
      <c r="E1318" t="s">
        <v>8495</v>
      </c>
      <c r="F1318" t="s">
        <v>973</v>
      </c>
      <c r="G1318">
        <v>1</v>
      </c>
      <c r="H1318">
        <v>0</v>
      </c>
      <c r="I1318" t="s">
        <v>7750</v>
      </c>
      <c r="J1318" t="s">
        <v>7956</v>
      </c>
      <c r="K1318" t="s">
        <v>7180</v>
      </c>
      <c r="L1318" t="s">
        <v>3625</v>
      </c>
      <c r="M1318" t="s">
        <v>977</v>
      </c>
      <c r="N1318" t="s">
        <v>2337</v>
      </c>
      <c r="O1318" t="s">
        <v>8496</v>
      </c>
      <c r="P1318" t="s">
        <v>8497</v>
      </c>
      <c r="Q1318">
        <v>3173</v>
      </c>
      <c r="R1318">
        <v>3396</v>
      </c>
      <c r="S1318">
        <v>3185</v>
      </c>
      <c r="T1318">
        <v>115</v>
      </c>
      <c r="U1318">
        <v>96</v>
      </c>
      <c r="V1318">
        <v>211</v>
      </c>
      <c r="W1318">
        <v>0.93789999999999996</v>
      </c>
      <c r="X1318">
        <v>0</v>
      </c>
      <c r="Y1318">
        <v>1</v>
      </c>
      <c r="Z1318">
        <v>1</v>
      </c>
      <c r="AA1318">
        <v>0</v>
      </c>
      <c r="AB1318" t="s">
        <v>1029</v>
      </c>
      <c r="AC1318" t="s">
        <v>8498</v>
      </c>
      <c r="AP1318" t="s">
        <v>980</v>
      </c>
      <c r="AQ1318">
        <v>0</v>
      </c>
      <c r="AT1318" t="s">
        <v>935</v>
      </c>
      <c r="AU1318" t="s">
        <v>5475</v>
      </c>
      <c r="AV1318" t="str">
        <f t="shared" si="20"/>
        <v>Gnieżdziska  w aglomeracji Gnieździska</v>
      </c>
      <c r="AW1318" t="s">
        <v>8499</v>
      </c>
      <c r="AX1318" t="s">
        <v>5476</v>
      </c>
      <c r="BF1318" s="730" t="s">
        <v>2557</v>
      </c>
      <c r="BG1318" s="730" t="s">
        <v>1029</v>
      </c>
      <c r="BH1318" s="730" t="s">
        <v>9503</v>
      </c>
    </row>
    <row r="1319" spans="1:60">
      <c r="A1319">
        <v>1315</v>
      </c>
      <c r="B1319" t="s">
        <v>1029</v>
      </c>
      <c r="D1319" t="s">
        <v>2027</v>
      </c>
      <c r="E1319" t="s">
        <v>8500</v>
      </c>
      <c r="F1319" t="s">
        <v>973</v>
      </c>
      <c r="G1319">
        <v>1</v>
      </c>
      <c r="H1319">
        <v>0</v>
      </c>
      <c r="I1319" t="s">
        <v>2215</v>
      </c>
      <c r="J1319" t="s">
        <v>6569</v>
      </c>
      <c r="K1319" t="s">
        <v>1268</v>
      </c>
      <c r="L1319" t="s">
        <v>3625</v>
      </c>
      <c r="M1319" t="s">
        <v>977</v>
      </c>
      <c r="N1319" t="s">
        <v>2028</v>
      </c>
      <c r="O1319" t="s">
        <v>2028</v>
      </c>
      <c r="P1319" t="s">
        <v>8501</v>
      </c>
      <c r="Q1319">
        <v>3369</v>
      </c>
      <c r="R1319">
        <v>3371</v>
      </c>
      <c r="S1319">
        <v>3227</v>
      </c>
      <c r="T1319">
        <v>83</v>
      </c>
      <c r="U1319">
        <v>61</v>
      </c>
      <c r="V1319">
        <v>144</v>
      </c>
      <c r="W1319">
        <v>0.95730000000000004</v>
      </c>
      <c r="X1319">
        <v>0</v>
      </c>
      <c r="Y1319">
        <v>1</v>
      </c>
      <c r="Z1319">
        <v>1</v>
      </c>
      <c r="AA1319">
        <v>0</v>
      </c>
      <c r="AB1319" t="s">
        <v>1029</v>
      </c>
      <c r="AC1319" t="s">
        <v>8502</v>
      </c>
      <c r="AP1319" t="s">
        <v>980</v>
      </c>
      <c r="AQ1319">
        <v>0</v>
      </c>
      <c r="AT1319" t="s">
        <v>935</v>
      </c>
      <c r="AU1319" t="s">
        <v>5475</v>
      </c>
      <c r="AV1319" t="str">
        <f t="shared" si="20"/>
        <v>Grabownica w aglomeracji Gnieździska</v>
      </c>
      <c r="AW1319" t="s">
        <v>8503</v>
      </c>
      <c r="AX1319" t="s">
        <v>5476</v>
      </c>
      <c r="BF1319" s="730" t="s">
        <v>2335</v>
      </c>
      <c r="BG1319" s="730" t="s">
        <v>7180</v>
      </c>
      <c r="BH1319" s="730" t="s">
        <v>9503</v>
      </c>
    </row>
    <row r="1320" spans="1:60">
      <c r="A1320">
        <v>1316</v>
      </c>
      <c r="B1320" t="s">
        <v>1029</v>
      </c>
      <c r="D1320" t="s">
        <v>1930</v>
      </c>
      <c r="E1320" t="s">
        <v>1932</v>
      </c>
      <c r="F1320" t="s">
        <v>973</v>
      </c>
      <c r="G1320">
        <v>1</v>
      </c>
      <c r="H1320">
        <v>0</v>
      </c>
      <c r="I1320" t="s">
        <v>7750</v>
      </c>
      <c r="J1320" t="s">
        <v>7931</v>
      </c>
      <c r="K1320" t="s">
        <v>6849</v>
      </c>
      <c r="L1320" t="s">
        <v>3625</v>
      </c>
      <c r="M1320" t="s">
        <v>977</v>
      </c>
      <c r="N1320" t="s">
        <v>1932</v>
      </c>
      <c r="O1320" t="s">
        <v>1932</v>
      </c>
      <c r="P1320" t="s">
        <v>8504</v>
      </c>
      <c r="Q1320">
        <v>2440</v>
      </c>
      <c r="R1320">
        <v>2412</v>
      </c>
      <c r="S1320">
        <v>2374</v>
      </c>
      <c r="T1320">
        <v>20</v>
      </c>
      <c r="U1320">
        <v>18</v>
      </c>
      <c r="V1320">
        <v>38</v>
      </c>
      <c r="W1320">
        <v>0.98419999999999996</v>
      </c>
      <c r="X1320">
        <v>1</v>
      </c>
      <c r="Y1320">
        <v>1</v>
      </c>
      <c r="Z1320">
        <v>1</v>
      </c>
      <c r="AA1320">
        <v>1</v>
      </c>
      <c r="AB1320" t="s">
        <v>1029</v>
      </c>
      <c r="AC1320" t="s">
        <v>8505</v>
      </c>
      <c r="AP1320" t="s">
        <v>980</v>
      </c>
      <c r="AQ1320">
        <v>0</v>
      </c>
      <c r="AT1320" t="s">
        <v>1038</v>
      </c>
      <c r="AU1320" t="s">
        <v>6869</v>
      </c>
      <c r="AV1320" t="str">
        <f t="shared" si="20"/>
        <v>Miejska Oczyszczalnia Ścieków w Gnieźnie w aglomeracji Gniezno</v>
      </c>
      <c r="AW1320" t="s">
        <v>8506</v>
      </c>
      <c r="AX1320" t="s">
        <v>6870</v>
      </c>
      <c r="BF1320" s="730" t="s">
        <v>8494</v>
      </c>
      <c r="BG1320" s="730" t="s">
        <v>7180</v>
      </c>
      <c r="BH1320" s="730" t="s">
        <v>9503</v>
      </c>
    </row>
    <row r="1321" spans="1:60">
      <c r="A1321">
        <v>1317</v>
      </c>
      <c r="B1321" t="s">
        <v>1029</v>
      </c>
      <c r="D1321" t="s">
        <v>1720</v>
      </c>
      <c r="E1321" t="s">
        <v>1721</v>
      </c>
      <c r="F1321" t="s">
        <v>973</v>
      </c>
      <c r="G1321">
        <v>1</v>
      </c>
      <c r="H1321">
        <v>0</v>
      </c>
      <c r="I1321" t="s">
        <v>7750</v>
      </c>
      <c r="J1321" t="s">
        <v>7795</v>
      </c>
      <c r="K1321" t="s">
        <v>1029</v>
      </c>
      <c r="L1321" t="s">
        <v>3625</v>
      </c>
      <c r="M1321" t="s">
        <v>977</v>
      </c>
      <c r="N1321" t="s">
        <v>1721</v>
      </c>
      <c r="O1321" t="s">
        <v>1721</v>
      </c>
      <c r="P1321" t="s">
        <v>8507</v>
      </c>
      <c r="Q1321">
        <v>17736</v>
      </c>
      <c r="R1321">
        <v>16393</v>
      </c>
      <c r="S1321">
        <v>15757</v>
      </c>
      <c r="T1321">
        <v>442</v>
      </c>
      <c r="U1321">
        <v>194</v>
      </c>
      <c r="V1321">
        <v>636</v>
      </c>
      <c r="W1321">
        <v>0.96120000000000005</v>
      </c>
      <c r="X1321">
        <v>0</v>
      </c>
      <c r="Y1321">
        <v>1</v>
      </c>
      <c r="Z1321">
        <v>1</v>
      </c>
      <c r="AA1321">
        <v>0</v>
      </c>
      <c r="AB1321" t="s">
        <v>1029</v>
      </c>
      <c r="AC1321" t="s">
        <v>8508</v>
      </c>
      <c r="AP1321" t="s">
        <v>980</v>
      </c>
      <c r="AQ1321">
        <v>0</v>
      </c>
      <c r="AT1321" t="s">
        <v>1029</v>
      </c>
      <c r="AU1321" t="s">
        <v>8242</v>
      </c>
      <c r="AV1321" t="str">
        <f t="shared" si="20"/>
        <v>Czernica w aglomeracji Gniewków</v>
      </c>
      <c r="AW1321" t="s">
        <v>8509</v>
      </c>
      <c r="AX1321" t="s">
        <v>8243</v>
      </c>
      <c r="BF1321" s="730" t="s">
        <v>2027</v>
      </c>
      <c r="BG1321" s="730" t="s">
        <v>1268</v>
      </c>
      <c r="BH1321" s="730" t="s">
        <v>9503</v>
      </c>
    </row>
    <row r="1322" spans="1:60">
      <c r="A1322">
        <v>1318</v>
      </c>
      <c r="B1322" t="s">
        <v>1029</v>
      </c>
      <c r="D1322" t="s">
        <v>6933</v>
      </c>
      <c r="E1322" t="s">
        <v>6934</v>
      </c>
      <c r="F1322" t="s">
        <v>973</v>
      </c>
      <c r="G1322">
        <v>1</v>
      </c>
      <c r="H1322">
        <v>0</v>
      </c>
      <c r="I1322" t="s">
        <v>7750</v>
      </c>
      <c r="J1322" t="s">
        <v>8510</v>
      </c>
      <c r="K1322" t="s">
        <v>1029</v>
      </c>
      <c r="L1322" t="s">
        <v>3625</v>
      </c>
      <c r="M1322" t="s">
        <v>977</v>
      </c>
      <c r="N1322" t="s">
        <v>1721</v>
      </c>
      <c r="O1322" t="s">
        <v>1721</v>
      </c>
      <c r="P1322" t="s">
        <v>8511</v>
      </c>
      <c r="Q1322">
        <v>2634</v>
      </c>
      <c r="R1322">
        <v>2385</v>
      </c>
      <c r="S1322">
        <v>1348</v>
      </c>
      <c r="T1322">
        <v>957</v>
      </c>
      <c r="U1322">
        <v>80</v>
      </c>
      <c r="V1322">
        <v>1037</v>
      </c>
      <c r="W1322">
        <v>0.56520000000000004</v>
      </c>
      <c r="X1322">
        <v>0</v>
      </c>
      <c r="Y1322">
        <v>1</v>
      </c>
      <c r="Z1322">
        <v>1</v>
      </c>
      <c r="AA1322">
        <v>0</v>
      </c>
      <c r="AB1322" t="s">
        <v>1029</v>
      </c>
      <c r="AC1322" t="s">
        <v>8512</v>
      </c>
      <c r="AP1322" t="s">
        <v>980</v>
      </c>
      <c r="AQ1322">
        <v>0</v>
      </c>
      <c r="AT1322" t="s">
        <v>1169</v>
      </c>
      <c r="AU1322" t="s">
        <v>2880</v>
      </c>
      <c r="AV1322" t="str">
        <f t="shared" si="20"/>
        <v>Gniewkowo w aglomeracji Gniewkowo</v>
      </c>
      <c r="AW1322" t="s">
        <v>2881</v>
      </c>
      <c r="AX1322" t="s">
        <v>2881</v>
      </c>
      <c r="BF1322" s="730" t="s">
        <v>1930</v>
      </c>
      <c r="BG1322" s="730" t="s">
        <v>6849</v>
      </c>
      <c r="BH1322" s="730" t="s">
        <v>9503</v>
      </c>
    </row>
    <row r="1323" spans="1:60">
      <c r="A1323">
        <v>1319</v>
      </c>
      <c r="B1323" t="s">
        <v>1029</v>
      </c>
      <c r="D1323" t="s">
        <v>1691</v>
      </c>
      <c r="E1323" t="s">
        <v>1029</v>
      </c>
      <c r="F1323" t="s">
        <v>973</v>
      </c>
      <c r="G1323">
        <v>1</v>
      </c>
      <c r="H1323">
        <v>0</v>
      </c>
      <c r="I1323" t="s">
        <v>7750</v>
      </c>
      <c r="J1323" t="s">
        <v>8513</v>
      </c>
      <c r="K1323" t="s">
        <v>1029</v>
      </c>
      <c r="L1323" t="s">
        <v>3625</v>
      </c>
      <c r="M1323" t="s">
        <v>977</v>
      </c>
      <c r="N1323" t="s">
        <v>1029</v>
      </c>
      <c r="O1323" t="s">
        <v>8514</v>
      </c>
      <c r="P1323" t="s">
        <v>8515</v>
      </c>
      <c r="Q1323">
        <v>1077849</v>
      </c>
      <c r="R1323">
        <v>1007365</v>
      </c>
      <c r="S1323">
        <v>985493</v>
      </c>
      <c r="T1323">
        <v>19978</v>
      </c>
      <c r="U1323">
        <v>1894</v>
      </c>
      <c r="V1323">
        <v>21872</v>
      </c>
      <c r="W1323">
        <v>0.97829999999999995</v>
      </c>
      <c r="X1323">
        <v>0</v>
      </c>
      <c r="Y1323">
        <v>1</v>
      </c>
      <c r="Z1323">
        <v>1</v>
      </c>
      <c r="AA1323">
        <v>0</v>
      </c>
      <c r="AB1323" t="s">
        <v>1029</v>
      </c>
      <c r="AC1323" t="s">
        <v>8516</v>
      </c>
      <c r="AP1323" t="s">
        <v>980</v>
      </c>
      <c r="AQ1323">
        <v>0</v>
      </c>
      <c r="AT1323" t="s">
        <v>1169</v>
      </c>
      <c r="AU1323" t="s">
        <v>3580</v>
      </c>
      <c r="AV1323" t="str">
        <f t="shared" si="20"/>
        <v>Gniewino w aglomeracji Gniewino</v>
      </c>
      <c r="AW1323" t="s">
        <v>3581</v>
      </c>
      <c r="AX1323" t="s">
        <v>3581</v>
      </c>
      <c r="BF1323" s="730" t="s">
        <v>1720</v>
      </c>
      <c r="BG1323" s="730" t="s">
        <v>1029</v>
      </c>
      <c r="BH1323" s="730" t="s">
        <v>9503</v>
      </c>
    </row>
    <row r="1324" spans="1:60">
      <c r="A1324">
        <v>1320</v>
      </c>
      <c r="B1324" t="s">
        <v>1029</v>
      </c>
      <c r="D1324" t="s">
        <v>1666</v>
      </c>
      <c r="E1324" t="s">
        <v>1668</v>
      </c>
      <c r="F1324" t="s">
        <v>973</v>
      </c>
      <c r="G1324">
        <v>1</v>
      </c>
      <c r="H1324">
        <v>0</v>
      </c>
      <c r="I1324" t="s">
        <v>2152</v>
      </c>
      <c r="J1324" t="s">
        <v>8040</v>
      </c>
      <c r="K1324" t="s">
        <v>1268</v>
      </c>
      <c r="L1324" t="s">
        <v>3632</v>
      </c>
      <c r="M1324" t="s">
        <v>977</v>
      </c>
      <c r="N1324" t="s">
        <v>1668</v>
      </c>
      <c r="O1324" t="s">
        <v>1668</v>
      </c>
      <c r="P1324" t="s">
        <v>8517</v>
      </c>
      <c r="Q1324">
        <v>17410</v>
      </c>
      <c r="R1324">
        <v>16255</v>
      </c>
      <c r="S1324">
        <v>15845</v>
      </c>
      <c r="T1324">
        <v>377</v>
      </c>
      <c r="U1324">
        <v>33</v>
      </c>
      <c r="V1324">
        <v>410</v>
      </c>
      <c r="W1324">
        <v>0.9748</v>
      </c>
      <c r="X1324">
        <v>0</v>
      </c>
      <c r="Y1324">
        <v>1</v>
      </c>
      <c r="Z1324">
        <v>1</v>
      </c>
      <c r="AA1324">
        <v>0</v>
      </c>
      <c r="AB1324" t="s">
        <v>1029</v>
      </c>
      <c r="AC1324" t="s">
        <v>8518</v>
      </c>
      <c r="AP1324" t="s">
        <v>980</v>
      </c>
      <c r="AQ1324">
        <v>0</v>
      </c>
      <c r="AT1324" t="s">
        <v>1169</v>
      </c>
      <c r="AU1324" t="s">
        <v>3216</v>
      </c>
      <c r="AV1324" t="str">
        <f t="shared" si="20"/>
        <v>Gniew w aglomeracji Gniew</v>
      </c>
      <c r="AW1324" t="s">
        <v>3217</v>
      </c>
      <c r="AX1324" t="s">
        <v>3217</v>
      </c>
      <c r="BF1324" s="730" t="s">
        <v>6933</v>
      </c>
      <c r="BG1324" s="730" t="s">
        <v>1029</v>
      </c>
      <c r="BH1324" s="730" t="s">
        <v>9503</v>
      </c>
    </row>
    <row r="1325" spans="1:60">
      <c r="A1325">
        <v>1321</v>
      </c>
      <c r="B1325" t="s">
        <v>1029</v>
      </c>
      <c r="D1325" t="s">
        <v>1386</v>
      </c>
      <c r="E1325" t="s">
        <v>1388</v>
      </c>
      <c r="F1325" t="s">
        <v>973</v>
      </c>
      <c r="G1325">
        <v>1</v>
      </c>
      <c r="H1325">
        <v>0</v>
      </c>
      <c r="I1325" t="s">
        <v>7750</v>
      </c>
      <c r="J1325" t="s">
        <v>7776</v>
      </c>
      <c r="K1325" t="s">
        <v>7777</v>
      </c>
      <c r="L1325" t="s">
        <v>3625</v>
      </c>
      <c r="M1325" t="s">
        <v>977</v>
      </c>
      <c r="N1325" t="s">
        <v>1388</v>
      </c>
      <c r="O1325" t="s">
        <v>1388</v>
      </c>
      <c r="P1325" t="s">
        <v>8519</v>
      </c>
      <c r="Q1325">
        <v>4135</v>
      </c>
      <c r="R1325">
        <v>3824</v>
      </c>
      <c r="S1325">
        <v>3760</v>
      </c>
      <c r="T1325">
        <v>35</v>
      </c>
      <c r="U1325">
        <v>29</v>
      </c>
      <c r="V1325">
        <v>64</v>
      </c>
      <c r="W1325">
        <v>0.98329999999999995</v>
      </c>
      <c r="X1325">
        <v>1</v>
      </c>
      <c r="Y1325">
        <v>1</v>
      </c>
      <c r="Z1325">
        <v>1</v>
      </c>
      <c r="AA1325">
        <v>1</v>
      </c>
      <c r="AB1325" t="s">
        <v>1029</v>
      </c>
      <c r="AC1325" t="s">
        <v>8520</v>
      </c>
      <c r="AP1325" t="s">
        <v>980</v>
      </c>
      <c r="AQ1325">
        <v>0</v>
      </c>
      <c r="AT1325" t="s">
        <v>970</v>
      </c>
      <c r="AU1325" t="s">
        <v>1076</v>
      </c>
      <c r="AV1325" t="str">
        <f t="shared" si="20"/>
        <v>Krosino w aglomeracji Gmina Świdwin</v>
      </c>
      <c r="AW1325" t="s">
        <v>8521</v>
      </c>
      <c r="AX1325" t="s">
        <v>1077</v>
      </c>
      <c r="BF1325" s="730" t="s">
        <v>1691</v>
      </c>
      <c r="BG1325" s="730" t="s">
        <v>1029</v>
      </c>
      <c r="BH1325" s="730" t="s">
        <v>9503</v>
      </c>
    </row>
    <row r="1326" spans="1:60">
      <c r="A1326">
        <v>1322</v>
      </c>
      <c r="B1326" t="s">
        <v>1029</v>
      </c>
      <c r="D1326" t="s">
        <v>1326</v>
      </c>
      <c r="E1326" t="s">
        <v>1327</v>
      </c>
      <c r="F1326" t="s">
        <v>973</v>
      </c>
      <c r="G1326">
        <v>1</v>
      </c>
      <c r="H1326">
        <v>0</v>
      </c>
      <c r="I1326" t="s">
        <v>2215</v>
      </c>
      <c r="J1326" t="s">
        <v>7879</v>
      </c>
      <c r="K1326" t="s">
        <v>7149</v>
      </c>
      <c r="L1326" t="s">
        <v>3625</v>
      </c>
      <c r="M1326" t="s">
        <v>977</v>
      </c>
      <c r="N1326" t="s">
        <v>1327</v>
      </c>
      <c r="O1326" t="s">
        <v>8522</v>
      </c>
      <c r="P1326" t="s">
        <v>8523</v>
      </c>
      <c r="Q1326">
        <v>6444</v>
      </c>
      <c r="R1326">
        <v>6395</v>
      </c>
      <c r="S1326">
        <v>6268</v>
      </c>
      <c r="T1326">
        <v>35</v>
      </c>
      <c r="U1326">
        <v>92</v>
      </c>
      <c r="V1326">
        <v>127</v>
      </c>
      <c r="W1326">
        <v>0.98009999999999997</v>
      </c>
      <c r="X1326">
        <v>1</v>
      </c>
      <c r="Y1326">
        <v>1</v>
      </c>
      <c r="Z1326">
        <v>1</v>
      </c>
      <c r="AA1326">
        <v>1</v>
      </c>
      <c r="AB1326" t="s">
        <v>1029</v>
      </c>
      <c r="AC1326" t="s">
        <v>8524</v>
      </c>
      <c r="AP1326" t="s">
        <v>980</v>
      </c>
      <c r="AQ1326">
        <v>0</v>
      </c>
      <c r="AT1326" t="s">
        <v>970</v>
      </c>
      <c r="AU1326" t="s">
        <v>1076</v>
      </c>
      <c r="AV1326" t="str">
        <f t="shared" si="20"/>
        <v>Lekowo w aglomeracji Gmina Świdwin</v>
      </c>
      <c r="AW1326" t="s">
        <v>8525</v>
      </c>
      <c r="AX1326" t="s">
        <v>1077</v>
      </c>
      <c r="BF1326" s="730" t="s">
        <v>1666</v>
      </c>
      <c r="BG1326" s="730" t="s">
        <v>1268</v>
      </c>
      <c r="BH1326" s="730" t="s">
        <v>9503</v>
      </c>
    </row>
    <row r="1327" spans="1:60">
      <c r="A1327">
        <v>1323</v>
      </c>
      <c r="B1327" t="s">
        <v>1029</v>
      </c>
      <c r="D1327" t="s">
        <v>1253</v>
      </c>
      <c r="E1327" t="s">
        <v>1254</v>
      </c>
      <c r="F1327" t="s">
        <v>973</v>
      </c>
      <c r="G1327">
        <v>2</v>
      </c>
      <c r="H1327">
        <v>0</v>
      </c>
      <c r="I1327" t="s">
        <v>7750</v>
      </c>
      <c r="J1327" t="s">
        <v>7751</v>
      </c>
      <c r="K1327" t="s">
        <v>1029</v>
      </c>
      <c r="L1327" t="s">
        <v>3625</v>
      </c>
      <c r="M1327" t="s">
        <v>977</v>
      </c>
      <c r="N1327" t="s">
        <v>1254</v>
      </c>
      <c r="O1327" t="s">
        <v>1254</v>
      </c>
      <c r="P1327" t="s">
        <v>8526</v>
      </c>
      <c r="Q1327">
        <v>15032</v>
      </c>
      <c r="R1327">
        <v>20402</v>
      </c>
      <c r="S1327">
        <v>20223</v>
      </c>
      <c r="T1327">
        <v>98</v>
      </c>
      <c r="U1327">
        <v>81</v>
      </c>
      <c r="V1327">
        <v>179</v>
      </c>
      <c r="W1327">
        <v>0.99119999999999997</v>
      </c>
      <c r="X1327">
        <v>1</v>
      </c>
      <c r="Y1327">
        <v>1</v>
      </c>
      <c r="Z1327">
        <v>1</v>
      </c>
      <c r="AA1327">
        <v>1</v>
      </c>
      <c r="AB1327" t="s">
        <v>1029</v>
      </c>
      <c r="AC1327" s="488" t="s">
        <v>8527</v>
      </c>
      <c r="AD1327" s="489" t="s">
        <v>8528</v>
      </c>
      <c r="AP1327" t="s">
        <v>980</v>
      </c>
      <c r="AQ1327">
        <v>0</v>
      </c>
      <c r="AT1327" t="s">
        <v>970</v>
      </c>
      <c r="AU1327" t="s">
        <v>1076</v>
      </c>
      <c r="AV1327" t="str">
        <f t="shared" si="20"/>
        <v>Oparzno w aglomeracji Gmina Świdwin</v>
      </c>
      <c r="AW1327" t="s">
        <v>8529</v>
      </c>
      <c r="AX1327" t="s">
        <v>1077</v>
      </c>
      <c r="BF1327" s="730" t="s">
        <v>1386</v>
      </c>
      <c r="BG1327" s="730" t="s">
        <v>7777</v>
      </c>
      <c r="BH1327" s="730" t="s">
        <v>9503</v>
      </c>
    </row>
    <row r="1328" spans="1:60">
      <c r="A1328">
        <v>1324</v>
      </c>
      <c r="B1328" t="s">
        <v>1029</v>
      </c>
      <c r="D1328" t="s">
        <v>1220</v>
      </c>
      <c r="E1328" t="s">
        <v>1221</v>
      </c>
      <c r="F1328" t="s">
        <v>973</v>
      </c>
      <c r="G1328">
        <v>1</v>
      </c>
      <c r="H1328">
        <v>0</v>
      </c>
      <c r="I1328" t="s">
        <v>7750</v>
      </c>
      <c r="J1328" t="s">
        <v>7751</v>
      </c>
      <c r="K1328" t="s">
        <v>5796</v>
      </c>
      <c r="L1328" t="s">
        <v>3625</v>
      </c>
      <c r="M1328" t="s">
        <v>977</v>
      </c>
      <c r="N1328" t="s">
        <v>1221</v>
      </c>
      <c r="O1328" t="s">
        <v>1221</v>
      </c>
      <c r="P1328" t="s">
        <v>8530</v>
      </c>
      <c r="Q1328">
        <v>2697</v>
      </c>
      <c r="R1328">
        <v>2663</v>
      </c>
      <c r="S1328">
        <v>2660</v>
      </c>
      <c r="T1328">
        <v>0</v>
      </c>
      <c r="U1328">
        <v>3</v>
      </c>
      <c r="V1328">
        <v>3</v>
      </c>
      <c r="W1328">
        <v>0.99890000000000001</v>
      </c>
      <c r="X1328">
        <v>1</v>
      </c>
      <c r="Y1328">
        <v>1</v>
      </c>
      <c r="Z1328">
        <v>1</v>
      </c>
      <c r="AA1328">
        <v>1</v>
      </c>
      <c r="AB1328" t="s">
        <v>1029</v>
      </c>
      <c r="AC1328" t="s">
        <v>8531</v>
      </c>
      <c r="AP1328" t="s">
        <v>980</v>
      </c>
      <c r="AQ1328">
        <v>0</v>
      </c>
      <c r="AT1328" t="s">
        <v>970</v>
      </c>
      <c r="AU1328" t="s">
        <v>1076</v>
      </c>
      <c r="AV1328" t="str">
        <f t="shared" si="20"/>
        <v>Łąkowo w aglomeracji Gmina Świdwin</v>
      </c>
      <c r="AW1328" t="s">
        <v>8532</v>
      </c>
      <c r="AX1328" t="s">
        <v>1077</v>
      </c>
      <c r="BF1328" s="730" t="s">
        <v>1326</v>
      </c>
      <c r="BG1328" s="730" t="s">
        <v>7149</v>
      </c>
      <c r="BH1328" s="730" t="s">
        <v>9503</v>
      </c>
    </row>
    <row r="1329" spans="1:60">
      <c r="A1329">
        <v>1325</v>
      </c>
      <c r="B1329" t="s">
        <v>1029</v>
      </c>
      <c r="D1329" t="s">
        <v>1151</v>
      </c>
      <c r="E1329" t="s">
        <v>1153</v>
      </c>
      <c r="F1329" t="s">
        <v>973</v>
      </c>
      <c r="G1329">
        <v>1</v>
      </c>
      <c r="H1329">
        <v>0</v>
      </c>
      <c r="I1329" t="s">
        <v>7750</v>
      </c>
      <c r="J1329" t="s">
        <v>5735</v>
      </c>
      <c r="K1329" t="s">
        <v>7180</v>
      </c>
      <c r="L1329" t="s">
        <v>3625</v>
      </c>
      <c r="M1329" t="s">
        <v>977</v>
      </c>
      <c r="N1329" t="s">
        <v>1153</v>
      </c>
      <c r="O1329" t="s">
        <v>8533</v>
      </c>
      <c r="P1329" t="s">
        <v>8534</v>
      </c>
      <c r="Q1329">
        <v>18760</v>
      </c>
      <c r="R1329">
        <v>16986</v>
      </c>
      <c r="S1329">
        <v>16087</v>
      </c>
      <c r="T1329">
        <v>671</v>
      </c>
      <c r="U1329">
        <v>228</v>
      </c>
      <c r="V1329">
        <v>899</v>
      </c>
      <c r="W1329">
        <v>0.94710000000000005</v>
      </c>
      <c r="X1329">
        <v>0</v>
      </c>
      <c r="Y1329">
        <v>1</v>
      </c>
      <c r="Z1329">
        <v>1</v>
      </c>
      <c r="AA1329">
        <v>0</v>
      </c>
      <c r="AB1329" t="s">
        <v>1029</v>
      </c>
      <c r="AC1329" t="s">
        <v>8535</v>
      </c>
      <c r="AP1329" t="s">
        <v>980</v>
      </c>
      <c r="AQ1329">
        <v>0</v>
      </c>
      <c r="AT1329" t="s">
        <v>970</v>
      </c>
      <c r="AU1329" t="s">
        <v>1076</v>
      </c>
      <c r="AV1329" t="str">
        <f t="shared" si="20"/>
        <v>Klępczewo w aglomeracji Gmina Świdwin</v>
      </c>
      <c r="AW1329" t="s">
        <v>8536</v>
      </c>
      <c r="AX1329" t="s">
        <v>1077</v>
      </c>
      <c r="BF1329" s="730" t="s">
        <v>1253</v>
      </c>
      <c r="BG1329" s="730" t="s">
        <v>1029</v>
      </c>
      <c r="BH1329" s="730" t="s">
        <v>9503</v>
      </c>
    </row>
    <row r="1330" spans="1:60">
      <c r="A1330">
        <v>1326</v>
      </c>
      <c r="B1330" t="s">
        <v>990</v>
      </c>
      <c r="D1330" t="s">
        <v>8537</v>
      </c>
      <c r="E1330" t="s">
        <v>8538</v>
      </c>
      <c r="F1330" t="s">
        <v>1552</v>
      </c>
      <c r="G1330">
        <v>1</v>
      </c>
      <c r="H1330">
        <v>1</v>
      </c>
      <c r="I1330" t="s">
        <v>6018</v>
      </c>
      <c r="J1330" t="s">
        <v>8539</v>
      </c>
      <c r="K1330" t="s">
        <v>5205</v>
      </c>
      <c r="L1330" t="s">
        <v>1515</v>
      </c>
      <c r="M1330" t="s">
        <v>1516</v>
      </c>
      <c r="N1330" t="s">
        <v>5645</v>
      </c>
      <c r="O1330" t="s">
        <v>5645</v>
      </c>
      <c r="P1330" t="s">
        <v>8540</v>
      </c>
      <c r="Q1330">
        <v>2348</v>
      </c>
      <c r="R1330">
        <v>2469</v>
      </c>
      <c r="S1330">
        <v>2437</v>
      </c>
      <c r="T1330">
        <v>32</v>
      </c>
      <c r="U1330">
        <v>0</v>
      </c>
      <c r="V1330">
        <v>32</v>
      </c>
      <c r="W1330">
        <v>0.98699999999999999</v>
      </c>
      <c r="X1330">
        <v>1</v>
      </c>
      <c r="Y1330">
        <v>1</v>
      </c>
      <c r="Z1330">
        <v>0</v>
      </c>
      <c r="AA1330">
        <v>0</v>
      </c>
      <c r="AB1330" t="s">
        <v>990</v>
      </c>
      <c r="AC1330" t="s">
        <v>8541</v>
      </c>
      <c r="AJ1330" t="s">
        <v>5644</v>
      </c>
      <c r="AP1330" t="s">
        <v>980</v>
      </c>
      <c r="AQ1330">
        <v>0</v>
      </c>
      <c r="AT1330" t="s">
        <v>970</v>
      </c>
      <c r="AU1330" t="s">
        <v>1076</v>
      </c>
      <c r="AV1330" t="str">
        <f t="shared" si="20"/>
        <v>Bystrzyna w aglomeracji Gmina Świdwin</v>
      </c>
      <c r="AW1330" t="s">
        <v>8542</v>
      </c>
      <c r="AX1330" t="s">
        <v>1077</v>
      </c>
      <c r="BF1330" s="730" t="s">
        <v>1220</v>
      </c>
      <c r="BG1330" s="730" t="s">
        <v>5796</v>
      </c>
      <c r="BH1330" s="730" t="s">
        <v>9503</v>
      </c>
    </row>
    <row r="1331" spans="1:60">
      <c r="A1331">
        <v>1327</v>
      </c>
      <c r="B1331" t="s">
        <v>990</v>
      </c>
      <c r="D1331" t="s">
        <v>8543</v>
      </c>
      <c r="E1331" t="s">
        <v>8544</v>
      </c>
      <c r="F1331" t="s">
        <v>973</v>
      </c>
      <c r="G1331">
        <v>1</v>
      </c>
      <c r="H1331">
        <v>0</v>
      </c>
      <c r="I1331" t="s">
        <v>4404</v>
      </c>
      <c r="J1331" t="s">
        <v>8545</v>
      </c>
      <c r="K1331" t="s">
        <v>5205</v>
      </c>
      <c r="L1331" t="s">
        <v>1515</v>
      </c>
      <c r="M1331" t="s">
        <v>1516</v>
      </c>
      <c r="N1331" t="s">
        <v>8546</v>
      </c>
      <c r="O1331" t="s">
        <v>8546</v>
      </c>
      <c r="P1331" t="s">
        <v>8547</v>
      </c>
      <c r="Q1331">
        <v>34898</v>
      </c>
      <c r="R1331">
        <v>35530</v>
      </c>
      <c r="S1331">
        <v>34967</v>
      </c>
      <c r="T1331">
        <v>264</v>
      </c>
      <c r="U1331">
        <v>299</v>
      </c>
      <c r="V1331">
        <v>563</v>
      </c>
      <c r="W1331">
        <v>0.98419999999999996</v>
      </c>
      <c r="X1331">
        <v>1</v>
      </c>
      <c r="Y1331">
        <v>1</v>
      </c>
      <c r="Z1331">
        <v>1</v>
      </c>
      <c r="AA1331">
        <v>1</v>
      </c>
      <c r="AB1331" t="s">
        <v>990</v>
      </c>
      <c r="AC1331" t="s">
        <v>8548</v>
      </c>
      <c r="AP1331" t="s">
        <v>980</v>
      </c>
      <c r="AQ1331">
        <v>0</v>
      </c>
      <c r="AT1331" t="s">
        <v>970</v>
      </c>
      <c r="AU1331" t="s">
        <v>1076</v>
      </c>
      <c r="AV1331" t="str">
        <f t="shared" si="20"/>
        <v>Niemierzyno w aglomeracji Gmina Świdwin</v>
      </c>
      <c r="AW1331" t="s">
        <v>8549</v>
      </c>
      <c r="AX1331" t="s">
        <v>1077</v>
      </c>
      <c r="BF1331" s="730" t="s">
        <v>1151</v>
      </c>
      <c r="BG1331" s="730" t="s">
        <v>7180</v>
      </c>
      <c r="BH1331" s="730" t="s">
        <v>9503</v>
      </c>
    </row>
    <row r="1332" spans="1:60">
      <c r="A1332">
        <v>1328</v>
      </c>
      <c r="B1332" t="s">
        <v>990</v>
      </c>
      <c r="D1332" t="s">
        <v>8550</v>
      </c>
      <c r="E1332" t="s">
        <v>8551</v>
      </c>
      <c r="F1332" t="s">
        <v>973</v>
      </c>
      <c r="G1332">
        <v>1</v>
      </c>
      <c r="H1332">
        <v>0</v>
      </c>
      <c r="I1332" t="s">
        <v>6018</v>
      </c>
      <c r="J1332" t="s">
        <v>8552</v>
      </c>
      <c r="K1332" t="s">
        <v>6677</v>
      </c>
      <c r="L1332" t="s">
        <v>1515</v>
      </c>
      <c r="M1332" t="s">
        <v>1516</v>
      </c>
      <c r="N1332" t="s">
        <v>8553</v>
      </c>
      <c r="O1332" t="s">
        <v>8554</v>
      </c>
      <c r="P1332" t="s">
        <v>8555</v>
      </c>
      <c r="Q1332">
        <v>151694</v>
      </c>
      <c r="R1332">
        <v>152486</v>
      </c>
      <c r="S1332">
        <v>150593</v>
      </c>
      <c r="T1332">
        <v>1482</v>
      </c>
      <c r="U1332">
        <v>411</v>
      </c>
      <c r="V1332">
        <v>1893</v>
      </c>
      <c r="W1332">
        <v>0.98760000000000003</v>
      </c>
      <c r="X1332">
        <v>1</v>
      </c>
      <c r="Y1332">
        <v>1</v>
      </c>
      <c r="Z1332">
        <v>1</v>
      </c>
      <c r="AA1332">
        <v>1</v>
      </c>
      <c r="AB1332" t="s">
        <v>990</v>
      </c>
      <c r="AC1332" t="s">
        <v>8556</v>
      </c>
      <c r="AP1332" t="s">
        <v>980</v>
      </c>
      <c r="AQ1332">
        <v>0</v>
      </c>
      <c r="AT1332" t="s">
        <v>990</v>
      </c>
      <c r="AU1332" t="s">
        <v>8557</v>
      </c>
      <c r="AV1332" t="str">
        <f t="shared" si="20"/>
        <v>Michowice w aglomeracji Głuchów</v>
      </c>
      <c r="AW1332" t="s">
        <v>8558</v>
      </c>
      <c r="AX1332" t="s">
        <v>8559</v>
      </c>
      <c r="BF1332" s="730" t="s">
        <v>8537</v>
      </c>
      <c r="BG1332" s="730" t="s">
        <v>5205</v>
      </c>
      <c r="BH1332" s="730" t="s">
        <v>9504</v>
      </c>
    </row>
    <row r="1333" spans="1:60">
      <c r="A1333">
        <v>1329</v>
      </c>
      <c r="B1333" t="s">
        <v>990</v>
      </c>
      <c r="D1333" t="s">
        <v>8560</v>
      </c>
      <c r="E1333" t="s">
        <v>8561</v>
      </c>
      <c r="F1333" t="s">
        <v>973</v>
      </c>
      <c r="G1333">
        <v>1</v>
      </c>
      <c r="H1333">
        <v>0</v>
      </c>
      <c r="I1333" t="s">
        <v>1513</v>
      </c>
      <c r="J1333" t="s">
        <v>8562</v>
      </c>
      <c r="K1333" t="s">
        <v>6677</v>
      </c>
      <c r="L1333" t="s">
        <v>1515</v>
      </c>
      <c r="M1333" t="s">
        <v>1516</v>
      </c>
      <c r="N1333" t="s">
        <v>8563</v>
      </c>
      <c r="O1333" t="s">
        <v>8564</v>
      </c>
      <c r="P1333" t="s">
        <v>8565</v>
      </c>
      <c r="Q1333">
        <v>50249</v>
      </c>
      <c r="R1333">
        <v>14820</v>
      </c>
      <c r="S1333">
        <v>14605</v>
      </c>
      <c r="T1333">
        <v>215</v>
      </c>
      <c r="U1333">
        <v>0</v>
      </c>
      <c r="V1333">
        <v>215</v>
      </c>
      <c r="W1333">
        <v>0.98550000000000004</v>
      </c>
      <c r="X1333">
        <v>1</v>
      </c>
      <c r="Y1333">
        <v>1</v>
      </c>
      <c r="Z1333">
        <v>1</v>
      </c>
      <c r="AA1333">
        <v>1</v>
      </c>
      <c r="AB1333" t="s">
        <v>990</v>
      </c>
      <c r="AC1333" t="s">
        <v>8566</v>
      </c>
      <c r="AP1333" t="s">
        <v>980</v>
      </c>
      <c r="AQ1333">
        <v>0</v>
      </c>
      <c r="AT1333" t="s">
        <v>1019</v>
      </c>
      <c r="AU1333" t="s">
        <v>7264</v>
      </c>
      <c r="AV1333" t="str">
        <f t="shared" si="20"/>
        <v>oczyszczalnia w miejscowości Głowaczowa w aglomeracji Głowaczowa</v>
      </c>
      <c r="AW1333" t="s">
        <v>8567</v>
      </c>
      <c r="AX1333" t="s">
        <v>7265</v>
      </c>
      <c r="BF1333" s="730" t="s">
        <v>8543</v>
      </c>
      <c r="BG1333" s="730" t="s">
        <v>5205</v>
      </c>
      <c r="BH1333" s="730" t="s">
        <v>9504</v>
      </c>
    </row>
    <row r="1334" spans="1:60">
      <c r="A1334">
        <v>1330</v>
      </c>
      <c r="B1334" t="s">
        <v>990</v>
      </c>
      <c r="D1334" t="s">
        <v>8568</v>
      </c>
      <c r="E1334" t="s">
        <v>8569</v>
      </c>
      <c r="F1334" t="s">
        <v>973</v>
      </c>
      <c r="G1334">
        <v>1</v>
      </c>
      <c r="H1334">
        <v>0</v>
      </c>
      <c r="I1334" t="s">
        <v>5533</v>
      </c>
      <c r="J1334" t="s">
        <v>8570</v>
      </c>
      <c r="K1334" t="s">
        <v>4666</v>
      </c>
      <c r="L1334" t="s">
        <v>1515</v>
      </c>
      <c r="M1334" t="s">
        <v>1516</v>
      </c>
      <c r="N1334" t="s">
        <v>8571</v>
      </c>
      <c r="O1334" t="s">
        <v>8572</v>
      </c>
      <c r="P1334" t="s">
        <v>8573</v>
      </c>
      <c r="Q1334">
        <v>63448</v>
      </c>
      <c r="R1334">
        <v>59980</v>
      </c>
      <c r="S1334">
        <v>58959</v>
      </c>
      <c r="T1334">
        <v>738</v>
      </c>
      <c r="U1334">
        <v>283</v>
      </c>
      <c r="V1334">
        <v>1021</v>
      </c>
      <c r="W1334">
        <v>0.98299999999999998</v>
      </c>
      <c r="X1334">
        <v>1</v>
      </c>
      <c r="Y1334">
        <v>1</v>
      </c>
      <c r="Z1334">
        <v>1</v>
      </c>
      <c r="AA1334">
        <v>1</v>
      </c>
      <c r="AB1334" t="s">
        <v>990</v>
      </c>
      <c r="AC1334" t="s">
        <v>8574</v>
      </c>
      <c r="AP1334" t="s">
        <v>980</v>
      </c>
      <c r="AQ1334">
        <v>0</v>
      </c>
      <c r="AT1334" t="s">
        <v>1047</v>
      </c>
      <c r="AU1334" t="s">
        <v>4249</v>
      </c>
      <c r="AV1334" t="str">
        <f t="shared" si="20"/>
        <v>Głogówek w aglomeracji Głogówek</v>
      </c>
      <c r="AW1334" t="s">
        <v>4250</v>
      </c>
      <c r="AX1334" t="s">
        <v>4250</v>
      </c>
      <c r="BF1334" s="730" t="s">
        <v>8550</v>
      </c>
      <c r="BG1334" s="730" t="s">
        <v>6677</v>
      </c>
      <c r="BH1334" s="730" t="s">
        <v>9504</v>
      </c>
    </row>
    <row r="1335" spans="1:60">
      <c r="A1335">
        <v>1331</v>
      </c>
      <c r="B1335" t="s">
        <v>990</v>
      </c>
      <c r="D1335" t="s">
        <v>8575</v>
      </c>
      <c r="E1335" t="s">
        <v>8576</v>
      </c>
      <c r="F1335" t="s">
        <v>973</v>
      </c>
      <c r="G1335">
        <v>1</v>
      </c>
      <c r="H1335">
        <v>0</v>
      </c>
      <c r="I1335" t="s">
        <v>6018</v>
      </c>
      <c r="J1335" t="s">
        <v>8577</v>
      </c>
      <c r="K1335" t="s">
        <v>6677</v>
      </c>
      <c r="L1335" t="s">
        <v>1515</v>
      </c>
      <c r="M1335" t="s">
        <v>1516</v>
      </c>
      <c r="N1335" t="s">
        <v>8576</v>
      </c>
      <c r="O1335" t="s">
        <v>8578</v>
      </c>
      <c r="P1335" t="s">
        <v>8579</v>
      </c>
      <c r="Q1335">
        <v>25805</v>
      </c>
      <c r="R1335">
        <v>25805</v>
      </c>
      <c r="S1335">
        <v>23359</v>
      </c>
      <c r="T1335">
        <v>2169</v>
      </c>
      <c r="U1335">
        <v>277</v>
      </c>
      <c r="V1335">
        <v>2446</v>
      </c>
      <c r="W1335">
        <v>0.9052</v>
      </c>
      <c r="X1335">
        <v>0</v>
      </c>
      <c r="Y1335">
        <v>1</v>
      </c>
      <c r="Z1335">
        <v>1</v>
      </c>
      <c r="AA1335">
        <v>0</v>
      </c>
      <c r="AB1335" t="s">
        <v>990</v>
      </c>
      <c r="AC1335" t="s">
        <v>8580</v>
      </c>
      <c r="AP1335" t="s">
        <v>980</v>
      </c>
      <c r="AQ1335">
        <v>0</v>
      </c>
      <c r="AT1335" t="s">
        <v>1019</v>
      </c>
      <c r="AU1335" t="s">
        <v>7298</v>
      </c>
      <c r="AV1335" t="str">
        <f t="shared" si="20"/>
        <v>Zabajka w aglomeracji Głogów Małopolski</v>
      </c>
      <c r="AW1335" t="s">
        <v>8581</v>
      </c>
      <c r="AX1335" t="s">
        <v>7299</v>
      </c>
      <c r="BF1335" s="730" t="s">
        <v>8560</v>
      </c>
      <c r="BG1335" s="730" t="s">
        <v>6677</v>
      </c>
      <c r="BH1335" s="730" t="s">
        <v>9504</v>
      </c>
    </row>
    <row r="1336" spans="1:60">
      <c r="A1336">
        <v>1332</v>
      </c>
      <c r="B1336" t="s">
        <v>990</v>
      </c>
      <c r="D1336" t="s">
        <v>8582</v>
      </c>
      <c r="E1336" t="s">
        <v>8583</v>
      </c>
      <c r="F1336" t="s">
        <v>973</v>
      </c>
      <c r="G1336">
        <v>1</v>
      </c>
      <c r="H1336">
        <v>0</v>
      </c>
      <c r="I1336" t="s">
        <v>6018</v>
      </c>
      <c r="J1336" t="s">
        <v>6531</v>
      </c>
      <c r="K1336" t="s">
        <v>5205</v>
      </c>
      <c r="L1336" t="s">
        <v>1515</v>
      </c>
      <c r="M1336" t="s">
        <v>1516</v>
      </c>
      <c r="N1336" t="s">
        <v>8583</v>
      </c>
      <c r="O1336" t="s">
        <v>8583</v>
      </c>
      <c r="P1336" t="s">
        <v>8584</v>
      </c>
      <c r="Q1336">
        <v>8895</v>
      </c>
      <c r="R1336">
        <v>8018</v>
      </c>
      <c r="S1336">
        <v>7563</v>
      </c>
      <c r="T1336">
        <v>368</v>
      </c>
      <c r="U1336">
        <v>87</v>
      </c>
      <c r="V1336">
        <v>455</v>
      </c>
      <c r="W1336">
        <v>0.94330000000000003</v>
      </c>
      <c r="X1336">
        <v>0</v>
      </c>
      <c r="Y1336">
        <v>1</v>
      </c>
      <c r="Z1336">
        <v>1</v>
      </c>
      <c r="AA1336">
        <v>0</v>
      </c>
      <c r="AB1336" t="s">
        <v>990</v>
      </c>
      <c r="AC1336" t="s">
        <v>8585</v>
      </c>
      <c r="AP1336" t="s">
        <v>980</v>
      </c>
      <c r="AQ1336">
        <v>0</v>
      </c>
      <c r="AT1336" t="s">
        <v>1047</v>
      </c>
      <c r="AU1336" t="s">
        <v>3909</v>
      </c>
      <c r="AV1336" t="str">
        <f t="shared" si="20"/>
        <v>Centralna Oczyszczalnia Ścieków w Gliwicach w aglomeracji Gliwice</v>
      </c>
      <c r="AW1336" t="s">
        <v>8586</v>
      </c>
      <c r="AX1336" t="s">
        <v>1047</v>
      </c>
      <c r="BF1336" s="730" t="s">
        <v>8568</v>
      </c>
      <c r="BG1336" s="730" t="s">
        <v>4666</v>
      </c>
      <c r="BH1336" s="730" t="s">
        <v>9504</v>
      </c>
    </row>
    <row r="1337" spans="1:60">
      <c r="A1337">
        <v>1333</v>
      </c>
      <c r="B1337" t="s">
        <v>990</v>
      </c>
      <c r="D1337" t="s">
        <v>8587</v>
      </c>
      <c r="E1337" t="s">
        <v>8588</v>
      </c>
      <c r="F1337" t="s">
        <v>973</v>
      </c>
      <c r="G1337">
        <v>1</v>
      </c>
      <c r="H1337">
        <v>0</v>
      </c>
      <c r="I1337" t="s">
        <v>5533</v>
      </c>
      <c r="J1337" t="s">
        <v>5832</v>
      </c>
      <c r="K1337" t="s">
        <v>4666</v>
      </c>
      <c r="L1337" t="s">
        <v>1515</v>
      </c>
      <c r="M1337" t="s">
        <v>1516</v>
      </c>
      <c r="N1337" t="s">
        <v>8588</v>
      </c>
      <c r="O1337" t="s">
        <v>8588</v>
      </c>
      <c r="P1337" t="s">
        <v>8589</v>
      </c>
      <c r="Q1337">
        <v>2458</v>
      </c>
      <c r="R1337">
        <v>2342</v>
      </c>
      <c r="S1337">
        <v>2225</v>
      </c>
      <c r="T1337">
        <v>101</v>
      </c>
      <c r="U1337">
        <v>16</v>
      </c>
      <c r="V1337">
        <v>117</v>
      </c>
      <c r="W1337">
        <v>0.95</v>
      </c>
      <c r="X1337">
        <v>0</v>
      </c>
      <c r="Y1337">
        <v>1</v>
      </c>
      <c r="Z1337">
        <v>1</v>
      </c>
      <c r="AA1337">
        <v>0</v>
      </c>
      <c r="AB1337" t="s">
        <v>990</v>
      </c>
      <c r="AC1337" t="s">
        <v>8590</v>
      </c>
      <c r="AP1337" t="s">
        <v>980</v>
      </c>
      <c r="AQ1337">
        <v>0</v>
      </c>
      <c r="AT1337" t="s">
        <v>1047</v>
      </c>
      <c r="AU1337" t="s">
        <v>3909</v>
      </c>
      <c r="AV1337" t="str">
        <f t="shared" si="20"/>
        <v>Oczyszczalnia Ścieków dla gminy Pyskowice w aglomeracji Gliwice</v>
      </c>
      <c r="AW1337" t="s">
        <v>8591</v>
      </c>
      <c r="AX1337" t="s">
        <v>1047</v>
      </c>
      <c r="BF1337" s="730" t="s">
        <v>8575</v>
      </c>
      <c r="BG1337" s="730" t="s">
        <v>6677</v>
      </c>
      <c r="BH1337" s="730" t="s">
        <v>9504</v>
      </c>
    </row>
    <row r="1338" spans="1:60">
      <c r="A1338">
        <v>1334</v>
      </c>
      <c r="B1338" t="s">
        <v>990</v>
      </c>
      <c r="D1338" t="s">
        <v>8592</v>
      </c>
      <c r="E1338" t="s">
        <v>8593</v>
      </c>
      <c r="F1338" t="s">
        <v>973</v>
      </c>
      <c r="G1338">
        <v>1</v>
      </c>
      <c r="H1338">
        <v>0</v>
      </c>
      <c r="I1338" t="s">
        <v>6018</v>
      </c>
      <c r="J1338" t="s">
        <v>8594</v>
      </c>
      <c r="K1338" t="s">
        <v>6677</v>
      </c>
      <c r="L1338" t="s">
        <v>1515</v>
      </c>
      <c r="M1338" t="s">
        <v>1516</v>
      </c>
      <c r="N1338" t="s">
        <v>8593</v>
      </c>
      <c r="O1338" t="s">
        <v>8593</v>
      </c>
      <c r="P1338" t="s">
        <v>8595</v>
      </c>
      <c r="Q1338">
        <v>5422</v>
      </c>
      <c r="R1338">
        <v>4745</v>
      </c>
      <c r="S1338">
        <v>4683</v>
      </c>
      <c r="T1338">
        <v>25</v>
      </c>
      <c r="U1338">
        <v>37</v>
      </c>
      <c r="V1338">
        <v>62</v>
      </c>
      <c r="W1338">
        <v>0.9869</v>
      </c>
      <c r="X1338">
        <v>1</v>
      </c>
      <c r="Y1338">
        <v>1</v>
      </c>
      <c r="Z1338">
        <v>1</v>
      </c>
      <c r="AA1338">
        <v>1</v>
      </c>
      <c r="AB1338" t="s">
        <v>990</v>
      </c>
      <c r="AC1338" t="s">
        <v>8596</v>
      </c>
      <c r="AP1338" t="s">
        <v>980</v>
      </c>
      <c r="AQ1338">
        <v>0</v>
      </c>
      <c r="AT1338" t="s">
        <v>990</v>
      </c>
      <c r="AU1338" t="s">
        <v>8597</v>
      </c>
      <c r="AV1338" t="str">
        <f t="shared" si="20"/>
        <v>Oczyszczalnia Ścieków w Garwarzu Starym w aglomeracji Glinojeck</v>
      </c>
      <c r="AW1338" t="s">
        <v>8598</v>
      </c>
      <c r="AX1338" t="s">
        <v>8599</v>
      </c>
      <c r="BF1338" s="730" t="s">
        <v>8582</v>
      </c>
      <c r="BG1338" s="730" t="s">
        <v>5205</v>
      </c>
      <c r="BH1338" s="730" t="s">
        <v>9504</v>
      </c>
    </row>
    <row r="1339" spans="1:60">
      <c r="A1339">
        <v>1335</v>
      </c>
      <c r="B1339" t="s">
        <v>990</v>
      </c>
      <c r="D1339" t="s">
        <v>8600</v>
      </c>
      <c r="E1339" t="s">
        <v>8601</v>
      </c>
      <c r="F1339" t="s">
        <v>973</v>
      </c>
      <c r="G1339">
        <v>1</v>
      </c>
      <c r="H1339">
        <v>0</v>
      </c>
      <c r="I1339" t="s">
        <v>6018</v>
      </c>
      <c r="J1339" t="s">
        <v>8539</v>
      </c>
      <c r="K1339" t="s">
        <v>5205</v>
      </c>
      <c r="L1339" t="s">
        <v>1515</v>
      </c>
      <c r="M1339" t="s">
        <v>1516</v>
      </c>
      <c r="N1339" t="s">
        <v>8601</v>
      </c>
      <c r="O1339" t="s">
        <v>8601</v>
      </c>
      <c r="P1339" t="s">
        <v>8602</v>
      </c>
      <c r="Q1339">
        <v>5748</v>
      </c>
      <c r="R1339">
        <v>5675</v>
      </c>
      <c r="S1339">
        <v>5311</v>
      </c>
      <c r="T1339">
        <v>260</v>
      </c>
      <c r="U1339">
        <v>104</v>
      </c>
      <c r="V1339">
        <v>364</v>
      </c>
      <c r="W1339">
        <v>0.93589999999999995</v>
      </c>
      <c r="X1339">
        <v>0</v>
      </c>
      <c r="Y1339">
        <v>1</v>
      </c>
      <c r="Z1339">
        <v>1</v>
      </c>
      <c r="AA1339">
        <v>0</v>
      </c>
      <c r="AB1339" t="s">
        <v>990</v>
      </c>
      <c r="AC1339" t="s">
        <v>8603</v>
      </c>
      <c r="AP1339" t="s">
        <v>980</v>
      </c>
      <c r="AQ1339">
        <v>0</v>
      </c>
      <c r="AT1339" t="s">
        <v>1459</v>
      </c>
      <c r="AU1339" t="s">
        <v>1764</v>
      </c>
      <c r="AV1339" t="str">
        <f t="shared" si="20"/>
        <v>Oczyszcalnia Ścieków w Bystrym w aglomeracji Giżycko</v>
      </c>
      <c r="AW1339" t="s">
        <v>8604</v>
      </c>
      <c r="AX1339" t="s">
        <v>1663</v>
      </c>
      <c r="BF1339" s="730" t="s">
        <v>8587</v>
      </c>
      <c r="BG1339" s="730" t="s">
        <v>4666</v>
      </c>
      <c r="BH1339" s="730" t="s">
        <v>9504</v>
      </c>
    </row>
    <row r="1340" spans="1:60">
      <c r="A1340">
        <v>1336</v>
      </c>
      <c r="B1340" t="s">
        <v>990</v>
      </c>
      <c r="D1340" t="s">
        <v>8605</v>
      </c>
      <c r="E1340" t="s">
        <v>8606</v>
      </c>
      <c r="F1340" t="s">
        <v>973</v>
      </c>
      <c r="G1340">
        <v>1</v>
      </c>
      <c r="H1340">
        <v>0</v>
      </c>
      <c r="I1340" t="s">
        <v>1513</v>
      </c>
      <c r="J1340" t="s">
        <v>8607</v>
      </c>
      <c r="K1340" t="s">
        <v>5205</v>
      </c>
      <c r="L1340" t="s">
        <v>1515</v>
      </c>
      <c r="M1340" t="s">
        <v>1516</v>
      </c>
      <c r="N1340" t="s">
        <v>8606</v>
      </c>
      <c r="O1340" t="s">
        <v>8606</v>
      </c>
      <c r="P1340" t="s">
        <v>8608</v>
      </c>
      <c r="Q1340">
        <v>18354</v>
      </c>
      <c r="R1340">
        <v>24998</v>
      </c>
      <c r="S1340">
        <v>24504</v>
      </c>
      <c r="T1340">
        <v>385</v>
      </c>
      <c r="U1340">
        <v>109</v>
      </c>
      <c r="V1340">
        <v>494</v>
      </c>
      <c r="W1340">
        <v>0.98019999999999996</v>
      </c>
      <c r="X1340">
        <v>1</v>
      </c>
      <c r="Y1340">
        <v>1</v>
      </c>
      <c r="Z1340">
        <v>1</v>
      </c>
      <c r="AA1340">
        <v>1</v>
      </c>
      <c r="AB1340" t="s">
        <v>990</v>
      </c>
      <c r="AC1340" t="s">
        <v>8609</v>
      </c>
      <c r="AP1340" t="s">
        <v>980</v>
      </c>
      <c r="AQ1340">
        <v>0</v>
      </c>
      <c r="AT1340" t="s">
        <v>1047</v>
      </c>
      <c r="AU1340" t="s">
        <v>4243</v>
      </c>
      <c r="AV1340" t="str">
        <f t="shared" si="20"/>
        <v>OŚGierałtowice w aglomeracji Gierałtowice</v>
      </c>
      <c r="AW1340" t="s">
        <v>8610</v>
      </c>
      <c r="AX1340" t="s">
        <v>4244</v>
      </c>
      <c r="BF1340" s="730" t="s">
        <v>8592</v>
      </c>
      <c r="BG1340" s="730" t="s">
        <v>6677</v>
      </c>
      <c r="BH1340" s="730" t="s">
        <v>9504</v>
      </c>
    </row>
    <row r="1341" spans="1:60">
      <c r="A1341">
        <v>1337</v>
      </c>
      <c r="B1341" t="s">
        <v>990</v>
      </c>
      <c r="D1341" t="s">
        <v>8611</v>
      </c>
      <c r="E1341" t="s">
        <v>8612</v>
      </c>
      <c r="F1341" t="s">
        <v>973</v>
      </c>
      <c r="G1341">
        <v>1</v>
      </c>
      <c r="H1341">
        <v>0</v>
      </c>
      <c r="I1341" t="s">
        <v>1513</v>
      </c>
      <c r="J1341" t="s">
        <v>8613</v>
      </c>
      <c r="K1341" t="s">
        <v>1918</v>
      </c>
      <c r="L1341" t="s">
        <v>1515</v>
      </c>
      <c r="M1341" t="s">
        <v>1516</v>
      </c>
      <c r="N1341" t="s">
        <v>8612</v>
      </c>
      <c r="O1341" t="s">
        <v>8612</v>
      </c>
      <c r="P1341" t="s">
        <v>8614</v>
      </c>
      <c r="Q1341">
        <v>3064</v>
      </c>
      <c r="R1341">
        <v>3535</v>
      </c>
      <c r="S1341">
        <v>3403</v>
      </c>
      <c r="T1341">
        <v>92</v>
      </c>
      <c r="U1341">
        <v>40</v>
      </c>
      <c r="V1341">
        <v>132</v>
      </c>
      <c r="W1341">
        <v>0.9627</v>
      </c>
      <c r="X1341">
        <v>0</v>
      </c>
      <c r="Y1341">
        <v>1</v>
      </c>
      <c r="Z1341">
        <v>1</v>
      </c>
      <c r="AA1341">
        <v>0</v>
      </c>
      <c r="AB1341" t="s">
        <v>990</v>
      </c>
      <c r="AC1341" t="s">
        <v>8615</v>
      </c>
      <c r="AP1341" t="s">
        <v>980</v>
      </c>
      <c r="AQ1341">
        <v>0</v>
      </c>
      <c r="AT1341" t="s">
        <v>990</v>
      </c>
      <c r="AU1341" t="s">
        <v>8616</v>
      </c>
      <c r="AV1341" t="str">
        <f t="shared" si="20"/>
        <v>NOVA w aglomeracji Gielniów</v>
      </c>
      <c r="AW1341" t="s">
        <v>8617</v>
      </c>
      <c r="AX1341" t="s">
        <v>8618</v>
      </c>
      <c r="BF1341" s="730" t="s">
        <v>8600</v>
      </c>
      <c r="BG1341" s="730" t="s">
        <v>5205</v>
      </c>
      <c r="BH1341" s="730" t="s">
        <v>9504</v>
      </c>
    </row>
    <row r="1342" spans="1:60">
      <c r="A1342">
        <v>1338</v>
      </c>
      <c r="B1342" t="s">
        <v>990</v>
      </c>
      <c r="D1342" t="s">
        <v>8619</v>
      </c>
      <c r="E1342" t="s">
        <v>8620</v>
      </c>
      <c r="F1342" t="s">
        <v>973</v>
      </c>
      <c r="G1342">
        <v>1</v>
      </c>
      <c r="H1342">
        <v>0</v>
      </c>
      <c r="I1342" t="s">
        <v>4404</v>
      </c>
      <c r="J1342" t="s">
        <v>8621</v>
      </c>
      <c r="K1342" t="s">
        <v>4666</v>
      </c>
      <c r="L1342" t="s">
        <v>1515</v>
      </c>
      <c r="M1342" t="s">
        <v>1516</v>
      </c>
      <c r="N1342" t="s">
        <v>8620</v>
      </c>
      <c r="O1342" t="s">
        <v>8620</v>
      </c>
      <c r="P1342" t="s">
        <v>8622</v>
      </c>
      <c r="Q1342">
        <v>1982</v>
      </c>
      <c r="R1342">
        <v>1904</v>
      </c>
      <c r="S1342">
        <v>1866</v>
      </c>
      <c r="T1342">
        <v>38</v>
      </c>
      <c r="U1342">
        <v>0</v>
      </c>
      <c r="V1342">
        <v>38</v>
      </c>
      <c r="W1342">
        <v>0.98</v>
      </c>
      <c r="X1342">
        <v>1</v>
      </c>
      <c r="Y1342">
        <v>1</v>
      </c>
      <c r="Z1342">
        <v>1</v>
      </c>
      <c r="AA1342">
        <v>1</v>
      </c>
      <c r="AB1342" t="s">
        <v>990</v>
      </c>
      <c r="AC1342" t="s">
        <v>8623</v>
      </c>
      <c r="AP1342" t="s">
        <v>980</v>
      </c>
      <c r="AQ1342">
        <v>0</v>
      </c>
      <c r="AT1342" t="s">
        <v>1038</v>
      </c>
      <c r="AU1342" t="s">
        <v>6750</v>
      </c>
      <c r="AV1342" t="str">
        <f t="shared" si="20"/>
        <v>Gidle w aglomeracji Gidle</v>
      </c>
      <c r="AW1342" t="s">
        <v>6751</v>
      </c>
      <c r="AX1342" t="s">
        <v>6751</v>
      </c>
      <c r="BF1342" s="730" t="s">
        <v>8605</v>
      </c>
      <c r="BG1342" s="730" t="s">
        <v>5205</v>
      </c>
      <c r="BH1342" s="730" t="s">
        <v>9504</v>
      </c>
    </row>
    <row r="1343" spans="1:60">
      <c r="A1343">
        <v>1339</v>
      </c>
      <c r="B1343" t="s">
        <v>990</v>
      </c>
      <c r="D1343" t="s">
        <v>8624</v>
      </c>
      <c r="E1343" t="s">
        <v>8625</v>
      </c>
      <c r="F1343" t="s">
        <v>973</v>
      </c>
      <c r="G1343">
        <v>1</v>
      </c>
      <c r="H1343">
        <v>0</v>
      </c>
      <c r="I1343" t="s">
        <v>1513</v>
      </c>
      <c r="J1343" t="s">
        <v>8626</v>
      </c>
      <c r="K1343" t="s">
        <v>6677</v>
      </c>
      <c r="L1343" t="s">
        <v>1515</v>
      </c>
      <c r="M1343" t="s">
        <v>1516</v>
      </c>
      <c r="N1343" t="s">
        <v>8625</v>
      </c>
      <c r="O1343" t="s">
        <v>8627</v>
      </c>
      <c r="P1343" t="s">
        <v>8628</v>
      </c>
      <c r="Q1343">
        <v>31928</v>
      </c>
      <c r="R1343">
        <v>31190</v>
      </c>
      <c r="S1343">
        <v>30615</v>
      </c>
      <c r="T1343">
        <v>500</v>
      </c>
      <c r="U1343">
        <v>75</v>
      </c>
      <c r="V1343">
        <v>575</v>
      </c>
      <c r="W1343">
        <v>0.98160000000000003</v>
      </c>
      <c r="X1343">
        <v>1</v>
      </c>
      <c r="Y1343">
        <v>1</v>
      </c>
      <c r="Z1343">
        <v>1</v>
      </c>
      <c r="AA1343">
        <v>1</v>
      </c>
      <c r="AB1343" t="s">
        <v>990</v>
      </c>
      <c r="AC1343" t="s">
        <v>8629</v>
      </c>
      <c r="AP1343" t="s">
        <v>980</v>
      </c>
      <c r="AQ1343">
        <v>0</v>
      </c>
      <c r="AT1343" t="s">
        <v>1072</v>
      </c>
      <c r="AU1343" t="s">
        <v>2113</v>
      </c>
      <c r="AV1343" t="str">
        <f t="shared" si="20"/>
        <v>Gębice  w aglomeracji Gębice</v>
      </c>
      <c r="AW1343" t="s">
        <v>8630</v>
      </c>
      <c r="AX1343" t="s">
        <v>2114</v>
      </c>
      <c r="BF1343" s="730" t="s">
        <v>8611</v>
      </c>
      <c r="BG1343" s="730" t="s">
        <v>1918</v>
      </c>
      <c r="BH1343" s="730" t="s">
        <v>9504</v>
      </c>
    </row>
    <row r="1344" spans="1:60">
      <c r="A1344">
        <v>1340</v>
      </c>
      <c r="B1344" t="s">
        <v>990</v>
      </c>
      <c r="D1344" t="s">
        <v>8631</v>
      </c>
      <c r="E1344" t="s">
        <v>8632</v>
      </c>
      <c r="F1344" t="s">
        <v>973</v>
      </c>
      <c r="G1344">
        <v>1</v>
      </c>
      <c r="H1344">
        <v>0</v>
      </c>
      <c r="I1344" t="s">
        <v>1513</v>
      </c>
      <c r="J1344" t="s">
        <v>8613</v>
      </c>
      <c r="K1344" t="s">
        <v>1918</v>
      </c>
      <c r="L1344" t="s">
        <v>1515</v>
      </c>
      <c r="M1344" t="s">
        <v>1516</v>
      </c>
      <c r="N1344" t="s">
        <v>8632</v>
      </c>
      <c r="O1344" t="s">
        <v>8632</v>
      </c>
      <c r="P1344" t="s">
        <v>8633</v>
      </c>
      <c r="Q1344">
        <v>2276</v>
      </c>
      <c r="R1344">
        <v>2276</v>
      </c>
      <c r="S1344">
        <v>2268</v>
      </c>
      <c r="T1344">
        <v>0</v>
      </c>
      <c r="U1344">
        <v>8</v>
      </c>
      <c r="V1344">
        <v>8</v>
      </c>
      <c r="W1344">
        <v>0.99650000000000005</v>
      </c>
      <c r="X1344">
        <v>1</v>
      </c>
      <c r="Y1344">
        <v>1</v>
      </c>
      <c r="Z1344">
        <v>1</v>
      </c>
      <c r="AA1344">
        <v>1</v>
      </c>
      <c r="AB1344" t="s">
        <v>990</v>
      </c>
      <c r="AC1344" t="s">
        <v>8634</v>
      </c>
      <c r="AP1344" t="s">
        <v>980</v>
      </c>
      <c r="AQ1344">
        <v>0</v>
      </c>
      <c r="AT1344" t="s">
        <v>1169</v>
      </c>
      <c r="AU1344" t="s">
        <v>2872</v>
      </c>
      <c r="AV1344" t="str">
        <f t="shared" si="20"/>
        <v>GOŚ Dębogórze w aglomeracji Gdynia</v>
      </c>
      <c r="AW1344" t="s">
        <v>8635</v>
      </c>
      <c r="AX1344" t="s">
        <v>2873</v>
      </c>
      <c r="BF1344" s="730" t="s">
        <v>8619</v>
      </c>
      <c r="BG1344" s="730" t="s">
        <v>4666</v>
      </c>
      <c r="BH1344" s="730" t="s">
        <v>9504</v>
      </c>
    </row>
    <row r="1345" spans="1:60">
      <c r="A1345">
        <v>1341</v>
      </c>
      <c r="B1345" t="s">
        <v>990</v>
      </c>
      <c r="D1345" t="s">
        <v>8636</v>
      </c>
      <c r="E1345" t="s">
        <v>8637</v>
      </c>
      <c r="F1345" t="s">
        <v>973</v>
      </c>
      <c r="G1345">
        <v>3</v>
      </c>
      <c r="H1345">
        <v>0</v>
      </c>
      <c r="I1345" t="s">
        <v>4404</v>
      </c>
      <c r="J1345" t="s">
        <v>4463</v>
      </c>
      <c r="K1345" t="s">
        <v>4666</v>
      </c>
      <c r="L1345" t="s">
        <v>1515</v>
      </c>
      <c r="M1345" t="s">
        <v>1516</v>
      </c>
      <c r="N1345" t="s">
        <v>8637</v>
      </c>
      <c r="O1345" t="s">
        <v>8637</v>
      </c>
      <c r="P1345" t="s">
        <v>8638</v>
      </c>
      <c r="Q1345">
        <v>13163</v>
      </c>
      <c r="R1345">
        <v>14122</v>
      </c>
      <c r="S1345">
        <v>13236</v>
      </c>
      <c r="T1345">
        <v>811</v>
      </c>
      <c r="U1345">
        <v>75</v>
      </c>
      <c r="V1345">
        <v>886</v>
      </c>
      <c r="W1345">
        <v>0.93730000000000002</v>
      </c>
      <c r="X1345">
        <v>0</v>
      </c>
      <c r="Y1345">
        <v>0</v>
      </c>
      <c r="Z1345">
        <v>0</v>
      </c>
      <c r="AA1345">
        <v>0</v>
      </c>
      <c r="AB1345" t="s">
        <v>990</v>
      </c>
      <c r="AC1345" s="488" t="s">
        <v>8639</v>
      </c>
      <c r="AD1345" s="489" t="s">
        <v>8640</v>
      </c>
      <c r="AE1345" s="489" t="s">
        <v>8641</v>
      </c>
      <c r="AP1345" t="s">
        <v>980</v>
      </c>
      <c r="AQ1345">
        <v>0</v>
      </c>
      <c r="AT1345" t="s">
        <v>935</v>
      </c>
      <c r="AU1345" t="s">
        <v>5509</v>
      </c>
      <c r="AV1345" t="str">
        <f t="shared" si="20"/>
        <v>Gdów w aglomeracji Gdów</v>
      </c>
      <c r="AW1345" t="s">
        <v>5510</v>
      </c>
      <c r="AX1345" t="s">
        <v>5510</v>
      </c>
      <c r="BF1345" s="730" t="s">
        <v>8624</v>
      </c>
      <c r="BG1345" s="730" t="s">
        <v>6677</v>
      </c>
      <c r="BH1345" s="730" t="s">
        <v>9504</v>
      </c>
    </row>
    <row r="1346" spans="1:60">
      <c r="A1346">
        <v>1342</v>
      </c>
      <c r="B1346" t="s">
        <v>990</v>
      </c>
      <c r="D1346" t="s">
        <v>8642</v>
      </c>
      <c r="E1346" t="s">
        <v>8643</v>
      </c>
      <c r="F1346" t="s">
        <v>973</v>
      </c>
      <c r="G1346">
        <v>1</v>
      </c>
      <c r="H1346">
        <v>0</v>
      </c>
      <c r="I1346" t="s">
        <v>1513</v>
      </c>
      <c r="J1346" t="s">
        <v>8644</v>
      </c>
      <c r="K1346" t="s">
        <v>990</v>
      </c>
      <c r="L1346" t="s">
        <v>1515</v>
      </c>
      <c r="M1346" t="s">
        <v>1516</v>
      </c>
      <c r="N1346" t="s">
        <v>8645</v>
      </c>
      <c r="O1346" t="s">
        <v>8643</v>
      </c>
      <c r="P1346" t="s">
        <v>8646</v>
      </c>
      <c r="Q1346">
        <v>2802</v>
      </c>
      <c r="R1346">
        <v>2802</v>
      </c>
      <c r="S1346">
        <v>2773</v>
      </c>
      <c r="T1346">
        <v>23</v>
      </c>
      <c r="U1346">
        <v>6</v>
      </c>
      <c r="V1346">
        <v>29</v>
      </c>
      <c r="W1346">
        <v>0.98970000000000002</v>
      </c>
      <c r="X1346">
        <v>1</v>
      </c>
      <c r="Y1346">
        <v>1</v>
      </c>
      <c r="Z1346">
        <v>1</v>
      </c>
      <c r="AA1346">
        <v>1</v>
      </c>
      <c r="AB1346" t="s">
        <v>990</v>
      </c>
      <c r="AC1346" t="s">
        <v>8647</v>
      </c>
      <c r="AP1346" t="s">
        <v>980</v>
      </c>
      <c r="AQ1346">
        <v>0</v>
      </c>
      <c r="AT1346" t="s">
        <v>935</v>
      </c>
      <c r="AU1346" t="s">
        <v>5509</v>
      </c>
      <c r="AV1346" t="str">
        <f t="shared" si="20"/>
        <v>Pierzchów w aglomeracji Gdów</v>
      </c>
      <c r="AW1346" t="s">
        <v>8648</v>
      </c>
      <c r="AX1346" t="s">
        <v>5510</v>
      </c>
      <c r="BF1346" s="730" t="s">
        <v>8631</v>
      </c>
      <c r="BG1346" s="730" t="s">
        <v>1918</v>
      </c>
      <c r="BH1346" s="730" t="s">
        <v>9504</v>
      </c>
    </row>
    <row r="1347" spans="1:60">
      <c r="A1347">
        <v>1343</v>
      </c>
      <c r="B1347" t="s">
        <v>990</v>
      </c>
      <c r="D1347" t="s">
        <v>8649</v>
      </c>
      <c r="E1347" t="s">
        <v>8650</v>
      </c>
      <c r="F1347" t="s">
        <v>973</v>
      </c>
      <c r="G1347">
        <v>1</v>
      </c>
      <c r="H1347">
        <v>0</v>
      </c>
      <c r="I1347" t="s">
        <v>1513</v>
      </c>
      <c r="J1347" t="s">
        <v>8651</v>
      </c>
      <c r="K1347" t="s">
        <v>6677</v>
      </c>
      <c r="L1347" t="s">
        <v>1515</v>
      </c>
      <c r="M1347" t="s">
        <v>1516</v>
      </c>
      <c r="N1347" t="s">
        <v>8650</v>
      </c>
      <c r="O1347" t="s">
        <v>8650</v>
      </c>
      <c r="P1347" t="s">
        <v>8652</v>
      </c>
      <c r="Q1347">
        <v>2628</v>
      </c>
      <c r="R1347">
        <v>2591</v>
      </c>
      <c r="S1347">
        <v>2423</v>
      </c>
      <c r="T1347">
        <v>148</v>
      </c>
      <c r="U1347">
        <v>20</v>
      </c>
      <c r="V1347">
        <v>168</v>
      </c>
      <c r="W1347">
        <v>0.93520000000000003</v>
      </c>
      <c r="X1347">
        <v>0</v>
      </c>
      <c r="Y1347">
        <v>1</v>
      </c>
      <c r="Z1347">
        <v>1</v>
      </c>
      <c r="AA1347">
        <v>0</v>
      </c>
      <c r="AB1347" t="s">
        <v>990</v>
      </c>
      <c r="AC1347" t="s">
        <v>8653</v>
      </c>
      <c r="AP1347" t="s">
        <v>980</v>
      </c>
      <c r="AQ1347">
        <v>0</v>
      </c>
      <c r="AT1347" t="s">
        <v>1169</v>
      </c>
      <c r="AU1347" t="s">
        <v>2597</v>
      </c>
      <c r="AV1347" t="str">
        <f t="shared" si="20"/>
        <v>Gdańsk-Wschód w aglomeracji Gdańsk</v>
      </c>
      <c r="AW1347" t="s">
        <v>8654</v>
      </c>
      <c r="AX1347" t="s">
        <v>1169</v>
      </c>
      <c r="BF1347" s="730" t="s">
        <v>8636</v>
      </c>
      <c r="BG1347" s="730" t="s">
        <v>4666</v>
      </c>
      <c r="BH1347" s="730" t="s">
        <v>9504</v>
      </c>
    </row>
    <row r="1348" spans="1:60">
      <c r="A1348">
        <v>1344</v>
      </c>
      <c r="B1348" t="s">
        <v>990</v>
      </c>
      <c r="D1348" t="s">
        <v>8655</v>
      </c>
      <c r="E1348" t="s">
        <v>8656</v>
      </c>
      <c r="F1348" t="s">
        <v>973</v>
      </c>
      <c r="G1348">
        <v>1</v>
      </c>
      <c r="H1348">
        <v>0</v>
      </c>
      <c r="I1348" t="s">
        <v>4404</v>
      </c>
      <c r="J1348" t="s">
        <v>8657</v>
      </c>
      <c r="K1348" t="s">
        <v>4666</v>
      </c>
      <c r="L1348" t="s">
        <v>1515</v>
      </c>
      <c r="M1348" t="s">
        <v>1516</v>
      </c>
      <c r="N1348" t="s">
        <v>8656</v>
      </c>
      <c r="O1348" t="s">
        <v>8656</v>
      </c>
      <c r="P1348" t="s">
        <v>8658</v>
      </c>
      <c r="Q1348">
        <v>5280</v>
      </c>
      <c r="R1348">
        <v>4854</v>
      </c>
      <c r="S1348">
        <v>4631</v>
      </c>
      <c r="T1348">
        <v>171</v>
      </c>
      <c r="U1348">
        <v>52</v>
      </c>
      <c r="V1348">
        <v>223</v>
      </c>
      <c r="W1348">
        <v>0.95409999999999995</v>
      </c>
      <c r="X1348">
        <v>0</v>
      </c>
      <c r="Y1348">
        <v>1</v>
      </c>
      <c r="Z1348">
        <v>1</v>
      </c>
      <c r="AA1348">
        <v>0</v>
      </c>
      <c r="AB1348" t="s">
        <v>990</v>
      </c>
      <c r="AC1348" t="s">
        <v>8659</v>
      </c>
      <c r="AP1348" t="s">
        <v>980</v>
      </c>
      <c r="AQ1348">
        <v>0</v>
      </c>
      <c r="AT1348" t="s">
        <v>990</v>
      </c>
      <c r="AU1348" t="s">
        <v>8660</v>
      </c>
      <c r="AV1348" t="str">
        <f t="shared" si="20"/>
        <v>Miejska Oczyszczalnia Ścieków w Gąbinie w aglomeracji Gąbin</v>
      </c>
      <c r="AW1348" t="s">
        <v>8661</v>
      </c>
      <c r="AX1348" t="s">
        <v>8662</v>
      </c>
      <c r="BF1348" s="730" t="s">
        <v>8642</v>
      </c>
      <c r="BG1348" s="730" t="s">
        <v>990</v>
      </c>
      <c r="BH1348" s="730" t="s">
        <v>9504</v>
      </c>
    </row>
    <row r="1349" spans="1:60">
      <c r="A1349">
        <v>1345</v>
      </c>
      <c r="B1349" t="s">
        <v>990</v>
      </c>
      <c r="D1349" t="s">
        <v>8663</v>
      </c>
      <c r="E1349" t="s">
        <v>8664</v>
      </c>
      <c r="F1349" t="s">
        <v>1552</v>
      </c>
      <c r="G1349">
        <v>1</v>
      </c>
      <c r="H1349">
        <v>2</v>
      </c>
      <c r="I1349" t="s">
        <v>1513</v>
      </c>
      <c r="J1349" t="s">
        <v>8562</v>
      </c>
      <c r="K1349" t="s">
        <v>6677</v>
      </c>
      <c r="L1349" t="s">
        <v>1515</v>
      </c>
      <c r="M1349" t="s">
        <v>1516</v>
      </c>
      <c r="N1349" t="s">
        <v>8563</v>
      </c>
      <c r="O1349" t="s">
        <v>8665</v>
      </c>
      <c r="P1349" t="s">
        <v>8666</v>
      </c>
      <c r="Q1349">
        <v>3178</v>
      </c>
      <c r="R1349">
        <v>3550</v>
      </c>
      <c r="S1349">
        <v>3490</v>
      </c>
      <c r="T1349">
        <v>60</v>
      </c>
      <c r="U1349">
        <v>0</v>
      </c>
      <c r="V1349">
        <v>60</v>
      </c>
      <c r="W1349">
        <v>0.98309999999999997</v>
      </c>
      <c r="X1349">
        <v>1</v>
      </c>
      <c r="Y1349">
        <v>1</v>
      </c>
      <c r="Z1349">
        <v>1</v>
      </c>
      <c r="AA1349">
        <v>1</v>
      </c>
      <c r="AB1349" t="s">
        <v>990</v>
      </c>
      <c r="AC1349" t="s">
        <v>8667</v>
      </c>
      <c r="AJ1349" s="489" t="s">
        <v>2284</v>
      </c>
      <c r="AK1349" s="489" t="s">
        <v>3670</v>
      </c>
      <c r="AP1349" t="s">
        <v>980</v>
      </c>
      <c r="AQ1349">
        <v>0</v>
      </c>
      <c r="AT1349" t="s">
        <v>1029</v>
      </c>
      <c r="AU1349" t="s">
        <v>7811</v>
      </c>
      <c r="AV1349" t="str">
        <f t="shared" si="20"/>
        <v>Koźlice w aglomeracji Gaworzyce</v>
      </c>
      <c r="AW1349" t="s">
        <v>8668</v>
      </c>
      <c r="AX1349" t="s">
        <v>7812</v>
      </c>
      <c r="BF1349" s="730" t="s">
        <v>8649</v>
      </c>
      <c r="BG1349" s="730" t="s">
        <v>6677</v>
      </c>
      <c r="BH1349" s="730" t="s">
        <v>9504</v>
      </c>
    </row>
    <row r="1350" spans="1:60">
      <c r="A1350">
        <v>1346</v>
      </c>
      <c r="B1350" t="s">
        <v>990</v>
      </c>
      <c r="D1350" t="s">
        <v>8669</v>
      </c>
      <c r="E1350" t="s">
        <v>8670</v>
      </c>
      <c r="F1350" t="s">
        <v>1015</v>
      </c>
      <c r="G1350">
        <v>0</v>
      </c>
      <c r="H1350">
        <v>1</v>
      </c>
      <c r="I1350" t="s">
        <v>1513</v>
      </c>
      <c r="J1350" t="s">
        <v>8671</v>
      </c>
      <c r="K1350" t="s">
        <v>6677</v>
      </c>
      <c r="L1350" t="s">
        <v>1515</v>
      </c>
      <c r="M1350" t="s">
        <v>1516</v>
      </c>
      <c r="N1350" t="s">
        <v>8670</v>
      </c>
      <c r="O1350" t="s">
        <v>8670</v>
      </c>
      <c r="P1350" t="s">
        <v>8672</v>
      </c>
      <c r="Q1350">
        <v>19579</v>
      </c>
      <c r="R1350">
        <v>19832</v>
      </c>
      <c r="S1350">
        <v>19724</v>
      </c>
      <c r="T1350">
        <v>63</v>
      </c>
      <c r="U1350">
        <v>45</v>
      </c>
      <c r="V1350">
        <v>108</v>
      </c>
      <c r="W1350">
        <v>0.99460000000000004</v>
      </c>
      <c r="X1350">
        <v>1</v>
      </c>
      <c r="Y1350">
        <v>0</v>
      </c>
      <c r="Z1350">
        <v>1</v>
      </c>
      <c r="AA1350">
        <v>0</v>
      </c>
      <c r="AB1350" t="s">
        <v>990</v>
      </c>
      <c r="AC1350" t="s">
        <v>746</v>
      </c>
      <c r="AJ1350" t="s">
        <v>8375</v>
      </c>
      <c r="AP1350" t="s">
        <v>980</v>
      </c>
      <c r="AQ1350">
        <v>0</v>
      </c>
      <c r="AT1350" t="s">
        <v>990</v>
      </c>
      <c r="AU1350" t="s">
        <v>8673</v>
      </c>
      <c r="AV1350" t="str">
        <f t="shared" ref="AV1350:AV1413" si="21">CONCATENATE("",AW1350," w aglomeracji ",AX1350)</f>
        <v>Oczyszczalnia Garwolin w aglomeracji Garwolin</v>
      </c>
      <c r="AW1350" t="s">
        <v>8674</v>
      </c>
      <c r="AX1350" t="s">
        <v>8675</v>
      </c>
      <c r="BF1350" s="730" t="s">
        <v>8655</v>
      </c>
      <c r="BG1350" s="730" t="s">
        <v>4666</v>
      </c>
      <c r="BH1350" s="730" t="s">
        <v>9504</v>
      </c>
    </row>
    <row r="1351" spans="1:60">
      <c r="A1351">
        <v>1347</v>
      </c>
      <c r="B1351" t="s">
        <v>990</v>
      </c>
      <c r="D1351" t="s">
        <v>8676</v>
      </c>
      <c r="E1351" t="s">
        <v>8677</v>
      </c>
      <c r="F1351" t="s">
        <v>973</v>
      </c>
      <c r="G1351">
        <v>2</v>
      </c>
      <c r="H1351">
        <v>0</v>
      </c>
      <c r="I1351" t="s">
        <v>1998</v>
      </c>
      <c r="J1351" t="s">
        <v>2138</v>
      </c>
      <c r="K1351" t="s">
        <v>1918</v>
      </c>
      <c r="L1351" t="s">
        <v>1515</v>
      </c>
      <c r="M1351" t="s">
        <v>1516</v>
      </c>
      <c r="N1351" t="s">
        <v>8677</v>
      </c>
      <c r="O1351" t="s">
        <v>8677</v>
      </c>
      <c r="P1351" t="s">
        <v>8678</v>
      </c>
      <c r="Q1351">
        <v>8057</v>
      </c>
      <c r="R1351">
        <v>8193</v>
      </c>
      <c r="S1351">
        <v>7821</v>
      </c>
      <c r="T1351">
        <v>315</v>
      </c>
      <c r="U1351">
        <v>57</v>
      </c>
      <c r="V1351">
        <v>372</v>
      </c>
      <c r="W1351">
        <v>0.9546</v>
      </c>
      <c r="X1351">
        <v>0</v>
      </c>
      <c r="Y1351">
        <v>1</v>
      </c>
      <c r="Z1351">
        <v>1</v>
      </c>
      <c r="AA1351">
        <v>0</v>
      </c>
      <c r="AB1351" t="s">
        <v>990</v>
      </c>
      <c r="AC1351" s="488" t="s">
        <v>8679</v>
      </c>
      <c r="AD1351" s="489" t="s">
        <v>8680</v>
      </c>
      <c r="AP1351" t="s">
        <v>980</v>
      </c>
      <c r="AQ1351">
        <v>0</v>
      </c>
      <c r="AT1351" t="s">
        <v>990</v>
      </c>
      <c r="AU1351" t="s">
        <v>8681</v>
      </c>
      <c r="AV1351" t="str">
        <f t="shared" si="21"/>
        <v>Oczyszczalnia Garbów w aglomeracji Garbów</v>
      </c>
      <c r="AW1351" t="s">
        <v>8682</v>
      </c>
      <c r="AX1351" t="s">
        <v>8683</v>
      </c>
      <c r="BF1351" s="730" t="s">
        <v>8663</v>
      </c>
      <c r="BG1351" s="730" t="s">
        <v>6677</v>
      </c>
      <c r="BH1351" s="730" t="s">
        <v>9504</v>
      </c>
    </row>
    <row r="1352" spans="1:60">
      <c r="A1352">
        <v>1348</v>
      </c>
      <c r="B1352" t="s">
        <v>990</v>
      </c>
      <c r="D1352" t="s">
        <v>8684</v>
      </c>
      <c r="E1352" t="s">
        <v>6288</v>
      </c>
      <c r="F1352" t="s">
        <v>973</v>
      </c>
      <c r="G1352">
        <v>1</v>
      </c>
      <c r="H1352">
        <v>0</v>
      </c>
      <c r="I1352" t="s">
        <v>6018</v>
      </c>
      <c r="J1352" t="s">
        <v>8685</v>
      </c>
      <c r="K1352" t="s">
        <v>6677</v>
      </c>
      <c r="L1352" t="s">
        <v>1515</v>
      </c>
      <c r="M1352" t="s">
        <v>1516</v>
      </c>
      <c r="N1352" t="s">
        <v>6288</v>
      </c>
      <c r="O1352" t="s">
        <v>6288</v>
      </c>
      <c r="P1352" t="s">
        <v>8686</v>
      </c>
      <c r="Q1352">
        <v>15646</v>
      </c>
      <c r="R1352">
        <v>14916</v>
      </c>
      <c r="S1352">
        <v>14159</v>
      </c>
      <c r="T1352">
        <v>603</v>
      </c>
      <c r="U1352">
        <v>154</v>
      </c>
      <c r="V1352">
        <v>757</v>
      </c>
      <c r="W1352">
        <v>0.94920000000000004</v>
      </c>
      <c r="X1352">
        <v>0</v>
      </c>
      <c r="Y1352">
        <v>1</v>
      </c>
      <c r="Z1352">
        <v>1</v>
      </c>
      <c r="AA1352">
        <v>0</v>
      </c>
      <c r="AB1352" t="s">
        <v>990</v>
      </c>
      <c r="AC1352" t="s">
        <v>8687</v>
      </c>
      <c r="AP1352" t="s">
        <v>980</v>
      </c>
      <c r="AQ1352">
        <v>0</v>
      </c>
      <c r="AT1352" t="s">
        <v>990</v>
      </c>
      <c r="AU1352" t="s">
        <v>8688</v>
      </c>
      <c r="AV1352" t="str">
        <f t="shared" si="21"/>
        <v>Gminna Oczyszczalnia Ścieków w Bąkowcu w aglomeracji Garbatka-Letnisko</v>
      </c>
      <c r="AW1352" t="s">
        <v>8689</v>
      </c>
      <c r="AX1352" t="s">
        <v>8690</v>
      </c>
      <c r="BF1352" s="730" t="s">
        <v>8669</v>
      </c>
      <c r="BG1352" s="730" t="s">
        <v>6677</v>
      </c>
      <c r="BH1352" s="730" t="s">
        <v>9504</v>
      </c>
    </row>
    <row r="1353" spans="1:60">
      <c r="A1353">
        <v>1349</v>
      </c>
      <c r="B1353" t="s">
        <v>990</v>
      </c>
      <c r="D1353" t="s">
        <v>8691</v>
      </c>
      <c r="E1353" t="s">
        <v>8692</v>
      </c>
      <c r="F1353" t="s">
        <v>973</v>
      </c>
      <c r="G1353">
        <v>1</v>
      </c>
      <c r="H1353">
        <v>0</v>
      </c>
      <c r="I1353" t="s">
        <v>1513</v>
      </c>
      <c r="J1353" t="s">
        <v>5887</v>
      </c>
      <c r="K1353" t="s">
        <v>990</v>
      </c>
      <c r="L1353" t="s">
        <v>1515</v>
      </c>
      <c r="M1353" t="s">
        <v>1516</v>
      </c>
      <c r="N1353" t="s">
        <v>8692</v>
      </c>
      <c r="O1353" t="s">
        <v>8693</v>
      </c>
      <c r="P1353" t="s">
        <v>8694</v>
      </c>
      <c r="Q1353">
        <v>3780</v>
      </c>
      <c r="R1353">
        <v>3878</v>
      </c>
      <c r="S1353">
        <v>3836</v>
      </c>
      <c r="T1353">
        <v>30</v>
      </c>
      <c r="U1353">
        <v>12</v>
      </c>
      <c r="V1353">
        <v>42</v>
      </c>
      <c r="W1353">
        <v>0.98919999999999997</v>
      </c>
      <c r="X1353">
        <v>1</v>
      </c>
      <c r="Y1353">
        <v>1</v>
      </c>
      <c r="Z1353">
        <v>1</v>
      </c>
      <c r="AA1353">
        <v>1</v>
      </c>
      <c r="AB1353" t="s">
        <v>990</v>
      </c>
      <c r="AC1353" t="s">
        <v>8695</v>
      </c>
      <c r="AP1353" t="s">
        <v>980</v>
      </c>
      <c r="AQ1353">
        <v>0</v>
      </c>
      <c r="AT1353" t="s">
        <v>1169</v>
      </c>
      <c r="AU1353" t="s">
        <v>2867</v>
      </c>
      <c r="AV1353" t="str">
        <f t="shared" si="21"/>
        <v>FROMBORK w aglomeracji Frombork</v>
      </c>
      <c r="AW1353" t="s">
        <v>8696</v>
      </c>
      <c r="AX1353" t="s">
        <v>2868</v>
      </c>
      <c r="BF1353" s="730" t="s">
        <v>8676</v>
      </c>
      <c r="BG1353" s="730" t="s">
        <v>1918</v>
      </c>
      <c r="BH1353" s="730" t="s">
        <v>9504</v>
      </c>
    </row>
    <row r="1354" spans="1:60">
      <c r="A1354">
        <v>1350</v>
      </c>
      <c r="B1354" t="s">
        <v>990</v>
      </c>
      <c r="D1354" t="s">
        <v>8697</v>
      </c>
      <c r="E1354" t="s">
        <v>8698</v>
      </c>
      <c r="F1354" t="s">
        <v>973</v>
      </c>
      <c r="G1354">
        <v>1</v>
      </c>
      <c r="H1354">
        <v>0</v>
      </c>
      <c r="I1354" t="s">
        <v>3599</v>
      </c>
      <c r="J1354" t="s">
        <v>5098</v>
      </c>
      <c r="K1354" t="s">
        <v>5205</v>
      </c>
      <c r="L1354" t="s">
        <v>1515</v>
      </c>
      <c r="M1354" t="s">
        <v>1516</v>
      </c>
      <c r="N1354" t="s">
        <v>8698</v>
      </c>
      <c r="O1354" t="s">
        <v>8698</v>
      </c>
      <c r="P1354" t="s">
        <v>8699</v>
      </c>
      <c r="Q1354">
        <v>7175</v>
      </c>
      <c r="R1354">
        <v>6930</v>
      </c>
      <c r="S1354">
        <v>6794</v>
      </c>
      <c r="T1354">
        <v>118</v>
      </c>
      <c r="U1354">
        <v>18</v>
      </c>
      <c r="V1354">
        <v>136</v>
      </c>
      <c r="W1354">
        <v>0.98040000000000005</v>
      </c>
      <c r="X1354">
        <v>1</v>
      </c>
      <c r="Y1354">
        <v>1</v>
      </c>
      <c r="Z1354">
        <v>1</v>
      </c>
      <c r="AA1354">
        <v>1</v>
      </c>
      <c r="AB1354" t="s">
        <v>990</v>
      </c>
      <c r="AC1354" t="s">
        <v>8700</v>
      </c>
      <c r="AP1354" t="s">
        <v>980</v>
      </c>
      <c r="AQ1354">
        <v>0</v>
      </c>
      <c r="AT1354" t="s">
        <v>1019</v>
      </c>
      <c r="AU1354" t="s">
        <v>7044</v>
      </c>
      <c r="AV1354" t="str">
        <f t="shared" si="21"/>
        <v>Frampol w aglomeracji Frampol</v>
      </c>
      <c r="AW1354" t="s">
        <v>7045</v>
      </c>
      <c r="AX1354" t="s">
        <v>7045</v>
      </c>
      <c r="BF1354" s="730" t="s">
        <v>8684</v>
      </c>
      <c r="BG1354" s="730" t="s">
        <v>6677</v>
      </c>
      <c r="BH1354" s="730" t="s">
        <v>9504</v>
      </c>
    </row>
    <row r="1355" spans="1:60">
      <c r="A1355">
        <v>1351</v>
      </c>
      <c r="B1355" t="s">
        <v>990</v>
      </c>
      <c r="D1355" t="s">
        <v>8701</v>
      </c>
      <c r="E1355" t="s">
        <v>8702</v>
      </c>
      <c r="F1355" t="s">
        <v>973</v>
      </c>
      <c r="G1355">
        <v>1</v>
      </c>
      <c r="H1355">
        <v>0</v>
      </c>
      <c r="I1355" t="s">
        <v>1998</v>
      </c>
      <c r="J1355" t="s">
        <v>2138</v>
      </c>
      <c r="K1355" t="s">
        <v>1918</v>
      </c>
      <c r="L1355" t="s">
        <v>1515</v>
      </c>
      <c r="M1355" t="s">
        <v>1516</v>
      </c>
      <c r="N1355" t="s">
        <v>8702</v>
      </c>
      <c r="O1355" t="s">
        <v>8702</v>
      </c>
      <c r="P1355" t="s">
        <v>8703</v>
      </c>
      <c r="Q1355">
        <v>4054</v>
      </c>
      <c r="R1355">
        <v>4073</v>
      </c>
      <c r="S1355">
        <v>4054</v>
      </c>
      <c r="T1355">
        <v>19</v>
      </c>
      <c r="U1355">
        <v>0</v>
      </c>
      <c r="V1355">
        <v>19</v>
      </c>
      <c r="W1355">
        <v>0.99529999999999996</v>
      </c>
      <c r="X1355">
        <v>1</v>
      </c>
      <c r="Y1355">
        <v>1</v>
      </c>
      <c r="Z1355">
        <v>1</v>
      </c>
      <c r="AA1355">
        <v>1</v>
      </c>
      <c r="AB1355" t="s">
        <v>990</v>
      </c>
      <c r="AC1355" t="s">
        <v>8704</v>
      </c>
      <c r="AP1355" t="s">
        <v>980</v>
      </c>
      <c r="AQ1355">
        <v>0</v>
      </c>
      <c r="AT1355" t="s">
        <v>1212</v>
      </c>
      <c r="AU1355" t="s">
        <v>5810</v>
      </c>
      <c r="AV1355" t="str">
        <f t="shared" si="21"/>
        <v>Bez nazwy w aglomeracji Firlej</v>
      </c>
      <c r="AW1355" t="s">
        <v>8705</v>
      </c>
      <c r="AX1355" t="s">
        <v>5811</v>
      </c>
      <c r="BF1355" s="730" t="s">
        <v>8691</v>
      </c>
      <c r="BG1355" s="730" t="s">
        <v>990</v>
      </c>
      <c r="BH1355" s="730" t="s">
        <v>9504</v>
      </c>
    </row>
    <row r="1356" spans="1:60">
      <c r="A1356">
        <v>1352</v>
      </c>
      <c r="B1356" t="s">
        <v>990</v>
      </c>
      <c r="D1356" t="s">
        <v>8706</v>
      </c>
      <c r="E1356" t="s">
        <v>8707</v>
      </c>
      <c r="F1356" t="s">
        <v>973</v>
      </c>
      <c r="G1356">
        <v>1</v>
      </c>
      <c r="H1356">
        <v>0</v>
      </c>
      <c r="I1356" t="s">
        <v>1998</v>
      </c>
      <c r="J1356" t="s">
        <v>2138</v>
      </c>
      <c r="K1356" t="s">
        <v>1918</v>
      </c>
      <c r="L1356" t="s">
        <v>1515</v>
      </c>
      <c r="M1356" t="s">
        <v>1516</v>
      </c>
      <c r="N1356" t="s">
        <v>8707</v>
      </c>
      <c r="O1356" t="s">
        <v>8707</v>
      </c>
      <c r="P1356" t="s">
        <v>8708</v>
      </c>
      <c r="Q1356">
        <v>2298</v>
      </c>
      <c r="R1356">
        <v>2194</v>
      </c>
      <c r="S1356">
        <v>2194</v>
      </c>
      <c r="T1356">
        <v>0</v>
      </c>
      <c r="U1356">
        <v>0</v>
      </c>
      <c r="V1356">
        <v>0</v>
      </c>
      <c r="W1356">
        <v>1</v>
      </c>
      <c r="X1356">
        <v>1</v>
      </c>
      <c r="Y1356">
        <v>1</v>
      </c>
      <c r="Z1356">
        <v>1</v>
      </c>
      <c r="AA1356">
        <v>1</v>
      </c>
      <c r="AB1356" t="s">
        <v>990</v>
      </c>
      <c r="AC1356" t="s">
        <v>8709</v>
      </c>
      <c r="AP1356" t="s">
        <v>980</v>
      </c>
      <c r="AQ1356">
        <v>0</v>
      </c>
      <c r="AT1356" t="s">
        <v>990</v>
      </c>
      <c r="AU1356" t="s">
        <v>8710</v>
      </c>
      <c r="AV1356" t="str">
        <f t="shared" si="21"/>
        <v>Fałków w aglomeracji Fałków</v>
      </c>
      <c r="AW1356" t="s">
        <v>8711</v>
      </c>
      <c r="AX1356" t="s">
        <v>8711</v>
      </c>
      <c r="BF1356" s="730" t="s">
        <v>8697</v>
      </c>
      <c r="BG1356" s="730" t="s">
        <v>5205</v>
      </c>
      <c r="BH1356" s="730" t="s">
        <v>9504</v>
      </c>
    </row>
    <row r="1357" spans="1:60">
      <c r="A1357">
        <v>1353</v>
      </c>
      <c r="B1357" t="s">
        <v>990</v>
      </c>
      <c r="D1357" t="s">
        <v>8712</v>
      </c>
      <c r="E1357" t="s">
        <v>8713</v>
      </c>
      <c r="F1357" t="s">
        <v>973</v>
      </c>
      <c r="G1357">
        <v>1</v>
      </c>
      <c r="H1357">
        <v>0</v>
      </c>
      <c r="I1357" t="s">
        <v>1513</v>
      </c>
      <c r="J1357" t="s">
        <v>8714</v>
      </c>
      <c r="K1357" t="s">
        <v>8715</v>
      </c>
      <c r="L1357" t="s">
        <v>1515</v>
      </c>
      <c r="M1357" t="s">
        <v>1516</v>
      </c>
      <c r="N1357" t="s">
        <v>8713</v>
      </c>
      <c r="O1357" t="s">
        <v>8713</v>
      </c>
      <c r="P1357" t="s">
        <v>8716</v>
      </c>
      <c r="Q1357">
        <v>62380</v>
      </c>
      <c r="R1357">
        <v>62286</v>
      </c>
      <c r="S1357">
        <v>62146</v>
      </c>
      <c r="T1357">
        <v>133</v>
      </c>
      <c r="U1357">
        <v>7</v>
      </c>
      <c r="V1357">
        <v>140</v>
      </c>
      <c r="W1357">
        <v>0.99780000000000002</v>
      </c>
      <c r="X1357">
        <v>1</v>
      </c>
      <c r="Y1357">
        <v>1</v>
      </c>
      <c r="Z1357">
        <v>1</v>
      </c>
      <c r="AA1357">
        <v>1</v>
      </c>
      <c r="AB1357" t="s">
        <v>990</v>
      </c>
      <c r="AC1357" t="s">
        <v>8717</v>
      </c>
      <c r="AP1357" t="s">
        <v>980</v>
      </c>
      <c r="AQ1357">
        <v>0</v>
      </c>
      <c r="AT1357" t="s">
        <v>990</v>
      </c>
      <c r="AU1357" t="s">
        <v>8718</v>
      </c>
      <c r="AV1357" t="str">
        <f t="shared" si="21"/>
        <v>FABIANKI w aglomeracji Fabianki</v>
      </c>
      <c r="AW1357" t="s">
        <v>8719</v>
      </c>
      <c r="AX1357" t="s">
        <v>8720</v>
      </c>
      <c r="BF1357" s="730" t="s">
        <v>8701</v>
      </c>
      <c r="BG1357" s="730" t="s">
        <v>1918</v>
      </c>
      <c r="BH1357" s="730" t="s">
        <v>9504</v>
      </c>
    </row>
    <row r="1358" spans="1:60">
      <c r="A1358">
        <v>1354</v>
      </c>
      <c r="B1358" t="s">
        <v>990</v>
      </c>
      <c r="D1358" t="s">
        <v>8721</v>
      </c>
      <c r="E1358" t="s">
        <v>8722</v>
      </c>
      <c r="F1358" t="s">
        <v>973</v>
      </c>
      <c r="G1358">
        <v>1</v>
      </c>
      <c r="H1358">
        <v>0</v>
      </c>
      <c r="I1358" t="s">
        <v>1513</v>
      </c>
      <c r="J1358" t="s">
        <v>8723</v>
      </c>
      <c r="K1358" t="s">
        <v>8722</v>
      </c>
      <c r="L1358" t="s">
        <v>1515</v>
      </c>
      <c r="M1358" t="s">
        <v>1516</v>
      </c>
      <c r="N1358" t="s">
        <v>8722</v>
      </c>
      <c r="O1358" t="s">
        <v>8724</v>
      </c>
      <c r="P1358" t="s">
        <v>8725</v>
      </c>
      <c r="Q1358">
        <v>79524</v>
      </c>
      <c r="R1358">
        <v>95316</v>
      </c>
      <c r="S1358">
        <v>93423</v>
      </c>
      <c r="T1358">
        <v>1707</v>
      </c>
      <c r="U1358">
        <v>0</v>
      </c>
      <c r="V1358">
        <v>1893</v>
      </c>
      <c r="W1358">
        <v>0.98009999999999997</v>
      </c>
      <c r="X1358">
        <v>1</v>
      </c>
      <c r="Y1358">
        <v>1</v>
      </c>
      <c r="Z1358">
        <v>1</v>
      </c>
      <c r="AA1358">
        <v>1</v>
      </c>
      <c r="AB1358" t="s">
        <v>990</v>
      </c>
      <c r="AC1358" t="s">
        <v>8726</v>
      </c>
      <c r="AP1358" t="s">
        <v>980</v>
      </c>
      <c r="AQ1358">
        <v>0</v>
      </c>
      <c r="AT1358" t="s">
        <v>990</v>
      </c>
      <c r="AU1358" t="s">
        <v>8718</v>
      </c>
      <c r="AV1358" t="str">
        <f t="shared" si="21"/>
        <v>SZPETAL GÓRNY w aglomeracji Fabianki</v>
      </c>
      <c r="AW1358" t="s">
        <v>8727</v>
      </c>
      <c r="AX1358" t="s">
        <v>8720</v>
      </c>
      <c r="BF1358" s="730" t="s">
        <v>8706</v>
      </c>
      <c r="BG1358" s="730" t="s">
        <v>1918</v>
      </c>
      <c r="BH1358" s="730" t="s">
        <v>9504</v>
      </c>
    </row>
    <row r="1359" spans="1:60">
      <c r="A1359">
        <v>1355</v>
      </c>
      <c r="B1359" t="s">
        <v>990</v>
      </c>
      <c r="D1359" t="s">
        <v>8728</v>
      </c>
      <c r="E1359" t="s">
        <v>8729</v>
      </c>
      <c r="F1359" t="s">
        <v>973</v>
      </c>
      <c r="G1359">
        <v>1</v>
      </c>
      <c r="H1359">
        <v>0</v>
      </c>
      <c r="I1359" t="s">
        <v>6018</v>
      </c>
      <c r="J1359" t="s">
        <v>8730</v>
      </c>
      <c r="K1359" t="s">
        <v>5205</v>
      </c>
      <c r="L1359" t="s">
        <v>1515</v>
      </c>
      <c r="M1359" t="s">
        <v>1516</v>
      </c>
      <c r="N1359" t="s">
        <v>8729</v>
      </c>
      <c r="O1359" t="s">
        <v>8729</v>
      </c>
      <c r="P1359" t="s">
        <v>8731</v>
      </c>
      <c r="Q1359">
        <v>3052</v>
      </c>
      <c r="R1359">
        <v>3120</v>
      </c>
      <c r="S1359">
        <v>3059</v>
      </c>
      <c r="T1359">
        <v>52</v>
      </c>
      <c r="U1359">
        <v>9</v>
      </c>
      <c r="V1359">
        <v>61</v>
      </c>
      <c r="W1359">
        <v>0.98040000000000005</v>
      </c>
      <c r="X1359">
        <v>1</v>
      </c>
      <c r="Y1359">
        <v>1</v>
      </c>
      <c r="Z1359">
        <v>1</v>
      </c>
      <c r="AA1359">
        <v>1</v>
      </c>
      <c r="AB1359" t="s">
        <v>990</v>
      </c>
      <c r="AC1359" t="s">
        <v>8732</v>
      </c>
      <c r="AP1359" t="s">
        <v>980</v>
      </c>
      <c r="AQ1359">
        <v>0</v>
      </c>
      <c r="AT1359" t="s">
        <v>1459</v>
      </c>
      <c r="AU1359" t="s">
        <v>1756</v>
      </c>
      <c r="AV1359" t="str">
        <f t="shared" si="21"/>
        <v>Oczyszczalnia Ścieków w Nowej Wsi Ełckiej w aglomeracji Ełk</v>
      </c>
      <c r="AW1359" t="s">
        <v>8733</v>
      </c>
      <c r="AX1359" t="s">
        <v>1757</v>
      </c>
      <c r="BF1359" s="730" t="s">
        <v>8712</v>
      </c>
      <c r="BG1359" s="730" t="s">
        <v>8715</v>
      </c>
      <c r="BH1359" s="730" t="s">
        <v>9504</v>
      </c>
    </row>
    <row r="1360" spans="1:60">
      <c r="A1360">
        <v>1356</v>
      </c>
      <c r="B1360" t="s">
        <v>990</v>
      </c>
      <c r="D1360" t="s">
        <v>8734</v>
      </c>
      <c r="E1360" t="s">
        <v>8735</v>
      </c>
      <c r="F1360" t="s">
        <v>973</v>
      </c>
      <c r="G1360">
        <v>1</v>
      </c>
      <c r="H1360">
        <v>0</v>
      </c>
      <c r="I1360" t="s">
        <v>1513</v>
      </c>
      <c r="J1360" t="s">
        <v>2938</v>
      </c>
      <c r="K1360" t="s">
        <v>990</v>
      </c>
      <c r="L1360" t="s">
        <v>1515</v>
      </c>
      <c r="M1360" t="s">
        <v>1516</v>
      </c>
      <c r="N1360" t="s">
        <v>8735</v>
      </c>
      <c r="O1360" t="s">
        <v>8735</v>
      </c>
      <c r="P1360" t="s">
        <v>8736</v>
      </c>
      <c r="Q1360">
        <v>5937</v>
      </c>
      <c r="R1360">
        <v>9911</v>
      </c>
      <c r="S1360">
        <v>9134</v>
      </c>
      <c r="T1360">
        <v>583</v>
      </c>
      <c r="U1360">
        <v>194</v>
      </c>
      <c r="V1360">
        <v>777</v>
      </c>
      <c r="W1360">
        <v>0.92159999999999997</v>
      </c>
      <c r="X1360">
        <v>0</v>
      </c>
      <c r="Y1360">
        <v>1</v>
      </c>
      <c r="Z1360">
        <v>0</v>
      </c>
      <c r="AA1360">
        <v>0</v>
      </c>
      <c r="AB1360" t="s">
        <v>990</v>
      </c>
      <c r="AC1360" t="s">
        <v>8737</v>
      </c>
      <c r="AP1360" t="s">
        <v>980</v>
      </c>
      <c r="AQ1360">
        <v>0</v>
      </c>
      <c r="AT1360" t="s">
        <v>1169</v>
      </c>
      <c r="AU1360" t="s">
        <v>2860</v>
      </c>
      <c r="AV1360" t="str">
        <f t="shared" si="21"/>
        <v>OMB Elbląg w aglomeracji Elbląg</v>
      </c>
      <c r="AW1360" t="s">
        <v>8738</v>
      </c>
      <c r="AX1360" t="s">
        <v>2819</v>
      </c>
      <c r="BF1360" s="730" t="s">
        <v>8721</v>
      </c>
      <c r="BG1360" s="730" t="s">
        <v>8722</v>
      </c>
      <c r="BH1360" s="730" t="s">
        <v>9504</v>
      </c>
    </row>
    <row r="1361" spans="1:60">
      <c r="A1361">
        <v>1357</v>
      </c>
      <c r="B1361" t="s">
        <v>990</v>
      </c>
      <c r="D1361" t="s">
        <v>8739</v>
      </c>
      <c r="E1361" t="s">
        <v>8740</v>
      </c>
      <c r="F1361" t="s">
        <v>973</v>
      </c>
      <c r="G1361">
        <v>1</v>
      </c>
      <c r="H1361">
        <v>0</v>
      </c>
      <c r="I1361" t="s">
        <v>1513</v>
      </c>
      <c r="J1361" t="s">
        <v>5943</v>
      </c>
      <c r="K1361" t="s">
        <v>8715</v>
      </c>
      <c r="L1361" t="s">
        <v>1515</v>
      </c>
      <c r="M1361" t="s">
        <v>1516</v>
      </c>
      <c r="N1361" t="s">
        <v>8740</v>
      </c>
      <c r="O1361" t="s">
        <v>8740</v>
      </c>
      <c r="P1361" t="s">
        <v>8741</v>
      </c>
      <c r="Q1361">
        <v>3089</v>
      </c>
      <c r="R1361">
        <v>3289</v>
      </c>
      <c r="S1361">
        <v>2780</v>
      </c>
      <c r="T1361">
        <v>501</v>
      </c>
      <c r="U1361">
        <v>8</v>
      </c>
      <c r="V1361">
        <v>509</v>
      </c>
      <c r="W1361">
        <v>0.84519999999999995</v>
      </c>
      <c r="X1361">
        <v>0</v>
      </c>
      <c r="Y1361">
        <v>1</v>
      </c>
      <c r="Z1361">
        <v>1</v>
      </c>
      <c r="AA1361">
        <v>0</v>
      </c>
      <c r="AB1361" t="s">
        <v>990</v>
      </c>
      <c r="AC1361" t="s">
        <v>8742</v>
      </c>
      <c r="AP1361" t="s">
        <v>980</v>
      </c>
      <c r="AQ1361">
        <v>0</v>
      </c>
      <c r="AT1361" t="s">
        <v>1459</v>
      </c>
      <c r="AU1361" t="s">
        <v>1982</v>
      </c>
      <c r="AV1361" t="str">
        <f t="shared" si="21"/>
        <v>Dźwierzuty w aglomeracji DŹWIERZUTY</v>
      </c>
      <c r="AW1361" t="s">
        <v>1983</v>
      </c>
      <c r="AX1361" t="s">
        <v>1984</v>
      </c>
      <c r="BF1361" s="730" t="s">
        <v>8728</v>
      </c>
      <c r="BG1361" s="730" t="s">
        <v>5205</v>
      </c>
      <c r="BH1361" s="730" t="s">
        <v>9504</v>
      </c>
    </row>
    <row r="1362" spans="1:60">
      <c r="A1362">
        <v>1358</v>
      </c>
      <c r="B1362" t="s">
        <v>990</v>
      </c>
      <c r="D1362" t="s">
        <v>8743</v>
      </c>
      <c r="E1362" t="s">
        <v>8744</v>
      </c>
      <c r="F1362" t="s">
        <v>973</v>
      </c>
      <c r="G1362">
        <v>1</v>
      </c>
      <c r="H1362">
        <v>0</v>
      </c>
      <c r="I1362" t="s">
        <v>1513</v>
      </c>
      <c r="J1362" t="s">
        <v>5887</v>
      </c>
      <c r="K1362" t="s">
        <v>990</v>
      </c>
      <c r="L1362" t="s">
        <v>1515</v>
      </c>
      <c r="M1362" t="s">
        <v>1516</v>
      </c>
      <c r="N1362" t="s">
        <v>8744</v>
      </c>
      <c r="O1362" t="s">
        <v>8745</v>
      </c>
      <c r="P1362" t="s">
        <v>8746</v>
      </c>
      <c r="Q1362">
        <v>2262</v>
      </c>
      <c r="R1362">
        <v>2272</v>
      </c>
      <c r="S1362">
        <v>2234</v>
      </c>
      <c r="T1362">
        <v>38</v>
      </c>
      <c r="U1362">
        <v>0</v>
      </c>
      <c r="V1362">
        <v>38</v>
      </c>
      <c r="W1362">
        <v>0.98329999999999995</v>
      </c>
      <c r="X1362">
        <v>1</v>
      </c>
      <c r="Y1362">
        <v>1</v>
      </c>
      <c r="Z1362">
        <v>1</v>
      </c>
      <c r="AA1362">
        <v>1</v>
      </c>
      <c r="AB1362" t="s">
        <v>990</v>
      </c>
      <c r="AC1362" t="s">
        <v>8747</v>
      </c>
      <c r="AP1362" t="s">
        <v>980</v>
      </c>
      <c r="AQ1362">
        <v>0</v>
      </c>
      <c r="AT1362" t="s">
        <v>970</v>
      </c>
      <c r="AU1362" t="s">
        <v>1417</v>
      </c>
      <c r="AV1362" t="str">
        <f t="shared" si="21"/>
        <v>Oczyszczalnia Międzywodzie w aglomeracji Dziwnów</v>
      </c>
      <c r="AW1362" t="s">
        <v>8748</v>
      </c>
      <c r="AX1362" t="s">
        <v>1418</v>
      </c>
      <c r="BF1362" s="730" t="s">
        <v>8734</v>
      </c>
      <c r="BG1362" s="730" t="s">
        <v>990</v>
      </c>
      <c r="BH1362" s="730" t="s">
        <v>9504</v>
      </c>
    </row>
    <row r="1363" spans="1:60">
      <c r="A1363">
        <v>1359</v>
      </c>
      <c r="B1363" t="s">
        <v>990</v>
      </c>
      <c r="D1363" t="s">
        <v>8749</v>
      </c>
      <c r="E1363" t="s">
        <v>8750</v>
      </c>
      <c r="F1363" t="s">
        <v>973</v>
      </c>
      <c r="G1363">
        <v>1</v>
      </c>
      <c r="H1363">
        <v>0</v>
      </c>
      <c r="I1363" t="s">
        <v>5533</v>
      </c>
      <c r="J1363" t="s">
        <v>5563</v>
      </c>
      <c r="K1363" t="s">
        <v>4666</v>
      </c>
      <c r="L1363" t="s">
        <v>1515</v>
      </c>
      <c r="M1363" t="s">
        <v>1516</v>
      </c>
      <c r="N1363" t="s">
        <v>8750</v>
      </c>
      <c r="O1363" t="s">
        <v>8751</v>
      </c>
      <c r="P1363" t="s">
        <v>8752</v>
      </c>
      <c r="Q1363">
        <v>15588</v>
      </c>
      <c r="R1363">
        <v>15320</v>
      </c>
      <c r="S1363">
        <v>14415</v>
      </c>
      <c r="T1363">
        <v>820</v>
      </c>
      <c r="U1363">
        <v>85</v>
      </c>
      <c r="V1363">
        <v>905</v>
      </c>
      <c r="W1363">
        <v>0.94089999999999996</v>
      </c>
      <c r="X1363">
        <v>0</v>
      </c>
      <c r="Y1363">
        <v>1</v>
      </c>
      <c r="Z1363">
        <v>1</v>
      </c>
      <c r="AA1363">
        <v>0</v>
      </c>
      <c r="AB1363" t="s">
        <v>990</v>
      </c>
      <c r="AC1363" t="s">
        <v>8753</v>
      </c>
      <c r="AP1363" t="s">
        <v>980</v>
      </c>
      <c r="AQ1363">
        <v>0</v>
      </c>
      <c r="AT1363" t="s">
        <v>1029</v>
      </c>
      <c r="AU1363" t="s">
        <v>8231</v>
      </c>
      <c r="AV1363" t="str">
        <f t="shared" si="21"/>
        <v>OŚ w Dzierżoniowie w aglomeracji Dzierżoniów</v>
      </c>
      <c r="AW1363" t="s">
        <v>8754</v>
      </c>
      <c r="AX1363" t="s">
        <v>7972</v>
      </c>
      <c r="BF1363" s="730" t="s">
        <v>8739</v>
      </c>
      <c r="BG1363" s="730" t="s">
        <v>8715</v>
      </c>
      <c r="BH1363" s="730" t="s">
        <v>9504</v>
      </c>
    </row>
    <row r="1364" spans="1:60">
      <c r="A1364">
        <v>1360</v>
      </c>
      <c r="B1364" t="s">
        <v>990</v>
      </c>
      <c r="D1364" t="s">
        <v>8755</v>
      </c>
      <c r="E1364" t="s">
        <v>2132</v>
      </c>
      <c r="F1364" t="s">
        <v>973</v>
      </c>
      <c r="G1364">
        <v>1</v>
      </c>
      <c r="H1364">
        <v>0</v>
      </c>
      <c r="I1364" t="s">
        <v>1513</v>
      </c>
      <c r="J1364" t="s">
        <v>5887</v>
      </c>
      <c r="K1364" t="s">
        <v>8715</v>
      </c>
      <c r="L1364" t="s">
        <v>1515</v>
      </c>
      <c r="M1364" t="s">
        <v>1516</v>
      </c>
      <c r="N1364" t="s">
        <v>2132</v>
      </c>
      <c r="O1364" t="s">
        <v>2132</v>
      </c>
      <c r="P1364" t="s">
        <v>8756</v>
      </c>
      <c r="Q1364">
        <v>1738</v>
      </c>
      <c r="R1364">
        <v>1738</v>
      </c>
      <c r="S1364">
        <v>1725</v>
      </c>
      <c r="T1364">
        <v>13</v>
      </c>
      <c r="U1364">
        <v>0</v>
      </c>
      <c r="V1364">
        <v>13</v>
      </c>
      <c r="W1364">
        <v>0.99250000000000005</v>
      </c>
      <c r="X1364">
        <v>1</v>
      </c>
      <c r="Y1364">
        <v>1</v>
      </c>
      <c r="Z1364">
        <v>1</v>
      </c>
      <c r="AA1364">
        <v>1</v>
      </c>
      <c r="AB1364" t="s">
        <v>990</v>
      </c>
      <c r="AC1364" t="s">
        <v>8757</v>
      </c>
      <c r="AP1364" t="s">
        <v>980</v>
      </c>
      <c r="AQ1364">
        <v>0</v>
      </c>
      <c r="AT1364" t="s">
        <v>1169</v>
      </c>
      <c r="AU1364" t="s">
        <v>2851</v>
      </c>
      <c r="AV1364" t="str">
        <f t="shared" si="21"/>
        <v>Dzierzgoń w aglomeracji Dzierzgoń</v>
      </c>
      <c r="AW1364" t="s">
        <v>2852</v>
      </c>
      <c r="AX1364" t="s">
        <v>2852</v>
      </c>
      <c r="BF1364" s="730" t="s">
        <v>8743</v>
      </c>
      <c r="BG1364" s="730" t="s">
        <v>990</v>
      </c>
      <c r="BH1364" s="730" t="s">
        <v>9504</v>
      </c>
    </row>
    <row r="1365" spans="1:60">
      <c r="A1365">
        <v>1361</v>
      </c>
      <c r="B1365" t="s">
        <v>990</v>
      </c>
      <c r="D1365" t="s">
        <v>8758</v>
      </c>
      <c r="E1365" t="s">
        <v>8759</v>
      </c>
      <c r="F1365" t="s">
        <v>973</v>
      </c>
      <c r="G1365">
        <v>1</v>
      </c>
      <c r="H1365">
        <v>0</v>
      </c>
      <c r="I1365" t="s">
        <v>1998</v>
      </c>
      <c r="J1365" t="s">
        <v>2622</v>
      </c>
      <c r="K1365" t="s">
        <v>1918</v>
      </c>
      <c r="L1365" t="s">
        <v>1515</v>
      </c>
      <c r="M1365" t="s">
        <v>1516</v>
      </c>
      <c r="N1365" t="s">
        <v>8759</v>
      </c>
      <c r="O1365" t="s">
        <v>8760</v>
      </c>
      <c r="P1365" t="s">
        <v>8761</v>
      </c>
      <c r="Q1365">
        <v>2220</v>
      </c>
      <c r="R1365">
        <v>2307</v>
      </c>
      <c r="S1365">
        <v>2272</v>
      </c>
      <c r="T1365">
        <v>28</v>
      </c>
      <c r="U1365">
        <v>7</v>
      </c>
      <c r="V1365">
        <v>35</v>
      </c>
      <c r="W1365">
        <v>0.98480000000000001</v>
      </c>
      <c r="X1365">
        <v>1</v>
      </c>
      <c r="Y1365">
        <v>1</v>
      </c>
      <c r="Z1365">
        <v>1</v>
      </c>
      <c r="AA1365">
        <v>1</v>
      </c>
      <c r="AB1365" t="s">
        <v>990</v>
      </c>
      <c r="AC1365" t="s">
        <v>8762</v>
      </c>
      <c r="AP1365" t="s">
        <v>980</v>
      </c>
      <c r="AQ1365">
        <v>0</v>
      </c>
      <c r="AT1365" t="s">
        <v>1169</v>
      </c>
      <c r="AU1365" t="s">
        <v>3211</v>
      </c>
      <c r="AV1365" t="str">
        <f t="shared" si="21"/>
        <v>Parowa w aglomeracji Dziemiany</v>
      </c>
      <c r="AW1365" t="s">
        <v>8763</v>
      </c>
      <c r="AX1365" t="s">
        <v>3212</v>
      </c>
      <c r="BF1365" s="730" t="s">
        <v>8749</v>
      </c>
      <c r="BG1365" s="730" t="s">
        <v>4666</v>
      </c>
      <c r="BH1365" s="730" t="s">
        <v>9504</v>
      </c>
    </row>
    <row r="1366" spans="1:60">
      <c r="A1366">
        <v>1362</v>
      </c>
      <c r="B1366" t="s">
        <v>990</v>
      </c>
      <c r="D1366" t="s">
        <v>8764</v>
      </c>
      <c r="E1366" t="s">
        <v>8765</v>
      </c>
      <c r="F1366" t="s">
        <v>973</v>
      </c>
      <c r="G1366">
        <v>1</v>
      </c>
      <c r="H1366">
        <v>0</v>
      </c>
      <c r="I1366" t="s">
        <v>1513</v>
      </c>
      <c r="J1366" t="s">
        <v>8613</v>
      </c>
      <c r="K1366" t="s">
        <v>8722</v>
      </c>
      <c r="L1366" t="s">
        <v>1515</v>
      </c>
      <c r="M1366" t="s">
        <v>1516</v>
      </c>
      <c r="N1366" t="s">
        <v>8765</v>
      </c>
      <c r="O1366" t="s">
        <v>8765</v>
      </c>
      <c r="P1366" t="s">
        <v>8766</v>
      </c>
      <c r="Q1366">
        <v>2692</v>
      </c>
      <c r="R1366">
        <v>2396</v>
      </c>
      <c r="S1366">
        <v>2350</v>
      </c>
      <c r="T1366">
        <v>46</v>
      </c>
      <c r="U1366">
        <v>0</v>
      </c>
      <c r="V1366">
        <v>46</v>
      </c>
      <c r="W1366">
        <v>0.98080000000000001</v>
      </c>
      <c r="X1366">
        <v>1</v>
      </c>
      <c r="Y1366">
        <v>0</v>
      </c>
      <c r="Z1366">
        <v>1</v>
      </c>
      <c r="AA1366">
        <v>0</v>
      </c>
      <c r="AB1366" t="s">
        <v>990</v>
      </c>
      <c r="AC1366" t="s">
        <v>8767</v>
      </c>
      <c r="AP1366" t="s">
        <v>980</v>
      </c>
      <c r="AQ1366">
        <v>0</v>
      </c>
      <c r="AT1366" t="s">
        <v>1029</v>
      </c>
      <c r="AU1366" t="s">
        <v>8494</v>
      </c>
      <c r="AV1366" t="str">
        <f t="shared" si="21"/>
        <v>Dziećmorowice w aglomeracji Dziećmorowice</v>
      </c>
      <c r="AW1366" t="s">
        <v>8495</v>
      </c>
      <c r="AX1366" t="s">
        <v>8495</v>
      </c>
      <c r="BF1366" s="730" t="s">
        <v>8755</v>
      </c>
      <c r="BG1366" s="730" t="s">
        <v>8715</v>
      </c>
      <c r="BH1366" s="730" t="s">
        <v>9504</v>
      </c>
    </row>
    <row r="1367" spans="1:60">
      <c r="A1367">
        <v>1363</v>
      </c>
      <c r="B1367" t="s">
        <v>990</v>
      </c>
      <c r="D1367" t="s">
        <v>8768</v>
      </c>
      <c r="E1367" t="s">
        <v>8769</v>
      </c>
      <c r="F1367" t="s">
        <v>973</v>
      </c>
      <c r="G1367">
        <v>1</v>
      </c>
      <c r="H1367">
        <v>0</v>
      </c>
      <c r="I1367" t="s">
        <v>8770</v>
      </c>
      <c r="J1367" t="s">
        <v>5645</v>
      </c>
      <c r="K1367" t="s">
        <v>5205</v>
      </c>
      <c r="L1367" t="s">
        <v>1515</v>
      </c>
      <c r="M1367" t="s">
        <v>1516</v>
      </c>
      <c r="N1367" t="s">
        <v>8769</v>
      </c>
      <c r="O1367" t="s">
        <v>8769</v>
      </c>
      <c r="P1367" t="s">
        <v>8771</v>
      </c>
      <c r="Q1367">
        <v>10691</v>
      </c>
      <c r="R1367">
        <v>10426</v>
      </c>
      <c r="S1367">
        <v>10193</v>
      </c>
      <c r="T1367">
        <v>216</v>
      </c>
      <c r="U1367">
        <v>17</v>
      </c>
      <c r="V1367">
        <v>233</v>
      </c>
      <c r="W1367">
        <v>0.97770000000000001</v>
      </c>
      <c r="X1367">
        <v>0</v>
      </c>
      <c r="Y1367">
        <v>1</v>
      </c>
      <c r="Z1367">
        <v>0</v>
      </c>
      <c r="AA1367">
        <v>0</v>
      </c>
      <c r="AB1367" t="s">
        <v>990</v>
      </c>
      <c r="AC1367" t="s">
        <v>8772</v>
      </c>
      <c r="AP1367" t="s">
        <v>980</v>
      </c>
      <c r="AQ1367">
        <v>0</v>
      </c>
      <c r="AT1367" t="s">
        <v>1038</v>
      </c>
      <c r="AU1367" t="s">
        <v>6637</v>
      </c>
      <c r="AV1367" t="str">
        <f t="shared" si="21"/>
        <v>Działoszyn w aglomeracji Działoszyn</v>
      </c>
      <c r="AW1367" t="s">
        <v>6638</v>
      </c>
      <c r="AX1367" t="s">
        <v>6638</v>
      </c>
      <c r="BF1367" s="730" t="s">
        <v>8758</v>
      </c>
      <c r="BG1367" s="730" t="s">
        <v>1918</v>
      </c>
      <c r="BH1367" s="730" t="s">
        <v>9504</v>
      </c>
    </row>
    <row r="1368" spans="1:60">
      <c r="A1368">
        <v>1364</v>
      </c>
      <c r="B1368" t="s">
        <v>990</v>
      </c>
      <c r="D1368" t="s">
        <v>8773</v>
      </c>
      <c r="E1368" t="s">
        <v>8774</v>
      </c>
      <c r="F1368" t="s">
        <v>973</v>
      </c>
      <c r="G1368">
        <v>1</v>
      </c>
      <c r="H1368">
        <v>0</v>
      </c>
      <c r="I1368" t="s">
        <v>1746</v>
      </c>
      <c r="J1368" t="s">
        <v>2645</v>
      </c>
      <c r="K1368" t="s">
        <v>8722</v>
      </c>
      <c r="L1368" t="s">
        <v>1515</v>
      </c>
      <c r="M1368" t="s">
        <v>1516</v>
      </c>
      <c r="N1368" t="s">
        <v>8775</v>
      </c>
      <c r="O1368" t="s">
        <v>8776</v>
      </c>
      <c r="P1368" t="s">
        <v>8777</v>
      </c>
      <c r="Q1368">
        <v>27067</v>
      </c>
      <c r="R1368">
        <v>25364</v>
      </c>
      <c r="S1368">
        <v>25270</v>
      </c>
      <c r="T1368">
        <v>68</v>
      </c>
      <c r="U1368">
        <v>26</v>
      </c>
      <c r="V1368">
        <v>94</v>
      </c>
      <c r="W1368">
        <v>0.99629999999999996</v>
      </c>
      <c r="X1368">
        <v>1</v>
      </c>
      <c r="Y1368">
        <v>0</v>
      </c>
      <c r="Z1368">
        <v>1</v>
      </c>
      <c r="AA1368">
        <v>0</v>
      </c>
      <c r="AB1368" t="s">
        <v>990</v>
      </c>
      <c r="AC1368" t="s">
        <v>8778</v>
      </c>
      <c r="AP1368" t="s">
        <v>980</v>
      </c>
      <c r="AQ1368">
        <v>0</v>
      </c>
      <c r="AT1368" t="s">
        <v>1038</v>
      </c>
      <c r="AU1368" t="s">
        <v>6637</v>
      </c>
      <c r="AV1368" t="str">
        <f t="shared" si="21"/>
        <v>Trębaczew w aglomeracji Działoszyn</v>
      </c>
      <c r="AW1368" t="s">
        <v>8779</v>
      </c>
      <c r="AX1368" t="s">
        <v>6638</v>
      </c>
      <c r="BF1368" s="730" t="s">
        <v>8764</v>
      </c>
      <c r="BG1368" s="730" t="s">
        <v>8722</v>
      </c>
      <c r="BH1368" s="730" t="s">
        <v>9504</v>
      </c>
    </row>
    <row r="1369" spans="1:60">
      <c r="A1369">
        <v>1365</v>
      </c>
      <c r="B1369" t="s">
        <v>990</v>
      </c>
      <c r="D1369" t="s">
        <v>8718</v>
      </c>
      <c r="E1369" t="s">
        <v>8720</v>
      </c>
      <c r="F1369" t="s">
        <v>973</v>
      </c>
      <c r="G1369">
        <v>2</v>
      </c>
      <c r="H1369">
        <v>0</v>
      </c>
      <c r="I1369" t="s">
        <v>1998</v>
      </c>
      <c r="J1369" t="s">
        <v>2138</v>
      </c>
      <c r="K1369" t="s">
        <v>1918</v>
      </c>
      <c r="L1369" t="s">
        <v>1515</v>
      </c>
      <c r="M1369" t="s">
        <v>1516</v>
      </c>
      <c r="N1369" t="s">
        <v>8720</v>
      </c>
      <c r="O1369" t="s">
        <v>8720</v>
      </c>
      <c r="P1369" t="s">
        <v>8780</v>
      </c>
      <c r="Q1369">
        <v>3939</v>
      </c>
      <c r="R1369">
        <v>4079</v>
      </c>
      <c r="S1369">
        <v>3506</v>
      </c>
      <c r="T1369">
        <v>382</v>
      </c>
      <c r="U1369">
        <v>191</v>
      </c>
      <c r="V1369">
        <v>573</v>
      </c>
      <c r="W1369">
        <v>0.85950000000000004</v>
      </c>
      <c r="X1369">
        <v>0</v>
      </c>
      <c r="Y1369">
        <v>1</v>
      </c>
      <c r="Z1369">
        <v>1</v>
      </c>
      <c r="AA1369">
        <v>0</v>
      </c>
      <c r="AB1369" t="s">
        <v>990</v>
      </c>
      <c r="AC1369" s="488" t="s">
        <v>8781</v>
      </c>
      <c r="AD1369" s="489" t="s">
        <v>8782</v>
      </c>
      <c r="AP1369" t="s">
        <v>980</v>
      </c>
      <c r="AQ1369">
        <v>0</v>
      </c>
      <c r="AT1369" t="s">
        <v>935</v>
      </c>
      <c r="AU1369" t="s">
        <v>5455</v>
      </c>
      <c r="AV1369" t="str">
        <f t="shared" si="21"/>
        <v xml:space="preserve">Związek Międzygminny Nidzica w aglomeracji Działoszyce </v>
      </c>
      <c r="AW1369" t="s">
        <v>8783</v>
      </c>
      <c r="AX1369" t="s">
        <v>5456</v>
      </c>
      <c r="BF1369" s="730" t="s">
        <v>8768</v>
      </c>
      <c r="BG1369" s="730" t="s">
        <v>5205</v>
      </c>
      <c r="BH1369" s="730" t="s">
        <v>9504</v>
      </c>
    </row>
    <row r="1370" spans="1:60">
      <c r="A1370">
        <v>1366</v>
      </c>
      <c r="B1370" t="s">
        <v>990</v>
      </c>
      <c r="D1370" t="s">
        <v>8710</v>
      </c>
      <c r="E1370" t="s">
        <v>8711</v>
      </c>
      <c r="F1370" t="s">
        <v>973</v>
      </c>
      <c r="G1370">
        <v>1</v>
      </c>
      <c r="H1370">
        <v>0</v>
      </c>
      <c r="I1370" t="s">
        <v>4404</v>
      </c>
      <c r="J1370" t="s">
        <v>8545</v>
      </c>
      <c r="K1370" t="s">
        <v>5205</v>
      </c>
      <c r="L1370" t="s">
        <v>1515</v>
      </c>
      <c r="M1370" t="s">
        <v>1516</v>
      </c>
      <c r="N1370" t="s">
        <v>8711</v>
      </c>
      <c r="O1370" t="s">
        <v>8711</v>
      </c>
      <c r="P1370" t="s">
        <v>8784</v>
      </c>
      <c r="Q1370">
        <v>2723</v>
      </c>
      <c r="R1370">
        <v>2625</v>
      </c>
      <c r="S1370">
        <v>2551</v>
      </c>
      <c r="T1370">
        <v>27</v>
      </c>
      <c r="U1370">
        <v>47</v>
      </c>
      <c r="V1370">
        <v>74</v>
      </c>
      <c r="W1370">
        <v>0.9718</v>
      </c>
      <c r="X1370">
        <v>0</v>
      </c>
      <c r="Y1370">
        <v>1</v>
      </c>
      <c r="Z1370">
        <v>1</v>
      </c>
      <c r="AA1370">
        <v>0</v>
      </c>
      <c r="AB1370" t="s">
        <v>990</v>
      </c>
      <c r="AC1370" t="s">
        <v>8785</v>
      </c>
      <c r="AP1370" t="s">
        <v>980</v>
      </c>
      <c r="AQ1370">
        <v>0</v>
      </c>
      <c r="AT1370" t="s">
        <v>990</v>
      </c>
      <c r="AU1370" t="s">
        <v>8773</v>
      </c>
      <c r="AV1370" t="str">
        <f t="shared" si="21"/>
        <v>Oczyszczalnia Działdowo w aglomeracji Działdowo</v>
      </c>
      <c r="AW1370" t="s">
        <v>8786</v>
      </c>
      <c r="AX1370" t="s">
        <v>8774</v>
      </c>
      <c r="BF1370" s="730" t="s">
        <v>8773</v>
      </c>
      <c r="BG1370" s="730" t="s">
        <v>8722</v>
      </c>
      <c r="BH1370" s="730" t="s">
        <v>9504</v>
      </c>
    </row>
    <row r="1371" spans="1:60">
      <c r="A1371">
        <v>1367</v>
      </c>
      <c r="B1371" t="s">
        <v>990</v>
      </c>
      <c r="D1371" t="s">
        <v>8688</v>
      </c>
      <c r="E1371" t="s">
        <v>8690</v>
      </c>
      <c r="F1371" t="s">
        <v>973</v>
      </c>
      <c r="G1371">
        <v>1</v>
      </c>
      <c r="H1371">
        <v>0</v>
      </c>
      <c r="I1371" t="s">
        <v>1513</v>
      </c>
      <c r="J1371" t="s">
        <v>8787</v>
      </c>
      <c r="K1371" t="s">
        <v>4666</v>
      </c>
      <c r="L1371" t="s">
        <v>1515</v>
      </c>
      <c r="M1371" t="s">
        <v>1516</v>
      </c>
      <c r="N1371" t="s">
        <v>8690</v>
      </c>
      <c r="O1371" t="s">
        <v>8690</v>
      </c>
      <c r="P1371" t="s">
        <v>8788</v>
      </c>
      <c r="Q1371">
        <v>4500</v>
      </c>
      <c r="R1371">
        <v>4500</v>
      </c>
      <c r="S1371">
        <v>4301</v>
      </c>
      <c r="T1371">
        <v>133</v>
      </c>
      <c r="U1371">
        <v>66</v>
      </c>
      <c r="V1371">
        <v>199</v>
      </c>
      <c r="W1371">
        <v>0.95579999999999998</v>
      </c>
      <c r="X1371">
        <v>0</v>
      </c>
      <c r="Y1371">
        <v>1</v>
      </c>
      <c r="Z1371">
        <v>1</v>
      </c>
      <c r="AA1371">
        <v>0</v>
      </c>
      <c r="AB1371" t="s">
        <v>990</v>
      </c>
      <c r="AC1371" t="s">
        <v>8789</v>
      </c>
      <c r="AP1371" t="s">
        <v>980</v>
      </c>
      <c r="AQ1371">
        <v>0</v>
      </c>
      <c r="AT1371" t="s">
        <v>1019</v>
      </c>
      <c r="AU1371" t="s">
        <v>7037</v>
      </c>
      <c r="AV1371" t="str">
        <f t="shared" si="21"/>
        <v>Dynów w aglomeracji Dynów</v>
      </c>
      <c r="AW1371" t="s">
        <v>7038</v>
      </c>
      <c r="AX1371" t="s">
        <v>7038</v>
      </c>
      <c r="BF1371" s="730" t="s">
        <v>8718</v>
      </c>
      <c r="BG1371" s="730" t="s">
        <v>1918</v>
      </c>
      <c r="BH1371" s="730" t="s">
        <v>9504</v>
      </c>
    </row>
    <row r="1372" spans="1:60">
      <c r="A1372">
        <v>1368</v>
      </c>
      <c r="B1372" t="s">
        <v>990</v>
      </c>
      <c r="D1372" t="s">
        <v>8681</v>
      </c>
      <c r="E1372" t="s">
        <v>8683</v>
      </c>
      <c r="F1372" t="s">
        <v>973</v>
      </c>
      <c r="G1372">
        <v>1</v>
      </c>
      <c r="H1372">
        <v>0</v>
      </c>
      <c r="I1372" t="s">
        <v>5533</v>
      </c>
      <c r="J1372" t="s">
        <v>5632</v>
      </c>
      <c r="K1372" t="s">
        <v>4666</v>
      </c>
      <c r="L1372" t="s">
        <v>1515</v>
      </c>
      <c r="M1372" t="s">
        <v>1516</v>
      </c>
      <c r="N1372" t="s">
        <v>8683</v>
      </c>
      <c r="O1372" t="s">
        <v>8683</v>
      </c>
      <c r="P1372" t="s">
        <v>8790</v>
      </c>
      <c r="Q1372">
        <v>2059</v>
      </c>
      <c r="R1372">
        <v>2089</v>
      </c>
      <c r="S1372">
        <v>1978</v>
      </c>
      <c r="T1372">
        <v>89</v>
      </c>
      <c r="U1372">
        <v>22</v>
      </c>
      <c r="V1372">
        <v>111</v>
      </c>
      <c r="W1372">
        <v>0.94689999999999996</v>
      </c>
      <c r="X1372">
        <v>0</v>
      </c>
      <c r="Y1372">
        <v>0</v>
      </c>
      <c r="Z1372">
        <v>1</v>
      </c>
      <c r="AA1372">
        <v>0</v>
      </c>
      <c r="AB1372" t="s">
        <v>990</v>
      </c>
      <c r="AC1372" t="s">
        <v>8791</v>
      </c>
      <c r="AP1372" t="s">
        <v>980</v>
      </c>
      <c r="AQ1372">
        <v>0</v>
      </c>
      <c r="AT1372" t="s">
        <v>1019</v>
      </c>
      <c r="AU1372" t="s">
        <v>7292</v>
      </c>
      <c r="AV1372" t="str">
        <f t="shared" si="21"/>
        <v>Biologiczno-mechaniczna oczyyszczalnia ścieków BOS 500 w aglomeracji Dukla</v>
      </c>
      <c r="AW1372" t="s">
        <v>8792</v>
      </c>
      <c r="AX1372" t="s">
        <v>7293</v>
      </c>
      <c r="BF1372" s="730" t="s">
        <v>8710</v>
      </c>
      <c r="BG1372" s="730" t="s">
        <v>5205</v>
      </c>
      <c r="BH1372" s="730" t="s">
        <v>9504</v>
      </c>
    </row>
    <row r="1373" spans="1:60">
      <c r="A1373">
        <v>1369</v>
      </c>
      <c r="B1373" t="s">
        <v>990</v>
      </c>
      <c r="D1373" t="s">
        <v>8673</v>
      </c>
      <c r="E1373" t="s">
        <v>8675</v>
      </c>
      <c r="F1373" t="s">
        <v>973</v>
      </c>
      <c r="G1373">
        <v>1</v>
      </c>
      <c r="H1373">
        <v>0</v>
      </c>
      <c r="I1373" t="s">
        <v>1513</v>
      </c>
      <c r="J1373" t="s">
        <v>8644</v>
      </c>
      <c r="K1373" t="s">
        <v>990</v>
      </c>
      <c r="L1373" t="s">
        <v>1515</v>
      </c>
      <c r="M1373" t="s">
        <v>1516</v>
      </c>
      <c r="N1373" t="s">
        <v>8675</v>
      </c>
      <c r="O1373" t="s">
        <v>8793</v>
      </c>
      <c r="P1373" t="s">
        <v>8794</v>
      </c>
      <c r="Q1373">
        <v>39238</v>
      </c>
      <c r="R1373">
        <v>37771</v>
      </c>
      <c r="S1373">
        <v>37281</v>
      </c>
      <c r="T1373">
        <v>417</v>
      </c>
      <c r="U1373">
        <v>73</v>
      </c>
      <c r="V1373">
        <v>490</v>
      </c>
      <c r="W1373">
        <v>0.98699999999999999</v>
      </c>
      <c r="X1373">
        <v>1</v>
      </c>
      <c r="Y1373">
        <v>1</v>
      </c>
      <c r="Z1373">
        <v>1</v>
      </c>
      <c r="AA1373">
        <v>1</v>
      </c>
      <c r="AB1373" t="s">
        <v>990</v>
      </c>
      <c r="AC1373" t="s">
        <v>8795</v>
      </c>
      <c r="AP1373" t="s">
        <v>980</v>
      </c>
      <c r="AQ1373">
        <v>0</v>
      </c>
      <c r="AT1373" t="s">
        <v>1169</v>
      </c>
      <c r="AU1373" t="s">
        <v>3204</v>
      </c>
      <c r="AV1373" t="str">
        <f t="shared" si="21"/>
        <v>Oczyszczalnia ścieków w Drzycimiu w aglomeracji Drzycim</v>
      </c>
      <c r="AW1373" t="s">
        <v>8796</v>
      </c>
      <c r="AX1373" t="s">
        <v>3205</v>
      </c>
      <c r="BF1373" s="730" t="s">
        <v>8688</v>
      </c>
      <c r="BG1373" s="730" t="s">
        <v>4666</v>
      </c>
      <c r="BH1373" s="730" t="s">
        <v>9504</v>
      </c>
    </row>
    <row r="1374" spans="1:60">
      <c r="A1374">
        <v>1370</v>
      </c>
      <c r="B1374" t="s">
        <v>990</v>
      </c>
      <c r="D1374" t="s">
        <v>8660</v>
      </c>
      <c r="E1374" t="s">
        <v>8662</v>
      </c>
      <c r="F1374" t="s">
        <v>973</v>
      </c>
      <c r="G1374">
        <v>1</v>
      </c>
      <c r="H1374">
        <v>0</v>
      </c>
      <c r="I1374" t="s">
        <v>1513</v>
      </c>
      <c r="J1374" t="s">
        <v>8613</v>
      </c>
      <c r="K1374" t="s">
        <v>1918</v>
      </c>
      <c r="L1374" t="s">
        <v>1515</v>
      </c>
      <c r="M1374" t="s">
        <v>1516</v>
      </c>
      <c r="N1374" t="s">
        <v>8662</v>
      </c>
      <c r="O1374" t="s">
        <v>8662</v>
      </c>
      <c r="P1374" t="s">
        <v>8797</v>
      </c>
      <c r="Q1374">
        <v>3695</v>
      </c>
      <c r="R1374">
        <v>3695</v>
      </c>
      <c r="S1374">
        <v>3158</v>
      </c>
      <c r="T1374">
        <v>537</v>
      </c>
      <c r="U1374">
        <v>0</v>
      </c>
      <c r="V1374">
        <v>537</v>
      </c>
      <c r="W1374">
        <v>0.85470000000000002</v>
      </c>
      <c r="X1374">
        <v>0</v>
      </c>
      <c r="Y1374">
        <v>1</v>
      </c>
      <c r="Z1374">
        <v>1</v>
      </c>
      <c r="AA1374">
        <v>0</v>
      </c>
      <c r="AB1374" t="s">
        <v>990</v>
      </c>
      <c r="AC1374" t="s">
        <v>8798</v>
      </c>
      <c r="AP1374" t="s">
        <v>980</v>
      </c>
      <c r="AQ1374">
        <v>0</v>
      </c>
      <c r="AT1374" t="s">
        <v>1169</v>
      </c>
      <c r="AU1374" t="s">
        <v>3204</v>
      </c>
      <c r="AV1374" t="str">
        <f t="shared" si="21"/>
        <v>Oczyszczalnia ścieków socjalno-bytowych Zakład Gródek w aglomeracji Drzycim</v>
      </c>
      <c r="AW1374" t="s">
        <v>8799</v>
      </c>
      <c r="AX1374" t="s">
        <v>3205</v>
      </c>
      <c r="BF1374" s="730" t="s">
        <v>8681</v>
      </c>
      <c r="BG1374" s="730" t="s">
        <v>4666</v>
      </c>
      <c r="BH1374" s="730" t="s">
        <v>9504</v>
      </c>
    </row>
    <row r="1375" spans="1:60">
      <c r="A1375">
        <v>1371</v>
      </c>
      <c r="B1375" t="s">
        <v>990</v>
      </c>
      <c r="D1375" t="s">
        <v>8616</v>
      </c>
      <c r="E1375" t="s">
        <v>8618</v>
      </c>
      <c r="F1375" t="s">
        <v>973</v>
      </c>
      <c r="G1375">
        <v>1</v>
      </c>
      <c r="H1375">
        <v>0</v>
      </c>
      <c r="I1375" t="s">
        <v>1513</v>
      </c>
      <c r="J1375" t="s">
        <v>4797</v>
      </c>
      <c r="K1375" t="s">
        <v>5205</v>
      </c>
      <c r="L1375" t="s">
        <v>1515</v>
      </c>
      <c r="M1375" t="s">
        <v>1516</v>
      </c>
      <c r="N1375" t="s">
        <v>8618</v>
      </c>
      <c r="O1375" t="s">
        <v>8618</v>
      </c>
      <c r="P1375" t="s">
        <v>8800</v>
      </c>
      <c r="Q1375">
        <v>2585</v>
      </c>
      <c r="R1375">
        <v>2585</v>
      </c>
      <c r="S1375">
        <v>2549</v>
      </c>
      <c r="T1375">
        <v>26</v>
      </c>
      <c r="U1375">
        <v>10</v>
      </c>
      <c r="V1375">
        <v>36</v>
      </c>
      <c r="W1375">
        <v>0.98609999999999998</v>
      </c>
      <c r="X1375">
        <v>1</v>
      </c>
      <c r="Y1375">
        <v>1</v>
      </c>
      <c r="Z1375">
        <v>1</v>
      </c>
      <c r="AA1375">
        <v>1</v>
      </c>
      <c r="AB1375" t="s">
        <v>990</v>
      </c>
      <c r="AC1375" t="s">
        <v>8801</v>
      </c>
      <c r="AP1375" t="s">
        <v>980</v>
      </c>
      <c r="AQ1375">
        <v>0</v>
      </c>
      <c r="AT1375" t="s">
        <v>1169</v>
      </c>
      <c r="AU1375" t="s">
        <v>3204</v>
      </c>
      <c r="AV1375" t="str">
        <f t="shared" si="21"/>
        <v>Oczyszczalnia scieków socjalno - bytowych Spółdzielnia Mieszkaniowa "ENERGETYK" Gródek w aglomeracji Drzycim</v>
      </c>
      <c r="AW1375" t="s">
        <v>8802</v>
      </c>
      <c r="AX1375" t="s">
        <v>3205</v>
      </c>
      <c r="BF1375" s="730" t="s">
        <v>8673</v>
      </c>
      <c r="BG1375" s="730" t="s">
        <v>990</v>
      </c>
      <c r="BH1375" s="730" t="s">
        <v>9504</v>
      </c>
    </row>
    <row r="1376" spans="1:60">
      <c r="A1376">
        <v>1372</v>
      </c>
      <c r="B1376" t="s">
        <v>990</v>
      </c>
      <c r="D1376" t="s">
        <v>8597</v>
      </c>
      <c r="E1376" t="s">
        <v>8599</v>
      </c>
      <c r="F1376" t="s">
        <v>973</v>
      </c>
      <c r="G1376">
        <v>1</v>
      </c>
      <c r="H1376">
        <v>0</v>
      </c>
      <c r="I1376" t="s">
        <v>1513</v>
      </c>
      <c r="J1376" t="s">
        <v>8723</v>
      </c>
      <c r="K1376" t="s">
        <v>8722</v>
      </c>
      <c r="L1376" t="s">
        <v>1515</v>
      </c>
      <c r="M1376" t="s">
        <v>1516</v>
      </c>
      <c r="N1376" t="s">
        <v>8599</v>
      </c>
      <c r="O1376" t="s">
        <v>8599</v>
      </c>
      <c r="P1376" t="s">
        <v>8803</v>
      </c>
      <c r="Q1376">
        <v>7453</v>
      </c>
      <c r="R1376">
        <v>8458</v>
      </c>
      <c r="S1376">
        <v>7140</v>
      </c>
      <c r="T1376">
        <v>1132</v>
      </c>
      <c r="U1376">
        <v>186</v>
      </c>
      <c r="V1376">
        <v>1318</v>
      </c>
      <c r="W1376">
        <v>0.84419999999999995</v>
      </c>
      <c r="X1376">
        <v>0</v>
      </c>
      <c r="Y1376">
        <v>1</v>
      </c>
      <c r="Z1376">
        <v>1</v>
      </c>
      <c r="AA1376">
        <v>0</v>
      </c>
      <c r="AB1376" t="s">
        <v>990</v>
      </c>
      <c r="AC1376" t="s">
        <v>8804</v>
      </c>
      <c r="AP1376" t="s">
        <v>980</v>
      </c>
      <c r="AQ1376">
        <v>0</v>
      </c>
      <c r="AT1376" t="s">
        <v>990</v>
      </c>
      <c r="AU1376" t="s">
        <v>8768</v>
      </c>
      <c r="AV1376" t="str">
        <f t="shared" si="21"/>
        <v>Oczyszczalnia ścieków w Drzewicy w aglomeracji Drzewica</v>
      </c>
      <c r="AW1376" t="s">
        <v>8805</v>
      </c>
      <c r="AX1376" t="s">
        <v>8769</v>
      </c>
      <c r="BF1376" s="730" t="s">
        <v>8660</v>
      </c>
      <c r="BG1376" s="730" t="s">
        <v>1918</v>
      </c>
      <c r="BH1376" s="730" t="s">
        <v>9504</v>
      </c>
    </row>
    <row r="1377" spans="1:60">
      <c r="A1377">
        <v>1373</v>
      </c>
      <c r="B1377" t="s">
        <v>990</v>
      </c>
      <c r="D1377" t="s">
        <v>8557</v>
      </c>
      <c r="E1377" t="s">
        <v>8559</v>
      </c>
      <c r="F1377" t="s">
        <v>973</v>
      </c>
      <c r="G1377">
        <v>1</v>
      </c>
      <c r="H1377">
        <v>0</v>
      </c>
      <c r="I1377" t="s">
        <v>6018</v>
      </c>
      <c r="J1377" t="s">
        <v>8806</v>
      </c>
      <c r="K1377" t="s">
        <v>6677</v>
      </c>
      <c r="L1377" t="s">
        <v>1515</v>
      </c>
      <c r="M1377" t="s">
        <v>1516</v>
      </c>
      <c r="N1377" t="s">
        <v>8559</v>
      </c>
      <c r="O1377" t="s">
        <v>8559</v>
      </c>
      <c r="P1377" t="s">
        <v>8807</v>
      </c>
      <c r="Q1377">
        <v>4218</v>
      </c>
      <c r="R1377">
        <v>3989</v>
      </c>
      <c r="S1377">
        <v>768</v>
      </c>
      <c r="T1377">
        <v>2989</v>
      </c>
      <c r="U1377">
        <v>232</v>
      </c>
      <c r="V1377">
        <v>3221</v>
      </c>
      <c r="W1377">
        <v>0.1925</v>
      </c>
      <c r="X1377">
        <v>0</v>
      </c>
      <c r="Y1377">
        <v>1</v>
      </c>
      <c r="Z1377">
        <v>1</v>
      </c>
      <c r="AA1377">
        <v>0</v>
      </c>
      <c r="AB1377" t="s">
        <v>990</v>
      </c>
      <c r="AC1377" t="s">
        <v>8808</v>
      </c>
      <c r="AP1377" t="s">
        <v>980</v>
      </c>
      <c r="AQ1377">
        <v>0</v>
      </c>
      <c r="AT1377" t="s">
        <v>935</v>
      </c>
      <c r="AU1377" t="s">
        <v>4810</v>
      </c>
      <c r="AV1377" t="str">
        <f t="shared" si="21"/>
        <v>Niedary w aglomeracji Drwinia</v>
      </c>
      <c r="AW1377" t="s">
        <v>8809</v>
      </c>
      <c r="AX1377" t="s">
        <v>4811</v>
      </c>
      <c r="BF1377" s="730" t="s">
        <v>8616</v>
      </c>
      <c r="BG1377" s="730" t="s">
        <v>5205</v>
      </c>
      <c r="BH1377" s="730" t="s">
        <v>9504</v>
      </c>
    </row>
    <row r="1378" spans="1:60">
      <c r="A1378">
        <v>1374</v>
      </c>
      <c r="B1378" t="s">
        <v>990</v>
      </c>
      <c r="D1378" t="s">
        <v>8440</v>
      </c>
      <c r="E1378" t="s">
        <v>8442</v>
      </c>
      <c r="F1378" t="s">
        <v>973</v>
      </c>
      <c r="G1378">
        <v>1</v>
      </c>
      <c r="H1378">
        <v>0</v>
      </c>
      <c r="I1378" t="s">
        <v>6018</v>
      </c>
      <c r="J1378" t="s">
        <v>8730</v>
      </c>
      <c r="K1378" t="s">
        <v>5205</v>
      </c>
      <c r="L1378" t="s">
        <v>1515</v>
      </c>
      <c r="M1378" t="s">
        <v>1516</v>
      </c>
      <c r="N1378" t="s">
        <v>8442</v>
      </c>
      <c r="O1378" t="s">
        <v>8442</v>
      </c>
      <c r="P1378" t="s">
        <v>8810</v>
      </c>
      <c r="Q1378">
        <v>2333</v>
      </c>
      <c r="R1378">
        <v>2338</v>
      </c>
      <c r="S1378">
        <v>2323</v>
      </c>
      <c r="T1378">
        <v>15</v>
      </c>
      <c r="U1378">
        <v>0</v>
      </c>
      <c r="V1378">
        <v>15</v>
      </c>
      <c r="W1378">
        <v>0.99360000000000004</v>
      </c>
      <c r="X1378">
        <v>1</v>
      </c>
      <c r="Y1378">
        <v>1</v>
      </c>
      <c r="Z1378">
        <v>1</v>
      </c>
      <c r="AA1378">
        <v>1</v>
      </c>
      <c r="AB1378" t="s">
        <v>990</v>
      </c>
      <c r="AC1378" t="s">
        <v>8811</v>
      </c>
      <c r="AP1378" t="s">
        <v>980</v>
      </c>
      <c r="AQ1378">
        <v>0</v>
      </c>
      <c r="AT1378" t="s">
        <v>935</v>
      </c>
      <c r="AU1378" t="s">
        <v>4810</v>
      </c>
      <c r="AV1378" t="str">
        <f t="shared" si="21"/>
        <v>Dziewin w aglomeracji Drwinia</v>
      </c>
      <c r="AW1378" t="s">
        <v>8812</v>
      </c>
      <c r="AX1378" t="s">
        <v>4811</v>
      </c>
      <c r="BF1378" s="730" t="s">
        <v>8597</v>
      </c>
      <c r="BG1378" s="730" t="s">
        <v>8722</v>
      </c>
      <c r="BH1378" s="730" t="s">
        <v>9504</v>
      </c>
    </row>
    <row r="1379" spans="1:60">
      <c r="A1379">
        <v>1375</v>
      </c>
      <c r="B1379" t="s">
        <v>990</v>
      </c>
      <c r="D1379" t="s">
        <v>8426</v>
      </c>
      <c r="E1379" t="s">
        <v>8428</v>
      </c>
      <c r="F1379" t="s">
        <v>973</v>
      </c>
      <c r="G1379">
        <v>2</v>
      </c>
      <c r="H1379">
        <v>0</v>
      </c>
      <c r="I1379" t="s">
        <v>1513</v>
      </c>
      <c r="J1379" t="s">
        <v>8813</v>
      </c>
      <c r="K1379" t="s">
        <v>1918</v>
      </c>
      <c r="L1379" t="s">
        <v>1515</v>
      </c>
      <c r="M1379" t="s">
        <v>1516</v>
      </c>
      <c r="N1379" t="s">
        <v>8428</v>
      </c>
      <c r="O1379" t="s">
        <v>8814</v>
      </c>
      <c r="P1379" t="s">
        <v>8815</v>
      </c>
      <c r="Q1379">
        <v>19835</v>
      </c>
      <c r="R1379">
        <v>18794</v>
      </c>
      <c r="S1379">
        <v>18528</v>
      </c>
      <c r="T1379">
        <v>194</v>
      </c>
      <c r="U1379">
        <v>72</v>
      </c>
      <c r="V1379">
        <v>266</v>
      </c>
      <c r="W1379">
        <v>0.98580000000000001</v>
      </c>
      <c r="X1379">
        <v>1</v>
      </c>
      <c r="Y1379">
        <v>1</v>
      </c>
      <c r="Z1379">
        <v>0</v>
      </c>
      <c r="AA1379">
        <v>0</v>
      </c>
      <c r="AB1379" t="s">
        <v>990</v>
      </c>
      <c r="AC1379" s="497" t="s">
        <v>8816</v>
      </c>
      <c r="AD1379" s="488" t="s">
        <v>8817</v>
      </c>
      <c r="AP1379" t="s">
        <v>980</v>
      </c>
      <c r="AQ1379">
        <v>0</v>
      </c>
      <c r="AT1379" t="s">
        <v>990</v>
      </c>
      <c r="AU1379" t="s">
        <v>8764</v>
      </c>
      <c r="AV1379" t="str">
        <f t="shared" si="21"/>
        <v>BIBLOK PS-400 w aglomeracji Drobin</v>
      </c>
      <c r="AW1379" t="s">
        <v>8818</v>
      </c>
      <c r="AX1379" t="s">
        <v>8765</v>
      </c>
      <c r="BF1379" s="730" t="s">
        <v>8557</v>
      </c>
      <c r="BG1379" s="730" t="s">
        <v>6677</v>
      </c>
      <c r="BH1379" s="730" t="s">
        <v>9504</v>
      </c>
    </row>
    <row r="1380" spans="1:60">
      <c r="A1380">
        <v>1376</v>
      </c>
      <c r="B1380" t="s">
        <v>990</v>
      </c>
      <c r="D1380" t="s">
        <v>8410</v>
      </c>
      <c r="E1380" t="s">
        <v>8412</v>
      </c>
      <c r="F1380" t="s">
        <v>973</v>
      </c>
      <c r="G1380">
        <v>1</v>
      </c>
      <c r="H1380">
        <v>0</v>
      </c>
      <c r="I1380" t="s">
        <v>1513</v>
      </c>
      <c r="J1380" t="s">
        <v>8819</v>
      </c>
      <c r="K1380" t="s">
        <v>990</v>
      </c>
      <c r="L1380" t="s">
        <v>1515</v>
      </c>
      <c r="M1380" t="s">
        <v>1516</v>
      </c>
      <c r="N1380" t="s">
        <v>8412</v>
      </c>
      <c r="O1380" t="s">
        <v>8412</v>
      </c>
      <c r="P1380" t="s">
        <v>8820</v>
      </c>
      <c r="Q1380">
        <v>22142</v>
      </c>
      <c r="R1380">
        <v>22142</v>
      </c>
      <c r="S1380">
        <v>21788</v>
      </c>
      <c r="T1380">
        <v>315</v>
      </c>
      <c r="U1380">
        <v>39</v>
      </c>
      <c r="V1380">
        <v>354</v>
      </c>
      <c r="W1380">
        <v>0.98399999999999999</v>
      </c>
      <c r="X1380">
        <v>1</v>
      </c>
      <c r="Y1380">
        <v>1</v>
      </c>
      <c r="Z1380">
        <v>0</v>
      </c>
      <c r="AA1380">
        <v>0</v>
      </c>
      <c r="AB1380" t="s">
        <v>990</v>
      </c>
      <c r="AC1380" s="497" t="s">
        <v>8816</v>
      </c>
      <c r="AD1380" s="488" t="s">
        <v>8817</v>
      </c>
      <c r="AP1380" t="s">
        <v>980</v>
      </c>
      <c r="AQ1380">
        <v>0</v>
      </c>
      <c r="AT1380" t="s">
        <v>1072</v>
      </c>
      <c r="AU1380" t="s">
        <v>2160</v>
      </c>
      <c r="AV1380" t="str">
        <f t="shared" si="21"/>
        <v>Drezdenko w aglomeracji Drezdenko</v>
      </c>
      <c r="AW1380" t="s">
        <v>2161</v>
      </c>
      <c r="AX1380" t="s">
        <v>2161</v>
      </c>
      <c r="BF1380" s="730" t="s">
        <v>8440</v>
      </c>
      <c r="BG1380" s="730" t="s">
        <v>5205</v>
      </c>
      <c r="BH1380" s="730" t="s">
        <v>9504</v>
      </c>
    </row>
    <row r="1381" spans="1:60">
      <c r="A1381">
        <v>1377</v>
      </c>
      <c r="B1381" t="s">
        <v>990</v>
      </c>
      <c r="D1381" t="s">
        <v>8375</v>
      </c>
      <c r="E1381" t="s">
        <v>8377</v>
      </c>
      <c r="F1381" t="s">
        <v>973</v>
      </c>
      <c r="G1381">
        <v>1</v>
      </c>
      <c r="H1381">
        <v>0</v>
      </c>
      <c r="I1381" t="s">
        <v>1513</v>
      </c>
      <c r="J1381" t="s">
        <v>8377</v>
      </c>
      <c r="K1381" t="s">
        <v>6677</v>
      </c>
      <c r="L1381" t="s">
        <v>1515</v>
      </c>
      <c r="M1381" t="s">
        <v>1516</v>
      </c>
      <c r="N1381" t="s">
        <v>8377</v>
      </c>
      <c r="O1381" t="s">
        <v>8821</v>
      </c>
      <c r="P1381" t="s">
        <v>8822</v>
      </c>
      <c r="Q1381">
        <v>55269</v>
      </c>
      <c r="R1381">
        <v>52388</v>
      </c>
      <c r="S1381">
        <v>51703</v>
      </c>
      <c r="T1381">
        <v>638</v>
      </c>
      <c r="U1381">
        <v>47</v>
      </c>
      <c r="V1381">
        <v>685</v>
      </c>
      <c r="W1381">
        <v>0.9869</v>
      </c>
      <c r="X1381">
        <v>1</v>
      </c>
      <c r="Y1381">
        <v>1</v>
      </c>
      <c r="Z1381">
        <v>1</v>
      </c>
      <c r="AA1381">
        <v>1</v>
      </c>
      <c r="AB1381" t="s">
        <v>990</v>
      </c>
      <c r="AC1381" t="s">
        <v>8823</v>
      </c>
      <c r="AP1381" t="s">
        <v>1232</v>
      </c>
      <c r="AQ1381">
        <v>1</v>
      </c>
      <c r="AT1381" t="s">
        <v>1072</v>
      </c>
      <c r="AU1381" t="s">
        <v>2436</v>
      </c>
      <c r="AV1381" t="str">
        <f t="shared" si="21"/>
        <v>Drawsko Pomorskie w aglomeracji Drawsko Pomorskie</v>
      </c>
      <c r="AW1381" t="s">
        <v>2437</v>
      </c>
      <c r="AX1381" t="s">
        <v>2437</v>
      </c>
      <c r="BF1381" s="730" t="s">
        <v>8426</v>
      </c>
      <c r="BG1381" s="730" t="s">
        <v>1918</v>
      </c>
      <c r="BH1381" s="730" t="s">
        <v>9504</v>
      </c>
    </row>
    <row r="1382" spans="1:60">
      <c r="A1382">
        <v>1378</v>
      </c>
      <c r="B1382" t="s">
        <v>990</v>
      </c>
      <c r="D1382" t="s">
        <v>8331</v>
      </c>
      <c r="E1382" t="s">
        <v>8332</v>
      </c>
      <c r="F1382" t="s">
        <v>973</v>
      </c>
      <c r="G1382">
        <v>1</v>
      </c>
      <c r="H1382">
        <v>0</v>
      </c>
      <c r="I1382" t="s">
        <v>1513</v>
      </c>
      <c r="J1382" t="s">
        <v>8824</v>
      </c>
      <c r="K1382" t="s">
        <v>990</v>
      </c>
      <c r="L1382" t="s">
        <v>1515</v>
      </c>
      <c r="M1382" t="s">
        <v>1516</v>
      </c>
      <c r="N1382" t="s">
        <v>8332</v>
      </c>
      <c r="O1382" t="s">
        <v>8332</v>
      </c>
      <c r="P1382" t="s">
        <v>8825</v>
      </c>
      <c r="Q1382">
        <v>21055</v>
      </c>
      <c r="R1382">
        <v>34914</v>
      </c>
      <c r="S1382">
        <v>33327</v>
      </c>
      <c r="T1382">
        <v>1587</v>
      </c>
      <c r="U1382">
        <v>0</v>
      </c>
      <c r="V1382">
        <v>1587</v>
      </c>
      <c r="W1382">
        <v>0.95450000000000002</v>
      </c>
      <c r="X1382">
        <v>0</v>
      </c>
      <c r="Y1382">
        <v>1</v>
      </c>
      <c r="Z1382">
        <v>1</v>
      </c>
      <c r="AA1382">
        <v>0</v>
      </c>
      <c r="AB1382" t="s">
        <v>990</v>
      </c>
      <c r="AC1382" t="s">
        <v>8826</v>
      </c>
      <c r="AP1382" t="s">
        <v>980</v>
      </c>
      <c r="AQ1382">
        <v>0</v>
      </c>
      <c r="AT1382" t="s">
        <v>1072</v>
      </c>
      <c r="AU1382" t="s">
        <v>2338</v>
      </c>
      <c r="AV1382" t="str">
        <f t="shared" si="21"/>
        <v>Oczyszczalnia ścieków w Drawskim Młynie w aglomeracji Drawsko</v>
      </c>
      <c r="AW1382" t="s">
        <v>8827</v>
      </c>
      <c r="AX1382" t="s">
        <v>2339</v>
      </c>
      <c r="BF1382" s="730" t="s">
        <v>8410</v>
      </c>
      <c r="BG1382" s="730" t="s">
        <v>990</v>
      </c>
      <c r="BH1382" s="730" t="s">
        <v>9504</v>
      </c>
    </row>
    <row r="1383" spans="1:60">
      <c r="A1383">
        <v>1379</v>
      </c>
      <c r="B1383" t="s">
        <v>990</v>
      </c>
      <c r="D1383" t="s">
        <v>8284</v>
      </c>
      <c r="E1383" t="s">
        <v>8286</v>
      </c>
      <c r="F1383" t="s">
        <v>973</v>
      </c>
      <c r="G1383">
        <v>1</v>
      </c>
      <c r="H1383">
        <v>0</v>
      </c>
      <c r="I1383" t="s">
        <v>1513</v>
      </c>
      <c r="J1383" t="s">
        <v>5887</v>
      </c>
      <c r="K1383" t="s">
        <v>8715</v>
      </c>
      <c r="L1383" t="s">
        <v>1515</v>
      </c>
      <c r="M1383" t="s">
        <v>1516</v>
      </c>
      <c r="N1383" t="s">
        <v>8286</v>
      </c>
      <c r="O1383" t="s">
        <v>8286</v>
      </c>
      <c r="P1383" t="s">
        <v>8828</v>
      </c>
      <c r="Q1383">
        <v>11337</v>
      </c>
      <c r="R1383">
        <v>14506</v>
      </c>
      <c r="S1383">
        <v>14282</v>
      </c>
      <c r="T1383">
        <v>94</v>
      </c>
      <c r="U1383">
        <v>130</v>
      </c>
      <c r="V1383">
        <v>224</v>
      </c>
      <c r="W1383">
        <v>0.98460000000000003</v>
      </c>
      <c r="X1383">
        <v>1</v>
      </c>
      <c r="Y1383">
        <v>1</v>
      </c>
      <c r="Z1383">
        <v>1</v>
      </c>
      <c r="AA1383">
        <v>1</v>
      </c>
      <c r="AB1383" t="s">
        <v>990</v>
      </c>
      <c r="AC1383" t="s">
        <v>8829</v>
      </c>
      <c r="AP1383" t="s">
        <v>980</v>
      </c>
      <c r="AQ1383">
        <v>0</v>
      </c>
      <c r="AT1383" t="s">
        <v>1072</v>
      </c>
      <c r="AU1383" t="s">
        <v>2477</v>
      </c>
      <c r="AV1383" t="str">
        <f t="shared" si="21"/>
        <v>DRAWNO w aglomeracji DRAWNO</v>
      </c>
      <c r="AW1383" t="s">
        <v>2479</v>
      </c>
      <c r="AX1383" t="s">
        <v>2479</v>
      </c>
      <c r="BF1383" s="730" t="s">
        <v>8375</v>
      </c>
      <c r="BG1383" s="730" t="s">
        <v>6677</v>
      </c>
      <c r="BH1383" s="730" t="s">
        <v>9504</v>
      </c>
    </row>
    <row r="1384" spans="1:60">
      <c r="A1384">
        <v>1380</v>
      </c>
      <c r="B1384" t="s">
        <v>990</v>
      </c>
      <c r="D1384" t="s">
        <v>8247</v>
      </c>
      <c r="E1384" t="s">
        <v>8249</v>
      </c>
      <c r="F1384" t="s">
        <v>973</v>
      </c>
      <c r="G1384">
        <v>1</v>
      </c>
      <c r="H1384">
        <v>0</v>
      </c>
      <c r="I1384" t="s">
        <v>1746</v>
      </c>
      <c r="J1384" t="s">
        <v>2645</v>
      </c>
      <c r="K1384" t="s">
        <v>8722</v>
      </c>
      <c r="L1384" t="s">
        <v>1515</v>
      </c>
      <c r="M1384" t="s">
        <v>1516</v>
      </c>
      <c r="N1384" t="s">
        <v>8249</v>
      </c>
      <c r="O1384" t="s">
        <v>8249</v>
      </c>
      <c r="P1384" t="s">
        <v>8830</v>
      </c>
      <c r="Q1384">
        <v>5739</v>
      </c>
      <c r="R1384">
        <v>5566</v>
      </c>
      <c r="S1384">
        <v>5477</v>
      </c>
      <c r="T1384">
        <v>76</v>
      </c>
      <c r="U1384">
        <v>13</v>
      </c>
      <c r="V1384">
        <v>89</v>
      </c>
      <c r="W1384">
        <v>0.98399999999999999</v>
      </c>
      <c r="X1384">
        <v>1</v>
      </c>
      <c r="Y1384">
        <v>1</v>
      </c>
      <c r="Z1384">
        <v>1</v>
      </c>
      <c r="AA1384">
        <v>1</v>
      </c>
      <c r="AB1384" t="s">
        <v>990</v>
      </c>
      <c r="AC1384" t="s">
        <v>8831</v>
      </c>
      <c r="AP1384" t="s">
        <v>980</v>
      </c>
      <c r="AQ1384">
        <v>0</v>
      </c>
      <c r="AT1384" t="s">
        <v>1169</v>
      </c>
      <c r="AU1384" t="s">
        <v>2844</v>
      </c>
      <c r="AV1384" t="str">
        <f t="shared" si="21"/>
        <v>Dolna Grupa w aglomeracji Dragacz</v>
      </c>
      <c r="AW1384" t="s">
        <v>8832</v>
      </c>
      <c r="AX1384" t="s">
        <v>2845</v>
      </c>
      <c r="BF1384" s="730" t="s">
        <v>8331</v>
      </c>
      <c r="BG1384" s="730" t="s">
        <v>990</v>
      </c>
      <c r="BH1384" s="730" t="s">
        <v>9504</v>
      </c>
    </row>
    <row r="1385" spans="1:60">
      <c r="A1385">
        <v>1381</v>
      </c>
      <c r="B1385" t="s">
        <v>990</v>
      </c>
      <c r="D1385" t="s">
        <v>8240</v>
      </c>
      <c r="E1385" t="s">
        <v>8241</v>
      </c>
      <c r="F1385" t="s">
        <v>973</v>
      </c>
      <c r="G1385">
        <v>1</v>
      </c>
      <c r="H1385">
        <v>0</v>
      </c>
      <c r="I1385" t="s">
        <v>1513</v>
      </c>
      <c r="J1385" t="s">
        <v>8833</v>
      </c>
      <c r="K1385" t="s">
        <v>4666</v>
      </c>
      <c r="L1385" t="s">
        <v>1515</v>
      </c>
      <c r="M1385" t="s">
        <v>1516</v>
      </c>
      <c r="N1385" t="s">
        <v>8241</v>
      </c>
      <c r="O1385" t="s">
        <v>8241</v>
      </c>
      <c r="P1385" t="s">
        <v>8834</v>
      </c>
      <c r="Q1385">
        <v>4656</v>
      </c>
      <c r="R1385">
        <v>4529</v>
      </c>
      <c r="S1385">
        <v>4145</v>
      </c>
      <c r="T1385">
        <v>303</v>
      </c>
      <c r="U1385">
        <v>81</v>
      </c>
      <c r="V1385">
        <v>384</v>
      </c>
      <c r="W1385">
        <v>0.91520000000000001</v>
      </c>
      <c r="X1385">
        <v>0</v>
      </c>
      <c r="Y1385">
        <v>1</v>
      </c>
      <c r="Z1385">
        <v>1</v>
      </c>
      <c r="AA1385">
        <v>0</v>
      </c>
      <c r="AB1385" t="s">
        <v>990</v>
      </c>
      <c r="AC1385" t="s">
        <v>8835</v>
      </c>
      <c r="AP1385" t="s">
        <v>980</v>
      </c>
      <c r="AQ1385">
        <v>0</v>
      </c>
      <c r="AT1385" t="s">
        <v>1038</v>
      </c>
      <c r="AU1385" t="s">
        <v>6882</v>
      </c>
      <c r="AV1385" t="str">
        <f t="shared" si="21"/>
        <v>oczyszczalnia Dopiewo w aglomeracji Dopiewo</v>
      </c>
      <c r="AW1385" t="s">
        <v>8836</v>
      </c>
      <c r="AX1385" t="s">
        <v>6883</v>
      </c>
      <c r="BF1385" s="730" t="s">
        <v>8284</v>
      </c>
      <c r="BG1385" s="730" t="s">
        <v>8715</v>
      </c>
      <c r="BH1385" s="730" t="s">
        <v>9504</v>
      </c>
    </row>
    <row r="1386" spans="1:60">
      <c r="A1386">
        <v>1382</v>
      </c>
      <c r="B1386" t="s">
        <v>990</v>
      </c>
      <c r="D1386" t="s">
        <v>8222</v>
      </c>
      <c r="E1386" t="s">
        <v>8224</v>
      </c>
      <c r="F1386" t="s">
        <v>973</v>
      </c>
      <c r="G1386">
        <v>2</v>
      </c>
      <c r="H1386">
        <v>0</v>
      </c>
      <c r="I1386" t="s">
        <v>6018</v>
      </c>
      <c r="J1386" t="s">
        <v>5595</v>
      </c>
      <c r="K1386" t="s">
        <v>5205</v>
      </c>
      <c r="L1386" t="s">
        <v>1515</v>
      </c>
      <c r="M1386" t="s">
        <v>1516</v>
      </c>
      <c r="N1386" t="s">
        <v>8224</v>
      </c>
      <c r="O1386" t="s">
        <v>8224</v>
      </c>
      <c r="P1386" t="s">
        <v>8837</v>
      </c>
      <c r="Q1386">
        <v>3285</v>
      </c>
      <c r="R1386">
        <v>3852</v>
      </c>
      <c r="S1386">
        <v>2325</v>
      </c>
      <c r="T1386">
        <v>1397</v>
      </c>
      <c r="U1386">
        <v>130</v>
      </c>
      <c r="V1386">
        <v>1527</v>
      </c>
      <c r="W1386">
        <v>0.60360000000000003</v>
      </c>
      <c r="X1386">
        <v>0</v>
      </c>
      <c r="Y1386">
        <v>0</v>
      </c>
      <c r="Z1386">
        <v>0</v>
      </c>
      <c r="AA1386">
        <v>0</v>
      </c>
      <c r="AB1386" t="s">
        <v>990</v>
      </c>
      <c r="AC1386" s="488" t="s">
        <v>8838</v>
      </c>
      <c r="AD1386" s="497" t="s">
        <v>8839</v>
      </c>
      <c r="AP1386" t="s">
        <v>980</v>
      </c>
      <c r="AQ1386">
        <v>0</v>
      </c>
      <c r="AT1386" t="s">
        <v>1019</v>
      </c>
      <c r="AU1386" t="s">
        <v>7286</v>
      </c>
      <c r="AV1386" t="str">
        <f t="shared" si="21"/>
        <v>Oczyszczalnia Ścieków w Domaradzu w aglomeracji Domaradz</v>
      </c>
      <c r="AW1386" t="s">
        <v>8840</v>
      </c>
      <c r="AX1386" t="s">
        <v>7287</v>
      </c>
      <c r="BF1386" s="730" t="s">
        <v>8247</v>
      </c>
      <c r="BG1386" s="730" t="s">
        <v>8722</v>
      </c>
      <c r="BH1386" s="730" t="s">
        <v>9504</v>
      </c>
    </row>
    <row r="1387" spans="1:60">
      <c r="A1387">
        <v>1383</v>
      </c>
      <c r="B1387" t="s">
        <v>990</v>
      </c>
      <c r="D1387" t="s">
        <v>8167</v>
      </c>
      <c r="E1387" t="s">
        <v>8169</v>
      </c>
      <c r="F1387" t="s">
        <v>973</v>
      </c>
      <c r="G1387">
        <v>1</v>
      </c>
      <c r="H1387">
        <v>0</v>
      </c>
      <c r="I1387" t="s">
        <v>1513</v>
      </c>
      <c r="J1387" t="s">
        <v>8562</v>
      </c>
      <c r="K1387" t="s">
        <v>6677</v>
      </c>
      <c r="L1387" t="s">
        <v>1515</v>
      </c>
      <c r="M1387" t="s">
        <v>1516</v>
      </c>
      <c r="N1387" t="s">
        <v>8169</v>
      </c>
      <c r="O1387" t="s">
        <v>8841</v>
      </c>
      <c r="P1387" t="s">
        <v>8842</v>
      </c>
      <c r="Q1387">
        <v>9628</v>
      </c>
      <c r="R1387">
        <v>9873</v>
      </c>
      <c r="S1387">
        <v>9669</v>
      </c>
      <c r="T1387">
        <v>204</v>
      </c>
      <c r="U1387">
        <v>0</v>
      </c>
      <c r="V1387">
        <v>204</v>
      </c>
      <c r="W1387">
        <v>0.97929999999999995</v>
      </c>
      <c r="X1387">
        <v>0</v>
      </c>
      <c r="Y1387">
        <v>1</v>
      </c>
      <c r="Z1387">
        <v>1</v>
      </c>
      <c r="AA1387">
        <v>0</v>
      </c>
      <c r="AB1387" t="s">
        <v>990</v>
      </c>
      <c r="AC1387" t="s">
        <v>8843</v>
      </c>
      <c r="AP1387" t="s">
        <v>980</v>
      </c>
      <c r="AQ1387">
        <v>0</v>
      </c>
      <c r="AT1387" t="s">
        <v>970</v>
      </c>
      <c r="AU1387" t="s">
        <v>1498</v>
      </c>
      <c r="AV1387" t="str">
        <f t="shared" si="21"/>
        <v>DOLICE w aglomeracji Dolice</v>
      </c>
      <c r="AW1387" t="s">
        <v>8844</v>
      </c>
      <c r="AX1387" t="s">
        <v>1499</v>
      </c>
      <c r="BF1387" s="730" t="s">
        <v>8240</v>
      </c>
      <c r="BG1387" s="730" t="s">
        <v>4666</v>
      </c>
      <c r="BH1387" s="730" t="s">
        <v>9504</v>
      </c>
    </row>
    <row r="1388" spans="1:60">
      <c r="A1388">
        <v>1384</v>
      </c>
      <c r="B1388" t="s">
        <v>990</v>
      </c>
      <c r="D1388" t="s">
        <v>8056</v>
      </c>
      <c r="E1388" t="s">
        <v>8057</v>
      </c>
      <c r="F1388" t="s">
        <v>973</v>
      </c>
      <c r="G1388">
        <v>1</v>
      </c>
      <c r="H1388">
        <v>0</v>
      </c>
      <c r="I1388" t="s">
        <v>1513</v>
      </c>
      <c r="J1388" t="s">
        <v>8833</v>
      </c>
      <c r="K1388" t="s">
        <v>4666</v>
      </c>
      <c r="L1388" t="s">
        <v>1515</v>
      </c>
      <c r="M1388" t="s">
        <v>1516</v>
      </c>
      <c r="N1388" t="s">
        <v>8057</v>
      </c>
      <c r="O1388" t="s">
        <v>8057</v>
      </c>
      <c r="P1388" t="s">
        <v>8845</v>
      </c>
      <c r="Q1388">
        <v>3579</v>
      </c>
      <c r="R1388">
        <v>3594</v>
      </c>
      <c r="S1388">
        <v>3501</v>
      </c>
      <c r="T1388">
        <v>76</v>
      </c>
      <c r="U1388">
        <v>17</v>
      </c>
      <c r="V1388">
        <v>93</v>
      </c>
      <c r="W1388">
        <v>0.97409999999999997</v>
      </c>
      <c r="X1388">
        <v>0</v>
      </c>
      <c r="Y1388">
        <v>1</v>
      </c>
      <c r="Z1388">
        <v>1</v>
      </c>
      <c r="AA1388">
        <v>0</v>
      </c>
      <c r="AB1388" t="s">
        <v>990</v>
      </c>
      <c r="AC1388" t="s">
        <v>8846</v>
      </c>
      <c r="AP1388" t="s">
        <v>980</v>
      </c>
      <c r="AQ1388">
        <v>0</v>
      </c>
      <c r="AT1388" t="s">
        <v>990</v>
      </c>
      <c r="AU1388" t="s">
        <v>8758</v>
      </c>
      <c r="AV1388" t="str">
        <f t="shared" si="21"/>
        <v>Dobrzyń nad Wisłą w aglomeracji Dobrzyń nad Wisłą</v>
      </c>
      <c r="AW1388" t="s">
        <v>8759</v>
      </c>
      <c r="AX1388" t="s">
        <v>8759</v>
      </c>
      <c r="BF1388" s="730" t="s">
        <v>8222</v>
      </c>
      <c r="BG1388" s="730" t="s">
        <v>5205</v>
      </c>
      <c r="BH1388" s="730" t="s">
        <v>9504</v>
      </c>
    </row>
    <row r="1389" spans="1:60">
      <c r="A1389">
        <v>1385</v>
      </c>
      <c r="B1389" t="s">
        <v>990</v>
      </c>
      <c r="D1389" t="s">
        <v>8050</v>
      </c>
      <c r="E1389" t="s">
        <v>8052</v>
      </c>
      <c r="F1389" t="s">
        <v>973</v>
      </c>
      <c r="G1389">
        <v>1</v>
      </c>
      <c r="H1389">
        <v>0</v>
      </c>
      <c r="I1389" t="s">
        <v>1513</v>
      </c>
      <c r="J1389" t="s">
        <v>8833</v>
      </c>
      <c r="K1389" t="s">
        <v>4666</v>
      </c>
      <c r="L1389" t="s">
        <v>1515</v>
      </c>
      <c r="M1389" t="s">
        <v>1516</v>
      </c>
      <c r="N1389" t="s">
        <v>8052</v>
      </c>
      <c r="O1389" t="s">
        <v>8052</v>
      </c>
      <c r="P1389" t="s">
        <v>8847</v>
      </c>
      <c r="Q1389">
        <v>6322</v>
      </c>
      <c r="R1389">
        <v>6241</v>
      </c>
      <c r="S1389">
        <v>5232</v>
      </c>
      <c r="T1389">
        <v>604</v>
      </c>
      <c r="U1389">
        <v>405</v>
      </c>
      <c r="V1389">
        <v>1009</v>
      </c>
      <c r="W1389">
        <v>0.83830000000000005</v>
      </c>
      <c r="X1389">
        <v>0</v>
      </c>
      <c r="Y1389">
        <v>1</v>
      </c>
      <c r="Z1389">
        <v>1</v>
      </c>
      <c r="AA1389">
        <v>0</v>
      </c>
      <c r="AB1389" t="s">
        <v>990</v>
      </c>
      <c r="AC1389" t="s">
        <v>8848</v>
      </c>
      <c r="AP1389" t="s">
        <v>980</v>
      </c>
      <c r="AQ1389">
        <v>0</v>
      </c>
      <c r="AT1389" t="s">
        <v>1038</v>
      </c>
      <c r="AU1389" t="s">
        <v>6387</v>
      </c>
      <c r="AV1389" t="str">
        <f t="shared" si="21"/>
        <v>OCZYSZCZALNIA ŚCIEKÓ W DOBRZYCY w aglomeracji Dobrzyca</v>
      </c>
      <c r="AW1389" t="s">
        <v>8849</v>
      </c>
      <c r="AX1389" t="s">
        <v>6388</v>
      </c>
      <c r="BF1389" s="730" t="s">
        <v>8167</v>
      </c>
      <c r="BG1389" s="730" t="s">
        <v>6677</v>
      </c>
      <c r="BH1389" s="730" t="s">
        <v>9504</v>
      </c>
    </row>
    <row r="1390" spans="1:60">
      <c r="A1390">
        <v>1386</v>
      </c>
      <c r="B1390" t="s">
        <v>990</v>
      </c>
      <c r="D1390" t="s">
        <v>8045</v>
      </c>
      <c r="E1390" t="s">
        <v>8047</v>
      </c>
      <c r="F1390" t="s">
        <v>973</v>
      </c>
      <c r="G1390">
        <v>1</v>
      </c>
      <c r="H1390">
        <v>0</v>
      </c>
      <c r="I1390" t="s">
        <v>1513</v>
      </c>
      <c r="J1390" t="s">
        <v>8714</v>
      </c>
      <c r="K1390" t="s">
        <v>8715</v>
      </c>
      <c r="L1390" t="s">
        <v>1515</v>
      </c>
      <c r="M1390" t="s">
        <v>1516</v>
      </c>
      <c r="N1390" t="s">
        <v>8047</v>
      </c>
      <c r="O1390" t="s">
        <v>8047</v>
      </c>
      <c r="P1390" t="s">
        <v>8850</v>
      </c>
      <c r="Q1390">
        <v>3389</v>
      </c>
      <c r="R1390">
        <v>3296</v>
      </c>
      <c r="S1390">
        <v>3242</v>
      </c>
      <c r="T1390">
        <v>52</v>
      </c>
      <c r="U1390">
        <v>2</v>
      </c>
      <c r="V1390">
        <v>54</v>
      </c>
      <c r="W1390">
        <v>0.98360000000000003</v>
      </c>
      <c r="X1390">
        <v>1</v>
      </c>
      <c r="Y1390">
        <v>1</v>
      </c>
      <c r="Z1390">
        <v>1</v>
      </c>
      <c r="AA1390">
        <v>1</v>
      </c>
      <c r="AB1390" t="s">
        <v>990</v>
      </c>
      <c r="AC1390" t="s">
        <v>8851</v>
      </c>
      <c r="AP1390" t="s">
        <v>980</v>
      </c>
      <c r="AQ1390">
        <v>0</v>
      </c>
      <c r="AT1390" t="s">
        <v>1047</v>
      </c>
      <c r="AU1390" t="s">
        <v>3900</v>
      </c>
      <c r="AV1390" t="str">
        <f t="shared" si="21"/>
        <v xml:space="preserve">Dobrzeń Wielki  w aglomeracji Dobrzeń Wielki </v>
      </c>
      <c r="AW1390" t="s">
        <v>3901</v>
      </c>
      <c r="AX1390" t="s">
        <v>3901</v>
      </c>
      <c r="BF1390" s="730" t="s">
        <v>8056</v>
      </c>
      <c r="BG1390" s="730" t="s">
        <v>4666</v>
      </c>
      <c r="BH1390" s="730" t="s">
        <v>9504</v>
      </c>
    </row>
    <row r="1391" spans="1:60">
      <c r="A1391">
        <v>1387</v>
      </c>
      <c r="B1391" t="s">
        <v>990</v>
      </c>
      <c r="D1391" t="s">
        <v>7967</v>
      </c>
      <c r="E1391" t="s">
        <v>7399</v>
      </c>
      <c r="F1391" t="s">
        <v>973</v>
      </c>
      <c r="G1391">
        <v>1</v>
      </c>
      <c r="H1391">
        <v>0</v>
      </c>
      <c r="I1391" t="s">
        <v>1513</v>
      </c>
      <c r="J1391" t="s">
        <v>8852</v>
      </c>
      <c r="K1391" t="s">
        <v>990</v>
      </c>
      <c r="L1391" t="s">
        <v>1515</v>
      </c>
      <c r="M1391" t="s">
        <v>1516</v>
      </c>
      <c r="N1391" t="s">
        <v>7399</v>
      </c>
      <c r="O1391" t="s">
        <v>7399</v>
      </c>
      <c r="P1391" t="s">
        <v>8853</v>
      </c>
      <c r="Q1391">
        <v>17000</v>
      </c>
      <c r="R1391">
        <v>19095</v>
      </c>
      <c r="S1391">
        <v>19035</v>
      </c>
      <c r="T1391">
        <v>60</v>
      </c>
      <c r="U1391">
        <v>0</v>
      </c>
      <c r="V1391">
        <v>60</v>
      </c>
      <c r="W1391">
        <v>0.99690000000000001</v>
      </c>
      <c r="X1391">
        <v>1</v>
      </c>
      <c r="Y1391">
        <v>1</v>
      </c>
      <c r="Z1391">
        <v>1</v>
      </c>
      <c r="AA1391">
        <v>1</v>
      </c>
      <c r="AB1391" t="s">
        <v>990</v>
      </c>
      <c r="AC1391" t="s">
        <v>8854</v>
      </c>
      <c r="AP1391" t="s">
        <v>980</v>
      </c>
      <c r="AQ1391">
        <v>0</v>
      </c>
      <c r="AT1391" t="s">
        <v>970</v>
      </c>
      <c r="AU1391" t="s">
        <v>1097</v>
      </c>
      <c r="AV1391" t="str">
        <f t="shared" si="21"/>
        <v>Oczyszczalnia Dobrzany w aglomeracji Dobrzany</v>
      </c>
      <c r="AW1391" t="s">
        <v>8855</v>
      </c>
      <c r="AX1391" t="s">
        <v>1098</v>
      </c>
      <c r="BF1391" s="730" t="s">
        <v>8050</v>
      </c>
      <c r="BG1391" s="730" t="s">
        <v>4666</v>
      </c>
      <c r="BH1391" s="730" t="s">
        <v>9504</v>
      </c>
    </row>
    <row r="1392" spans="1:60">
      <c r="A1392">
        <v>1388</v>
      </c>
      <c r="B1392" t="s">
        <v>990</v>
      </c>
      <c r="D1392" t="s">
        <v>7902</v>
      </c>
      <c r="E1392" t="s">
        <v>7904</v>
      </c>
      <c r="F1392" t="s">
        <v>973</v>
      </c>
      <c r="G1392">
        <v>1</v>
      </c>
      <c r="H1392">
        <v>0</v>
      </c>
      <c r="I1392" t="s">
        <v>5533</v>
      </c>
      <c r="J1392" t="s">
        <v>3715</v>
      </c>
      <c r="K1392" t="s">
        <v>4666</v>
      </c>
      <c r="L1392" t="s">
        <v>1515</v>
      </c>
      <c r="M1392" t="s">
        <v>1516</v>
      </c>
      <c r="N1392" t="s">
        <v>7904</v>
      </c>
      <c r="O1392" t="s">
        <v>7904</v>
      </c>
      <c r="P1392" t="s">
        <v>8856</v>
      </c>
      <c r="Q1392">
        <v>1508</v>
      </c>
      <c r="R1392">
        <v>1682</v>
      </c>
      <c r="S1392">
        <v>1561</v>
      </c>
      <c r="T1392">
        <v>91</v>
      </c>
      <c r="U1392">
        <v>30</v>
      </c>
      <c r="V1392">
        <v>121</v>
      </c>
      <c r="W1392">
        <v>0.92810000000000004</v>
      </c>
      <c r="X1392">
        <v>0</v>
      </c>
      <c r="Y1392">
        <v>1</v>
      </c>
      <c r="Z1392">
        <v>1</v>
      </c>
      <c r="AA1392">
        <v>0</v>
      </c>
      <c r="AB1392" t="s">
        <v>990</v>
      </c>
      <c r="AC1392" t="s">
        <v>8857</v>
      </c>
      <c r="AP1392" t="s">
        <v>980</v>
      </c>
      <c r="AQ1392">
        <v>0</v>
      </c>
      <c r="AT1392" t="s">
        <v>1029</v>
      </c>
      <c r="AU1392" t="s">
        <v>8225</v>
      </c>
      <c r="AV1392" t="str">
        <f t="shared" si="21"/>
        <v>DOBROSZYCE w aglomeracji DOBROSZYCE</v>
      </c>
      <c r="AW1392" t="s">
        <v>8227</v>
      </c>
      <c r="AX1392" t="s">
        <v>8227</v>
      </c>
      <c r="BF1392" s="730" t="s">
        <v>8045</v>
      </c>
      <c r="BG1392" s="730" t="s">
        <v>8715</v>
      </c>
      <c r="BH1392" s="730" t="s">
        <v>9504</v>
      </c>
    </row>
    <row r="1393" spans="1:60">
      <c r="A1393">
        <v>1389</v>
      </c>
      <c r="B1393" t="s">
        <v>990</v>
      </c>
      <c r="D1393" t="s">
        <v>7852</v>
      </c>
      <c r="E1393" t="s">
        <v>7854</v>
      </c>
      <c r="F1393" t="s">
        <v>973</v>
      </c>
      <c r="G1393">
        <v>1</v>
      </c>
      <c r="H1393">
        <v>0</v>
      </c>
      <c r="I1393" t="s">
        <v>5533</v>
      </c>
      <c r="J1393" t="s">
        <v>8858</v>
      </c>
      <c r="K1393" t="s">
        <v>4666</v>
      </c>
      <c r="L1393" t="s">
        <v>1515</v>
      </c>
      <c r="M1393" t="s">
        <v>1516</v>
      </c>
      <c r="N1393" t="s">
        <v>7854</v>
      </c>
      <c r="O1393" t="s">
        <v>7854</v>
      </c>
      <c r="P1393" t="s">
        <v>8859</v>
      </c>
      <c r="Q1393">
        <v>4704</v>
      </c>
      <c r="R1393">
        <v>6862</v>
      </c>
      <c r="S1393">
        <v>6775</v>
      </c>
      <c r="T1393">
        <v>61</v>
      </c>
      <c r="U1393">
        <v>26</v>
      </c>
      <c r="V1393">
        <v>87</v>
      </c>
      <c r="W1393">
        <v>0.98729999999999996</v>
      </c>
      <c r="X1393">
        <v>1</v>
      </c>
      <c r="Y1393">
        <v>1</v>
      </c>
      <c r="Z1393">
        <v>1</v>
      </c>
      <c r="AA1393">
        <v>1</v>
      </c>
      <c r="AB1393" t="s">
        <v>990</v>
      </c>
      <c r="AC1393" t="s">
        <v>8860</v>
      </c>
      <c r="AP1393" t="s">
        <v>980</v>
      </c>
      <c r="AQ1393">
        <v>0</v>
      </c>
      <c r="AT1393" t="s">
        <v>1047</v>
      </c>
      <c r="AU1393" t="s">
        <v>3620</v>
      </c>
      <c r="AV1393" t="str">
        <f t="shared" si="21"/>
        <v>Dobrodzień w aglomeracji Dobrodzień</v>
      </c>
      <c r="AW1393" t="s">
        <v>3621</v>
      </c>
      <c r="AX1393" t="s">
        <v>3621</v>
      </c>
      <c r="BF1393" s="730" t="s">
        <v>7967</v>
      </c>
      <c r="BG1393" s="730" t="s">
        <v>990</v>
      </c>
      <c r="BH1393" s="730" t="s">
        <v>9504</v>
      </c>
    </row>
    <row r="1394" spans="1:60">
      <c r="A1394">
        <v>1390</v>
      </c>
      <c r="B1394" t="s">
        <v>990</v>
      </c>
      <c r="D1394" t="s">
        <v>7736</v>
      </c>
      <c r="E1394" t="s">
        <v>7737</v>
      </c>
      <c r="F1394" t="s">
        <v>973</v>
      </c>
      <c r="G1394">
        <v>1</v>
      </c>
      <c r="H1394">
        <v>0</v>
      </c>
      <c r="I1394" t="s">
        <v>1513</v>
      </c>
      <c r="J1394" t="s">
        <v>5943</v>
      </c>
      <c r="K1394" t="s">
        <v>8715</v>
      </c>
      <c r="L1394" t="s">
        <v>1515</v>
      </c>
      <c r="M1394" t="s">
        <v>1516</v>
      </c>
      <c r="N1394" t="s">
        <v>7737</v>
      </c>
      <c r="O1394" t="s">
        <v>7737</v>
      </c>
      <c r="P1394" t="s">
        <v>8861</v>
      </c>
      <c r="Q1394">
        <v>3734</v>
      </c>
      <c r="R1394">
        <v>3813</v>
      </c>
      <c r="S1394">
        <v>3168</v>
      </c>
      <c r="T1394">
        <v>624</v>
      </c>
      <c r="U1394">
        <v>21</v>
      </c>
      <c r="V1394">
        <v>645</v>
      </c>
      <c r="W1394">
        <v>0.83079999999999998</v>
      </c>
      <c r="X1394">
        <v>0</v>
      </c>
      <c r="Y1394">
        <v>1</v>
      </c>
      <c r="Z1394">
        <v>1</v>
      </c>
      <c r="AA1394">
        <v>0</v>
      </c>
      <c r="AB1394" t="s">
        <v>990</v>
      </c>
      <c r="AC1394" t="s">
        <v>8862</v>
      </c>
      <c r="AP1394" t="s">
        <v>980</v>
      </c>
      <c r="AQ1394">
        <v>0</v>
      </c>
      <c r="AT1394" t="s">
        <v>1459</v>
      </c>
      <c r="AU1394" t="s">
        <v>1842</v>
      </c>
      <c r="AV1394" t="str">
        <f t="shared" si="21"/>
        <v>Kosyń w aglomeracji Dobre Miasto</v>
      </c>
      <c r="AW1394" t="s">
        <v>8863</v>
      </c>
      <c r="AX1394" t="s">
        <v>1843</v>
      </c>
      <c r="BF1394" s="730" t="s">
        <v>7902</v>
      </c>
      <c r="BG1394" s="730" t="s">
        <v>4666</v>
      </c>
      <c r="BH1394" s="730" t="s">
        <v>9504</v>
      </c>
    </row>
    <row r="1395" spans="1:60">
      <c r="A1395">
        <v>1391</v>
      </c>
      <c r="B1395" t="s">
        <v>990</v>
      </c>
      <c r="D1395" t="s">
        <v>7643</v>
      </c>
      <c r="E1395" t="s">
        <v>7644</v>
      </c>
      <c r="F1395" t="s">
        <v>973</v>
      </c>
      <c r="G1395">
        <v>1</v>
      </c>
      <c r="H1395">
        <v>0</v>
      </c>
      <c r="I1395" t="s">
        <v>6018</v>
      </c>
      <c r="J1395" t="s">
        <v>6531</v>
      </c>
      <c r="K1395" t="s">
        <v>5205</v>
      </c>
      <c r="L1395" t="s">
        <v>1515</v>
      </c>
      <c r="M1395" t="s">
        <v>1516</v>
      </c>
      <c r="N1395" t="s">
        <v>7644</v>
      </c>
      <c r="O1395" t="s">
        <v>7644</v>
      </c>
      <c r="P1395" t="s">
        <v>8864</v>
      </c>
      <c r="Q1395">
        <v>13380</v>
      </c>
      <c r="R1395">
        <v>14803</v>
      </c>
      <c r="S1395">
        <v>14732</v>
      </c>
      <c r="T1395">
        <v>45</v>
      </c>
      <c r="U1395">
        <v>26</v>
      </c>
      <c r="V1395">
        <v>71</v>
      </c>
      <c r="W1395">
        <v>0.99519999999999997</v>
      </c>
      <c r="X1395">
        <v>1</v>
      </c>
      <c r="Y1395">
        <v>1</v>
      </c>
      <c r="Z1395">
        <v>1</v>
      </c>
      <c r="AA1395">
        <v>1</v>
      </c>
      <c r="AB1395" t="s">
        <v>990</v>
      </c>
      <c r="AC1395" t="s">
        <v>8865</v>
      </c>
      <c r="AP1395" t="s">
        <v>980</v>
      </c>
      <c r="AQ1395">
        <v>0</v>
      </c>
      <c r="AT1395" t="s">
        <v>1072</v>
      </c>
      <c r="AU1395" t="s">
        <v>2131</v>
      </c>
      <c r="AV1395" t="str">
        <f t="shared" si="21"/>
        <v>Dobre w aglomeracji Dobre</v>
      </c>
      <c r="AW1395" t="s">
        <v>2132</v>
      </c>
      <c r="AX1395" t="s">
        <v>2132</v>
      </c>
      <c r="BF1395" s="730" t="s">
        <v>7852</v>
      </c>
      <c r="BG1395" s="730" t="s">
        <v>4666</v>
      </c>
      <c r="BH1395" s="730" t="s">
        <v>9504</v>
      </c>
    </row>
    <row r="1396" spans="1:60">
      <c r="A1396">
        <v>1392</v>
      </c>
      <c r="B1396" t="s">
        <v>990</v>
      </c>
      <c r="D1396" t="s">
        <v>7628</v>
      </c>
      <c r="E1396" t="s">
        <v>7630</v>
      </c>
      <c r="F1396" t="s">
        <v>973</v>
      </c>
      <c r="G1396">
        <v>1</v>
      </c>
      <c r="H1396">
        <v>0</v>
      </c>
      <c r="I1396" t="s">
        <v>1513</v>
      </c>
      <c r="J1396" t="s">
        <v>8852</v>
      </c>
      <c r="K1396" t="s">
        <v>990</v>
      </c>
      <c r="L1396" t="s">
        <v>1515</v>
      </c>
      <c r="M1396" t="s">
        <v>1516</v>
      </c>
      <c r="N1396" t="s">
        <v>8866</v>
      </c>
      <c r="O1396" t="s">
        <v>8866</v>
      </c>
      <c r="P1396" t="s">
        <v>8867</v>
      </c>
      <c r="Q1396">
        <v>3593</v>
      </c>
      <c r="R1396">
        <v>3432</v>
      </c>
      <c r="S1396">
        <v>3429</v>
      </c>
      <c r="T1396">
        <v>0</v>
      </c>
      <c r="U1396">
        <v>3</v>
      </c>
      <c r="V1396">
        <v>3</v>
      </c>
      <c r="W1396">
        <v>0.99909999999999999</v>
      </c>
      <c r="X1396">
        <v>1</v>
      </c>
      <c r="Y1396">
        <v>1</v>
      </c>
      <c r="Z1396">
        <v>1</v>
      </c>
      <c r="AA1396">
        <v>1</v>
      </c>
      <c r="AB1396" t="s">
        <v>990</v>
      </c>
      <c r="AC1396" t="s">
        <v>8868</v>
      </c>
      <c r="AP1396" t="s">
        <v>980</v>
      </c>
      <c r="AQ1396">
        <v>0</v>
      </c>
      <c r="AT1396" t="s">
        <v>990</v>
      </c>
      <c r="AU1396" t="s">
        <v>8755</v>
      </c>
      <c r="AV1396" t="str">
        <f t="shared" si="21"/>
        <v>Oczyszczalnia scieków Dobre ul. Lawendowa 14 w aglomeracji Dobre</v>
      </c>
      <c r="AW1396" t="s">
        <v>8869</v>
      </c>
      <c r="AX1396" t="s">
        <v>2132</v>
      </c>
      <c r="BF1396" s="730" t="s">
        <v>7736</v>
      </c>
      <c r="BG1396" s="730" t="s">
        <v>8715</v>
      </c>
      <c r="BH1396" s="730" t="s">
        <v>9504</v>
      </c>
    </row>
    <row r="1397" spans="1:60">
      <c r="A1397">
        <v>1393</v>
      </c>
      <c r="B1397" t="s">
        <v>990</v>
      </c>
      <c r="D1397" t="s">
        <v>7601</v>
      </c>
      <c r="E1397" t="s">
        <v>7603</v>
      </c>
      <c r="F1397" t="s">
        <v>973</v>
      </c>
      <c r="G1397">
        <v>1</v>
      </c>
      <c r="H1397">
        <v>0</v>
      </c>
      <c r="I1397" t="s">
        <v>3590</v>
      </c>
      <c r="J1397" t="s">
        <v>6062</v>
      </c>
      <c r="K1397" t="s">
        <v>5205</v>
      </c>
      <c r="L1397" t="s">
        <v>1515</v>
      </c>
      <c r="M1397" t="s">
        <v>1516</v>
      </c>
      <c r="N1397" t="s">
        <v>7603</v>
      </c>
      <c r="O1397" t="s">
        <v>7603</v>
      </c>
      <c r="P1397" t="s">
        <v>8870</v>
      </c>
      <c r="Q1397">
        <v>5599</v>
      </c>
      <c r="R1397">
        <v>5599</v>
      </c>
      <c r="S1397">
        <v>5179</v>
      </c>
      <c r="T1397">
        <v>353</v>
      </c>
      <c r="U1397">
        <v>67</v>
      </c>
      <c r="V1397">
        <v>420</v>
      </c>
      <c r="W1397">
        <v>0.92500000000000004</v>
      </c>
      <c r="X1397">
        <v>0</v>
      </c>
      <c r="Y1397">
        <v>1</v>
      </c>
      <c r="Z1397">
        <v>1</v>
      </c>
      <c r="AA1397">
        <v>0</v>
      </c>
      <c r="AB1397" t="s">
        <v>990</v>
      </c>
      <c r="AC1397" t="s">
        <v>8871</v>
      </c>
      <c r="AP1397" t="s">
        <v>980</v>
      </c>
      <c r="AQ1397">
        <v>0</v>
      </c>
      <c r="AT1397" t="s">
        <v>970</v>
      </c>
      <c r="AU1397" t="s">
        <v>1180</v>
      </c>
      <c r="AV1397" t="str">
        <f t="shared" si="21"/>
        <v>Oczyszczalnia Ścieków Redlica w aglomeracji Dobra</v>
      </c>
      <c r="AW1397" t="s">
        <v>8872</v>
      </c>
      <c r="AX1397" t="s">
        <v>1181</v>
      </c>
      <c r="BF1397" s="730" t="s">
        <v>7643</v>
      </c>
      <c r="BG1397" s="730" t="s">
        <v>5205</v>
      </c>
      <c r="BH1397" s="730" t="s">
        <v>9504</v>
      </c>
    </row>
    <row r="1398" spans="1:60">
      <c r="A1398">
        <v>1394</v>
      </c>
      <c r="B1398" t="s">
        <v>990</v>
      </c>
      <c r="D1398" t="s">
        <v>7582</v>
      </c>
      <c r="E1398" t="s">
        <v>7584</v>
      </c>
      <c r="F1398" t="s">
        <v>973</v>
      </c>
      <c r="G1398">
        <v>1</v>
      </c>
      <c r="H1398">
        <v>0</v>
      </c>
      <c r="I1398" t="s">
        <v>1513</v>
      </c>
      <c r="J1398" t="s">
        <v>8819</v>
      </c>
      <c r="K1398" t="s">
        <v>990</v>
      </c>
      <c r="L1398" t="s">
        <v>1515</v>
      </c>
      <c r="M1398" t="s">
        <v>1516</v>
      </c>
      <c r="N1398" t="s">
        <v>7584</v>
      </c>
      <c r="O1398" t="s">
        <v>7584</v>
      </c>
      <c r="P1398" t="s">
        <v>8873</v>
      </c>
      <c r="Q1398">
        <v>22329</v>
      </c>
      <c r="R1398">
        <v>22152</v>
      </c>
      <c r="S1398">
        <v>22005</v>
      </c>
      <c r="T1398">
        <v>147</v>
      </c>
      <c r="U1398">
        <v>0</v>
      </c>
      <c r="V1398">
        <v>147</v>
      </c>
      <c r="W1398">
        <v>0.99339999999999995</v>
      </c>
      <c r="X1398">
        <v>1</v>
      </c>
      <c r="Y1398">
        <v>1</v>
      </c>
      <c r="Z1398">
        <v>1</v>
      </c>
      <c r="AA1398">
        <v>1</v>
      </c>
      <c r="AB1398" t="s">
        <v>990</v>
      </c>
      <c r="AC1398" t="s">
        <v>8874</v>
      </c>
      <c r="AP1398" t="s">
        <v>980</v>
      </c>
      <c r="AQ1398">
        <v>0</v>
      </c>
      <c r="AT1398" t="s">
        <v>935</v>
      </c>
      <c r="AU1398" t="s">
        <v>5290</v>
      </c>
      <c r="AV1398" t="str">
        <f t="shared" si="21"/>
        <v>Dobra w aglomeracji Dobra</v>
      </c>
      <c r="AW1398" t="s">
        <v>1181</v>
      </c>
      <c r="AX1398" t="s">
        <v>1181</v>
      </c>
      <c r="BF1398" s="730" t="s">
        <v>7628</v>
      </c>
      <c r="BG1398" s="730" t="s">
        <v>990</v>
      </c>
      <c r="BH1398" s="730" t="s">
        <v>9504</v>
      </c>
    </row>
    <row r="1399" spans="1:60">
      <c r="A1399">
        <v>1395</v>
      </c>
      <c r="B1399" t="s">
        <v>990</v>
      </c>
      <c r="D1399" t="s">
        <v>7500</v>
      </c>
      <c r="E1399" t="s">
        <v>8875</v>
      </c>
      <c r="F1399" t="s">
        <v>973</v>
      </c>
      <c r="G1399">
        <v>1</v>
      </c>
      <c r="H1399">
        <v>0</v>
      </c>
      <c r="I1399" t="s">
        <v>1998</v>
      </c>
      <c r="J1399" t="s">
        <v>2138</v>
      </c>
      <c r="K1399" t="s">
        <v>1918</v>
      </c>
      <c r="L1399" t="s">
        <v>1515</v>
      </c>
      <c r="M1399" t="s">
        <v>1516</v>
      </c>
      <c r="N1399" t="s">
        <v>8875</v>
      </c>
      <c r="O1399" t="s">
        <v>8875</v>
      </c>
      <c r="P1399" t="s">
        <v>8876</v>
      </c>
      <c r="Q1399">
        <v>3438</v>
      </c>
      <c r="R1399">
        <v>3209</v>
      </c>
      <c r="S1399">
        <v>3182</v>
      </c>
      <c r="T1399">
        <v>27</v>
      </c>
      <c r="U1399">
        <v>0</v>
      </c>
      <c r="V1399">
        <v>27</v>
      </c>
      <c r="W1399">
        <v>0.99160000000000004</v>
      </c>
      <c r="X1399">
        <v>1</v>
      </c>
      <c r="Y1399">
        <v>1</v>
      </c>
      <c r="Z1399">
        <v>1</v>
      </c>
      <c r="AA1399">
        <v>1</v>
      </c>
      <c r="AB1399" t="s">
        <v>990</v>
      </c>
      <c r="AC1399" t="s">
        <v>8877</v>
      </c>
      <c r="AP1399" t="s">
        <v>980</v>
      </c>
      <c r="AQ1399">
        <v>0</v>
      </c>
      <c r="AT1399" t="s">
        <v>935</v>
      </c>
      <c r="AU1399" t="s">
        <v>5290</v>
      </c>
      <c r="AV1399" t="str">
        <f t="shared" si="21"/>
        <v>Przenosza w aglomeracji Dobra</v>
      </c>
      <c r="AW1399" t="s">
        <v>8878</v>
      </c>
      <c r="AX1399" t="s">
        <v>1181</v>
      </c>
      <c r="BF1399" s="730" t="s">
        <v>7601</v>
      </c>
      <c r="BG1399" s="730" t="s">
        <v>5205</v>
      </c>
      <c r="BH1399" s="730" t="s">
        <v>9504</v>
      </c>
    </row>
    <row r="1400" spans="1:60">
      <c r="A1400">
        <v>1396</v>
      </c>
      <c r="B1400" t="s">
        <v>990</v>
      </c>
      <c r="D1400" t="s">
        <v>7487</v>
      </c>
      <c r="E1400" t="s">
        <v>7488</v>
      </c>
      <c r="F1400" t="s">
        <v>973</v>
      </c>
      <c r="G1400">
        <v>1</v>
      </c>
      <c r="H1400">
        <v>0</v>
      </c>
      <c r="I1400" t="s">
        <v>1513</v>
      </c>
      <c r="J1400" t="s">
        <v>8787</v>
      </c>
      <c r="K1400" t="s">
        <v>4666</v>
      </c>
      <c r="L1400" t="s">
        <v>1515</v>
      </c>
      <c r="M1400" t="s">
        <v>1516</v>
      </c>
      <c r="N1400" t="s">
        <v>8879</v>
      </c>
      <c r="O1400" t="s">
        <v>8880</v>
      </c>
      <c r="P1400" t="s">
        <v>8881</v>
      </c>
      <c r="Q1400">
        <v>38143</v>
      </c>
      <c r="R1400">
        <v>40038</v>
      </c>
      <c r="S1400">
        <v>39786</v>
      </c>
      <c r="T1400">
        <v>148</v>
      </c>
      <c r="U1400">
        <v>104</v>
      </c>
      <c r="V1400">
        <v>252</v>
      </c>
      <c r="W1400">
        <v>0.99370000000000003</v>
      </c>
      <c r="X1400">
        <v>1</v>
      </c>
      <c r="Y1400">
        <v>1</v>
      </c>
      <c r="Z1400">
        <v>1</v>
      </c>
      <c r="AA1400">
        <v>1</v>
      </c>
      <c r="AB1400" t="s">
        <v>990</v>
      </c>
      <c r="AC1400" t="s">
        <v>8882</v>
      </c>
      <c r="AP1400" t="s">
        <v>980</v>
      </c>
      <c r="AQ1400">
        <v>0</v>
      </c>
      <c r="AT1400" t="s">
        <v>1038</v>
      </c>
      <c r="AU1400" t="s">
        <v>6744</v>
      </c>
      <c r="AV1400" t="str">
        <f t="shared" si="21"/>
        <v>Dobra w aglomeracji Dobra</v>
      </c>
      <c r="AW1400" t="s">
        <v>1181</v>
      </c>
      <c r="AX1400" t="s">
        <v>1181</v>
      </c>
      <c r="BF1400" s="730" t="s">
        <v>7582</v>
      </c>
      <c r="BG1400" s="730" t="s">
        <v>990</v>
      </c>
      <c r="BH1400" s="730" t="s">
        <v>9504</v>
      </c>
    </row>
    <row r="1401" spans="1:60">
      <c r="A1401">
        <v>1397</v>
      </c>
      <c r="B1401" t="s">
        <v>990</v>
      </c>
      <c r="D1401" t="s">
        <v>7431</v>
      </c>
      <c r="E1401" t="s">
        <v>4577</v>
      </c>
      <c r="F1401" t="s">
        <v>973</v>
      </c>
      <c r="G1401">
        <v>1</v>
      </c>
      <c r="H1401">
        <v>0</v>
      </c>
      <c r="I1401" t="s">
        <v>4404</v>
      </c>
      <c r="J1401" t="s">
        <v>4576</v>
      </c>
      <c r="K1401" t="s">
        <v>5205</v>
      </c>
      <c r="L1401" t="s">
        <v>1515</v>
      </c>
      <c r="M1401" t="s">
        <v>1516</v>
      </c>
      <c r="N1401" t="s">
        <v>4577</v>
      </c>
      <c r="O1401" t="s">
        <v>4577</v>
      </c>
      <c r="P1401" t="s">
        <v>8883</v>
      </c>
      <c r="Q1401">
        <v>2705</v>
      </c>
      <c r="R1401">
        <v>2596</v>
      </c>
      <c r="S1401">
        <v>2558</v>
      </c>
      <c r="T1401">
        <v>22</v>
      </c>
      <c r="U1401">
        <v>16</v>
      </c>
      <c r="V1401">
        <v>38</v>
      </c>
      <c r="W1401">
        <v>0.98540000000000005</v>
      </c>
      <c r="X1401">
        <v>1</v>
      </c>
      <c r="Y1401">
        <v>1</v>
      </c>
      <c r="Z1401">
        <v>1</v>
      </c>
      <c r="AA1401">
        <v>1</v>
      </c>
      <c r="AB1401" t="s">
        <v>990</v>
      </c>
      <c r="AC1401" t="s">
        <v>8884</v>
      </c>
      <c r="AP1401" t="s">
        <v>980</v>
      </c>
      <c r="AQ1401">
        <v>0</v>
      </c>
      <c r="AT1401" t="s">
        <v>1072</v>
      </c>
      <c r="AU1401" t="s">
        <v>2174</v>
      </c>
      <c r="AV1401" t="str">
        <f t="shared" si="21"/>
        <v>Miejska Oczyszczalnia Ścieków w aglomeracji Dobiegniew</v>
      </c>
      <c r="AW1401" t="s">
        <v>1387</v>
      </c>
      <c r="AX1401" t="s">
        <v>2175</v>
      </c>
      <c r="BF1401" s="730" t="s">
        <v>7500</v>
      </c>
      <c r="BG1401" s="730" t="s">
        <v>1918</v>
      </c>
      <c r="BH1401" s="730" t="s">
        <v>9504</v>
      </c>
    </row>
    <row r="1402" spans="1:60">
      <c r="A1402">
        <v>1398</v>
      </c>
      <c r="B1402" t="s">
        <v>990</v>
      </c>
      <c r="D1402" t="s">
        <v>7428</v>
      </c>
      <c r="E1402" t="s">
        <v>5832</v>
      </c>
      <c r="F1402" t="s">
        <v>973</v>
      </c>
      <c r="G1402">
        <v>1</v>
      </c>
      <c r="H1402">
        <v>0</v>
      </c>
      <c r="I1402" t="s">
        <v>5533</v>
      </c>
      <c r="J1402" t="s">
        <v>8885</v>
      </c>
      <c r="K1402" t="s">
        <v>4666</v>
      </c>
      <c r="L1402" t="s">
        <v>1515</v>
      </c>
      <c r="M1402" t="s">
        <v>1516</v>
      </c>
      <c r="N1402" t="s">
        <v>8886</v>
      </c>
      <c r="O1402" t="s">
        <v>8887</v>
      </c>
      <c r="P1402" t="s">
        <v>8888</v>
      </c>
      <c r="Q1402">
        <v>38140</v>
      </c>
      <c r="R1402">
        <v>40131</v>
      </c>
      <c r="S1402">
        <v>39286</v>
      </c>
      <c r="T1402">
        <v>786</v>
      </c>
      <c r="U1402">
        <v>59</v>
      </c>
      <c r="V1402">
        <v>845</v>
      </c>
      <c r="W1402">
        <v>0.97889999999999999</v>
      </c>
      <c r="X1402">
        <v>0</v>
      </c>
      <c r="Y1402">
        <v>1</v>
      </c>
      <c r="Z1402">
        <v>1</v>
      </c>
      <c r="AA1402">
        <v>0</v>
      </c>
      <c r="AB1402" t="s">
        <v>990</v>
      </c>
      <c r="AC1402" t="s">
        <v>8889</v>
      </c>
      <c r="AP1402" t="s">
        <v>980</v>
      </c>
      <c r="AQ1402">
        <v>0</v>
      </c>
      <c r="AT1402" t="s">
        <v>935</v>
      </c>
      <c r="AU1402" t="s">
        <v>4451</v>
      </c>
      <c r="AV1402" t="str">
        <f t="shared" si="21"/>
        <v>Dobczyce w aglomeracji Dobczyce Centrum</v>
      </c>
      <c r="AW1402" t="s">
        <v>4454</v>
      </c>
      <c r="AX1402" t="s">
        <v>4452</v>
      </c>
      <c r="BF1402" s="730" t="s">
        <v>7487</v>
      </c>
      <c r="BG1402" s="730" t="s">
        <v>4666</v>
      </c>
      <c r="BH1402" s="730" t="s">
        <v>9504</v>
      </c>
    </row>
    <row r="1403" spans="1:60">
      <c r="A1403">
        <v>1399</v>
      </c>
      <c r="B1403" t="s">
        <v>990</v>
      </c>
      <c r="D1403" t="s">
        <v>7420</v>
      </c>
      <c r="E1403" t="s">
        <v>7422</v>
      </c>
      <c r="F1403" t="s">
        <v>973</v>
      </c>
      <c r="G1403">
        <v>1</v>
      </c>
      <c r="H1403">
        <v>0</v>
      </c>
      <c r="I1403" t="s">
        <v>3590</v>
      </c>
      <c r="J1403" t="s">
        <v>3707</v>
      </c>
      <c r="K1403" t="s">
        <v>5205</v>
      </c>
      <c r="L1403" t="s">
        <v>1515</v>
      </c>
      <c r="M1403" t="s">
        <v>1516</v>
      </c>
      <c r="N1403" t="s">
        <v>7422</v>
      </c>
      <c r="O1403" t="s">
        <v>7422</v>
      </c>
      <c r="P1403" t="s">
        <v>8890</v>
      </c>
      <c r="Q1403">
        <v>2736</v>
      </c>
      <c r="R1403">
        <v>2759</v>
      </c>
      <c r="S1403">
        <v>2722</v>
      </c>
      <c r="T1403">
        <v>37</v>
      </c>
      <c r="U1403">
        <v>0</v>
      </c>
      <c r="V1403">
        <v>37</v>
      </c>
      <c r="W1403">
        <v>0.98660000000000003</v>
      </c>
      <c r="X1403">
        <v>1</v>
      </c>
      <c r="Y1403">
        <v>1</v>
      </c>
      <c r="Z1403">
        <v>1</v>
      </c>
      <c r="AA1403">
        <v>1</v>
      </c>
      <c r="AB1403" t="s">
        <v>990</v>
      </c>
      <c r="AC1403" t="s">
        <v>8891</v>
      </c>
      <c r="AP1403" t="s">
        <v>980</v>
      </c>
      <c r="AQ1403">
        <v>0</v>
      </c>
      <c r="AT1403" t="s">
        <v>1029</v>
      </c>
      <c r="AU1403" t="s">
        <v>7805</v>
      </c>
      <c r="AV1403" t="str">
        <f t="shared" si="21"/>
        <v>Mirków w aglomeracji Długołęka</v>
      </c>
      <c r="AW1403" t="s">
        <v>8892</v>
      </c>
      <c r="AX1403" t="s">
        <v>7806</v>
      </c>
      <c r="BF1403" s="730" t="s">
        <v>7431</v>
      </c>
      <c r="BG1403" s="730" t="s">
        <v>5205</v>
      </c>
      <c r="BH1403" s="730" t="s">
        <v>9504</v>
      </c>
    </row>
    <row r="1404" spans="1:60">
      <c r="A1404">
        <v>1400</v>
      </c>
      <c r="B1404" t="s">
        <v>990</v>
      </c>
      <c r="D1404" t="s">
        <v>7376</v>
      </c>
      <c r="E1404" t="s">
        <v>7378</v>
      </c>
      <c r="F1404" t="s">
        <v>973</v>
      </c>
      <c r="G1404">
        <v>1</v>
      </c>
      <c r="H1404">
        <v>0</v>
      </c>
      <c r="I1404" t="s">
        <v>6018</v>
      </c>
      <c r="J1404" t="s">
        <v>8552</v>
      </c>
      <c r="K1404" t="s">
        <v>6677</v>
      </c>
      <c r="L1404" t="s">
        <v>1515</v>
      </c>
      <c r="M1404" t="s">
        <v>1516</v>
      </c>
      <c r="N1404" t="s">
        <v>7378</v>
      </c>
      <c r="O1404" t="s">
        <v>7378</v>
      </c>
      <c r="P1404" t="s">
        <v>8893</v>
      </c>
      <c r="Q1404">
        <v>8670</v>
      </c>
      <c r="R1404">
        <v>8178</v>
      </c>
      <c r="S1404">
        <v>8094</v>
      </c>
      <c r="T1404">
        <v>78</v>
      </c>
      <c r="U1404">
        <v>6</v>
      </c>
      <c r="V1404">
        <v>84</v>
      </c>
      <c r="W1404">
        <v>0.98970000000000002</v>
      </c>
      <c r="X1404">
        <v>1</v>
      </c>
      <c r="Y1404">
        <v>1</v>
      </c>
      <c r="Z1404">
        <v>1</v>
      </c>
      <c r="AA1404">
        <v>1</v>
      </c>
      <c r="AB1404" t="s">
        <v>990</v>
      </c>
      <c r="AC1404" t="s">
        <v>8894</v>
      </c>
      <c r="AP1404" t="s">
        <v>980</v>
      </c>
      <c r="AQ1404">
        <v>0</v>
      </c>
      <c r="AT1404" t="s">
        <v>970</v>
      </c>
      <c r="AU1404" t="s">
        <v>1389</v>
      </c>
      <c r="AV1404" t="str">
        <f t="shared" si="21"/>
        <v>OCZYSZCZALNIA ŚCIEKÓW DĘBNO w aglomeracji Dębno</v>
      </c>
      <c r="AW1404" t="s">
        <v>8895</v>
      </c>
      <c r="AX1404" t="s">
        <v>1390</v>
      </c>
      <c r="BF1404" s="730" t="s">
        <v>7428</v>
      </c>
      <c r="BG1404" s="730" t="s">
        <v>4666</v>
      </c>
      <c r="BH1404" s="730" t="s">
        <v>9504</v>
      </c>
    </row>
    <row r="1405" spans="1:60">
      <c r="A1405">
        <v>1401</v>
      </c>
      <c r="B1405" t="s">
        <v>990</v>
      </c>
      <c r="D1405" t="s">
        <v>7243</v>
      </c>
      <c r="E1405" t="s">
        <v>7244</v>
      </c>
      <c r="F1405" t="s">
        <v>973</v>
      </c>
      <c r="G1405">
        <v>1</v>
      </c>
      <c r="H1405">
        <v>0</v>
      </c>
      <c r="I1405" t="s">
        <v>4404</v>
      </c>
      <c r="J1405" t="s">
        <v>8896</v>
      </c>
      <c r="K1405" t="s">
        <v>4666</v>
      </c>
      <c r="L1405" t="s">
        <v>1515</v>
      </c>
      <c r="M1405" t="s">
        <v>1516</v>
      </c>
      <c r="N1405" t="s">
        <v>7244</v>
      </c>
      <c r="O1405" t="s">
        <v>7244</v>
      </c>
      <c r="P1405" t="s">
        <v>8897</v>
      </c>
      <c r="Q1405">
        <v>6870</v>
      </c>
      <c r="R1405">
        <v>6375</v>
      </c>
      <c r="S1405">
        <v>6249</v>
      </c>
      <c r="T1405">
        <v>126</v>
      </c>
      <c r="U1405">
        <v>0</v>
      </c>
      <c r="V1405">
        <v>126</v>
      </c>
      <c r="W1405">
        <v>0.98019999999999996</v>
      </c>
      <c r="X1405">
        <v>1</v>
      </c>
      <c r="Y1405">
        <v>1</v>
      </c>
      <c r="Z1405">
        <v>1</v>
      </c>
      <c r="AA1405">
        <v>1</v>
      </c>
      <c r="AB1405" t="s">
        <v>990</v>
      </c>
      <c r="AC1405" t="s">
        <v>8898</v>
      </c>
      <c r="AP1405" t="s">
        <v>980</v>
      </c>
      <c r="AQ1405">
        <v>0</v>
      </c>
      <c r="AT1405" t="s">
        <v>935</v>
      </c>
      <c r="AU1405" t="s">
        <v>4805</v>
      </c>
      <c r="AV1405" t="str">
        <f t="shared" si="21"/>
        <v>Wola Dębińska w aglomeracji Dębno</v>
      </c>
      <c r="AW1405" t="s">
        <v>8899</v>
      </c>
      <c r="AX1405" t="s">
        <v>1390</v>
      </c>
      <c r="BF1405" s="730" t="s">
        <v>7420</v>
      </c>
      <c r="BG1405" s="730" t="s">
        <v>5205</v>
      </c>
      <c r="BH1405" s="730" t="s">
        <v>9504</v>
      </c>
    </row>
    <row r="1406" spans="1:60">
      <c r="A1406">
        <v>1402</v>
      </c>
      <c r="B1406" t="s">
        <v>990</v>
      </c>
      <c r="D1406" t="s">
        <v>7238</v>
      </c>
      <c r="E1406" t="s">
        <v>7240</v>
      </c>
      <c r="F1406" t="s">
        <v>973</v>
      </c>
      <c r="G1406">
        <v>1</v>
      </c>
      <c r="H1406">
        <v>0</v>
      </c>
      <c r="I1406" t="s">
        <v>5533</v>
      </c>
      <c r="J1406" t="s">
        <v>8858</v>
      </c>
      <c r="K1406" t="s">
        <v>4666</v>
      </c>
      <c r="L1406" t="s">
        <v>1515</v>
      </c>
      <c r="M1406" t="s">
        <v>1516</v>
      </c>
      <c r="N1406" t="s">
        <v>7240</v>
      </c>
      <c r="O1406" t="s">
        <v>7240</v>
      </c>
      <c r="P1406" t="s">
        <v>8900</v>
      </c>
      <c r="Q1406">
        <v>2873</v>
      </c>
      <c r="R1406">
        <v>2691</v>
      </c>
      <c r="S1406">
        <v>2537</v>
      </c>
      <c r="T1406">
        <v>54</v>
      </c>
      <c r="U1406">
        <v>94</v>
      </c>
      <c r="V1406">
        <v>154</v>
      </c>
      <c r="W1406">
        <v>0.94279999999999997</v>
      </c>
      <c r="X1406">
        <v>0</v>
      </c>
      <c r="Y1406">
        <v>1</v>
      </c>
      <c r="Z1406">
        <v>1</v>
      </c>
      <c r="AA1406">
        <v>0</v>
      </c>
      <c r="AB1406" t="s">
        <v>990</v>
      </c>
      <c r="AC1406" t="s">
        <v>8901</v>
      </c>
      <c r="AP1406" t="s">
        <v>980</v>
      </c>
      <c r="AQ1406">
        <v>0</v>
      </c>
      <c r="AT1406" t="s">
        <v>935</v>
      </c>
      <c r="AU1406" t="s">
        <v>4805</v>
      </c>
      <c r="AV1406" t="str">
        <f t="shared" si="21"/>
        <v>Maszkienice w aglomeracji Dębno</v>
      </c>
      <c r="AW1406" t="s">
        <v>8902</v>
      </c>
      <c r="AX1406" t="s">
        <v>1390</v>
      </c>
      <c r="BF1406" s="730" t="s">
        <v>7376</v>
      </c>
      <c r="BG1406" s="730" t="s">
        <v>6677</v>
      </c>
      <c r="BH1406" s="730" t="s">
        <v>9504</v>
      </c>
    </row>
    <row r="1407" spans="1:60">
      <c r="A1407">
        <v>1403</v>
      </c>
      <c r="B1407" t="s">
        <v>990</v>
      </c>
      <c r="D1407" t="s">
        <v>7191</v>
      </c>
      <c r="E1407" t="s">
        <v>7193</v>
      </c>
      <c r="F1407" t="s">
        <v>973</v>
      </c>
      <c r="G1407">
        <v>1</v>
      </c>
      <c r="H1407">
        <v>0</v>
      </c>
      <c r="I1407" t="s">
        <v>1513</v>
      </c>
      <c r="J1407" t="s">
        <v>5887</v>
      </c>
      <c r="K1407" t="s">
        <v>990</v>
      </c>
      <c r="L1407" t="s">
        <v>1515</v>
      </c>
      <c r="M1407" t="s">
        <v>1516</v>
      </c>
      <c r="N1407" t="s">
        <v>7193</v>
      </c>
      <c r="O1407" t="s">
        <v>7193</v>
      </c>
      <c r="P1407" t="s">
        <v>8903</v>
      </c>
      <c r="Q1407">
        <v>1780</v>
      </c>
      <c r="R1407">
        <v>1817</v>
      </c>
      <c r="S1407">
        <v>1817</v>
      </c>
      <c r="T1407">
        <v>0</v>
      </c>
      <c r="U1407">
        <v>0</v>
      </c>
      <c r="V1407">
        <v>0</v>
      </c>
      <c r="W1407">
        <v>1</v>
      </c>
      <c r="X1407">
        <v>1</v>
      </c>
      <c r="Y1407">
        <v>1</v>
      </c>
      <c r="Z1407">
        <v>1</v>
      </c>
      <c r="AA1407">
        <v>1</v>
      </c>
      <c r="AB1407" t="s">
        <v>990</v>
      </c>
      <c r="AC1407" t="s">
        <v>8904</v>
      </c>
      <c r="AP1407" t="s">
        <v>980</v>
      </c>
      <c r="AQ1407">
        <v>0</v>
      </c>
      <c r="AT1407" t="s">
        <v>1169</v>
      </c>
      <c r="AU1407" t="s">
        <v>2591</v>
      </c>
      <c r="AV1407" t="str">
        <f t="shared" si="21"/>
        <v>Dębnica Kaszubska w aglomeracji Dębnica Kaszubska</v>
      </c>
      <c r="AW1407" t="s">
        <v>2592</v>
      </c>
      <c r="AX1407" t="s">
        <v>2592</v>
      </c>
      <c r="BF1407" s="730" t="s">
        <v>7243</v>
      </c>
      <c r="BG1407" s="730" t="s">
        <v>4666</v>
      </c>
      <c r="BH1407" s="730" t="s">
        <v>9504</v>
      </c>
    </row>
    <row r="1408" spans="1:60">
      <c r="A1408">
        <v>1404</v>
      </c>
      <c r="B1408" t="s">
        <v>990</v>
      </c>
      <c r="D1408" t="s">
        <v>7160</v>
      </c>
      <c r="E1408" t="s">
        <v>7162</v>
      </c>
      <c r="F1408" t="s">
        <v>973</v>
      </c>
      <c r="G1408">
        <v>1</v>
      </c>
      <c r="H1408">
        <v>0</v>
      </c>
      <c r="I1408" t="s">
        <v>1513</v>
      </c>
      <c r="J1408" t="s">
        <v>2938</v>
      </c>
      <c r="K1408" t="s">
        <v>1918</v>
      </c>
      <c r="L1408" t="s">
        <v>1515</v>
      </c>
      <c r="M1408" t="s">
        <v>1516</v>
      </c>
      <c r="N1408" t="s">
        <v>7162</v>
      </c>
      <c r="O1408" t="s">
        <v>7162</v>
      </c>
      <c r="P1408" t="s">
        <v>8905</v>
      </c>
      <c r="Q1408">
        <v>4616</v>
      </c>
      <c r="R1408">
        <v>4644</v>
      </c>
      <c r="S1408">
        <v>4616</v>
      </c>
      <c r="T1408">
        <v>28</v>
      </c>
      <c r="U1408">
        <v>0</v>
      </c>
      <c r="V1408">
        <v>28</v>
      </c>
      <c r="W1408">
        <v>0.99399999999999999</v>
      </c>
      <c r="X1408">
        <v>1</v>
      </c>
      <c r="Y1408">
        <v>1</v>
      </c>
      <c r="Z1408">
        <v>1</v>
      </c>
      <c r="AA1408">
        <v>1</v>
      </c>
      <c r="AB1408" t="s">
        <v>990</v>
      </c>
      <c r="AC1408" t="s">
        <v>8906</v>
      </c>
      <c r="AP1408" t="s">
        <v>980</v>
      </c>
      <c r="AQ1408">
        <v>0</v>
      </c>
      <c r="AT1408" t="s">
        <v>990</v>
      </c>
      <c r="AU1408" t="s">
        <v>8749</v>
      </c>
      <c r="AV1408" t="str">
        <f t="shared" si="21"/>
        <v>Oczyszczalnia ścieków Miejskiego Zakładu Gospodarki Komunalnej Sp. z o.o. w aglomeracji Dęblin</v>
      </c>
      <c r="AW1408" t="s">
        <v>8907</v>
      </c>
      <c r="AX1408" t="s">
        <v>8750</v>
      </c>
      <c r="BF1408" s="730" t="s">
        <v>7238</v>
      </c>
      <c r="BG1408" s="730" t="s">
        <v>4666</v>
      </c>
      <c r="BH1408" s="730" t="s">
        <v>9504</v>
      </c>
    </row>
    <row r="1409" spans="1:60">
      <c r="A1409">
        <v>1405</v>
      </c>
      <c r="B1409" t="s">
        <v>990</v>
      </c>
      <c r="D1409" t="s">
        <v>7134</v>
      </c>
      <c r="E1409" t="s">
        <v>7136</v>
      </c>
      <c r="F1409" t="s">
        <v>1552</v>
      </c>
      <c r="G1409">
        <v>3</v>
      </c>
      <c r="H1409">
        <v>8</v>
      </c>
      <c r="I1409" t="s">
        <v>1513</v>
      </c>
      <c r="J1409" t="s">
        <v>8819</v>
      </c>
      <c r="K1409" t="s">
        <v>6677</v>
      </c>
      <c r="L1409" t="s">
        <v>1515</v>
      </c>
      <c r="M1409" t="s">
        <v>1516</v>
      </c>
      <c r="N1409" t="s">
        <v>8908</v>
      </c>
      <c r="O1409" t="s">
        <v>8908</v>
      </c>
      <c r="P1409" t="s">
        <v>8909</v>
      </c>
      <c r="Q1409">
        <v>42043</v>
      </c>
      <c r="R1409">
        <v>44253</v>
      </c>
      <c r="S1409">
        <v>43664</v>
      </c>
      <c r="T1409">
        <v>531</v>
      </c>
      <c r="U1409">
        <v>58</v>
      </c>
      <c r="V1409">
        <v>589</v>
      </c>
      <c r="W1409">
        <v>0.98670000000000002</v>
      </c>
      <c r="X1409">
        <v>1</v>
      </c>
      <c r="Y1409">
        <v>1</v>
      </c>
      <c r="Z1409">
        <v>1</v>
      </c>
      <c r="AA1409">
        <v>1</v>
      </c>
      <c r="AB1409" t="s">
        <v>990</v>
      </c>
      <c r="AC1409" s="488" t="s">
        <v>8910</v>
      </c>
      <c r="AD1409" s="497" t="s">
        <v>8911</v>
      </c>
      <c r="AE1409" s="497" t="s">
        <v>8912</v>
      </c>
      <c r="AJ1409" s="522" t="s">
        <v>2284</v>
      </c>
      <c r="AK1409" s="522" t="s">
        <v>2284</v>
      </c>
      <c r="AL1409" s="522" t="s">
        <v>5144</v>
      </c>
      <c r="AM1409" s="522" t="s">
        <v>5144</v>
      </c>
      <c r="AN1409" s="522" t="s">
        <v>5144</v>
      </c>
      <c r="AO1409" s="522" t="s">
        <v>5144</v>
      </c>
      <c r="AP1409" s="522"/>
      <c r="AQ1409" s="522"/>
      <c r="AT1409" t="s">
        <v>1019</v>
      </c>
      <c r="AU1409" t="s">
        <v>7224</v>
      </c>
      <c r="AV1409" t="str">
        <f t="shared" si="21"/>
        <v>Oczyszczalnia Ścieków Miejskich w aglomeracji Dębica</v>
      </c>
      <c r="AW1409" t="s">
        <v>8913</v>
      </c>
      <c r="AX1409" t="s">
        <v>7280</v>
      </c>
      <c r="BF1409" s="730" t="s">
        <v>7191</v>
      </c>
      <c r="BG1409" s="730" t="s">
        <v>990</v>
      </c>
      <c r="BH1409" s="730" t="s">
        <v>9504</v>
      </c>
    </row>
    <row r="1410" spans="1:60">
      <c r="A1410">
        <v>1406</v>
      </c>
      <c r="B1410" t="s">
        <v>990</v>
      </c>
      <c r="D1410" t="s">
        <v>7075</v>
      </c>
      <c r="E1410" t="s">
        <v>7076</v>
      </c>
      <c r="F1410" t="s">
        <v>973</v>
      </c>
      <c r="G1410">
        <v>1</v>
      </c>
      <c r="H1410">
        <v>0</v>
      </c>
      <c r="I1410" t="s">
        <v>6018</v>
      </c>
      <c r="J1410" t="s">
        <v>8806</v>
      </c>
      <c r="K1410" t="s">
        <v>6677</v>
      </c>
      <c r="L1410" t="s">
        <v>1515</v>
      </c>
      <c r="M1410" t="s">
        <v>1516</v>
      </c>
      <c r="N1410" t="s">
        <v>7076</v>
      </c>
      <c r="O1410" t="s">
        <v>7076</v>
      </c>
      <c r="P1410" t="s">
        <v>8914</v>
      </c>
      <c r="Q1410">
        <v>2003</v>
      </c>
      <c r="R1410">
        <v>2003</v>
      </c>
      <c r="S1410">
        <v>1536</v>
      </c>
      <c r="T1410">
        <v>455</v>
      </c>
      <c r="U1410">
        <v>12</v>
      </c>
      <c r="V1410">
        <v>467</v>
      </c>
      <c r="W1410">
        <v>0.76680000000000004</v>
      </c>
      <c r="X1410">
        <v>0</v>
      </c>
      <c r="Y1410">
        <v>1</v>
      </c>
      <c r="Z1410">
        <v>1</v>
      </c>
      <c r="AA1410">
        <v>0</v>
      </c>
      <c r="AB1410" t="s">
        <v>990</v>
      </c>
      <c r="AC1410" t="s">
        <v>8915</v>
      </c>
      <c r="AP1410" t="s">
        <v>980</v>
      </c>
      <c r="AQ1410">
        <v>0</v>
      </c>
      <c r="AT1410" t="s">
        <v>990</v>
      </c>
      <c r="AU1410" t="s">
        <v>8743</v>
      </c>
      <c r="AV1410" t="str">
        <f t="shared" si="21"/>
        <v>Dębe Wielkie w aglomeracji Dębe Wielkie</v>
      </c>
      <c r="AW1410" t="s">
        <v>8744</v>
      </c>
      <c r="AX1410" t="s">
        <v>8744</v>
      </c>
      <c r="BF1410" s="730" t="s">
        <v>7160</v>
      </c>
      <c r="BG1410" s="730" t="s">
        <v>1918</v>
      </c>
      <c r="BH1410" s="730" t="s">
        <v>9504</v>
      </c>
    </row>
    <row r="1411" spans="1:60">
      <c r="A1411">
        <v>1407</v>
      </c>
      <c r="B1411" t="s">
        <v>990</v>
      </c>
      <c r="D1411" t="s">
        <v>7009</v>
      </c>
      <c r="E1411" t="s">
        <v>7010</v>
      </c>
      <c r="F1411" t="s">
        <v>973</v>
      </c>
      <c r="G1411">
        <v>1</v>
      </c>
      <c r="H1411">
        <v>0</v>
      </c>
      <c r="I1411" t="s">
        <v>1513</v>
      </c>
      <c r="J1411" t="s">
        <v>8916</v>
      </c>
      <c r="K1411" t="s">
        <v>990</v>
      </c>
      <c r="L1411" t="s">
        <v>1515</v>
      </c>
      <c r="M1411" t="s">
        <v>1516</v>
      </c>
      <c r="N1411" t="s">
        <v>7010</v>
      </c>
      <c r="O1411" t="s">
        <v>7010</v>
      </c>
      <c r="P1411" t="s">
        <v>8917</v>
      </c>
      <c r="Q1411">
        <v>16048</v>
      </c>
      <c r="R1411">
        <v>15933</v>
      </c>
      <c r="S1411">
        <v>15883</v>
      </c>
      <c r="T1411">
        <v>46</v>
      </c>
      <c r="U1411">
        <v>4</v>
      </c>
      <c r="V1411">
        <v>50</v>
      </c>
      <c r="W1411">
        <v>0.99690000000000001</v>
      </c>
      <c r="X1411">
        <v>1</v>
      </c>
      <c r="Y1411">
        <v>1</v>
      </c>
      <c r="Z1411">
        <v>1</v>
      </c>
      <c r="AA1411">
        <v>1</v>
      </c>
      <c r="AB1411" t="s">
        <v>990</v>
      </c>
      <c r="AC1411" t="s">
        <v>8918</v>
      </c>
      <c r="AP1411" t="s">
        <v>980</v>
      </c>
      <c r="AQ1411">
        <v>0</v>
      </c>
      <c r="AT1411" t="s">
        <v>1072</v>
      </c>
      <c r="AU1411" t="s">
        <v>2187</v>
      </c>
      <c r="AV1411" t="str">
        <f t="shared" si="21"/>
        <v>Oczyszczalnia ścieków Debrzno Wieś w aglomeracji Debrzno</v>
      </c>
      <c r="AW1411" t="s">
        <v>8919</v>
      </c>
      <c r="AX1411" t="s">
        <v>2188</v>
      </c>
      <c r="BF1411" s="730" t="s">
        <v>7134</v>
      </c>
      <c r="BG1411" s="730" t="s">
        <v>6677</v>
      </c>
      <c r="BH1411" s="730" t="s">
        <v>9504</v>
      </c>
    </row>
    <row r="1412" spans="1:60">
      <c r="A1412">
        <v>1408</v>
      </c>
      <c r="B1412" t="s">
        <v>990</v>
      </c>
      <c r="D1412" t="s">
        <v>6895</v>
      </c>
      <c r="E1412" t="s">
        <v>6896</v>
      </c>
      <c r="F1412" t="s">
        <v>973</v>
      </c>
      <c r="G1412">
        <v>1</v>
      </c>
      <c r="H1412">
        <v>0</v>
      </c>
      <c r="I1412" t="s">
        <v>6018</v>
      </c>
      <c r="J1412" t="s">
        <v>5595</v>
      </c>
      <c r="K1412" t="s">
        <v>5205</v>
      </c>
      <c r="L1412" t="s">
        <v>1515</v>
      </c>
      <c r="M1412" t="s">
        <v>1516</v>
      </c>
      <c r="N1412" t="s">
        <v>6896</v>
      </c>
      <c r="O1412" t="s">
        <v>6896</v>
      </c>
      <c r="P1412" t="s">
        <v>8920</v>
      </c>
      <c r="Q1412">
        <v>6206</v>
      </c>
      <c r="R1412">
        <v>6206</v>
      </c>
      <c r="S1412">
        <v>6180</v>
      </c>
      <c r="T1412">
        <v>26</v>
      </c>
      <c r="U1412">
        <v>0</v>
      </c>
      <c r="V1412">
        <v>26</v>
      </c>
      <c r="W1412">
        <v>0.99580000000000002</v>
      </c>
      <c r="X1412">
        <v>1</v>
      </c>
      <c r="Y1412">
        <v>1</v>
      </c>
      <c r="Z1412">
        <v>1</v>
      </c>
      <c r="AA1412">
        <v>1</v>
      </c>
      <c r="AB1412" t="s">
        <v>990</v>
      </c>
      <c r="AC1412" t="s">
        <v>8921</v>
      </c>
      <c r="AP1412" t="s">
        <v>980</v>
      </c>
      <c r="AQ1412">
        <v>0</v>
      </c>
      <c r="AT1412" t="s">
        <v>1169</v>
      </c>
      <c r="AU1412" t="s">
        <v>2583</v>
      </c>
      <c r="AV1412" t="str">
        <f t="shared" si="21"/>
        <v>GMINNA OCZYSZCZALNIA ŚCIEKÓW w aglomeracji Dąbrówno</v>
      </c>
      <c r="AW1412" t="s">
        <v>4230</v>
      </c>
      <c r="AX1412" t="s">
        <v>2584</v>
      </c>
      <c r="BF1412" s="730" t="s">
        <v>7075</v>
      </c>
      <c r="BG1412" s="730" t="s">
        <v>6677</v>
      </c>
      <c r="BH1412" s="730" t="s">
        <v>9504</v>
      </c>
    </row>
    <row r="1413" spans="1:60">
      <c r="A1413">
        <v>1409</v>
      </c>
      <c r="B1413" t="s">
        <v>990</v>
      </c>
      <c r="D1413" t="s">
        <v>6879</v>
      </c>
      <c r="E1413" t="s">
        <v>6881</v>
      </c>
      <c r="F1413" t="s">
        <v>973</v>
      </c>
      <c r="G1413">
        <v>1</v>
      </c>
      <c r="H1413">
        <v>0</v>
      </c>
      <c r="I1413" t="s">
        <v>1998</v>
      </c>
      <c r="J1413" t="s">
        <v>2138</v>
      </c>
      <c r="K1413" t="s">
        <v>1918</v>
      </c>
      <c r="L1413" t="s">
        <v>1515</v>
      </c>
      <c r="M1413" t="s">
        <v>1516</v>
      </c>
      <c r="N1413" t="s">
        <v>6881</v>
      </c>
      <c r="O1413" t="s">
        <v>6881</v>
      </c>
      <c r="P1413" t="s">
        <v>8922</v>
      </c>
      <c r="Q1413">
        <v>4324</v>
      </c>
      <c r="R1413">
        <v>4324</v>
      </c>
      <c r="S1413">
        <v>4249</v>
      </c>
      <c r="T1413">
        <v>75</v>
      </c>
      <c r="U1413">
        <v>0</v>
      </c>
      <c r="V1413">
        <v>75</v>
      </c>
      <c r="W1413">
        <v>0.98270000000000002</v>
      </c>
      <c r="X1413">
        <v>1</v>
      </c>
      <c r="Y1413">
        <v>1</v>
      </c>
      <c r="Z1413">
        <v>0</v>
      </c>
      <c r="AA1413">
        <v>0</v>
      </c>
      <c r="AB1413" t="s">
        <v>990</v>
      </c>
      <c r="AC1413" t="s">
        <v>8923</v>
      </c>
      <c r="AP1413" t="s">
        <v>980</v>
      </c>
      <c r="AQ1413">
        <v>0</v>
      </c>
      <c r="AT1413" t="s">
        <v>990</v>
      </c>
      <c r="AU1413" t="s">
        <v>8739</v>
      </c>
      <c r="AV1413" t="str">
        <f t="shared" si="21"/>
        <v>Oczyszczalnia ścieków w Dąbrówce w aglomeracji Dąbrówka</v>
      </c>
      <c r="AW1413" t="s">
        <v>8924</v>
      </c>
      <c r="AX1413" t="s">
        <v>8740</v>
      </c>
      <c r="BF1413" s="730" t="s">
        <v>7009</v>
      </c>
      <c r="BG1413" s="730" t="s">
        <v>990</v>
      </c>
      <c r="BH1413" s="730" t="s">
        <v>9504</v>
      </c>
    </row>
    <row r="1414" spans="1:60">
      <c r="A1414">
        <v>1410</v>
      </c>
      <c r="B1414" t="s">
        <v>990</v>
      </c>
      <c r="D1414" t="s">
        <v>6790</v>
      </c>
      <c r="E1414" t="s">
        <v>6791</v>
      </c>
      <c r="F1414" t="s">
        <v>973</v>
      </c>
      <c r="G1414">
        <v>1</v>
      </c>
      <c r="H1414">
        <v>0</v>
      </c>
      <c r="I1414" t="s">
        <v>1513</v>
      </c>
      <c r="J1414" t="s">
        <v>8644</v>
      </c>
      <c r="K1414" t="s">
        <v>990</v>
      </c>
      <c r="L1414" t="s">
        <v>1515</v>
      </c>
      <c r="M1414" t="s">
        <v>1516</v>
      </c>
      <c r="N1414" t="s">
        <v>6791</v>
      </c>
      <c r="O1414" t="s">
        <v>6791</v>
      </c>
      <c r="P1414" t="s">
        <v>8925</v>
      </c>
      <c r="Q1414">
        <v>3500</v>
      </c>
      <c r="R1414">
        <v>3500</v>
      </c>
      <c r="S1414">
        <v>3456</v>
      </c>
      <c r="T1414">
        <v>44</v>
      </c>
      <c r="U1414">
        <v>0</v>
      </c>
      <c r="V1414">
        <v>44</v>
      </c>
      <c r="W1414">
        <v>0.98740000000000006</v>
      </c>
      <c r="X1414">
        <v>1</v>
      </c>
      <c r="Y1414">
        <v>1</v>
      </c>
      <c r="Z1414">
        <v>1</v>
      </c>
      <c r="AA1414">
        <v>1</v>
      </c>
      <c r="AB1414" t="s">
        <v>990</v>
      </c>
      <c r="AC1414" t="s">
        <v>8926</v>
      </c>
      <c r="AP1414" t="s">
        <v>980</v>
      </c>
      <c r="AQ1414">
        <v>0</v>
      </c>
      <c r="AT1414" t="s">
        <v>935</v>
      </c>
      <c r="AU1414" t="s">
        <v>5134</v>
      </c>
      <c r="AV1414" t="str">
        <f t="shared" ref="AV1414:AV1477" si="22">CONCATENATE("",AW1414," w aglomeracji ",AX1414)</f>
        <v>oczyszczalnia ścieków komunalnych w Dąbrowie Tarnowskiej w aglomeracji Dąbrowa Tarnowska</v>
      </c>
      <c r="AW1414" t="s">
        <v>8927</v>
      </c>
      <c r="AX1414" t="s">
        <v>5135</v>
      </c>
      <c r="BF1414" s="730" t="s">
        <v>6895</v>
      </c>
      <c r="BG1414" s="730" t="s">
        <v>5205</v>
      </c>
      <c r="BH1414" s="730" t="s">
        <v>9504</v>
      </c>
    </row>
    <row r="1415" spans="1:60">
      <c r="A1415">
        <v>1411</v>
      </c>
      <c r="B1415" t="s">
        <v>6754</v>
      </c>
      <c r="D1415" t="s">
        <v>6755</v>
      </c>
      <c r="E1415" t="s">
        <v>6757</v>
      </c>
      <c r="F1415" t="s">
        <v>973</v>
      </c>
      <c r="G1415">
        <v>1</v>
      </c>
      <c r="H1415">
        <v>0</v>
      </c>
      <c r="I1415" t="s">
        <v>4404</v>
      </c>
      <c r="J1415" t="s">
        <v>8928</v>
      </c>
      <c r="K1415" t="s">
        <v>8929</v>
      </c>
      <c r="L1415" t="s">
        <v>1515</v>
      </c>
      <c r="M1415" t="s">
        <v>8930</v>
      </c>
      <c r="N1415" t="s">
        <v>8931</v>
      </c>
      <c r="O1415" t="s">
        <v>6757</v>
      </c>
      <c r="P1415" t="s">
        <v>8932</v>
      </c>
      <c r="Q1415">
        <v>2542</v>
      </c>
      <c r="R1415">
        <v>2412</v>
      </c>
      <c r="S1415">
        <v>2374</v>
      </c>
      <c r="T1415">
        <v>6</v>
      </c>
      <c r="U1415">
        <v>32</v>
      </c>
      <c r="V1415">
        <v>38</v>
      </c>
      <c r="W1415">
        <v>0.98419999999999996</v>
      </c>
      <c r="X1415">
        <v>1</v>
      </c>
      <c r="Y1415">
        <v>1</v>
      </c>
      <c r="Z1415">
        <v>0</v>
      </c>
      <c r="AA1415">
        <v>0</v>
      </c>
      <c r="AB1415" t="s">
        <v>6754</v>
      </c>
      <c r="AC1415" t="s">
        <v>8933</v>
      </c>
      <c r="AP1415" t="s">
        <v>980</v>
      </c>
      <c r="AQ1415">
        <v>0</v>
      </c>
      <c r="AT1415" t="s">
        <v>1047</v>
      </c>
      <c r="AU1415" t="s">
        <v>3613</v>
      </c>
      <c r="AV1415" t="str">
        <f t="shared" si="22"/>
        <v>Oczyszczalnia ścieków Centrum w aglomeracji Dąbrowa Górnicza</v>
      </c>
      <c r="AW1415" t="s">
        <v>8934</v>
      </c>
      <c r="AX1415" t="s">
        <v>3614</v>
      </c>
      <c r="BF1415" s="730" t="s">
        <v>6879</v>
      </c>
      <c r="BG1415" s="730" t="s">
        <v>1918</v>
      </c>
      <c r="BH1415" s="730" t="s">
        <v>9504</v>
      </c>
    </row>
    <row r="1416" spans="1:60">
      <c r="A1416">
        <v>1412</v>
      </c>
      <c r="B1416" t="s">
        <v>990</v>
      </c>
      <c r="D1416" t="s">
        <v>6735</v>
      </c>
      <c r="E1416" t="s">
        <v>6736</v>
      </c>
      <c r="F1416" t="s">
        <v>973</v>
      </c>
      <c r="G1416">
        <v>1</v>
      </c>
      <c r="H1416">
        <v>0</v>
      </c>
      <c r="I1416" t="s">
        <v>6018</v>
      </c>
      <c r="J1416" t="s">
        <v>8935</v>
      </c>
      <c r="K1416" t="s">
        <v>6677</v>
      </c>
      <c r="L1416" t="s">
        <v>1515</v>
      </c>
      <c r="M1416" t="s">
        <v>1516</v>
      </c>
      <c r="N1416" t="s">
        <v>6736</v>
      </c>
      <c r="O1416" t="s">
        <v>6736</v>
      </c>
      <c r="P1416" t="s">
        <v>8936</v>
      </c>
      <c r="Q1416">
        <v>18333</v>
      </c>
      <c r="R1416">
        <v>16024</v>
      </c>
      <c r="S1416">
        <v>15812</v>
      </c>
      <c r="T1416">
        <v>90</v>
      </c>
      <c r="U1416">
        <v>122</v>
      </c>
      <c r="V1416">
        <v>212</v>
      </c>
      <c r="W1416">
        <v>0.98680000000000001</v>
      </c>
      <c r="X1416">
        <v>1</v>
      </c>
      <c r="Y1416">
        <v>1</v>
      </c>
      <c r="Z1416">
        <v>1</v>
      </c>
      <c r="AA1416">
        <v>1</v>
      </c>
      <c r="AB1416" t="s">
        <v>990</v>
      </c>
      <c r="AC1416" t="s">
        <v>8937</v>
      </c>
      <c r="AP1416" t="s">
        <v>980</v>
      </c>
      <c r="AQ1416">
        <v>0</v>
      </c>
      <c r="AT1416" t="s">
        <v>1169</v>
      </c>
      <c r="AU1416" t="s">
        <v>2572</v>
      </c>
      <c r="AV1416" t="str">
        <f t="shared" si="22"/>
        <v>Dąbrowa Biksupia  w aglomeracji Dąbrowa Biskupia</v>
      </c>
      <c r="AW1416" t="s">
        <v>2574</v>
      </c>
      <c r="AX1416" t="s">
        <v>2573</v>
      </c>
      <c r="BF1416" s="730" t="s">
        <v>6790</v>
      </c>
      <c r="BG1416" s="730" t="s">
        <v>990</v>
      </c>
      <c r="BH1416" s="730" t="s">
        <v>9504</v>
      </c>
    </row>
    <row r="1417" spans="1:60">
      <c r="A1417">
        <v>1413</v>
      </c>
      <c r="B1417" t="s">
        <v>990</v>
      </c>
      <c r="D1417" t="s">
        <v>6701</v>
      </c>
      <c r="E1417" t="s">
        <v>6702</v>
      </c>
      <c r="F1417" t="s">
        <v>973</v>
      </c>
      <c r="G1417">
        <v>1</v>
      </c>
      <c r="H1417">
        <v>0</v>
      </c>
      <c r="I1417" t="s">
        <v>1513</v>
      </c>
      <c r="J1417" t="s">
        <v>8562</v>
      </c>
      <c r="K1417" t="s">
        <v>990</v>
      </c>
      <c r="L1417" t="s">
        <v>1515</v>
      </c>
      <c r="M1417" t="s">
        <v>1516</v>
      </c>
      <c r="N1417" t="s">
        <v>6702</v>
      </c>
      <c r="O1417" t="s">
        <v>6702</v>
      </c>
      <c r="P1417" t="s">
        <v>8938</v>
      </c>
      <c r="Q1417">
        <v>27910</v>
      </c>
      <c r="R1417">
        <v>28645</v>
      </c>
      <c r="S1417">
        <v>27140</v>
      </c>
      <c r="T1417">
        <v>1464</v>
      </c>
      <c r="U1417">
        <v>41</v>
      </c>
      <c r="V1417">
        <v>1505</v>
      </c>
      <c r="W1417">
        <v>0.94750000000000001</v>
      </c>
      <c r="X1417">
        <v>0</v>
      </c>
      <c r="Y1417">
        <v>1</v>
      </c>
      <c r="Z1417">
        <v>1</v>
      </c>
      <c r="AA1417">
        <v>0</v>
      </c>
      <c r="AB1417" t="s">
        <v>990</v>
      </c>
      <c r="AC1417" t="s">
        <v>8939</v>
      </c>
      <c r="AP1417" t="s">
        <v>980</v>
      </c>
      <c r="AQ1417">
        <v>0</v>
      </c>
      <c r="AT1417" t="s">
        <v>1459</v>
      </c>
      <c r="AU1417" t="s">
        <v>1593</v>
      </c>
      <c r="AV1417" t="str">
        <f t="shared" si="22"/>
        <v>Oczyszczalnia biologiczno mechaniczna Dąbrowa Białostocka w aglomeracji Dąbrowa Białostocka</v>
      </c>
      <c r="AW1417" t="s">
        <v>8940</v>
      </c>
      <c r="AX1417" t="s">
        <v>1594</v>
      </c>
      <c r="BF1417" s="730" t="s">
        <v>6755</v>
      </c>
      <c r="BG1417" s="730" t="s">
        <v>8929</v>
      </c>
      <c r="BH1417" s="730" t="s">
        <v>9504</v>
      </c>
    </row>
    <row r="1418" spans="1:60">
      <c r="A1418">
        <v>1414</v>
      </c>
      <c r="B1418" t="s">
        <v>990</v>
      </c>
      <c r="D1418" t="s">
        <v>6675</v>
      </c>
      <c r="E1418" t="s">
        <v>6677</v>
      </c>
      <c r="F1418" t="s">
        <v>973</v>
      </c>
      <c r="G1418">
        <v>1</v>
      </c>
      <c r="H1418">
        <v>0</v>
      </c>
      <c r="I1418" t="s">
        <v>6018</v>
      </c>
      <c r="J1418" t="s">
        <v>8941</v>
      </c>
      <c r="K1418" t="s">
        <v>6677</v>
      </c>
      <c r="L1418" t="s">
        <v>1515</v>
      </c>
      <c r="M1418" t="s">
        <v>1516</v>
      </c>
      <c r="N1418" t="s">
        <v>8942</v>
      </c>
      <c r="O1418" t="s">
        <v>8943</v>
      </c>
      <c r="P1418" t="s">
        <v>8944</v>
      </c>
      <c r="Q1418">
        <v>96772</v>
      </c>
      <c r="R1418">
        <v>67657</v>
      </c>
      <c r="S1418">
        <v>65725</v>
      </c>
      <c r="T1418">
        <v>1657</v>
      </c>
      <c r="U1418">
        <v>275</v>
      </c>
      <c r="V1418">
        <v>1932</v>
      </c>
      <c r="W1418">
        <v>0.97140000000000004</v>
      </c>
      <c r="X1418">
        <v>0</v>
      </c>
      <c r="Y1418">
        <v>1</v>
      </c>
      <c r="Z1418">
        <v>1</v>
      </c>
      <c r="AA1418">
        <v>0</v>
      </c>
      <c r="AB1418" t="s">
        <v>990</v>
      </c>
      <c r="AC1418" t="s">
        <v>8945</v>
      </c>
      <c r="AP1418" t="s">
        <v>980</v>
      </c>
      <c r="AQ1418">
        <v>0</v>
      </c>
      <c r="AT1418" t="s">
        <v>1047</v>
      </c>
      <c r="AU1418" t="s">
        <v>3892</v>
      </c>
      <c r="AV1418" t="str">
        <f t="shared" si="22"/>
        <v>Dankowice w aglomeracji Dankowice</v>
      </c>
      <c r="AW1418" t="s">
        <v>3893</v>
      </c>
      <c r="AX1418" t="s">
        <v>3893</v>
      </c>
      <c r="BF1418" s="730" t="s">
        <v>6735</v>
      </c>
      <c r="BG1418" s="730" t="s">
        <v>6677</v>
      </c>
      <c r="BH1418" s="730" t="s">
        <v>9504</v>
      </c>
    </row>
    <row r="1419" spans="1:60">
      <c r="A1419">
        <v>1415</v>
      </c>
      <c r="B1419" t="s">
        <v>990</v>
      </c>
      <c r="D1419" t="s">
        <v>6624</v>
      </c>
      <c r="E1419" t="s">
        <v>6625</v>
      </c>
      <c r="F1419" t="s">
        <v>973</v>
      </c>
      <c r="G1419">
        <v>1</v>
      </c>
      <c r="H1419">
        <v>0</v>
      </c>
      <c r="I1419" t="s">
        <v>1513</v>
      </c>
      <c r="J1419" t="s">
        <v>1540</v>
      </c>
      <c r="K1419" t="s">
        <v>8715</v>
      </c>
      <c r="L1419" t="s">
        <v>1515</v>
      </c>
      <c r="M1419" t="s">
        <v>1516</v>
      </c>
      <c r="N1419" t="s">
        <v>6625</v>
      </c>
      <c r="O1419" t="s">
        <v>6625</v>
      </c>
      <c r="P1419" t="s">
        <v>8946</v>
      </c>
      <c r="Q1419">
        <v>25710</v>
      </c>
      <c r="R1419">
        <v>24705</v>
      </c>
      <c r="S1419">
        <v>24412</v>
      </c>
      <c r="T1419">
        <v>254</v>
      </c>
      <c r="U1419">
        <v>39</v>
      </c>
      <c r="V1419">
        <v>293</v>
      </c>
      <c r="W1419">
        <v>0.98809999999999998</v>
      </c>
      <c r="X1419">
        <v>1</v>
      </c>
      <c r="Y1419">
        <v>1</v>
      </c>
      <c r="Z1419">
        <v>1</v>
      </c>
      <c r="AA1419">
        <v>1</v>
      </c>
      <c r="AB1419" t="s">
        <v>990</v>
      </c>
      <c r="AC1419" t="s">
        <v>8947</v>
      </c>
      <c r="AP1419" t="s">
        <v>980</v>
      </c>
      <c r="AQ1419">
        <v>0</v>
      </c>
      <c r="AT1419" t="s">
        <v>1038</v>
      </c>
      <c r="AU1419" t="s">
        <v>6419</v>
      </c>
      <c r="AV1419" t="str">
        <f t="shared" si="22"/>
        <v>Gminna Oczyszczalnia Ścieków w aglomeracji Damasławek</v>
      </c>
      <c r="AW1419" t="s">
        <v>4167</v>
      </c>
      <c r="AX1419" t="s">
        <v>6420</v>
      </c>
      <c r="BF1419" s="730" t="s">
        <v>6701</v>
      </c>
      <c r="BG1419" s="730" t="s">
        <v>990</v>
      </c>
      <c r="BH1419" s="730" t="s">
        <v>9504</v>
      </c>
    </row>
    <row r="1420" spans="1:60">
      <c r="A1420">
        <v>1416</v>
      </c>
      <c r="B1420" t="s">
        <v>990</v>
      </c>
      <c r="D1420" t="s">
        <v>6528</v>
      </c>
      <c r="E1420" t="s">
        <v>6530</v>
      </c>
      <c r="F1420" t="s">
        <v>973</v>
      </c>
      <c r="G1420">
        <v>1</v>
      </c>
      <c r="H1420">
        <v>0</v>
      </c>
      <c r="I1420" t="s">
        <v>1513</v>
      </c>
      <c r="J1420" t="s">
        <v>8644</v>
      </c>
      <c r="K1420" t="s">
        <v>990</v>
      </c>
      <c r="L1420" t="s">
        <v>1515</v>
      </c>
      <c r="M1420" t="s">
        <v>1516</v>
      </c>
      <c r="N1420" t="s">
        <v>6530</v>
      </c>
      <c r="O1420" t="s">
        <v>6530</v>
      </c>
      <c r="P1420" t="s">
        <v>8948</v>
      </c>
      <c r="Q1420">
        <v>2035</v>
      </c>
      <c r="R1420">
        <v>2055</v>
      </c>
      <c r="S1420">
        <v>2043</v>
      </c>
      <c r="T1420">
        <v>12</v>
      </c>
      <c r="U1420">
        <v>0</v>
      </c>
      <c r="V1420">
        <v>12</v>
      </c>
      <c r="W1420">
        <v>0.99419999999999997</v>
      </c>
      <c r="X1420">
        <v>1</v>
      </c>
      <c r="Y1420">
        <v>1</v>
      </c>
      <c r="Z1420">
        <v>1</v>
      </c>
      <c r="AA1420">
        <v>1</v>
      </c>
      <c r="AB1420" t="s">
        <v>990</v>
      </c>
      <c r="AC1420" t="s">
        <v>8949</v>
      </c>
      <c r="AP1420" t="s">
        <v>980</v>
      </c>
      <c r="AQ1420">
        <v>0</v>
      </c>
      <c r="AT1420" t="s">
        <v>935</v>
      </c>
      <c r="AU1420" t="s">
        <v>4792</v>
      </c>
      <c r="AV1420" t="str">
        <f t="shared" si="22"/>
        <v>Daleszyce w aglomeracji Daleszyce</v>
      </c>
      <c r="AW1420" t="s">
        <v>4793</v>
      </c>
      <c r="AX1420" t="s">
        <v>4793</v>
      </c>
      <c r="BF1420" s="730" t="s">
        <v>6675</v>
      </c>
      <c r="BG1420" s="730" t="s">
        <v>6677</v>
      </c>
      <c r="BH1420" s="730" t="s">
        <v>9504</v>
      </c>
    </row>
    <row r="1421" spans="1:60">
      <c r="A1421">
        <v>1417</v>
      </c>
      <c r="B1421" t="s">
        <v>990</v>
      </c>
      <c r="D1421" t="s">
        <v>6512</v>
      </c>
      <c r="E1421" t="s">
        <v>6514</v>
      </c>
      <c r="F1421" t="s">
        <v>973</v>
      </c>
      <c r="G1421">
        <v>1</v>
      </c>
      <c r="H1421">
        <v>0</v>
      </c>
      <c r="I1421" t="s">
        <v>6018</v>
      </c>
      <c r="J1421" t="s">
        <v>8577</v>
      </c>
      <c r="K1421" t="s">
        <v>6677</v>
      </c>
      <c r="L1421" t="s">
        <v>1515</v>
      </c>
      <c r="M1421" t="s">
        <v>1516</v>
      </c>
      <c r="N1421" t="s">
        <v>8950</v>
      </c>
      <c r="O1421" t="s">
        <v>8950</v>
      </c>
      <c r="P1421" t="s">
        <v>8951</v>
      </c>
      <c r="Q1421">
        <v>13360</v>
      </c>
      <c r="R1421">
        <v>12333</v>
      </c>
      <c r="S1421">
        <v>11109</v>
      </c>
      <c r="T1421">
        <v>1068</v>
      </c>
      <c r="U1421">
        <v>17</v>
      </c>
      <c r="V1421">
        <v>1224</v>
      </c>
      <c r="W1421">
        <v>0.90080000000000005</v>
      </c>
      <c r="X1421">
        <v>0</v>
      </c>
      <c r="Y1421">
        <v>1</v>
      </c>
      <c r="Z1421">
        <v>1</v>
      </c>
      <c r="AA1421">
        <v>0</v>
      </c>
      <c r="AB1421" t="s">
        <v>990</v>
      </c>
      <c r="AC1421" t="s">
        <v>8952</v>
      </c>
      <c r="AP1421" t="s">
        <v>980</v>
      </c>
      <c r="AQ1421">
        <v>0</v>
      </c>
      <c r="AT1421" t="s">
        <v>1019</v>
      </c>
      <c r="AU1421" t="s">
        <v>7274</v>
      </c>
      <c r="AV1421" t="str">
        <f t="shared" si="22"/>
        <v>Przedmieście Czudeckie w aglomeracji Czudec</v>
      </c>
      <c r="AW1421" t="s">
        <v>8953</v>
      </c>
      <c r="AX1421" t="s">
        <v>7275</v>
      </c>
      <c r="BF1421" s="730" t="s">
        <v>6624</v>
      </c>
      <c r="BG1421" s="730" t="s">
        <v>8715</v>
      </c>
      <c r="BH1421" s="730" t="s">
        <v>9504</v>
      </c>
    </row>
    <row r="1422" spans="1:60">
      <c r="A1422">
        <v>1418</v>
      </c>
      <c r="B1422" t="s">
        <v>990</v>
      </c>
      <c r="D1422" t="s">
        <v>6350</v>
      </c>
      <c r="E1422" t="s">
        <v>6351</v>
      </c>
      <c r="F1422" t="s">
        <v>973</v>
      </c>
      <c r="G1422">
        <v>1</v>
      </c>
      <c r="H1422">
        <v>0</v>
      </c>
      <c r="I1422" t="s">
        <v>1513</v>
      </c>
      <c r="J1422" t="s">
        <v>5887</v>
      </c>
      <c r="K1422" t="s">
        <v>990</v>
      </c>
      <c r="L1422" t="s">
        <v>1515</v>
      </c>
      <c r="M1422" t="s">
        <v>1516</v>
      </c>
      <c r="N1422" t="s">
        <v>8954</v>
      </c>
      <c r="O1422" t="s">
        <v>8955</v>
      </c>
      <c r="P1422" t="s">
        <v>8956</v>
      </c>
      <c r="Q1422">
        <v>58098</v>
      </c>
      <c r="R1422">
        <v>57796</v>
      </c>
      <c r="S1422">
        <v>56707</v>
      </c>
      <c r="T1422">
        <v>1018</v>
      </c>
      <c r="U1422">
        <v>71</v>
      </c>
      <c r="V1422">
        <v>1089</v>
      </c>
      <c r="W1422">
        <v>0.98119999999999996</v>
      </c>
      <c r="X1422">
        <v>1</v>
      </c>
      <c r="Y1422">
        <v>1</v>
      </c>
      <c r="Z1422">
        <v>1</v>
      </c>
      <c r="AA1422">
        <v>1</v>
      </c>
      <c r="AB1422" t="s">
        <v>990</v>
      </c>
      <c r="AC1422" t="s">
        <v>8957</v>
      </c>
      <c r="AP1422" t="s">
        <v>980</v>
      </c>
      <c r="AQ1422">
        <v>0</v>
      </c>
      <c r="AT1422" t="s">
        <v>990</v>
      </c>
      <c r="AU1422" t="s">
        <v>8734</v>
      </c>
      <c r="AV1422" t="str">
        <f t="shared" si="22"/>
        <v>Oczyszczalnia w Czosnowie w aglomeracji Czosnów</v>
      </c>
      <c r="AW1422" t="s">
        <v>8958</v>
      </c>
      <c r="AX1422" t="s">
        <v>8735</v>
      </c>
      <c r="BF1422" s="730" t="s">
        <v>6528</v>
      </c>
      <c r="BG1422" s="730" t="s">
        <v>990</v>
      </c>
      <c r="BH1422" s="730" t="s">
        <v>9504</v>
      </c>
    </row>
    <row r="1423" spans="1:60">
      <c r="A1423">
        <v>1419</v>
      </c>
      <c r="B1423" t="s">
        <v>990</v>
      </c>
      <c r="D1423" t="s">
        <v>6329</v>
      </c>
      <c r="E1423" t="s">
        <v>6331</v>
      </c>
      <c r="F1423" t="s">
        <v>973</v>
      </c>
      <c r="G1423">
        <v>1</v>
      </c>
      <c r="H1423">
        <v>0</v>
      </c>
      <c r="I1423" t="s">
        <v>1513</v>
      </c>
      <c r="J1423" t="s">
        <v>8959</v>
      </c>
      <c r="K1423" t="s">
        <v>8722</v>
      </c>
      <c r="L1423" t="s">
        <v>1515</v>
      </c>
      <c r="M1423" t="s">
        <v>1516</v>
      </c>
      <c r="N1423" t="s">
        <v>6331</v>
      </c>
      <c r="O1423" t="s">
        <v>6331</v>
      </c>
      <c r="P1423" t="s">
        <v>8960</v>
      </c>
      <c r="Q1423">
        <v>36664</v>
      </c>
      <c r="R1423">
        <v>36560</v>
      </c>
      <c r="S1423">
        <v>35636</v>
      </c>
      <c r="T1423">
        <v>592</v>
      </c>
      <c r="U1423">
        <v>332</v>
      </c>
      <c r="V1423">
        <v>924</v>
      </c>
      <c r="W1423">
        <v>0.97470000000000001</v>
      </c>
      <c r="X1423">
        <v>0</v>
      </c>
      <c r="Y1423">
        <v>1</v>
      </c>
      <c r="Z1423">
        <v>1</v>
      </c>
      <c r="AA1423">
        <v>0</v>
      </c>
      <c r="AB1423" t="s">
        <v>990</v>
      </c>
      <c r="AC1423" t="s">
        <v>8961</v>
      </c>
      <c r="AP1423" t="s">
        <v>980</v>
      </c>
      <c r="AQ1423">
        <v>0</v>
      </c>
      <c r="AT1423" t="s">
        <v>1072</v>
      </c>
      <c r="AU1423" t="s">
        <v>2179</v>
      </c>
      <c r="AV1423" t="str">
        <f t="shared" si="22"/>
        <v>Miejska Oczyszczalnia Ścieków w aglomeracji Człuchów</v>
      </c>
      <c r="AW1423" t="s">
        <v>1387</v>
      </c>
      <c r="AX1423" t="s">
        <v>2180</v>
      </c>
      <c r="BF1423" s="730" t="s">
        <v>6512</v>
      </c>
      <c r="BG1423" s="730" t="s">
        <v>6677</v>
      </c>
      <c r="BH1423" s="730" t="s">
        <v>9504</v>
      </c>
    </row>
    <row r="1424" spans="1:60">
      <c r="A1424">
        <v>1420</v>
      </c>
      <c r="B1424" t="s">
        <v>990</v>
      </c>
      <c r="D1424" t="s">
        <v>6321</v>
      </c>
      <c r="E1424" t="s">
        <v>6323</v>
      </c>
      <c r="F1424" t="s">
        <v>973</v>
      </c>
      <c r="G1424">
        <v>1</v>
      </c>
      <c r="H1424">
        <v>0</v>
      </c>
      <c r="I1424" t="s">
        <v>5477</v>
      </c>
      <c r="J1424" t="s">
        <v>8962</v>
      </c>
      <c r="K1424" t="s">
        <v>5205</v>
      </c>
      <c r="L1424" t="s">
        <v>1515</v>
      </c>
      <c r="M1424" t="s">
        <v>1516</v>
      </c>
      <c r="N1424" t="s">
        <v>8963</v>
      </c>
      <c r="O1424" t="s">
        <v>6323</v>
      </c>
      <c r="P1424" t="s">
        <v>8964</v>
      </c>
      <c r="Q1424">
        <v>5739</v>
      </c>
      <c r="R1424">
        <v>5489</v>
      </c>
      <c r="S1424">
        <v>5119</v>
      </c>
      <c r="T1424">
        <v>210</v>
      </c>
      <c r="U1424">
        <v>81</v>
      </c>
      <c r="V1424">
        <v>370</v>
      </c>
      <c r="W1424">
        <v>0.93259999999999998</v>
      </c>
      <c r="X1424">
        <v>0</v>
      </c>
      <c r="Y1424">
        <v>1</v>
      </c>
      <c r="Z1424">
        <v>1</v>
      </c>
      <c r="AA1424">
        <v>0</v>
      </c>
      <c r="AB1424" t="s">
        <v>990</v>
      </c>
      <c r="AC1424" t="s">
        <v>8965</v>
      </c>
      <c r="AP1424" t="s">
        <v>980</v>
      </c>
      <c r="AQ1424">
        <v>0</v>
      </c>
      <c r="AT1424" t="s">
        <v>1072</v>
      </c>
      <c r="AU1424" t="s">
        <v>2457</v>
      </c>
      <c r="AV1424" t="str">
        <f t="shared" si="22"/>
        <v>Człopa w aglomeracji Człopa</v>
      </c>
      <c r="AW1424" t="s">
        <v>2458</v>
      </c>
      <c r="AX1424" t="s">
        <v>2458</v>
      </c>
      <c r="BF1424" s="730" t="s">
        <v>6350</v>
      </c>
      <c r="BG1424" s="730" t="s">
        <v>990</v>
      </c>
      <c r="BH1424" s="730" t="s">
        <v>9504</v>
      </c>
    </row>
    <row r="1425" spans="1:60">
      <c r="A1425">
        <v>1421</v>
      </c>
      <c r="B1425" t="s">
        <v>990</v>
      </c>
      <c r="D1425" t="s">
        <v>6317</v>
      </c>
      <c r="E1425" t="s">
        <v>6318</v>
      </c>
      <c r="F1425" t="s">
        <v>973</v>
      </c>
      <c r="G1425">
        <v>1</v>
      </c>
      <c r="H1425">
        <v>0</v>
      </c>
      <c r="I1425" t="s">
        <v>1513</v>
      </c>
      <c r="J1425" t="s">
        <v>8824</v>
      </c>
      <c r="K1425" t="s">
        <v>5205</v>
      </c>
      <c r="L1425" t="s">
        <v>1515</v>
      </c>
      <c r="M1425" t="s">
        <v>1516</v>
      </c>
      <c r="N1425" t="s">
        <v>6318</v>
      </c>
      <c r="O1425" t="s">
        <v>6318</v>
      </c>
      <c r="P1425" t="s">
        <v>8966</v>
      </c>
      <c r="Q1425">
        <v>29731</v>
      </c>
      <c r="R1425">
        <v>16362</v>
      </c>
      <c r="S1425">
        <v>15690</v>
      </c>
      <c r="T1425">
        <v>651</v>
      </c>
      <c r="U1425">
        <v>21</v>
      </c>
      <c r="V1425">
        <v>672</v>
      </c>
      <c r="W1425">
        <v>0.95889999999999997</v>
      </c>
      <c r="X1425">
        <v>0</v>
      </c>
      <c r="Y1425">
        <v>1</v>
      </c>
      <c r="Z1425">
        <v>1</v>
      </c>
      <c r="AA1425">
        <v>0</v>
      </c>
      <c r="AB1425" t="s">
        <v>990</v>
      </c>
      <c r="AC1425" t="s">
        <v>8967</v>
      </c>
      <c r="AP1425" t="s">
        <v>980</v>
      </c>
      <c r="AQ1425">
        <v>0</v>
      </c>
      <c r="AT1425" t="s">
        <v>1038</v>
      </c>
      <c r="AU1425" t="s">
        <v>6603</v>
      </c>
      <c r="AV1425" t="str">
        <f t="shared" si="22"/>
        <v>Oczyszczalnia Ścieków DŹBÓW (OŚD) w aglomeracji Częstochowa</v>
      </c>
      <c r="AW1425" t="s">
        <v>8968</v>
      </c>
      <c r="AX1425" t="s">
        <v>6604</v>
      </c>
      <c r="BF1425" s="730" t="s">
        <v>6329</v>
      </c>
      <c r="BG1425" s="730" t="s">
        <v>8722</v>
      </c>
      <c r="BH1425" s="730" t="s">
        <v>9504</v>
      </c>
    </row>
    <row r="1426" spans="1:60">
      <c r="A1426">
        <v>1422</v>
      </c>
      <c r="B1426" t="s">
        <v>990</v>
      </c>
      <c r="D1426" t="s">
        <v>6266</v>
      </c>
      <c r="E1426" t="s">
        <v>6262</v>
      </c>
      <c r="F1426" t="s">
        <v>973</v>
      </c>
      <c r="G1426">
        <v>1</v>
      </c>
      <c r="H1426">
        <v>0</v>
      </c>
      <c r="I1426" t="s">
        <v>6018</v>
      </c>
      <c r="J1426" t="s">
        <v>8730</v>
      </c>
      <c r="K1426" t="s">
        <v>5205</v>
      </c>
      <c r="L1426" t="s">
        <v>1515</v>
      </c>
      <c r="M1426" t="s">
        <v>1516</v>
      </c>
      <c r="N1426" t="s">
        <v>6262</v>
      </c>
      <c r="O1426" t="s">
        <v>6262</v>
      </c>
      <c r="P1426" t="s">
        <v>8969</v>
      </c>
      <c r="Q1426">
        <v>7781</v>
      </c>
      <c r="R1426">
        <v>7509</v>
      </c>
      <c r="S1426">
        <v>7352</v>
      </c>
      <c r="T1426">
        <v>85</v>
      </c>
      <c r="U1426">
        <v>72</v>
      </c>
      <c r="V1426">
        <v>157</v>
      </c>
      <c r="W1426">
        <v>0.97909999999999997</v>
      </c>
      <c r="X1426">
        <v>0</v>
      </c>
      <c r="Y1426">
        <v>1</v>
      </c>
      <c r="Z1426">
        <v>1</v>
      </c>
      <c r="AA1426">
        <v>0</v>
      </c>
      <c r="AB1426" t="s">
        <v>990</v>
      </c>
      <c r="AC1426" t="s">
        <v>8970</v>
      </c>
      <c r="AP1426" t="s">
        <v>980</v>
      </c>
      <c r="AQ1426">
        <v>0</v>
      </c>
      <c r="AT1426" t="s">
        <v>1038</v>
      </c>
      <c r="AU1426" t="s">
        <v>6603</v>
      </c>
      <c r="AV1426" t="str">
        <f t="shared" si="22"/>
        <v>Centralna Oczyszczalnia Ścieków (COŚ) w aglomeracji Częstochowa</v>
      </c>
      <c r="AW1426" t="s">
        <v>8971</v>
      </c>
      <c r="AX1426" t="s">
        <v>6604</v>
      </c>
      <c r="BF1426" s="730" t="s">
        <v>6321</v>
      </c>
      <c r="BG1426" s="730" t="s">
        <v>5205</v>
      </c>
      <c r="BH1426" s="730" t="s">
        <v>9504</v>
      </c>
    </row>
    <row r="1427" spans="1:60">
      <c r="A1427">
        <v>1423</v>
      </c>
      <c r="B1427" t="s">
        <v>990</v>
      </c>
      <c r="D1427" t="s">
        <v>6225</v>
      </c>
      <c r="E1427" t="s">
        <v>6227</v>
      </c>
      <c r="F1427" t="s">
        <v>973</v>
      </c>
      <c r="G1427">
        <v>1</v>
      </c>
      <c r="H1427">
        <v>0</v>
      </c>
      <c r="I1427" t="s">
        <v>1513</v>
      </c>
      <c r="J1427" t="s">
        <v>8972</v>
      </c>
      <c r="K1427" t="s">
        <v>6677</v>
      </c>
      <c r="L1427" t="s">
        <v>1515</v>
      </c>
      <c r="M1427" t="s">
        <v>1516</v>
      </c>
      <c r="N1427" t="s">
        <v>6227</v>
      </c>
      <c r="O1427" t="s">
        <v>6227</v>
      </c>
      <c r="P1427" t="s">
        <v>8973</v>
      </c>
      <c r="Q1427">
        <v>7738</v>
      </c>
      <c r="R1427">
        <v>8389</v>
      </c>
      <c r="S1427">
        <v>7985</v>
      </c>
      <c r="T1427">
        <v>404</v>
      </c>
      <c r="U1427">
        <v>0</v>
      </c>
      <c r="V1427">
        <v>404</v>
      </c>
      <c r="W1427">
        <v>0.95179999999999998</v>
      </c>
      <c r="X1427">
        <v>0</v>
      </c>
      <c r="Y1427">
        <v>1</v>
      </c>
      <c r="Z1427">
        <v>1</v>
      </c>
      <c r="AA1427">
        <v>0</v>
      </c>
      <c r="AB1427" t="s">
        <v>990</v>
      </c>
      <c r="AC1427" t="s">
        <v>8974</v>
      </c>
      <c r="AP1427" t="s">
        <v>980</v>
      </c>
      <c r="AQ1427">
        <v>0</v>
      </c>
      <c r="AT1427" t="s">
        <v>1047</v>
      </c>
      <c r="AU1427" t="s">
        <v>4238</v>
      </c>
      <c r="AV1427" t="str">
        <f t="shared" si="22"/>
        <v>PWiK Czerwionka-Leszczyny Sp. z o.o. w aglomeracji Czerwionka-Leszczyny</v>
      </c>
      <c r="AW1427" t="s">
        <v>8975</v>
      </c>
      <c r="AX1427" t="s">
        <v>4239</v>
      </c>
      <c r="BF1427" s="730" t="s">
        <v>6317</v>
      </c>
      <c r="BG1427" s="730" t="s">
        <v>5205</v>
      </c>
      <c r="BH1427" s="730" t="s">
        <v>9504</v>
      </c>
    </row>
    <row r="1428" spans="1:60">
      <c r="A1428">
        <v>1424</v>
      </c>
      <c r="B1428" t="s">
        <v>990</v>
      </c>
      <c r="D1428" t="s">
        <v>6148</v>
      </c>
      <c r="E1428" t="s">
        <v>8976</v>
      </c>
      <c r="F1428" t="s">
        <v>973</v>
      </c>
      <c r="G1428">
        <v>1</v>
      </c>
      <c r="H1428">
        <v>0</v>
      </c>
      <c r="I1428" t="s">
        <v>1513</v>
      </c>
      <c r="J1428" t="s">
        <v>8671</v>
      </c>
      <c r="K1428" t="s">
        <v>8977</v>
      </c>
      <c r="L1428" t="s">
        <v>1515</v>
      </c>
      <c r="M1428" t="s">
        <v>1516</v>
      </c>
      <c r="N1428" t="s">
        <v>6149</v>
      </c>
      <c r="O1428" t="s">
        <v>6149</v>
      </c>
      <c r="P1428" t="s">
        <v>8978</v>
      </c>
      <c r="Q1428">
        <v>11938</v>
      </c>
      <c r="R1428">
        <v>11938</v>
      </c>
      <c r="S1428">
        <v>9976</v>
      </c>
      <c r="T1428">
        <v>1956</v>
      </c>
      <c r="U1428">
        <v>6</v>
      </c>
      <c r="V1428">
        <v>1962</v>
      </c>
      <c r="W1428">
        <v>0.8357</v>
      </c>
      <c r="X1428">
        <v>0</v>
      </c>
      <c r="Y1428">
        <v>0</v>
      </c>
      <c r="Z1428">
        <v>1</v>
      </c>
      <c r="AA1428">
        <v>0</v>
      </c>
      <c r="AB1428" t="s">
        <v>990</v>
      </c>
      <c r="AC1428" t="s">
        <v>8979</v>
      </c>
      <c r="AP1428" t="s">
        <v>980</v>
      </c>
      <c r="AQ1428">
        <v>0</v>
      </c>
      <c r="AT1428" t="s">
        <v>1029</v>
      </c>
      <c r="AU1428" t="s">
        <v>8218</v>
      </c>
      <c r="AV1428" t="str">
        <f t="shared" si="22"/>
        <v>Czerwieńsk w aglomeracji Czerwieńsk</v>
      </c>
      <c r="AW1428" t="s">
        <v>8219</v>
      </c>
      <c r="AX1428" t="s">
        <v>8219</v>
      </c>
      <c r="BF1428" s="730" t="s">
        <v>6266</v>
      </c>
      <c r="BG1428" s="730" t="s">
        <v>5205</v>
      </c>
      <c r="BH1428" s="730" t="s">
        <v>9504</v>
      </c>
    </row>
    <row r="1429" spans="1:60">
      <c r="A1429">
        <v>1425</v>
      </c>
      <c r="B1429" t="s">
        <v>990</v>
      </c>
      <c r="D1429" t="s">
        <v>6132</v>
      </c>
      <c r="E1429" t="s">
        <v>6134</v>
      </c>
      <c r="F1429" t="s">
        <v>973</v>
      </c>
      <c r="G1429">
        <v>1</v>
      </c>
      <c r="H1429">
        <v>0</v>
      </c>
      <c r="I1429" t="s">
        <v>5533</v>
      </c>
      <c r="J1429" t="s">
        <v>8858</v>
      </c>
      <c r="K1429" t="s">
        <v>4666</v>
      </c>
      <c r="L1429" t="s">
        <v>1515</v>
      </c>
      <c r="M1429" t="s">
        <v>1516</v>
      </c>
      <c r="N1429" t="s">
        <v>6134</v>
      </c>
      <c r="O1429" t="s">
        <v>6134</v>
      </c>
      <c r="P1429" t="s">
        <v>8980</v>
      </c>
      <c r="Q1429">
        <v>7800</v>
      </c>
      <c r="R1429">
        <v>8295</v>
      </c>
      <c r="S1429">
        <v>8209</v>
      </c>
      <c r="T1429">
        <v>86</v>
      </c>
      <c r="U1429">
        <v>0</v>
      </c>
      <c r="V1429">
        <v>86</v>
      </c>
      <c r="W1429">
        <v>0.98960000000000004</v>
      </c>
      <c r="X1429">
        <v>1</v>
      </c>
      <c r="Y1429">
        <v>1</v>
      </c>
      <c r="Z1429">
        <v>1</v>
      </c>
      <c r="AA1429">
        <v>1</v>
      </c>
      <c r="AB1429" t="s">
        <v>990</v>
      </c>
      <c r="AC1429" t="s">
        <v>8981</v>
      </c>
      <c r="AP1429" t="s">
        <v>980</v>
      </c>
      <c r="AQ1429">
        <v>0</v>
      </c>
      <c r="AT1429" t="s">
        <v>1169</v>
      </c>
      <c r="AU1429" t="s">
        <v>3198</v>
      </c>
      <c r="AV1429" t="str">
        <f t="shared" si="22"/>
        <v>Czersk w aglomeracji Czersk</v>
      </c>
      <c r="AW1429" t="s">
        <v>3199</v>
      </c>
      <c r="AX1429" t="s">
        <v>3199</v>
      </c>
      <c r="BF1429" s="730" t="s">
        <v>6225</v>
      </c>
      <c r="BG1429" s="730" t="s">
        <v>6677</v>
      </c>
      <c r="BH1429" s="730" t="s">
        <v>9504</v>
      </c>
    </row>
    <row r="1430" spans="1:60">
      <c r="A1430">
        <v>1426</v>
      </c>
      <c r="B1430" t="s">
        <v>990</v>
      </c>
      <c r="D1430" t="s">
        <v>6096</v>
      </c>
      <c r="E1430" t="s">
        <v>6098</v>
      </c>
      <c r="F1430" t="s">
        <v>973</v>
      </c>
      <c r="G1430">
        <v>1</v>
      </c>
      <c r="H1430">
        <v>0</v>
      </c>
      <c r="I1430" t="s">
        <v>1513</v>
      </c>
      <c r="J1430" t="s">
        <v>2938</v>
      </c>
      <c r="K1430" t="s">
        <v>8722</v>
      </c>
      <c r="L1430" t="s">
        <v>1515</v>
      </c>
      <c r="M1430" t="s">
        <v>1516</v>
      </c>
      <c r="N1430" t="s">
        <v>8982</v>
      </c>
      <c r="O1430" t="s">
        <v>8982</v>
      </c>
      <c r="P1430" t="s">
        <v>8983</v>
      </c>
      <c r="Q1430">
        <v>8830</v>
      </c>
      <c r="R1430">
        <v>9246</v>
      </c>
      <c r="S1430">
        <v>9038</v>
      </c>
      <c r="T1430">
        <v>57</v>
      </c>
      <c r="U1430">
        <v>151</v>
      </c>
      <c r="V1430">
        <v>208</v>
      </c>
      <c r="W1430">
        <v>0.97750000000000004</v>
      </c>
      <c r="X1430">
        <v>0</v>
      </c>
      <c r="Y1430">
        <v>1</v>
      </c>
      <c r="Z1430">
        <v>1</v>
      </c>
      <c r="AA1430">
        <v>0</v>
      </c>
      <c r="AB1430" t="s">
        <v>990</v>
      </c>
      <c r="AC1430" t="s">
        <v>8984</v>
      </c>
      <c r="AP1430" t="s">
        <v>980</v>
      </c>
      <c r="AQ1430">
        <v>0</v>
      </c>
      <c r="AT1430" t="s">
        <v>1169</v>
      </c>
      <c r="AU1430" t="s">
        <v>2567</v>
      </c>
      <c r="AV1430" t="str">
        <f t="shared" si="22"/>
        <v>CZERNIKOWO w aglomeracji Czernikowo</v>
      </c>
      <c r="AW1430" t="s">
        <v>8985</v>
      </c>
      <c r="AX1430" t="s">
        <v>2568</v>
      </c>
      <c r="BF1430" s="730" t="s">
        <v>6148</v>
      </c>
      <c r="BG1430" s="730" t="s">
        <v>8977</v>
      </c>
      <c r="BH1430" s="730" t="s">
        <v>9504</v>
      </c>
    </row>
    <row r="1431" spans="1:60">
      <c r="A1431">
        <v>1427</v>
      </c>
      <c r="B1431" t="s">
        <v>990</v>
      </c>
      <c r="D1431" t="s">
        <v>6080</v>
      </c>
      <c r="E1431" t="s">
        <v>6082</v>
      </c>
      <c r="F1431" t="s">
        <v>973</v>
      </c>
      <c r="G1431">
        <v>1</v>
      </c>
      <c r="H1431">
        <v>0</v>
      </c>
      <c r="I1431" t="s">
        <v>1746</v>
      </c>
      <c r="J1431" t="s">
        <v>8986</v>
      </c>
      <c r="K1431" t="s">
        <v>8722</v>
      </c>
      <c r="L1431" t="s">
        <v>1515</v>
      </c>
      <c r="M1431" t="s">
        <v>1516</v>
      </c>
      <c r="N1431" t="s">
        <v>8987</v>
      </c>
      <c r="O1431" t="s">
        <v>8988</v>
      </c>
      <c r="P1431" t="s">
        <v>8989</v>
      </c>
      <c r="Q1431">
        <v>15767</v>
      </c>
      <c r="R1431">
        <v>15376</v>
      </c>
      <c r="S1431">
        <v>15136</v>
      </c>
      <c r="T1431">
        <v>200</v>
      </c>
      <c r="U1431">
        <v>40</v>
      </c>
      <c r="V1431">
        <v>240</v>
      </c>
      <c r="W1431">
        <v>0.98440000000000005</v>
      </c>
      <c r="X1431">
        <v>1</v>
      </c>
      <c r="Y1431">
        <v>1</v>
      </c>
      <c r="Z1431">
        <v>1</v>
      </c>
      <c r="AA1431">
        <v>1</v>
      </c>
      <c r="AB1431" t="s">
        <v>990</v>
      </c>
      <c r="AC1431" t="s">
        <v>8990</v>
      </c>
      <c r="AP1431" t="s">
        <v>980</v>
      </c>
      <c r="AQ1431">
        <v>0</v>
      </c>
      <c r="AT1431" t="s">
        <v>1038</v>
      </c>
      <c r="AU1431" t="s">
        <v>6875</v>
      </c>
      <c r="AV1431" t="str">
        <f t="shared" si="22"/>
        <v>Czerniejewo w aglomeracji Czerniejewo</v>
      </c>
      <c r="AW1431" t="s">
        <v>6876</v>
      </c>
      <c r="AX1431" t="s">
        <v>6876</v>
      </c>
      <c r="BF1431" s="730" t="s">
        <v>6132</v>
      </c>
      <c r="BG1431" s="730" t="s">
        <v>4666</v>
      </c>
      <c r="BH1431" s="730" t="s">
        <v>9504</v>
      </c>
    </row>
    <row r="1432" spans="1:60">
      <c r="A1432">
        <v>1428</v>
      </c>
      <c r="B1432" t="s">
        <v>990</v>
      </c>
      <c r="D1432" t="s">
        <v>5946</v>
      </c>
      <c r="E1432" t="s">
        <v>5948</v>
      </c>
      <c r="F1432" t="s">
        <v>973</v>
      </c>
      <c r="G1432">
        <v>2</v>
      </c>
      <c r="H1432">
        <v>0</v>
      </c>
      <c r="I1432" t="s">
        <v>4404</v>
      </c>
      <c r="J1432" t="s">
        <v>4463</v>
      </c>
      <c r="K1432" t="s">
        <v>4666</v>
      </c>
      <c r="L1432" t="s">
        <v>1515</v>
      </c>
      <c r="M1432" t="s">
        <v>1516</v>
      </c>
      <c r="N1432" t="s">
        <v>8991</v>
      </c>
      <c r="O1432" t="s">
        <v>8991</v>
      </c>
      <c r="P1432" t="s">
        <v>8992</v>
      </c>
      <c r="Q1432">
        <v>4697</v>
      </c>
      <c r="R1432">
        <v>4220</v>
      </c>
      <c r="S1432">
        <v>4025</v>
      </c>
      <c r="T1432">
        <v>195</v>
      </c>
      <c r="U1432">
        <v>0</v>
      </c>
      <c r="V1432">
        <v>195</v>
      </c>
      <c r="W1432">
        <v>0.95379999999999998</v>
      </c>
      <c r="X1432">
        <v>0</v>
      </c>
      <c r="Y1432">
        <v>1</v>
      </c>
      <c r="Z1432">
        <v>1</v>
      </c>
      <c r="AA1432">
        <v>0</v>
      </c>
      <c r="AB1432" t="s">
        <v>990</v>
      </c>
      <c r="AC1432" s="488" t="s">
        <v>8993</v>
      </c>
      <c r="AD1432" s="489" t="s">
        <v>8994</v>
      </c>
      <c r="AP1432" t="s">
        <v>980</v>
      </c>
      <c r="AQ1432">
        <v>0</v>
      </c>
      <c r="AT1432" t="s">
        <v>935</v>
      </c>
      <c r="AU1432" t="s">
        <v>5236</v>
      </c>
      <c r="AV1432" t="str">
        <f t="shared" si="22"/>
        <v>Wołowice w aglomeracji Czernichów</v>
      </c>
      <c r="AW1432" t="s">
        <v>8995</v>
      </c>
      <c r="AX1432" t="s">
        <v>5237</v>
      </c>
      <c r="BF1432" s="730" t="s">
        <v>6096</v>
      </c>
      <c r="BG1432" s="730" t="s">
        <v>8722</v>
      </c>
      <c r="BH1432" s="730" t="s">
        <v>9504</v>
      </c>
    </row>
    <row r="1433" spans="1:60">
      <c r="A1433">
        <v>1429</v>
      </c>
      <c r="B1433" t="s">
        <v>990</v>
      </c>
      <c r="D1433" t="s">
        <v>5934</v>
      </c>
      <c r="E1433" t="s">
        <v>5927</v>
      </c>
      <c r="F1433" t="s">
        <v>973</v>
      </c>
      <c r="G1433">
        <v>1</v>
      </c>
      <c r="H1433">
        <v>0</v>
      </c>
      <c r="I1433" t="s">
        <v>1513</v>
      </c>
      <c r="J1433" t="s">
        <v>8787</v>
      </c>
      <c r="K1433" t="s">
        <v>4666</v>
      </c>
      <c r="L1433" t="s">
        <v>1515</v>
      </c>
      <c r="M1433" t="s">
        <v>1516</v>
      </c>
      <c r="N1433" t="s">
        <v>8879</v>
      </c>
      <c r="O1433" t="s">
        <v>8879</v>
      </c>
      <c r="P1433" t="s">
        <v>8996</v>
      </c>
      <c r="Q1433">
        <v>2270</v>
      </c>
      <c r="R1433">
        <v>2057</v>
      </c>
      <c r="S1433">
        <v>2042</v>
      </c>
      <c r="T1433">
        <v>9</v>
      </c>
      <c r="U1433">
        <v>6</v>
      </c>
      <c r="V1433">
        <v>15</v>
      </c>
      <c r="W1433">
        <v>0.99270000000000003</v>
      </c>
      <c r="X1433">
        <v>1</v>
      </c>
      <c r="Y1433">
        <v>1</v>
      </c>
      <c r="Z1433">
        <v>1</v>
      </c>
      <c r="AA1433">
        <v>1</v>
      </c>
      <c r="AB1433" t="s">
        <v>990</v>
      </c>
      <c r="AC1433" t="s">
        <v>8997</v>
      </c>
      <c r="AP1433" t="s">
        <v>980</v>
      </c>
      <c r="AQ1433">
        <v>0</v>
      </c>
      <c r="AT1433" t="s">
        <v>935</v>
      </c>
      <c r="AU1433" t="s">
        <v>5236</v>
      </c>
      <c r="AV1433" t="str">
        <f t="shared" si="22"/>
        <v>Przeginia Duchowna w aglomeracji Czernichów</v>
      </c>
      <c r="AW1433" t="s">
        <v>8998</v>
      </c>
      <c r="AX1433" t="s">
        <v>5237</v>
      </c>
      <c r="BF1433" s="730" t="s">
        <v>6080</v>
      </c>
      <c r="BG1433" s="730" t="s">
        <v>8722</v>
      </c>
      <c r="BH1433" s="730" t="s">
        <v>9504</v>
      </c>
    </row>
    <row r="1434" spans="1:60">
      <c r="A1434">
        <v>1430</v>
      </c>
      <c r="B1434" t="s">
        <v>990</v>
      </c>
      <c r="D1434" t="s">
        <v>5904</v>
      </c>
      <c r="E1434" t="s">
        <v>5905</v>
      </c>
      <c r="F1434" t="s">
        <v>973</v>
      </c>
      <c r="G1434">
        <v>1</v>
      </c>
      <c r="H1434">
        <v>0</v>
      </c>
      <c r="I1434" t="s">
        <v>1513</v>
      </c>
      <c r="J1434" t="s">
        <v>8824</v>
      </c>
      <c r="K1434" t="s">
        <v>5205</v>
      </c>
      <c r="L1434" t="s">
        <v>1515</v>
      </c>
      <c r="M1434" t="s">
        <v>1516</v>
      </c>
      <c r="N1434" t="s">
        <v>5905</v>
      </c>
      <c r="O1434" t="s">
        <v>5905</v>
      </c>
      <c r="P1434" t="s">
        <v>8999</v>
      </c>
      <c r="Q1434">
        <v>3302</v>
      </c>
      <c r="R1434">
        <v>3107</v>
      </c>
      <c r="S1434">
        <v>2706</v>
      </c>
      <c r="T1434">
        <v>363</v>
      </c>
      <c r="U1434">
        <v>38</v>
      </c>
      <c r="V1434">
        <v>401</v>
      </c>
      <c r="W1434">
        <v>0.87090000000000001</v>
      </c>
      <c r="X1434">
        <v>0</v>
      </c>
      <c r="Y1434">
        <v>1</v>
      </c>
      <c r="Z1434">
        <v>1</v>
      </c>
      <c r="AA1434">
        <v>0</v>
      </c>
      <c r="AB1434" t="s">
        <v>990</v>
      </c>
      <c r="AC1434" t="s">
        <v>9000</v>
      </c>
      <c r="AP1434" t="s">
        <v>980</v>
      </c>
      <c r="AQ1434">
        <v>0</v>
      </c>
      <c r="AT1434" t="s">
        <v>1019</v>
      </c>
      <c r="AU1434" t="s">
        <v>7267</v>
      </c>
      <c r="AV1434" t="str">
        <f t="shared" si="22"/>
        <v>CZERMIN w aglomeracji CZERMIN</v>
      </c>
      <c r="AW1434" t="s">
        <v>9001</v>
      </c>
      <c r="AX1434" t="s">
        <v>9001</v>
      </c>
      <c r="BF1434" s="730" t="s">
        <v>5946</v>
      </c>
      <c r="BG1434" s="730" t="s">
        <v>4666</v>
      </c>
      <c r="BH1434" s="730" t="s">
        <v>9504</v>
      </c>
    </row>
    <row r="1435" spans="1:60">
      <c r="A1435">
        <v>1431</v>
      </c>
      <c r="B1435" t="s">
        <v>990</v>
      </c>
      <c r="D1435" t="s">
        <v>5896</v>
      </c>
      <c r="E1435" t="s">
        <v>5898</v>
      </c>
      <c r="F1435" t="s">
        <v>973</v>
      </c>
      <c r="G1435">
        <v>1</v>
      </c>
      <c r="H1435">
        <v>0</v>
      </c>
      <c r="I1435" t="s">
        <v>1513</v>
      </c>
      <c r="J1435" t="s">
        <v>9002</v>
      </c>
      <c r="K1435" t="s">
        <v>8722</v>
      </c>
      <c r="L1435" t="s">
        <v>1515</v>
      </c>
      <c r="M1435" t="s">
        <v>1516</v>
      </c>
      <c r="N1435" t="s">
        <v>9003</v>
      </c>
      <c r="O1435" t="s">
        <v>9003</v>
      </c>
      <c r="P1435" t="s">
        <v>9004</v>
      </c>
      <c r="Q1435">
        <v>2470</v>
      </c>
      <c r="R1435">
        <v>2460</v>
      </c>
      <c r="S1435">
        <v>2336</v>
      </c>
      <c r="T1435">
        <v>99</v>
      </c>
      <c r="U1435">
        <v>25</v>
      </c>
      <c r="V1435">
        <v>124</v>
      </c>
      <c r="W1435">
        <v>0.9496</v>
      </c>
      <c r="X1435">
        <v>0</v>
      </c>
      <c r="Y1435">
        <v>1</v>
      </c>
      <c r="Z1435">
        <v>1</v>
      </c>
      <c r="AA1435">
        <v>0</v>
      </c>
      <c r="AB1435" t="s">
        <v>990</v>
      </c>
      <c r="AC1435" t="s">
        <v>9005</v>
      </c>
      <c r="AP1435" t="s">
        <v>980</v>
      </c>
      <c r="AQ1435">
        <v>0</v>
      </c>
      <c r="AT1435" t="s">
        <v>1019</v>
      </c>
      <c r="AU1435" t="s">
        <v>7267</v>
      </c>
      <c r="AV1435" t="str">
        <f t="shared" si="22"/>
        <v>SADKOWA GÓRA w aglomeracji CZERMIN</v>
      </c>
      <c r="AW1435" t="s">
        <v>9006</v>
      </c>
      <c r="AX1435" t="s">
        <v>9001</v>
      </c>
      <c r="BF1435" s="730" t="s">
        <v>5934</v>
      </c>
      <c r="BG1435" s="730" t="s">
        <v>4666</v>
      </c>
      <c r="BH1435" s="730" t="s">
        <v>9504</v>
      </c>
    </row>
    <row r="1436" spans="1:60">
      <c r="A1436">
        <v>1432</v>
      </c>
      <c r="B1436" t="s">
        <v>990</v>
      </c>
      <c r="D1436" t="s">
        <v>5862</v>
      </c>
      <c r="E1436" t="s">
        <v>5864</v>
      </c>
      <c r="F1436" t="s">
        <v>973</v>
      </c>
      <c r="G1436">
        <v>1</v>
      </c>
      <c r="H1436">
        <v>0</v>
      </c>
      <c r="I1436" t="s">
        <v>1513</v>
      </c>
      <c r="J1436" t="s">
        <v>2938</v>
      </c>
      <c r="K1436" t="s">
        <v>8715</v>
      </c>
      <c r="L1436" t="s">
        <v>1515</v>
      </c>
      <c r="M1436" t="s">
        <v>1516</v>
      </c>
      <c r="N1436" t="s">
        <v>5864</v>
      </c>
      <c r="O1436" t="s">
        <v>5864</v>
      </c>
      <c r="P1436" t="s">
        <v>9007</v>
      </c>
      <c r="Q1436">
        <v>38844</v>
      </c>
      <c r="R1436">
        <v>30727</v>
      </c>
      <c r="S1436">
        <v>30369</v>
      </c>
      <c r="T1436">
        <v>351</v>
      </c>
      <c r="U1436">
        <v>7</v>
      </c>
      <c r="V1436">
        <v>358</v>
      </c>
      <c r="W1436">
        <v>0.98829999999999996</v>
      </c>
      <c r="X1436">
        <v>1</v>
      </c>
      <c r="Y1436">
        <v>1</v>
      </c>
      <c r="Z1436">
        <v>1</v>
      </c>
      <c r="AA1436">
        <v>1</v>
      </c>
      <c r="AB1436" t="s">
        <v>990</v>
      </c>
      <c r="AC1436" t="s">
        <v>9008</v>
      </c>
      <c r="AP1436" t="s">
        <v>980</v>
      </c>
      <c r="AQ1436">
        <v>0</v>
      </c>
      <c r="AT1436" t="s">
        <v>1212</v>
      </c>
      <c r="AU1436" t="s">
        <v>5985</v>
      </c>
      <c r="AV1436" t="str">
        <f t="shared" si="22"/>
        <v>Wielska w aglomeracji Czeremcha</v>
      </c>
      <c r="AW1436" t="s">
        <v>9009</v>
      </c>
      <c r="AX1436" t="s">
        <v>5986</v>
      </c>
      <c r="BF1436" s="730" t="s">
        <v>5904</v>
      </c>
      <c r="BG1436" s="730" t="s">
        <v>5205</v>
      </c>
      <c r="BH1436" s="730" t="s">
        <v>9504</v>
      </c>
    </row>
    <row r="1437" spans="1:60">
      <c r="A1437">
        <v>1433</v>
      </c>
      <c r="B1437" t="s">
        <v>990</v>
      </c>
      <c r="D1437" t="s">
        <v>5753</v>
      </c>
      <c r="E1437" t="s">
        <v>5754</v>
      </c>
      <c r="F1437" t="s">
        <v>973</v>
      </c>
      <c r="G1437">
        <v>1</v>
      </c>
      <c r="H1437">
        <v>0</v>
      </c>
      <c r="I1437" t="s">
        <v>1513</v>
      </c>
      <c r="J1437" t="s">
        <v>9010</v>
      </c>
      <c r="K1437" t="s">
        <v>5205</v>
      </c>
      <c r="L1437" t="s">
        <v>1515</v>
      </c>
      <c r="M1437" t="s">
        <v>1516</v>
      </c>
      <c r="N1437" t="s">
        <v>5754</v>
      </c>
      <c r="O1437" t="s">
        <v>5754</v>
      </c>
      <c r="P1437" t="s">
        <v>9011</v>
      </c>
      <c r="Q1437">
        <v>2283</v>
      </c>
      <c r="R1437">
        <v>2349</v>
      </c>
      <c r="S1437">
        <v>2328</v>
      </c>
      <c r="T1437">
        <v>12</v>
      </c>
      <c r="U1437">
        <v>9</v>
      </c>
      <c r="V1437">
        <v>21</v>
      </c>
      <c r="W1437">
        <v>0.99109999999999998</v>
      </c>
      <c r="X1437">
        <v>1</v>
      </c>
      <c r="Y1437">
        <v>1</v>
      </c>
      <c r="Z1437">
        <v>1</v>
      </c>
      <c r="AA1437">
        <v>1</v>
      </c>
      <c r="AB1437" t="s">
        <v>990</v>
      </c>
      <c r="AC1437" t="s">
        <v>9012</v>
      </c>
      <c r="AP1437" t="s">
        <v>980</v>
      </c>
      <c r="AQ1437">
        <v>0</v>
      </c>
      <c r="AT1437" t="s">
        <v>1038</v>
      </c>
      <c r="AU1437" t="s">
        <v>6897</v>
      </c>
      <c r="AV1437" t="str">
        <f t="shared" si="22"/>
        <v xml:space="preserve">OCZYSZCZALNIA ŚCIEKÓW CZEMPIŃ w aglomeracji Czempiń </v>
      </c>
      <c r="AW1437" t="s">
        <v>9013</v>
      </c>
      <c r="AX1437" t="s">
        <v>6898</v>
      </c>
      <c r="BF1437" s="730" t="s">
        <v>5896</v>
      </c>
      <c r="BG1437" s="730" t="s">
        <v>8722</v>
      </c>
      <c r="BH1437" s="730" t="s">
        <v>9504</v>
      </c>
    </row>
    <row r="1438" spans="1:60">
      <c r="A1438">
        <v>1434</v>
      </c>
      <c r="B1438" t="s">
        <v>990</v>
      </c>
      <c r="D1438" t="s">
        <v>5644</v>
      </c>
      <c r="E1438" t="s">
        <v>5645</v>
      </c>
      <c r="F1438" t="s">
        <v>973</v>
      </c>
      <c r="G1438">
        <v>1</v>
      </c>
      <c r="H1438">
        <v>0</v>
      </c>
      <c r="I1438" t="s">
        <v>6018</v>
      </c>
      <c r="J1438" t="s">
        <v>8539</v>
      </c>
      <c r="K1438" t="s">
        <v>5205</v>
      </c>
      <c r="L1438" t="s">
        <v>1515</v>
      </c>
      <c r="M1438" t="s">
        <v>1516</v>
      </c>
      <c r="N1438" t="s">
        <v>5645</v>
      </c>
      <c r="O1438" t="s">
        <v>5645</v>
      </c>
      <c r="P1438" t="s">
        <v>9014</v>
      </c>
      <c r="Q1438">
        <v>26531</v>
      </c>
      <c r="R1438">
        <v>25600</v>
      </c>
      <c r="S1438">
        <v>25518</v>
      </c>
      <c r="T1438">
        <v>82</v>
      </c>
      <c r="U1438">
        <v>0</v>
      </c>
      <c r="V1438">
        <v>82</v>
      </c>
      <c r="W1438">
        <v>0.99680000000000002</v>
      </c>
      <c r="X1438">
        <v>1</v>
      </c>
      <c r="Y1438">
        <v>1</v>
      </c>
      <c r="Z1438">
        <v>1</v>
      </c>
      <c r="AA1438">
        <v>1</v>
      </c>
      <c r="AB1438" t="s">
        <v>990</v>
      </c>
      <c r="AC1438" t="s">
        <v>9015</v>
      </c>
      <c r="AP1438" t="s">
        <v>1232</v>
      </c>
      <c r="AQ1438">
        <v>1</v>
      </c>
      <c r="AT1438" t="s">
        <v>1212</v>
      </c>
      <c r="AU1438" t="s">
        <v>5786</v>
      </c>
      <c r="AV1438" t="str">
        <f t="shared" si="22"/>
        <v>Gminna oczyszcalnia ścieków w Czemiernikach w aglomeracji Czemierniki</v>
      </c>
      <c r="AW1438" t="s">
        <v>9016</v>
      </c>
      <c r="AX1438" t="s">
        <v>5787</v>
      </c>
      <c r="BF1438" s="730" t="s">
        <v>5862</v>
      </c>
      <c r="BG1438" s="730" t="s">
        <v>8715</v>
      </c>
      <c r="BH1438" s="730" t="s">
        <v>9504</v>
      </c>
    </row>
    <row r="1439" spans="1:60">
      <c r="A1439">
        <v>1435</v>
      </c>
      <c r="B1439" t="s">
        <v>990</v>
      </c>
      <c r="D1439" t="s">
        <v>5635</v>
      </c>
      <c r="E1439" t="s">
        <v>5637</v>
      </c>
      <c r="F1439" t="s">
        <v>973</v>
      </c>
      <c r="G1439">
        <v>1</v>
      </c>
      <c r="H1439">
        <v>0</v>
      </c>
      <c r="I1439" t="s">
        <v>5533</v>
      </c>
      <c r="J1439" t="s">
        <v>3715</v>
      </c>
      <c r="K1439" t="s">
        <v>4666</v>
      </c>
      <c r="L1439" t="s">
        <v>1515</v>
      </c>
      <c r="M1439" t="s">
        <v>1516</v>
      </c>
      <c r="N1439" t="s">
        <v>5637</v>
      </c>
      <c r="O1439" t="s">
        <v>5637</v>
      </c>
      <c r="P1439" t="s">
        <v>9017</v>
      </c>
      <c r="Q1439">
        <v>15854</v>
      </c>
      <c r="R1439">
        <v>15066</v>
      </c>
      <c r="S1439">
        <v>14820</v>
      </c>
      <c r="T1439">
        <v>162</v>
      </c>
      <c r="U1439">
        <v>84</v>
      </c>
      <c r="V1439">
        <v>246</v>
      </c>
      <c r="W1439">
        <v>0.98370000000000002</v>
      </c>
      <c r="X1439">
        <v>1</v>
      </c>
      <c r="Y1439">
        <v>1</v>
      </c>
      <c r="Z1439">
        <v>1</v>
      </c>
      <c r="AA1439">
        <v>1</v>
      </c>
      <c r="AB1439" t="s">
        <v>990</v>
      </c>
      <c r="AC1439" t="s">
        <v>9018</v>
      </c>
      <c r="AP1439" t="s">
        <v>980</v>
      </c>
      <c r="AQ1439">
        <v>0</v>
      </c>
      <c r="AT1439" t="s">
        <v>1047</v>
      </c>
      <c r="AU1439" t="s">
        <v>3605</v>
      </c>
      <c r="AV1439" t="str">
        <f t="shared" si="22"/>
        <v>Czechowice-Dziedzice w aglomeracji Czechowice-Dziedzice</v>
      </c>
      <c r="AW1439" t="s">
        <v>3606</v>
      </c>
      <c r="AX1439" t="s">
        <v>3606</v>
      </c>
      <c r="BF1439" s="730" t="s">
        <v>5753</v>
      </c>
      <c r="BG1439" s="730" t="s">
        <v>5205</v>
      </c>
      <c r="BH1439" s="730" t="s">
        <v>9504</v>
      </c>
    </row>
    <row r="1440" spans="1:60">
      <c r="A1440">
        <v>1436</v>
      </c>
      <c r="B1440" t="s">
        <v>990</v>
      </c>
      <c r="D1440" t="s">
        <v>5580</v>
      </c>
      <c r="E1440" t="s">
        <v>5582</v>
      </c>
      <c r="F1440" t="s">
        <v>973</v>
      </c>
      <c r="G1440">
        <v>1</v>
      </c>
      <c r="H1440">
        <v>0</v>
      </c>
      <c r="I1440" t="s">
        <v>1513</v>
      </c>
      <c r="J1440" t="s">
        <v>8852</v>
      </c>
      <c r="K1440" t="s">
        <v>990</v>
      </c>
      <c r="L1440" t="s">
        <v>1515</v>
      </c>
      <c r="M1440" t="s">
        <v>1516</v>
      </c>
      <c r="N1440" t="s">
        <v>5582</v>
      </c>
      <c r="O1440" t="s">
        <v>5582</v>
      </c>
      <c r="P1440" t="s">
        <v>9019</v>
      </c>
      <c r="Q1440">
        <v>2103</v>
      </c>
      <c r="R1440">
        <v>2188</v>
      </c>
      <c r="S1440">
        <v>2040</v>
      </c>
      <c r="T1440">
        <v>97</v>
      </c>
      <c r="U1440">
        <v>51</v>
      </c>
      <c r="V1440">
        <v>148</v>
      </c>
      <c r="W1440">
        <v>0.93240000000000001</v>
      </c>
      <c r="X1440">
        <v>0</v>
      </c>
      <c r="Y1440">
        <v>1</v>
      </c>
      <c r="Z1440">
        <v>1</v>
      </c>
      <c r="AA1440">
        <v>0</v>
      </c>
      <c r="AB1440" t="s">
        <v>990</v>
      </c>
      <c r="AC1440" t="s">
        <v>9020</v>
      </c>
      <c r="AP1440" t="s">
        <v>980</v>
      </c>
      <c r="AQ1440">
        <v>0</v>
      </c>
      <c r="AT1440" t="s">
        <v>935</v>
      </c>
      <c r="AU1440" t="s">
        <v>4785</v>
      </c>
      <c r="AV1440" t="str">
        <f t="shared" si="22"/>
        <v>O.Ś. Jurków w aglomeracji Czchów</v>
      </c>
      <c r="AW1440" t="s">
        <v>9021</v>
      </c>
      <c r="AX1440" t="s">
        <v>4786</v>
      </c>
      <c r="BF1440" s="730" t="s">
        <v>5644</v>
      </c>
      <c r="BG1440" s="730" t="s">
        <v>5205</v>
      </c>
      <c r="BH1440" s="730" t="s">
        <v>9504</v>
      </c>
    </row>
    <row r="1441" spans="1:60">
      <c r="A1441">
        <v>1437</v>
      </c>
      <c r="B1441" t="s">
        <v>990</v>
      </c>
      <c r="D1441" t="s">
        <v>5543</v>
      </c>
      <c r="E1441" t="s">
        <v>5545</v>
      </c>
      <c r="F1441" t="s">
        <v>973</v>
      </c>
      <c r="G1441">
        <v>1</v>
      </c>
      <c r="H1441">
        <v>0</v>
      </c>
      <c r="I1441" t="s">
        <v>1998</v>
      </c>
      <c r="J1441" t="s">
        <v>2096</v>
      </c>
      <c r="K1441" t="s">
        <v>1918</v>
      </c>
      <c r="L1441" t="s">
        <v>1515</v>
      </c>
      <c r="M1441" t="s">
        <v>1516</v>
      </c>
      <c r="N1441" t="s">
        <v>5545</v>
      </c>
      <c r="O1441" t="s">
        <v>5545</v>
      </c>
      <c r="P1441" t="s">
        <v>9022</v>
      </c>
      <c r="Q1441">
        <v>2948</v>
      </c>
      <c r="R1441">
        <v>2924</v>
      </c>
      <c r="S1441">
        <v>2900</v>
      </c>
      <c r="T1441">
        <v>8</v>
      </c>
      <c r="U1441">
        <v>16</v>
      </c>
      <c r="V1441">
        <v>24</v>
      </c>
      <c r="W1441">
        <v>0.99180000000000001</v>
      </c>
      <c r="X1441">
        <v>1</v>
      </c>
      <c r="Y1441">
        <v>1</v>
      </c>
      <c r="Z1441">
        <v>1</v>
      </c>
      <c r="AA1441">
        <v>1</v>
      </c>
      <c r="AB1441" t="s">
        <v>990</v>
      </c>
      <c r="AC1441" t="s">
        <v>9023</v>
      </c>
      <c r="AP1441" t="s">
        <v>980</v>
      </c>
      <c r="AQ1441">
        <v>0</v>
      </c>
      <c r="AT1441" t="s">
        <v>935</v>
      </c>
      <c r="AU1441" t="s">
        <v>4779</v>
      </c>
      <c r="AV1441" t="str">
        <f t="shared" si="22"/>
        <v>Czarny Dunajec w aglomeracji Czarny Dunajec</v>
      </c>
      <c r="AW1441" t="s">
        <v>4780</v>
      </c>
      <c r="AX1441" t="s">
        <v>4780</v>
      </c>
      <c r="BF1441" s="730" t="s">
        <v>5635</v>
      </c>
      <c r="BG1441" s="730" t="s">
        <v>4666</v>
      </c>
      <c r="BH1441" s="730" t="s">
        <v>9504</v>
      </c>
    </row>
    <row r="1442" spans="1:60">
      <c r="A1442">
        <v>1438</v>
      </c>
      <c r="B1442" t="s">
        <v>990</v>
      </c>
      <c r="D1442" t="s">
        <v>5522</v>
      </c>
      <c r="E1442" t="s">
        <v>5523</v>
      </c>
      <c r="F1442" t="s">
        <v>973</v>
      </c>
      <c r="G1442">
        <v>1</v>
      </c>
      <c r="H1442">
        <v>0</v>
      </c>
      <c r="I1442" t="s">
        <v>4404</v>
      </c>
      <c r="J1442" t="s">
        <v>8896</v>
      </c>
      <c r="K1442" t="s">
        <v>4666</v>
      </c>
      <c r="L1442" t="s">
        <v>1515</v>
      </c>
      <c r="M1442" t="s">
        <v>1516</v>
      </c>
      <c r="N1442" t="s">
        <v>5523</v>
      </c>
      <c r="O1442" t="s">
        <v>9024</v>
      </c>
      <c r="P1442" t="s">
        <v>9025</v>
      </c>
      <c r="Q1442">
        <v>86320</v>
      </c>
      <c r="R1442">
        <v>78409</v>
      </c>
      <c r="S1442">
        <v>74799</v>
      </c>
      <c r="T1442">
        <v>3259</v>
      </c>
      <c r="U1442">
        <v>351</v>
      </c>
      <c r="V1442">
        <v>3610</v>
      </c>
      <c r="W1442">
        <v>0.95399999999999996</v>
      </c>
      <c r="X1442">
        <v>0</v>
      </c>
      <c r="Y1442">
        <v>1</v>
      </c>
      <c r="Z1442">
        <v>1</v>
      </c>
      <c r="AA1442">
        <v>0</v>
      </c>
      <c r="AB1442" t="s">
        <v>990</v>
      </c>
      <c r="AC1442" t="s">
        <v>9026</v>
      </c>
      <c r="AP1442" t="s">
        <v>980</v>
      </c>
      <c r="AQ1442">
        <v>0</v>
      </c>
      <c r="AT1442" t="s">
        <v>990</v>
      </c>
      <c r="AU1442" t="s">
        <v>8728</v>
      </c>
      <c r="AV1442" t="str">
        <f t="shared" si="22"/>
        <v>GOŚ Czarnocin bio-pak 500 w aglomeracji Czarnocin</v>
      </c>
      <c r="AW1442" t="s">
        <v>9027</v>
      </c>
      <c r="AX1442" t="s">
        <v>8729</v>
      </c>
      <c r="BF1442" s="730" t="s">
        <v>5580</v>
      </c>
      <c r="BG1442" s="730" t="s">
        <v>990</v>
      </c>
      <c r="BH1442" s="730" t="s">
        <v>9504</v>
      </c>
    </row>
    <row r="1443" spans="1:60">
      <c r="A1443">
        <v>1439</v>
      </c>
      <c r="B1443" t="s">
        <v>990</v>
      </c>
      <c r="D1443" t="s">
        <v>5443</v>
      </c>
      <c r="E1443" t="s">
        <v>5445</v>
      </c>
      <c r="F1443" t="s">
        <v>973</v>
      </c>
      <c r="G1443">
        <v>1</v>
      </c>
      <c r="H1443">
        <v>0</v>
      </c>
      <c r="I1443" t="s">
        <v>1513</v>
      </c>
      <c r="J1443" t="s">
        <v>8852</v>
      </c>
      <c r="K1443" t="s">
        <v>990</v>
      </c>
      <c r="L1443" t="s">
        <v>1515</v>
      </c>
      <c r="M1443" t="s">
        <v>1516</v>
      </c>
      <c r="N1443" t="s">
        <v>5445</v>
      </c>
      <c r="O1443" t="s">
        <v>9028</v>
      </c>
      <c r="P1443" t="s">
        <v>9029</v>
      </c>
      <c r="Q1443">
        <v>110837</v>
      </c>
      <c r="R1443">
        <v>111580</v>
      </c>
      <c r="S1443">
        <v>106466</v>
      </c>
      <c r="T1443">
        <v>4734</v>
      </c>
      <c r="U1443">
        <v>380</v>
      </c>
      <c r="V1443">
        <v>5114</v>
      </c>
      <c r="W1443">
        <v>0.95420000000000005</v>
      </c>
      <c r="X1443">
        <v>0</v>
      </c>
      <c r="Y1443">
        <v>1</v>
      </c>
      <c r="Z1443">
        <v>1</v>
      </c>
      <c r="AA1443">
        <v>0</v>
      </c>
      <c r="AB1443" t="s">
        <v>990</v>
      </c>
      <c r="AC1443" t="s">
        <v>9030</v>
      </c>
      <c r="AP1443" t="s">
        <v>980</v>
      </c>
      <c r="AQ1443">
        <v>0</v>
      </c>
      <c r="AT1443" t="s">
        <v>1072</v>
      </c>
      <c r="AU1443" t="s">
        <v>2263</v>
      </c>
      <c r="AV1443" t="str">
        <f t="shared" si="22"/>
        <v>Miejska Oczyszczalnia Ścieków Komunalnych w aglomeracji Czarnków</v>
      </c>
      <c r="AW1443" t="s">
        <v>6496</v>
      </c>
      <c r="AX1443" t="s">
        <v>2264</v>
      </c>
      <c r="BF1443" s="730" t="s">
        <v>5543</v>
      </c>
      <c r="BG1443" s="730" t="s">
        <v>1918</v>
      </c>
      <c r="BH1443" s="730" t="s">
        <v>9504</v>
      </c>
    </row>
    <row r="1444" spans="1:60">
      <c r="A1444">
        <v>1440</v>
      </c>
      <c r="B1444" t="s">
        <v>990</v>
      </c>
      <c r="D1444" t="s">
        <v>5429</v>
      </c>
      <c r="E1444" t="s">
        <v>5431</v>
      </c>
      <c r="F1444" t="s">
        <v>973</v>
      </c>
      <c r="G1444">
        <v>1</v>
      </c>
      <c r="H1444">
        <v>0</v>
      </c>
      <c r="I1444" t="s">
        <v>6018</v>
      </c>
      <c r="J1444" t="s">
        <v>8577</v>
      </c>
      <c r="K1444" t="s">
        <v>6677</v>
      </c>
      <c r="L1444" t="s">
        <v>1515</v>
      </c>
      <c r="M1444" t="s">
        <v>1516</v>
      </c>
      <c r="N1444" t="s">
        <v>5431</v>
      </c>
      <c r="O1444" t="s">
        <v>5431</v>
      </c>
      <c r="P1444" t="s">
        <v>9031</v>
      </c>
      <c r="Q1444">
        <v>20015</v>
      </c>
      <c r="R1444">
        <v>19918</v>
      </c>
      <c r="S1444">
        <v>19387</v>
      </c>
      <c r="T1444">
        <v>483</v>
      </c>
      <c r="U1444">
        <v>48</v>
      </c>
      <c r="V1444">
        <v>531</v>
      </c>
      <c r="W1444">
        <v>0.97330000000000005</v>
      </c>
      <c r="X1444">
        <v>0</v>
      </c>
      <c r="Y1444">
        <v>1</v>
      </c>
      <c r="Z1444">
        <v>1</v>
      </c>
      <c r="AA1444">
        <v>0</v>
      </c>
      <c r="AB1444" t="s">
        <v>990</v>
      </c>
      <c r="AC1444" t="s">
        <v>9032</v>
      </c>
      <c r="AP1444" t="s">
        <v>980</v>
      </c>
      <c r="AQ1444">
        <v>0</v>
      </c>
      <c r="AT1444" t="s">
        <v>1072</v>
      </c>
      <c r="AU1444" t="s">
        <v>2196</v>
      </c>
      <c r="AV1444" t="str">
        <f t="shared" si="22"/>
        <v>Oczyszczalnia Ścieków Czarne w aglomeracji Czarne</v>
      </c>
      <c r="AW1444" t="s">
        <v>9033</v>
      </c>
      <c r="AX1444" t="s">
        <v>2197</v>
      </c>
      <c r="BF1444" s="730" t="s">
        <v>5522</v>
      </c>
      <c r="BG1444" s="730" t="s">
        <v>4666</v>
      </c>
      <c r="BH1444" s="730" t="s">
        <v>9504</v>
      </c>
    </row>
    <row r="1445" spans="1:60">
      <c r="A1445">
        <v>1441</v>
      </c>
      <c r="B1445" t="s">
        <v>990</v>
      </c>
      <c r="D1445" t="s">
        <v>5362</v>
      </c>
      <c r="E1445" t="s">
        <v>5364</v>
      </c>
      <c r="F1445" t="s">
        <v>973</v>
      </c>
      <c r="G1445">
        <v>1</v>
      </c>
      <c r="H1445">
        <v>0</v>
      </c>
      <c r="I1445" t="s">
        <v>6018</v>
      </c>
      <c r="J1445" t="s">
        <v>8539</v>
      </c>
      <c r="K1445" t="s">
        <v>5205</v>
      </c>
      <c r="L1445" t="s">
        <v>1515</v>
      </c>
      <c r="M1445" t="s">
        <v>1516</v>
      </c>
      <c r="N1445" t="s">
        <v>9034</v>
      </c>
      <c r="O1445" t="s">
        <v>9034</v>
      </c>
      <c r="P1445" t="s">
        <v>9035</v>
      </c>
      <c r="Q1445">
        <v>3149</v>
      </c>
      <c r="R1445">
        <v>3021</v>
      </c>
      <c r="S1445">
        <v>2813</v>
      </c>
      <c r="T1445">
        <v>161</v>
      </c>
      <c r="U1445">
        <v>15</v>
      </c>
      <c r="V1445">
        <v>208</v>
      </c>
      <c r="W1445">
        <v>0.93110000000000004</v>
      </c>
      <c r="X1445">
        <v>0</v>
      </c>
      <c r="Y1445">
        <v>0</v>
      </c>
      <c r="Z1445">
        <v>1</v>
      </c>
      <c r="AA1445">
        <v>0</v>
      </c>
      <c r="AB1445" t="s">
        <v>990</v>
      </c>
      <c r="AC1445" t="s">
        <v>9036</v>
      </c>
      <c r="AP1445" t="s">
        <v>980</v>
      </c>
      <c r="AQ1445">
        <v>0</v>
      </c>
      <c r="AT1445" t="s">
        <v>1169</v>
      </c>
      <c r="AU1445" t="s">
        <v>2560</v>
      </c>
      <c r="AV1445" t="str">
        <f t="shared" si="22"/>
        <v>Oczyszczalnia "Podkomorzyce" w aglomeracji Czarna Dąbrówka</v>
      </c>
      <c r="AW1445" t="s">
        <v>9037</v>
      </c>
      <c r="AX1445" t="s">
        <v>2561</v>
      </c>
      <c r="BF1445" s="730" t="s">
        <v>5443</v>
      </c>
      <c r="BG1445" s="730" t="s">
        <v>990</v>
      </c>
      <c r="BH1445" s="730" t="s">
        <v>9504</v>
      </c>
    </row>
    <row r="1446" spans="1:60">
      <c r="A1446">
        <v>1442</v>
      </c>
      <c r="B1446" t="s">
        <v>990</v>
      </c>
      <c r="D1446" t="s">
        <v>5327</v>
      </c>
      <c r="E1446" t="s">
        <v>5329</v>
      </c>
      <c r="F1446" t="s">
        <v>973</v>
      </c>
      <c r="G1446">
        <v>3</v>
      </c>
      <c r="H1446">
        <v>0</v>
      </c>
      <c r="I1446" t="s">
        <v>4404</v>
      </c>
      <c r="J1446" t="s">
        <v>8657</v>
      </c>
      <c r="K1446" t="s">
        <v>4666</v>
      </c>
      <c r="L1446" t="s">
        <v>1515</v>
      </c>
      <c r="M1446" t="s">
        <v>1516</v>
      </c>
      <c r="N1446" t="s">
        <v>5329</v>
      </c>
      <c r="O1446" t="s">
        <v>5329</v>
      </c>
      <c r="P1446" t="s">
        <v>9038</v>
      </c>
      <c r="Q1446">
        <v>9259</v>
      </c>
      <c r="R1446">
        <v>9273</v>
      </c>
      <c r="S1446">
        <v>8180</v>
      </c>
      <c r="T1446">
        <v>1074</v>
      </c>
      <c r="U1446">
        <v>19</v>
      </c>
      <c r="V1446">
        <v>1093</v>
      </c>
      <c r="W1446">
        <v>0.8821</v>
      </c>
      <c r="X1446">
        <v>0</v>
      </c>
      <c r="Y1446">
        <v>1</v>
      </c>
      <c r="Z1446">
        <v>1</v>
      </c>
      <c r="AA1446">
        <v>0</v>
      </c>
      <c r="AB1446" t="s">
        <v>990</v>
      </c>
      <c r="AC1446" s="488" t="s">
        <v>9039</v>
      </c>
      <c r="AD1446" s="489" t="s">
        <v>9040</v>
      </c>
      <c r="AE1446" s="489" t="s">
        <v>9041</v>
      </c>
      <c r="AP1446" t="s">
        <v>980</v>
      </c>
      <c r="AQ1446">
        <v>0</v>
      </c>
      <c r="AT1446" t="s">
        <v>1459</v>
      </c>
      <c r="AU1446" t="s">
        <v>1654</v>
      </c>
      <c r="AV1446" t="str">
        <f t="shared" si="22"/>
        <v>Oczyszczalnia ścieków Czarna Białostocka w aglomeracji Czarna Białostocka</v>
      </c>
      <c r="AW1446" t="s">
        <v>9042</v>
      </c>
      <c r="AX1446" t="s">
        <v>1655</v>
      </c>
      <c r="BF1446" s="730" t="s">
        <v>5429</v>
      </c>
      <c r="BG1446" s="730" t="s">
        <v>6677</v>
      </c>
      <c r="BH1446" s="730" t="s">
        <v>9504</v>
      </c>
    </row>
    <row r="1447" spans="1:60">
      <c r="A1447">
        <v>1443</v>
      </c>
      <c r="B1447" t="s">
        <v>990</v>
      </c>
      <c r="D1447" t="s">
        <v>5144</v>
      </c>
      <c r="E1447" t="s">
        <v>5289</v>
      </c>
      <c r="F1447" t="s">
        <v>973</v>
      </c>
      <c r="G1447">
        <v>2</v>
      </c>
      <c r="H1447">
        <v>0</v>
      </c>
      <c r="I1447" t="s">
        <v>1513</v>
      </c>
      <c r="J1447" t="s">
        <v>8819</v>
      </c>
      <c r="K1447" t="s">
        <v>990</v>
      </c>
      <c r="L1447" t="s">
        <v>1515</v>
      </c>
      <c r="M1447" t="s">
        <v>1516</v>
      </c>
      <c r="N1447" t="s">
        <v>5289</v>
      </c>
      <c r="O1447" t="s">
        <v>5289</v>
      </c>
      <c r="P1447" t="s">
        <v>9043</v>
      </c>
      <c r="Q1447">
        <v>111000</v>
      </c>
      <c r="R1447">
        <v>111000</v>
      </c>
      <c r="S1447">
        <v>110568</v>
      </c>
      <c r="T1447">
        <v>411</v>
      </c>
      <c r="U1447">
        <v>21</v>
      </c>
      <c r="V1447">
        <v>432</v>
      </c>
      <c r="W1447">
        <v>0.99609999999999999</v>
      </c>
      <c r="X1447">
        <v>1</v>
      </c>
      <c r="Y1447">
        <v>1</v>
      </c>
      <c r="Z1447">
        <v>1</v>
      </c>
      <c r="AA1447">
        <v>1</v>
      </c>
      <c r="AB1447" t="s">
        <v>990</v>
      </c>
      <c r="AC1447" s="514" t="s">
        <v>9044</v>
      </c>
      <c r="AD1447" s="514" t="s">
        <v>9045</v>
      </c>
      <c r="AP1447" t="s">
        <v>1232</v>
      </c>
      <c r="AQ1447">
        <v>6</v>
      </c>
      <c r="AT1447" t="s">
        <v>1019</v>
      </c>
      <c r="AU1447" t="s">
        <v>7260</v>
      </c>
      <c r="AV1447" t="str">
        <f t="shared" si="22"/>
        <v>CZARNA w aglomeracji Czarna</v>
      </c>
      <c r="AW1447" t="s">
        <v>7033</v>
      </c>
      <c r="AX1447" t="s">
        <v>7032</v>
      </c>
      <c r="BF1447" s="730" t="s">
        <v>5362</v>
      </c>
      <c r="BG1447" s="730" t="s">
        <v>5205</v>
      </c>
      <c r="BH1447" s="730" t="s">
        <v>9504</v>
      </c>
    </row>
    <row r="1448" spans="1:60">
      <c r="A1448">
        <v>1444</v>
      </c>
      <c r="B1448" t="s">
        <v>990</v>
      </c>
      <c r="D1448" t="s">
        <v>5245</v>
      </c>
      <c r="E1448" t="s">
        <v>5246</v>
      </c>
      <c r="F1448" t="s">
        <v>973</v>
      </c>
      <c r="G1448">
        <v>2</v>
      </c>
      <c r="H1448">
        <v>0</v>
      </c>
      <c r="I1448" t="s">
        <v>1513</v>
      </c>
      <c r="J1448" t="s">
        <v>8644</v>
      </c>
      <c r="K1448" t="s">
        <v>990</v>
      </c>
      <c r="L1448" t="s">
        <v>1515</v>
      </c>
      <c r="M1448" t="s">
        <v>1516</v>
      </c>
      <c r="N1448" t="s">
        <v>5246</v>
      </c>
      <c r="O1448" t="s">
        <v>5246</v>
      </c>
      <c r="P1448" t="s">
        <v>9046</v>
      </c>
      <c r="Q1448">
        <v>6728</v>
      </c>
      <c r="R1448">
        <v>6662</v>
      </c>
      <c r="S1448">
        <v>5315</v>
      </c>
      <c r="T1448">
        <v>1269</v>
      </c>
      <c r="U1448">
        <v>78</v>
      </c>
      <c r="V1448">
        <v>1347</v>
      </c>
      <c r="W1448">
        <v>0.79779999999999995</v>
      </c>
      <c r="X1448">
        <v>0</v>
      </c>
      <c r="Y1448">
        <v>1</v>
      </c>
      <c r="Z1448">
        <v>0</v>
      </c>
      <c r="AA1448">
        <v>0</v>
      </c>
      <c r="AB1448" t="s">
        <v>990</v>
      </c>
      <c r="AC1448" s="514" t="s">
        <v>9047</v>
      </c>
      <c r="AD1448" s="514" t="s">
        <v>9048</v>
      </c>
      <c r="AP1448" t="s">
        <v>980</v>
      </c>
      <c r="AQ1448">
        <v>0</v>
      </c>
      <c r="AT1448" t="s">
        <v>1019</v>
      </c>
      <c r="AU1448" t="s">
        <v>7031</v>
      </c>
      <c r="AV1448" t="str">
        <f t="shared" si="22"/>
        <v>Oczyszczalnia w m. Czarna w aglomeracji Czarna</v>
      </c>
      <c r="AW1448" t="s">
        <v>9049</v>
      </c>
      <c r="AX1448" t="s">
        <v>7032</v>
      </c>
      <c r="BF1448" s="730" t="s">
        <v>5327</v>
      </c>
      <c r="BG1448" s="730" t="s">
        <v>4666</v>
      </c>
      <c r="BH1448" s="730" t="s">
        <v>9504</v>
      </c>
    </row>
    <row r="1449" spans="1:60">
      <c r="A1449">
        <v>1445</v>
      </c>
      <c r="B1449" t="s">
        <v>990</v>
      </c>
      <c r="D1449" t="s">
        <v>5233</v>
      </c>
      <c r="E1449" t="s">
        <v>5235</v>
      </c>
      <c r="F1449" t="s">
        <v>973</v>
      </c>
      <c r="G1449">
        <v>1</v>
      </c>
      <c r="H1449">
        <v>0</v>
      </c>
      <c r="I1449" t="s">
        <v>3590</v>
      </c>
      <c r="J1449" t="s">
        <v>3707</v>
      </c>
      <c r="K1449" t="s">
        <v>5205</v>
      </c>
      <c r="L1449" t="s">
        <v>1515</v>
      </c>
      <c r="M1449" t="s">
        <v>1516</v>
      </c>
      <c r="N1449" t="s">
        <v>5235</v>
      </c>
      <c r="O1449" t="s">
        <v>5235</v>
      </c>
      <c r="P1449" t="s">
        <v>9050</v>
      </c>
      <c r="Q1449">
        <v>7685</v>
      </c>
      <c r="R1449">
        <v>7689</v>
      </c>
      <c r="S1449">
        <v>7547</v>
      </c>
      <c r="T1449">
        <v>135</v>
      </c>
      <c r="U1449">
        <v>7</v>
      </c>
      <c r="V1449">
        <v>142</v>
      </c>
      <c r="W1449">
        <v>0.98150000000000004</v>
      </c>
      <c r="X1449">
        <v>1</v>
      </c>
      <c r="Y1449">
        <v>1</v>
      </c>
      <c r="Z1449">
        <v>1</v>
      </c>
      <c r="AA1449">
        <v>1</v>
      </c>
      <c r="AB1449" t="s">
        <v>990</v>
      </c>
      <c r="AC1449" t="s">
        <v>9051</v>
      </c>
      <c r="AP1449" t="s">
        <v>980</v>
      </c>
      <c r="AQ1449">
        <v>0</v>
      </c>
      <c r="AT1449" t="s">
        <v>1072</v>
      </c>
      <c r="AU1449" t="s">
        <v>2425</v>
      </c>
      <c r="AV1449" t="str">
        <f t="shared" si="22"/>
        <v>Czaplinek w aglomeracji Czaplinek</v>
      </c>
      <c r="AW1449" t="s">
        <v>2426</v>
      </c>
      <c r="AX1449" t="s">
        <v>2426</v>
      </c>
      <c r="BF1449" s="730" t="s">
        <v>5144</v>
      </c>
      <c r="BG1449" s="730" t="s">
        <v>990</v>
      </c>
      <c r="BH1449" s="730" t="s">
        <v>9504</v>
      </c>
    </row>
    <row r="1450" spans="1:60">
      <c r="A1450">
        <v>1446</v>
      </c>
      <c r="B1450" t="s">
        <v>990</v>
      </c>
      <c r="D1450" t="s">
        <v>5213</v>
      </c>
      <c r="E1450" t="s">
        <v>5215</v>
      </c>
      <c r="F1450" t="s">
        <v>973</v>
      </c>
      <c r="G1450">
        <v>1</v>
      </c>
      <c r="H1450">
        <v>0</v>
      </c>
      <c r="I1450" t="s">
        <v>1513</v>
      </c>
      <c r="J1450" t="s">
        <v>8833</v>
      </c>
      <c r="K1450" t="s">
        <v>4666</v>
      </c>
      <c r="L1450" t="s">
        <v>1515</v>
      </c>
      <c r="M1450" t="s">
        <v>1516</v>
      </c>
      <c r="N1450" t="s">
        <v>9052</v>
      </c>
      <c r="O1450" t="s">
        <v>9053</v>
      </c>
      <c r="P1450" t="s">
        <v>9054</v>
      </c>
      <c r="Q1450">
        <v>26115</v>
      </c>
      <c r="R1450">
        <v>24973</v>
      </c>
      <c r="S1450">
        <v>24502</v>
      </c>
      <c r="T1450">
        <v>398</v>
      </c>
      <c r="U1450">
        <v>73</v>
      </c>
      <c r="V1450">
        <v>471</v>
      </c>
      <c r="W1450">
        <v>0.98109999999999997</v>
      </c>
      <c r="X1450">
        <v>1</v>
      </c>
      <c r="Y1450">
        <v>1</v>
      </c>
      <c r="Z1450">
        <v>1</v>
      </c>
      <c r="AA1450">
        <v>1</v>
      </c>
      <c r="AB1450" t="s">
        <v>990</v>
      </c>
      <c r="AC1450" t="s">
        <v>9055</v>
      </c>
      <c r="AP1450" t="s">
        <v>980</v>
      </c>
      <c r="AQ1450">
        <v>0</v>
      </c>
      <c r="AT1450" t="s">
        <v>1029</v>
      </c>
      <c r="AU1450" t="s">
        <v>8213</v>
      </c>
      <c r="AV1450" t="str">
        <f t="shared" si="22"/>
        <v>CYBINKA w aglomeracji Cybinka</v>
      </c>
      <c r="AW1450" t="s">
        <v>9056</v>
      </c>
      <c r="AX1450" t="s">
        <v>8214</v>
      </c>
      <c r="BF1450" s="730" t="s">
        <v>5245</v>
      </c>
      <c r="BG1450" s="730" t="s">
        <v>990</v>
      </c>
      <c r="BH1450" s="730" t="s">
        <v>9504</v>
      </c>
    </row>
    <row r="1451" spans="1:60">
      <c r="A1451">
        <v>1447</v>
      </c>
      <c r="B1451" t="s">
        <v>990</v>
      </c>
      <c r="D1451" t="s">
        <v>5204</v>
      </c>
      <c r="E1451" t="s">
        <v>5205</v>
      </c>
      <c r="F1451" t="s">
        <v>973</v>
      </c>
      <c r="G1451">
        <v>1</v>
      </c>
      <c r="H1451">
        <v>0</v>
      </c>
      <c r="I1451" t="s">
        <v>6018</v>
      </c>
      <c r="J1451" t="s">
        <v>9057</v>
      </c>
      <c r="K1451" t="s">
        <v>5205</v>
      </c>
      <c r="L1451" t="s">
        <v>1515</v>
      </c>
      <c r="M1451" t="s">
        <v>1516</v>
      </c>
      <c r="N1451" t="s">
        <v>5205</v>
      </c>
      <c r="O1451" t="s">
        <v>5205</v>
      </c>
      <c r="P1451" t="s">
        <v>9058</v>
      </c>
      <c r="Q1451">
        <v>79204</v>
      </c>
      <c r="R1451">
        <v>72951</v>
      </c>
      <c r="S1451">
        <v>71565</v>
      </c>
      <c r="T1451">
        <v>1106</v>
      </c>
      <c r="U1451">
        <v>280</v>
      </c>
      <c r="V1451">
        <v>1386</v>
      </c>
      <c r="W1451">
        <v>0.98099999999999998</v>
      </c>
      <c r="X1451">
        <v>1</v>
      </c>
      <c r="Y1451">
        <v>1</v>
      </c>
      <c r="Z1451">
        <v>1</v>
      </c>
      <c r="AA1451">
        <v>1</v>
      </c>
      <c r="AB1451" t="s">
        <v>990</v>
      </c>
      <c r="AC1451" t="s">
        <v>9059</v>
      </c>
      <c r="AP1451" t="s">
        <v>980</v>
      </c>
      <c r="AQ1451">
        <v>0</v>
      </c>
      <c r="AT1451" t="s">
        <v>1029</v>
      </c>
      <c r="AU1451" t="s">
        <v>8213</v>
      </c>
      <c r="AV1451" t="str">
        <f t="shared" si="22"/>
        <v>BIEGANÓW w aglomeracji Cybinka</v>
      </c>
      <c r="AW1451" t="s">
        <v>9060</v>
      </c>
      <c r="AX1451" t="s">
        <v>8214</v>
      </c>
      <c r="BF1451" s="730" t="s">
        <v>5233</v>
      </c>
      <c r="BG1451" s="730" t="s">
        <v>5205</v>
      </c>
      <c r="BH1451" s="730" t="s">
        <v>9504</v>
      </c>
    </row>
    <row r="1452" spans="1:60">
      <c r="A1452">
        <v>1448</v>
      </c>
      <c r="B1452" t="s">
        <v>990</v>
      </c>
      <c r="D1452" t="s">
        <v>5160</v>
      </c>
      <c r="E1452" t="s">
        <v>5161</v>
      </c>
      <c r="F1452" t="s">
        <v>973</v>
      </c>
      <c r="G1452">
        <v>1</v>
      </c>
      <c r="H1452">
        <v>0</v>
      </c>
      <c r="I1452" t="s">
        <v>1513</v>
      </c>
      <c r="J1452" t="s">
        <v>8613</v>
      </c>
      <c r="K1452" t="s">
        <v>1918</v>
      </c>
      <c r="L1452" t="s">
        <v>1515</v>
      </c>
      <c r="M1452" t="s">
        <v>1516</v>
      </c>
      <c r="N1452" t="s">
        <v>5161</v>
      </c>
      <c r="O1452" t="s">
        <v>5161</v>
      </c>
      <c r="P1452" t="s">
        <v>9061</v>
      </c>
      <c r="Q1452">
        <v>118751</v>
      </c>
      <c r="R1452">
        <v>106493</v>
      </c>
      <c r="S1452">
        <v>105957</v>
      </c>
      <c r="T1452">
        <v>506</v>
      </c>
      <c r="U1452">
        <v>30</v>
      </c>
      <c r="V1452">
        <v>536</v>
      </c>
      <c r="W1452">
        <v>0.995</v>
      </c>
      <c r="X1452">
        <v>1</v>
      </c>
      <c r="Y1452">
        <v>1</v>
      </c>
      <c r="Z1452">
        <v>1</v>
      </c>
      <c r="AA1452">
        <v>1</v>
      </c>
      <c r="AB1452" t="s">
        <v>990</v>
      </c>
      <c r="AC1452" t="s">
        <v>9062</v>
      </c>
      <c r="AP1452" t="s">
        <v>980</v>
      </c>
      <c r="AQ1452">
        <v>0</v>
      </c>
      <c r="AT1452" t="s">
        <v>1019</v>
      </c>
      <c r="AU1452" t="s">
        <v>7255</v>
      </c>
      <c r="AV1452" t="str">
        <f t="shared" si="22"/>
        <v>Oczyszczalnia ścieków w Cmolasie  w aglomeracji Cmolas</v>
      </c>
      <c r="AW1452" t="s">
        <v>9063</v>
      </c>
      <c r="AX1452" t="s">
        <v>7256</v>
      </c>
      <c r="BF1452" s="730" t="s">
        <v>5213</v>
      </c>
      <c r="BG1452" s="730" t="s">
        <v>4666</v>
      </c>
      <c r="BH1452" s="730" t="s">
        <v>9504</v>
      </c>
    </row>
    <row r="1453" spans="1:60">
      <c r="A1453">
        <v>1449</v>
      </c>
      <c r="B1453" t="s">
        <v>990</v>
      </c>
      <c r="D1453" t="s">
        <v>5154</v>
      </c>
      <c r="E1453" t="s">
        <v>5156</v>
      </c>
      <c r="F1453" t="s">
        <v>973</v>
      </c>
      <c r="G1453">
        <v>1</v>
      </c>
      <c r="H1453">
        <v>0</v>
      </c>
      <c r="I1453" t="s">
        <v>1513</v>
      </c>
      <c r="J1453" t="s">
        <v>1540</v>
      </c>
      <c r="K1453" t="s">
        <v>8715</v>
      </c>
      <c r="L1453" t="s">
        <v>1515</v>
      </c>
      <c r="M1453" t="s">
        <v>1516</v>
      </c>
      <c r="N1453" t="s">
        <v>5156</v>
      </c>
      <c r="O1453" t="s">
        <v>9064</v>
      </c>
      <c r="P1453" t="s">
        <v>9065</v>
      </c>
      <c r="Q1453">
        <v>6359</v>
      </c>
      <c r="R1453">
        <v>4908</v>
      </c>
      <c r="S1453">
        <v>3905</v>
      </c>
      <c r="T1453">
        <v>863</v>
      </c>
      <c r="U1453">
        <v>140</v>
      </c>
      <c r="V1453">
        <v>1003</v>
      </c>
      <c r="W1453">
        <v>0.79559999999999997</v>
      </c>
      <c r="X1453">
        <v>0</v>
      </c>
      <c r="Y1453">
        <v>1</v>
      </c>
      <c r="Z1453">
        <v>1</v>
      </c>
      <c r="AA1453">
        <v>0</v>
      </c>
      <c r="AB1453" t="s">
        <v>990</v>
      </c>
      <c r="AC1453" t="s">
        <v>9066</v>
      </c>
      <c r="AP1453" t="s">
        <v>980</v>
      </c>
      <c r="AQ1453">
        <v>0</v>
      </c>
      <c r="AT1453" t="s">
        <v>935</v>
      </c>
      <c r="AU1453" t="s">
        <v>5295</v>
      </c>
      <c r="AV1453" t="str">
        <f t="shared" si="22"/>
        <v>Ciężkowice w aglomeracji Ciężkowice</v>
      </c>
      <c r="AW1453" t="s">
        <v>5296</v>
      </c>
      <c r="AX1453" t="s">
        <v>5296</v>
      </c>
      <c r="BF1453" s="730" t="s">
        <v>5204</v>
      </c>
      <c r="BG1453" s="730" t="s">
        <v>5205</v>
      </c>
      <c r="BH1453" s="730" t="s">
        <v>9504</v>
      </c>
    </row>
    <row r="1454" spans="1:60">
      <c r="A1454">
        <v>1450</v>
      </c>
      <c r="B1454" t="s">
        <v>990</v>
      </c>
      <c r="D1454" t="s">
        <v>5145</v>
      </c>
      <c r="E1454" t="s">
        <v>5147</v>
      </c>
      <c r="F1454" t="s">
        <v>973</v>
      </c>
      <c r="G1454">
        <v>1</v>
      </c>
      <c r="H1454">
        <v>0</v>
      </c>
      <c r="I1454" t="s">
        <v>1513</v>
      </c>
      <c r="J1454" t="s">
        <v>9002</v>
      </c>
      <c r="K1454" t="s">
        <v>8722</v>
      </c>
      <c r="L1454" t="s">
        <v>1515</v>
      </c>
      <c r="M1454" t="s">
        <v>1516</v>
      </c>
      <c r="N1454" t="s">
        <v>5147</v>
      </c>
      <c r="O1454" t="s">
        <v>9067</v>
      </c>
      <c r="P1454" t="s">
        <v>9068</v>
      </c>
      <c r="Q1454">
        <v>31932</v>
      </c>
      <c r="R1454">
        <v>35017</v>
      </c>
      <c r="S1454">
        <v>34340</v>
      </c>
      <c r="T1454">
        <v>653</v>
      </c>
      <c r="U1454">
        <v>24</v>
      </c>
      <c r="V1454">
        <v>677</v>
      </c>
      <c r="W1454">
        <v>0.98070000000000002</v>
      </c>
      <c r="X1454">
        <v>1</v>
      </c>
      <c r="Y1454">
        <v>1</v>
      </c>
      <c r="Z1454">
        <v>1</v>
      </c>
      <c r="AA1454">
        <v>1</v>
      </c>
      <c r="AB1454" t="s">
        <v>990</v>
      </c>
      <c r="AC1454" t="s">
        <v>9069</v>
      </c>
      <c r="AP1454" t="s">
        <v>980</v>
      </c>
      <c r="AQ1454">
        <v>0</v>
      </c>
      <c r="AT1454" t="s">
        <v>935</v>
      </c>
      <c r="AU1454" t="s">
        <v>5295</v>
      </c>
      <c r="AV1454" t="str">
        <f t="shared" si="22"/>
        <v>Bogoniowice w aglomeracji Ciężkowice</v>
      </c>
      <c r="AW1454" t="s">
        <v>9070</v>
      </c>
      <c r="AX1454" t="s">
        <v>5296</v>
      </c>
      <c r="BF1454" s="730" t="s">
        <v>5160</v>
      </c>
      <c r="BG1454" s="730" t="s">
        <v>1918</v>
      </c>
      <c r="BH1454" s="730" t="s">
        <v>9504</v>
      </c>
    </row>
    <row r="1455" spans="1:60">
      <c r="A1455">
        <v>1451</v>
      </c>
      <c r="B1455" t="s">
        <v>990</v>
      </c>
      <c r="D1455" t="s">
        <v>5034</v>
      </c>
      <c r="E1455" t="s">
        <v>5036</v>
      </c>
      <c r="F1455" t="s">
        <v>973</v>
      </c>
      <c r="G1455">
        <v>1</v>
      </c>
      <c r="H1455">
        <v>0</v>
      </c>
      <c r="I1455" t="s">
        <v>1513</v>
      </c>
      <c r="J1455" t="s">
        <v>2938</v>
      </c>
      <c r="K1455" t="s">
        <v>8722</v>
      </c>
      <c r="L1455" t="s">
        <v>1515</v>
      </c>
      <c r="M1455" t="s">
        <v>1516</v>
      </c>
      <c r="N1455" t="s">
        <v>5036</v>
      </c>
      <c r="O1455" t="s">
        <v>5036</v>
      </c>
      <c r="P1455" t="s">
        <v>9071</v>
      </c>
      <c r="Q1455">
        <v>3672</v>
      </c>
      <c r="R1455">
        <v>3672</v>
      </c>
      <c r="S1455">
        <v>3627</v>
      </c>
      <c r="T1455">
        <v>10</v>
      </c>
      <c r="U1455">
        <v>35</v>
      </c>
      <c r="V1455">
        <v>45</v>
      </c>
      <c r="W1455">
        <v>0.98770000000000002</v>
      </c>
      <c r="X1455">
        <v>1</v>
      </c>
      <c r="Y1455">
        <v>1</v>
      </c>
      <c r="Z1455">
        <v>1</v>
      </c>
      <c r="AA1455">
        <v>1</v>
      </c>
      <c r="AB1455" t="s">
        <v>990</v>
      </c>
      <c r="AC1455" t="s">
        <v>9072</v>
      </c>
      <c r="AP1455" t="s">
        <v>980</v>
      </c>
      <c r="AQ1455">
        <v>0</v>
      </c>
      <c r="AT1455" t="s">
        <v>1047</v>
      </c>
      <c r="AU1455" t="s">
        <v>3635</v>
      </c>
      <c r="AV1455" t="str">
        <f t="shared" si="22"/>
        <v>Oczyszczalnia ścieków w Cieszynie w aglomeracji Cieszyn</v>
      </c>
      <c r="AW1455" t="s">
        <v>9073</v>
      </c>
      <c r="AX1455" t="s">
        <v>4232</v>
      </c>
      <c r="BF1455" s="730" t="s">
        <v>5154</v>
      </c>
      <c r="BG1455" s="730" t="s">
        <v>8715</v>
      </c>
      <c r="BH1455" s="730" t="s">
        <v>9504</v>
      </c>
    </row>
    <row r="1456" spans="1:60">
      <c r="A1456">
        <v>1452</v>
      </c>
      <c r="B1456" t="s">
        <v>990</v>
      </c>
      <c r="D1456" t="s">
        <v>4900</v>
      </c>
      <c r="E1456" t="s">
        <v>4902</v>
      </c>
      <c r="F1456" t="s">
        <v>973</v>
      </c>
      <c r="G1456">
        <v>1</v>
      </c>
      <c r="H1456">
        <v>0</v>
      </c>
      <c r="I1456" t="s">
        <v>1513</v>
      </c>
      <c r="J1456" t="s">
        <v>8671</v>
      </c>
      <c r="K1456" t="s">
        <v>990</v>
      </c>
      <c r="L1456" t="s">
        <v>1515</v>
      </c>
      <c r="M1456" t="s">
        <v>1516</v>
      </c>
      <c r="N1456" t="s">
        <v>4902</v>
      </c>
      <c r="O1456" t="s">
        <v>9074</v>
      </c>
      <c r="P1456" t="s">
        <v>9075</v>
      </c>
      <c r="Q1456">
        <v>164902</v>
      </c>
      <c r="R1456">
        <v>182349</v>
      </c>
      <c r="S1456">
        <v>178977</v>
      </c>
      <c r="T1456">
        <v>3320</v>
      </c>
      <c r="U1456">
        <v>52</v>
      </c>
      <c r="V1456">
        <v>3372</v>
      </c>
      <c r="W1456">
        <v>0.98150000000000004</v>
      </c>
      <c r="X1456">
        <v>0</v>
      </c>
      <c r="Y1456">
        <v>1</v>
      </c>
      <c r="Z1456">
        <v>1</v>
      </c>
      <c r="AA1456">
        <v>0</v>
      </c>
      <c r="AB1456" t="s">
        <v>990</v>
      </c>
      <c r="AC1456" t="s">
        <v>9076</v>
      </c>
      <c r="AP1456" t="s">
        <v>980</v>
      </c>
      <c r="AQ1456">
        <v>0</v>
      </c>
      <c r="AT1456" t="s">
        <v>1019</v>
      </c>
      <c r="AU1456" t="s">
        <v>7025</v>
      </c>
      <c r="AV1456" t="str">
        <f t="shared" si="22"/>
        <v>Cieszanów w aglomeracji Cieszanów</v>
      </c>
      <c r="AW1456" t="s">
        <v>7026</v>
      </c>
      <c r="AX1456" t="s">
        <v>7026</v>
      </c>
      <c r="BF1456" s="730" t="s">
        <v>5145</v>
      </c>
      <c r="BG1456" s="730" t="s">
        <v>8722</v>
      </c>
      <c r="BH1456" s="730" t="s">
        <v>9504</v>
      </c>
    </row>
    <row r="1457" spans="1:60">
      <c r="A1457">
        <v>1453</v>
      </c>
      <c r="B1457" t="s">
        <v>990</v>
      </c>
      <c r="D1457" t="s">
        <v>4891</v>
      </c>
      <c r="E1457" t="s">
        <v>4893</v>
      </c>
      <c r="F1457" t="s">
        <v>973</v>
      </c>
      <c r="G1457">
        <v>1</v>
      </c>
      <c r="H1457">
        <v>0</v>
      </c>
      <c r="I1457" t="s">
        <v>1513</v>
      </c>
      <c r="J1457" t="s">
        <v>8714</v>
      </c>
      <c r="K1457" t="s">
        <v>8715</v>
      </c>
      <c r="L1457" t="s">
        <v>1515</v>
      </c>
      <c r="M1457" t="s">
        <v>1516</v>
      </c>
      <c r="N1457" t="s">
        <v>4893</v>
      </c>
      <c r="O1457" t="s">
        <v>9077</v>
      </c>
      <c r="P1457" t="s">
        <v>9078</v>
      </c>
      <c r="Q1457">
        <v>23444</v>
      </c>
      <c r="R1457">
        <v>22412</v>
      </c>
      <c r="S1457">
        <v>22135</v>
      </c>
      <c r="T1457">
        <v>257</v>
      </c>
      <c r="U1457">
        <v>20</v>
      </c>
      <c r="V1457">
        <v>277</v>
      </c>
      <c r="W1457">
        <v>0.98760000000000003</v>
      </c>
      <c r="X1457">
        <v>1</v>
      </c>
      <c r="Y1457">
        <v>1</v>
      </c>
      <c r="Z1457">
        <v>1</v>
      </c>
      <c r="AA1457">
        <v>1</v>
      </c>
      <c r="AB1457" t="s">
        <v>990</v>
      </c>
      <c r="AC1457" t="s">
        <v>9079</v>
      </c>
      <c r="AP1457" t="s">
        <v>980</v>
      </c>
      <c r="AQ1457">
        <v>0</v>
      </c>
      <c r="AT1457" t="s">
        <v>1169</v>
      </c>
      <c r="AU1457" t="s">
        <v>2553</v>
      </c>
      <c r="AV1457" t="str">
        <f t="shared" si="22"/>
        <v>Oczyszczalnia ścieków w Ciechocinku w aglomeracji Ciechocinek</v>
      </c>
      <c r="AW1457" t="s">
        <v>9080</v>
      </c>
      <c r="AX1457" t="s">
        <v>2554</v>
      </c>
      <c r="BF1457" s="730" t="s">
        <v>5034</v>
      </c>
      <c r="BG1457" s="730" t="s">
        <v>8722</v>
      </c>
      <c r="BH1457" s="730" t="s">
        <v>9504</v>
      </c>
    </row>
    <row r="1458" spans="1:60">
      <c r="A1458">
        <v>1454</v>
      </c>
      <c r="B1458" t="s">
        <v>990</v>
      </c>
      <c r="D1458" t="s">
        <v>4875</v>
      </c>
      <c r="E1458" t="s">
        <v>4876</v>
      </c>
      <c r="F1458" t="s">
        <v>973</v>
      </c>
      <c r="G1458">
        <v>1</v>
      </c>
      <c r="H1458">
        <v>0</v>
      </c>
      <c r="I1458" t="s">
        <v>6018</v>
      </c>
      <c r="J1458" t="s">
        <v>6334</v>
      </c>
      <c r="K1458" t="s">
        <v>5205</v>
      </c>
      <c r="L1458" t="s">
        <v>1515</v>
      </c>
      <c r="M1458" t="s">
        <v>1516</v>
      </c>
      <c r="N1458" t="s">
        <v>4876</v>
      </c>
      <c r="O1458" t="s">
        <v>4876</v>
      </c>
      <c r="P1458" t="s">
        <v>9081</v>
      </c>
      <c r="Q1458">
        <v>3540</v>
      </c>
      <c r="R1458">
        <v>3396</v>
      </c>
      <c r="S1458">
        <v>3329</v>
      </c>
      <c r="T1458">
        <v>52</v>
      </c>
      <c r="U1458">
        <v>15</v>
      </c>
      <c r="V1458">
        <v>67</v>
      </c>
      <c r="W1458">
        <v>0.98029999999999995</v>
      </c>
      <c r="X1458">
        <v>1</v>
      </c>
      <c r="Y1458">
        <v>1</v>
      </c>
      <c r="Z1458">
        <v>1</v>
      </c>
      <c r="AA1458">
        <v>1</v>
      </c>
      <c r="AB1458" t="s">
        <v>990</v>
      </c>
      <c r="AC1458" t="s">
        <v>9082</v>
      </c>
      <c r="AP1458" t="s">
        <v>980</v>
      </c>
      <c r="AQ1458">
        <v>0</v>
      </c>
      <c r="AT1458" t="s">
        <v>990</v>
      </c>
      <c r="AU1458" t="s">
        <v>8721</v>
      </c>
      <c r="AV1458" t="str">
        <f t="shared" si="22"/>
        <v>Ciechanów w aglomeracji Ciechanów</v>
      </c>
      <c r="AW1458" t="s">
        <v>8722</v>
      </c>
      <c r="AX1458" t="s">
        <v>8722</v>
      </c>
      <c r="BF1458" s="730" t="s">
        <v>4900</v>
      </c>
      <c r="BG1458" s="730" t="s">
        <v>990</v>
      </c>
      <c r="BH1458" s="730" t="s">
        <v>9504</v>
      </c>
    </row>
    <row r="1459" spans="1:60">
      <c r="A1459">
        <v>1455</v>
      </c>
      <c r="B1459" t="s">
        <v>990</v>
      </c>
      <c r="D1459" t="s">
        <v>4796</v>
      </c>
      <c r="E1459" t="s">
        <v>4797</v>
      </c>
      <c r="F1459" t="s">
        <v>973</v>
      </c>
      <c r="G1459">
        <v>1</v>
      </c>
      <c r="H1459">
        <v>0</v>
      </c>
      <c r="I1459" t="s">
        <v>1513</v>
      </c>
      <c r="J1459" t="s">
        <v>9010</v>
      </c>
      <c r="K1459" t="s">
        <v>4666</v>
      </c>
      <c r="L1459" t="s">
        <v>1515</v>
      </c>
      <c r="M1459" t="s">
        <v>1516</v>
      </c>
      <c r="N1459" t="s">
        <v>4797</v>
      </c>
      <c r="O1459" t="s">
        <v>9083</v>
      </c>
      <c r="P1459" t="s">
        <v>9084</v>
      </c>
      <c r="Q1459">
        <v>11202</v>
      </c>
      <c r="R1459">
        <v>10728</v>
      </c>
      <c r="S1459">
        <v>10537</v>
      </c>
      <c r="T1459">
        <v>72</v>
      </c>
      <c r="U1459">
        <v>119</v>
      </c>
      <c r="V1459">
        <v>191</v>
      </c>
      <c r="W1459">
        <v>0.98219999999999996</v>
      </c>
      <c r="X1459">
        <v>1</v>
      </c>
      <c r="Y1459">
        <v>1</v>
      </c>
      <c r="Z1459">
        <v>0</v>
      </c>
      <c r="AA1459">
        <v>0</v>
      </c>
      <c r="AB1459" t="s">
        <v>990</v>
      </c>
      <c r="AC1459" t="s">
        <v>9085</v>
      </c>
      <c r="AP1459" t="s">
        <v>980</v>
      </c>
      <c r="AQ1459">
        <v>0</v>
      </c>
      <c r="AT1459" t="s">
        <v>1212</v>
      </c>
      <c r="AU1459" t="s">
        <v>5974</v>
      </c>
      <c r="AV1459" t="str">
        <f t="shared" si="22"/>
        <v>Miejska oczyszczalnia ścieków w Ciechanowcu w aglomeracji Ciechanowiec</v>
      </c>
      <c r="AW1459" t="s">
        <v>9086</v>
      </c>
      <c r="AX1459" t="s">
        <v>5975</v>
      </c>
      <c r="BF1459" s="730" t="s">
        <v>4891</v>
      </c>
      <c r="BG1459" s="730" t="s">
        <v>8715</v>
      </c>
      <c r="BH1459" s="730" t="s">
        <v>9504</v>
      </c>
    </row>
    <row r="1460" spans="1:60">
      <c r="A1460">
        <v>1456</v>
      </c>
      <c r="B1460" t="s">
        <v>990</v>
      </c>
      <c r="D1460" t="s">
        <v>4740</v>
      </c>
      <c r="E1460" t="s">
        <v>4741</v>
      </c>
      <c r="F1460" t="s">
        <v>973</v>
      </c>
      <c r="G1460">
        <v>1</v>
      </c>
      <c r="H1460">
        <v>0</v>
      </c>
      <c r="I1460" t="s">
        <v>1513</v>
      </c>
      <c r="J1460" t="s">
        <v>9087</v>
      </c>
      <c r="K1460" t="s">
        <v>8715</v>
      </c>
      <c r="L1460" t="s">
        <v>1515</v>
      </c>
      <c r="M1460" t="s">
        <v>1516</v>
      </c>
      <c r="N1460" t="s">
        <v>4741</v>
      </c>
      <c r="O1460" t="s">
        <v>4741</v>
      </c>
      <c r="P1460" t="s">
        <v>9088</v>
      </c>
      <c r="Q1460">
        <v>18756</v>
      </c>
      <c r="R1460">
        <v>19120</v>
      </c>
      <c r="S1460">
        <v>18745</v>
      </c>
      <c r="T1460">
        <v>353</v>
      </c>
      <c r="U1460">
        <v>22</v>
      </c>
      <c r="V1460">
        <v>375</v>
      </c>
      <c r="W1460">
        <v>0.98040000000000005</v>
      </c>
      <c r="X1460">
        <v>1</v>
      </c>
      <c r="Y1460">
        <v>1</v>
      </c>
      <c r="Z1460">
        <v>1</v>
      </c>
      <c r="AA1460">
        <v>1</v>
      </c>
      <c r="AB1460" t="s">
        <v>990</v>
      </c>
      <c r="AC1460" t="s">
        <v>9089</v>
      </c>
      <c r="AP1460" t="s">
        <v>980</v>
      </c>
      <c r="AQ1460">
        <v>0</v>
      </c>
      <c r="AT1460" t="s">
        <v>1038</v>
      </c>
      <c r="AU1460" t="s">
        <v>6693</v>
      </c>
      <c r="AV1460" t="str">
        <f t="shared" si="22"/>
        <v>Ciasna w aglomeracji Ciasna</v>
      </c>
      <c r="AW1460" t="s">
        <v>6694</v>
      </c>
      <c r="AX1460" t="s">
        <v>6694</v>
      </c>
      <c r="BF1460" s="730" t="s">
        <v>4875</v>
      </c>
      <c r="BG1460" s="730" t="s">
        <v>5205</v>
      </c>
      <c r="BH1460" s="730" t="s">
        <v>9504</v>
      </c>
    </row>
    <row r="1461" spans="1:60">
      <c r="A1461">
        <v>1457</v>
      </c>
      <c r="B1461" t="s">
        <v>990</v>
      </c>
      <c r="D1461" t="s">
        <v>4735</v>
      </c>
      <c r="E1461" t="s">
        <v>4737</v>
      </c>
      <c r="F1461" t="s">
        <v>973</v>
      </c>
      <c r="G1461">
        <v>1</v>
      </c>
      <c r="H1461">
        <v>0</v>
      </c>
      <c r="I1461" t="s">
        <v>1513</v>
      </c>
      <c r="J1461" t="s">
        <v>8972</v>
      </c>
      <c r="K1461" t="s">
        <v>6677</v>
      </c>
      <c r="L1461" t="s">
        <v>1515</v>
      </c>
      <c r="M1461" t="s">
        <v>1516</v>
      </c>
      <c r="N1461" t="s">
        <v>4737</v>
      </c>
      <c r="O1461" t="s">
        <v>4737</v>
      </c>
      <c r="P1461" t="s">
        <v>9090</v>
      </c>
      <c r="Q1461">
        <v>3782</v>
      </c>
      <c r="R1461">
        <v>5179</v>
      </c>
      <c r="S1461">
        <v>3716</v>
      </c>
      <c r="T1461">
        <v>1265</v>
      </c>
      <c r="U1461">
        <v>198</v>
      </c>
      <c r="V1461">
        <v>1463</v>
      </c>
      <c r="W1461">
        <v>0.71750000000000003</v>
      </c>
      <c r="X1461">
        <v>0</v>
      </c>
      <c r="Y1461">
        <v>0</v>
      </c>
      <c r="Z1461">
        <v>1</v>
      </c>
      <c r="AA1461">
        <v>0</v>
      </c>
      <c r="AB1461" t="s">
        <v>990</v>
      </c>
      <c r="AC1461" t="s">
        <v>9091</v>
      </c>
      <c r="AP1461" t="s">
        <v>980</v>
      </c>
      <c r="AQ1461">
        <v>0</v>
      </c>
      <c r="AT1461" t="s">
        <v>1047</v>
      </c>
      <c r="AU1461" t="s">
        <v>4225</v>
      </c>
      <c r="AV1461" t="str">
        <f t="shared" si="22"/>
        <v>Gminna Oczyszczalnia Ścieków Mnich w aglomeracji Chybie</v>
      </c>
      <c r="AW1461" t="s">
        <v>9092</v>
      </c>
      <c r="AX1461" t="s">
        <v>4226</v>
      </c>
      <c r="BF1461" s="730" t="s">
        <v>4796</v>
      </c>
      <c r="BG1461" s="730" t="s">
        <v>4666</v>
      </c>
      <c r="BH1461" s="730" t="s">
        <v>9504</v>
      </c>
    </row>
    <row r="1462" spans="1:60">
      <c r="A1462">
        <v>1458</v>
      </c>
      <c r="B1462" t="s">
        <v>990</v>
      </c>
      <c r="D1462" t="s">
        <v>4707</v>
      </c>
      <c r="E1462" t="s">
        <v>4709</v>
      </c>
      <c r="F1462" t="s">
        <v>973</v>
      </c>
      <c r="G1462">
        <v>1</v>
      </c>
      <c r="H1462">
        <v>0</v>
      </c>
      <c r="I1462" t="s">
        <v>1513</v>
      </c>
      <c r="J1462" t="s">
        <v>9002</v>
      </c>
      <c r="K1462" t="s">
        <v>8722</v>
      </c>
      <c r="L1462" t="s">
        <v>1515</v>
      </c>
      <c r="M1462" t="s">
        <v>1516</v>
      </c>
      <c r="N1462" t="s">
        <v>4709</v>
      </c>
      <c r="O1462" t="s">
        <v>9093</v>
      </c>
      <c r="P1462" t="s">
        <v>9094</v>
      </c>
      <c r="Q1462">
        <v>4243</v>
      </c>
      <c r="R1462">
        <v>4234</v>
      </c>
      <c r="S1462">
        <v>3963</v>
      </c>
      <c r="T1462">
        <v>236</v>
      </c>
      <c r="U1462">
        <v>35</v>
      </c>
      <c r="V1462">
        <v>271</v>
      </c>
      <c r="W1462">
        <v>0.93600000000000005</v>
      </c>
      <c r="X1462">
        <v>0</v>
      </c>
      <c r="Y1462">
        <v>1</v>
      </c>
      <c r="Z1462">
        <v>1</v>
      </c>
      <c r="AA1462">
        <v>0</v>
      </c>
      <c r="AB1462" t="s">
        <v>990</v>
      </c>
      <c r="AC1462" t="s">
        <v>9095</v>
      </c>
      <c r="AP1462" t="s">
        <v>980</v>
      </c>
      <c r="AQ1462">
        <v>0</v>
      </c>
      <c r="AT1462" t="s">
        <v>935</v>
      </c>
      <c r="AU1462" t="s">
        <v>5116</v>
      </c>
      <c r="AV1462" t="str">
        <f t="shared" si="22"/>
        <v>GOŚ CHRZANÓW w aglomeracji Chrzanów</v>
      </c>
      <c r="AW1462" t="s">
        <v>9096</v>
      </c>
      <c r="AX1462" t="s">
        <v>5117</v>
      </c>
      <c r="BF1462" s="730" t="s">
        <v>4740</v>
      </c>
      <c r="BG1462" s="730" t="s">
        <v>8715</v>
      </c>
      <c r="BH1462" s="730" t="s">
        <v>9504</v>
      </c>
    </row>
    <row r="1463" spans="1:60">
      <c r="A1463">
        <v>1459</v>
      </c>
      <c r="B1463" t="s">
        <v>990</v>
      </c>
      <c r="D1463" t="s">
        <v>4665</v>
      </c>
      <c r="E1463" t="s">
        <v>4666</v>
      </c>
      <c r="F1463" t="s">
        <v>973</v>
      </c>
      <c r="G1463">
        <v>1</v>
      </c>
      <c r="H1463">
        <v>0</v>
      </c>
      <c r="I1463" t="s">
        <v>1513</v>
      </c>
      <c r="J1463" t="s">
        <v>8833</v>
      </c>
      <c r="K1463" t="s">
        <v>4666</v>
      </c>
      <c r="L1463" t="s">
        <v>1515</v>
      </c>
      <c r="M1463" t="s">
        <v>1516</v>
      </c>
      <c r="N1463" t="s">
        <v>4666</v>
      </c>
      <c r="O1463" t="s">
        <v>9097</v>
      </c>
      <c r="P1463" t="s">
        <v>9098</v>
      </c>
      <c r="Q1463">
        <v>264668</v>
      </c>
      <c r="R1463">
        <v>264418</v>
      </c>
      <c r="S1463">
        <v>261145</v>
      </c>
      <c r="T1463">
        <v>1863</v>
      </c>
      <c r="U1463">
        <v>801</v>
      </c>
      <c r="V1463">
        <v>3273</v>
      </c>
      <c r="W1463">
        <v>0.98760000000000003</v>
      </c>
      <c r="X1463">
        <v>0</v>
      </c>
      <c r="Y1463">
        <v>1</v>
      </c>
      <c r="Z1463">
        <v>1</v>
      </c>
      <c r="AA1463">
        <v>0</v>
      </c>
      <c r="AB1463" t="s">
        <v>990</v>
      </c>
      <c r="AC1463" t="s">
        <v>9099</v>
      </c>
      <c r="AP1463" t="s">
        <v>980</v>
      </c>
      <c r="AQ1463">
        <v>0</v>
      </c>
      <c r="AT1463" t="s">
        <v>970</v>
      </c>
      <c r="AU1463" t="s">
        <v>1447</v>
      </c>
      <c r="AV1463" t="str">
        <f t="shared" si="22"/>
        <v>Miejska Oczyszczalnia Ścieków w Choszcznie w aglomeracji Choszczno</v>
      </c>
      <c r="AW1463" t="s">
        <v>9100</v>
      </c>
      <c r="AX1463" t="s">
        <v>1448</v>
      </c>
      <c r="BF1463" s="730" t="s">
        <v>4735</v>
      </c>
      <c r="BG1463" s="730" t="s">
        <v>6677</v>
      </c>
      <c r="BH1463" s="730" t="s">
        <v>9504</v>
      </c>
    </row>
    <row r="1464" spans="1:60">
      <c r="A1464">
        <v>1460</v>
      </c>
      <c r="B1464" t="s">
        <v>990</v>
      </c>
      <c r="D1464" t="s">
        <v>4660</v>
      </c>
      <c r="E1464" t="s">
        <v>4661</v>
      </c>
      <c r="F1464" t="s">
        <v>973</v>
      </c>
      <c r="G1464">
        <v>1</v>
      </c>
      <c r="H1464">
        <v>0</v>
      </c>
      <c r="I1464" t="s">
        <v>4404</v>
      </c>
      <c r="J1464" t="s">
        <v>8545</v>
      </c>
      <c r="K1464" t="s">
        <v>5205</v>
      </c>
      <c r="L1464" t="s">
        <v>1515</v>
      </c>
      <c r="M1464" t="s">
        <v>1516</v>
      </c>
      <c r="N1464" t="s">
        <v>4661</v>
      </c>
      <c r="O1464" t="s">
        <v>4661</v>
      </c>
      <c r="P1464" t="s">
        <v>9101</v>
      </c>
      <c r="Q1464">
        <v>4003</v>
      </c>
      <c r="R1464">
        <v>3538</v>
      </c>
      <c r="S1464">
        <v>3308</v>
      </c>
      <c r="T1464">
        <v>134</v>
      </c>
      <c r="U1464">
        <v>96</v>
      </c>
      <c r="V1464">
        <v>230</v>
      </c>
      <c r="W1464">
        <v>0.93500000000000005</v>
      </c>
      <c r="X1464">
        <v>0</v>
      </c>
      <c r="Y1464">
        <v>1</v>
      </c>
      <c r="Z1464">
        <v>1</v>
      </c>
      <c r="AA1464">
        <v>0</v>
      </c>
      <c r="AB1464" t="s">
        <v>990</v>
      </c>
      <c r="AC1464" t="s">
        <v>9102</v>
      </c>
      <c r="AP1464" t="s">
        <v>980</v>
      </c>
      <c r="AQ1464">
        <v>0</v>
      </c>
      <c r="AT1464" t="s">
        <v>1047</v>
      </c>
      <c r="AU1464" t="s">
        <v>3883</v>
      </c>
      <c r="AV1464" t="str">
        <f t="shared" si="22"/>
        <v>Klimzowiec w aglomeracji Chorzów - Świętochłowice</v>
      </c>
      <c r="AW1464" t="s">
        <v>9103</v>
      </c>
      <c r="AX1464" t="s">
        <v>3884</v>
      </c>
      <c r="BF1464" s="730" t="s">
        <v>4707</v>
      </c>
      <c r="BG1464" s="730" t="s">
        <v>8722</v>
      </c>
      <c r="BH1464" s="730" t="s">
        <v>9504</v>
      </c>
    </row>
    <row r="1465" spans="1:60">
      <c r="A1465">
        <v>1461</v>
      </c>
      <c r="B1465" t="s">
        <v>990</v>
      </c>
      <c r="D1465" t="s">
        <v>4632</v>
      </c>
      <c r="E1465" t="s">
        <v>4633</v>
      </c>
      <c r="F1465" t="s">
        <v>973</v>
      </c>
      <c r="G1465">
        <v>1</v>
      </c>
      <c r="H1465">
        <v>0</v>
      </c>
      <c r="I1465" t="s">
        <v>1513</v>
      </c>
      <c r="J1465" t="s">
        <v>5943</v>
      </c>
      <c r="K1465" t="s">
        <v>8715</v>
      </c>
      <c r="L1465" t="s">
        <v>1515</v>
      </c>
      <c r="M1465" t="s">
        <v>1516</v>
      </c>
      <c r="N1465" t="s">
        <v>4633</v>
      </c>
      <c r="O1465" t="s">
        <v>4633</v>
      </c>
      <c r="P1465" t="s">
        <v>9104</v>
      </c>
      <c r="Q1465">
        <v>21050</v>
      </c>
      <c r="R1465">
        <v>23056</v>
      </c>
      <c r="S1465">
        <v>21540</v>
      </c>
      <c r="T1465">
        <v>1472</v>
      </c>
      <c r="U1465">
        <v>44</v>
      </c>
      <c r="V1465">
        <v>1516</v>
      </c>
      <c r="W1465">
        <v>0.93420000000000003</v>
      </c>
      <c r="X1465">
        <v>0</v>
      </c>
      <c r="Y1465">
        <v>1</v>
      </c>
      <c r="Z1465">
        <v>1</v>
      </c>
      <c r="AA1465">
        <v>0</v>
      </c>
      <c r="AB1465" t="s">
        <v>990</v>
      </c>
      <c r="AC1465" t="s">
        <v>9105</v>
      </c>
      <c r="AP1465" t="s">
        <v>980</v>
      </c>
      <c r="AQ1465">
        <v>0</v>
      </c>
      <c r="AT1465" t="s">
        <v>990</v>
      </c>
      <c r="AU1465" t="s">
        <v>8712</v>
      </c>
      <c r="AV1465" t="str">
        <f t="shared" si="22"/>
        <v>Miejska oczyszczalnia ścieków w Chorzelach w aglomeracji Chorzele</v>
      </c>
      <c r="AW1465" t="s">
        <v>9106</v>
      </c>
      <c r="AX1465" t="s">
        <v>8713</v>
      </c>
      <c r="BF1465" s="730" t="s">
        <v>4665</v>
      </c>
      <c r="BG1465" s="730" t="s">
        <v>4666</v>
      </c>
      <c r="BH1465" s="730" t="s">
        <v>9504</v>
      </c>
    </row>
    <row r="1466" spans="1:60">
      <c r="A1466">
        <v>1462</v>
      </c>
      <c r="B1466" t="s">
        <v>990</v>
      </c>
      <c r="D1466" t="s">
        <v>4589</v>
      </c>
      <c r="E1466" t="s">
        <v>4591</v>
      </c>
      <c r="F1466" t="s">
        <v>973</v>
      </c>
      <c r="G1466">
        <v>1</v>
      </c>
      <c r="H1466">
        <v>0</v>
      </c>
      <c r="I1466" t="s">
        <v>1513</v>
      </c>
      <c r="J1466" t="s">
        <v>8671</v>
      </c>
      <c r="K1466" t="s">
        <v>6677</v>
      </c>
      <c r="L1466" t="s">
        <v>1515</v>
      </c>
      <c r="M1466" t="s">
        <v>1516</v>
      </c>
      <c r="N1466" t="s">
        <v>4591</v>
      </c>
      <c r="O1466" t="s">
        <v>4591</v>
      </c>
      <c r="P1466" t="s">
        <v>9107</v>
      </c>
      <c r="Q1466">
        <v>32922</v>
      </c>
      <c r="R1466">
        <v>32912</v>
      </c>
      <c r="S1466">
        <v>31792</v>
      </c>
      <c r="T1466">
        <v>1120</v>
      </c>
      <c r="U1466">
        <v>0</v>
      </c>
      <c r="V1466">
        <v>1120</v>
      </c>
      <c r="W1466">
        <v>0.96599999999999997</v>
      </c>
      <c r="X1466">
        <v>0</v>
      </c>
      <c r="Y1466">
        <v>1</v>
      </c>
      <c r="Z1466">
        <v>1</v>
      </c>
      <c r="AA1466">
        <v>0</v>
      </c>
      <c r="AB1466" t="s">
        <v>990</v>
      </c>
      <c r="AC1466" t="s">
        <v>9108</v>
      </c>
      <c r="AP1466" t="s">
        <v>980</v>
      </c>
      <c r="AQ1466">
        <v>0</v>
      </c>
      <c r="AT1466" t="s">
        <v>1459</v>
      </c>
      <c r="AU1466" t="s">
        <v>1738</v>
      </c>
      <c r="AV1466" t="str">
        <f t="shared" si="22"/>
        <v>Choroszcz w aglomeracji Choroszcz</v>
      </c>
      <c r="AW1466" t="s">
        <v>1739</v>
      </c>
      <c r="AX1466" t="s">
        <v>1739</v>
      </c>
      <c r="BF1466" s="730" t="s">
        <v>4660</v>
      </c>
      <c r="BG1466" s="730" t="s">
        <v>5205</v>
      </c>
      <c r="BH1466" s="730" t="s">
        <v>9504</v>
      </c>
    </row>
    <row r="1467" spans="1:60">
      <c r="A1467">
        <v>1463</v>
      </c>
      <c r="B1467" t="s">
        <v>990</v>
      </c>
      <c r="D1467" t="s">
        <v>4580</v>
      </c>
      <c r="E1467" t="s">
        <v>4582</v>
      </c>
      <c r="F1467" t="s">
        <v>973</v>
      </c>
      <c r="G1467">
        <v>1</v>
      </c>
      <c r="H1467">
        <v>0</v>
      </c>
      <c r="I1467" t="s">
        <v>6018</v>
      </c>
      <c r="J1467" t="s">
        <v>8594</v>
      </c>
      <c r="K1467" t="s">
        <v>6677</v>
      </c>
      <c r="L1467" t="s">
        <v>1515</v>
      </c>
      <c r="M1467" t="s">
        <v>1516</v>
      </c>
      <c r="N1467" t="s">
        <v>9109</v>
      </c>
      <c r="O1467" t="s">
        <v>9110</v>
      </c>
      <c r="P1467" t="s">
        <v>9111</v>
      </c>
      <c r="Q1467">
        <v>37198</v>
      </c>
      <c r="R1467">
        <v>30256</v>
      </c>
      <c r="S1467">
        <v>29992</v>
      </c>
      <c r="T1467">
        <v>264</v>
      </c>
      <c r="U1467">
        <v>0</v>
      </c>
      <c r="V1467">
        <v>264</v>
      </c>
      <c r="W1467">
        <v>0.99129999999999996</v>
      </c>
      <c r="X1467">
        <v>1</v>
      </c>
      <c r="Y1467">
        <v>1</v>
      </c>
      <c r="Z1467">
        <v>1</v>
      </c>
      <c r="AA1467">
        <v>1</v>
      </c>
      <c r="AB1467" t="s">
        <v>990</v>
      </c>
      <c r="AC1467" t="s">
        <v>9112</v>
      </c>
      <c r="AP1467" t="s">
        <v>980</v>
      </c>
      <c r="AQ1467">
        <v>0</v>
      </c>
      <c r="AT1467" t="s">
        <v>9113</v>
      </c>
      <c r="AU1467" t="s">
        <v>8205</v>
      </c>
      <c r="AV1467" t="str">
        <f t="shared" si="22"/>
        <v>oczyszczalnia scieków w Goliszowie w aglomeracji Chojnów</v>
      </c>
      <c r="AW1467" t="s">
        <v>9114</v>
      </c>
      <c r="AX1467" t="s">
        <v>8206</v>
      </c>
      <c r="BF1467" s="730" t="s">
        <v>4632</v>
      </c>
      <c r="BG1467" s="730" t="s">
        <v>8715</v>
      </c>
      <c r="BH1467" s="730" t="s">
        <v>9504</v>
      </c>
    </row>
    <row r="1468" spans="1:60">
      <c r="A1468">
        <v>1464</v>
      </c>
      <c r="B1468" t="s">
        <v>990</v>
      </c>
      <c r="D1468" t="s">
        <v>4495</v>
      </c>
      <c r="E1468" t="s">
        <v>4496</v>
      </c>
      <c r="F1468" t="s">
        <v>973</v>
      </c>
      <c r="G1468">
        <v>1</v>
      </c>
      <c r="H1468">
        <v>0</v>
      </c>
      <c r="I1468" t="s">
        <v>6018</v>
      </c>
      <c r="J1468" t="s">
        <v>5595</v>
      </c>
      <c r="K1468" t="s">
        <v>5205</v>
      </c>
      <c r="L1468" t="s">
        <v>1515</v>
      </c>
      <c r="M1468" t="s">
        <v>1516</v>
      </c>
      <c r="N1468" t="s">
        <v>4496</v>
      </c>
      <c r="O1468" t="s">
        <v>4496</v>
      </c>
      <c r="P1468" t="s">
        <v>9115</v>
      </c>
      <c r="Q1468">
        <v>2353</v>
      </c>
      <c r="R1468">
        <v>2277</v>
      </c>
      <c r="S1468">
        <v>2243</v>
      </c>
      <c r="T1468">
        <v>30</v>
      </c>
      <c r="U1468">
        <v>4</v>
      </c>
      <c r="V1468">
        <v>34</v>
      </c>
      <c r="W1468">
        <v>0.98509999999999998</v>
      </c>
      <c r="X1468">
        <v>1</v>
      </c>
      <c r="Y1468">
        <v>1</v>
      </c>
      <c r="Z1468">
        <v>1</v>
      </c>
      <c r="AA1468">
        <v>1</v>
      </c>
      <c r="AB1468" t="s">
        <v>990</v>
      </c>
      <c r="AC1468" t="s">
        <v>9116</v>
      </c>
      <c r="AP1468" t="s">
        <v>980</v>
      </c>
      <c r="AQ1468">
        <v>0</v>
      </c>
      <c r="AT1468" t="s">
        <v>1169</v>
      </c>
      <c r="AU1468" t="s">
        <v>3192</v>
      </c>
      <c r="AV1468" t="str">
        <f t="shared" si="22"/>
        <v>Oczyszczalnia Chojnice Igły w aglomeracji Chojnice</v>
      </c>
      <c r="AW1468" t="s">
        <v>9117</v>
      </c>
      <c r="AX1468" t="s">
        <v>2498</v>
      </c>
      <c r="BF1468" s="730" t="s">
        <v>4589</v>
      </c>
      <c r="BG1468" s="730" t="s">
        <v>6677</v>
      </c>
      <c r="BH1468" s="730" t="s">
        <v>9504</v>
      </c>
    </row>
    <row r="1469" spans="1:60">
      <c r="A1469">
        <v>1465</v>
      </c>
      <c r="B1469" t="s">
        <v>990</v>
      </c>
      <c r="D1469" t="s">
        <v>4381</v>
      </c>
      <c r="E1469" t="s">
        <v>4383</v>
      </c>
      <c r="F1469" t="s">
        <v>973</v>
      </c>
      <c r="G1469">
        <v>1</v>
      </c>
      <c r="H1469">
        <v>0</v>
      </c>
      <c r="I1469" t="s">
        <v>4404</v>
      </c>
      <c r="J1469" t="s">
        <v>4463</v>
      </c>
      <c r="K1469" t="s">
        <v>4666</v>
      </c>
      <c r="L1469" t="s">
        <v>1515</v>
      </c>
      <c r="M1469" t="s">
        <v>1516</v>
      </c>
      <c r="N1469" t="s">
        <v>8991</v>
      </c>
      <c r="O1469" t="s">
        <v>8991</v>
      </c>
      <c r="P1469" t="s">
        <v>9118</v>
      </c>
      <c r="Q1469">
        <v>3300</v>
      </c>
      <c r="R1469">
        <v>2734</v>
      </c>
      <c r="S1469">
        <v>2672</v>
      </c>
      <c r="T1469">
        <v>62</v>
      </c>
      <c r="U1469">
        <v>0</v>
      </c>
      <c r="V1469">
        <v>62</v>
      </c>
      <c r="W1469">
        <v>0.97729999999999995</v>
      </c>
      <c r="X1469">
        <v>0</v>
      </c>
      <c r="Y1469">
        <v>1</v>
      </c>
      <c r="Z1469">
        <v>1</v>
      </c>
      <c r="AA1469">
        <v>0</v>
      </c>
      <c r="AB1469" t="s">
        <v>990</v>
      </c>
      <c r="AC1469" t="s">
        <v>9119</v>
      </c>
      <c r="AP1469" t="s">
        <v>980</v>
      </c>
      <c r="AQ1469">
        <v>0</v>
      </c>
      <c r="AT1469" t="s">
        <v>970</v>
      </c>
      <c r="AU1469" t="s">
        <v>1504</v>
      </c>
      <c r="AV1469" t="str">
        <f t="shared" si="22"/>
        <v>Chojna w aglomeracji Chojna</v>
      </c>
      <c r="AW1469" t="s">
        <v>1505</v>
      </c>
      <c r="AX1469" t="s">
        <v>1505</v>
      </c>
      <c r="BF1469" s="730" t="s">
        <v>4580</v>
      </c>
      <c r="BG1469" s="730" t="s">
        <v>6677</v>
      </c>
      <c r="BH1469" s="730" t="s">
        <v>9504</v>
      </c>
    </row>
    <row r="1470" spans="1:60">
      <c r="A1470">
        <v>1466</v>
      </c>
      <c r="B1470" t="s">
        <v>990</v>
      </c>
      <c r="D1470" t="s">
        <v>4280</v>
      </c>
      <c r="E1470" t="s">
        <v>4282</v>
      </c>
      <c r="F1470" t="s">
        <v>973</v>
      </c>
      <c r="G1470">
        <v>1</v>
      </c>
      <c r="H1470">
        <v>0</v>
      </c>
      <c r="I1470" t="s">
        <v>1513</v>
      </c>
      <c r="J1470" t="s">
        <v>9120</v>
      </c>
      <c r="K1470" t="s">
        <v>8715</v>
      </c>
      <c r="L1470" t="s">
        <v>1515</v>
      </c>
      <c r="M1470" t="s">
        <v>1516</v>
      </c>
      <c r="N1470" t="s">
        <v>4282</v>
      </c>
      <c r="O1470" t="s">
        <v>4282</v>
      </c>
      <c r="P1470" t="s">
        <v>9121</v>
      </c>
      <c r="Q1470">
        <v>2654</v>
      </c>
      <c r="R1470">
        <v>2555</v>
      </c>
      <c r="S1470">
        <v>2510</v>
      </c>
      <c r="T1470">
        <v>45</v>
      </c>
      <c r="U1470">
        <v>0</v>
      </c>
      <c r="V1470">
        <v>45</v>
      </c>
      <c r="W1470">
        <v>0.98240000000000005</v>
      </c>
      <c r="X1470">
        <v>1</v>
      </c>
      <c r="Y1470">
        <v>1</v>
      </c>
      <c r="Z1470">
        <v>1</v>
      </c>
      <c r="AA1470">
        <v>1</v>
      </c>
      <c r="AB1470" t="s">
        <v>990</v>
      </c>
      <c r="AC1470" t="s">
        <v>9122</v>
      </c>
      <c r="AP1470" t="s">
        <v>980</v>
      </c>
      <c r="AQ1470">
        <v>0</v>
      </c>
      <c r="AT1470" t="s">
        <v>1072</v>
      </c>
      <c r="AU1470" t="s">
        <v>2230</v>
      </c>
      <c r="AV1470" t="str">
        <f t="shared" si="22"/>
        <v>Miejska oczyszczalnia Studzieniec Łęg w aglomeracji Chodzież</v>
      </c>
      <c r="AW1470" t="s">
        <v>9123</v>
      </c>
      <c r="AX1470" t="s">
        <v>2231</v>
      </c>
      <c r="BF1470" s="730" t="s">
        <v>4495</v>
      </c>
      <c r="BG1470" s="730" t="s">
        <v>5205</v>
      </c>
      <c r="BH1470" s="730" t="s">
        <v>9504</v>
      </c>
    </row>
    <row r="1471" spans="1:60">
      <c r="A1471">
        <v>1467</v>
      </c>
      <c r="B1471" t="s">
        <v>990</v>
      </c>
      <c r="D1471" t="s">
        <v>4267</v>
      </c>
      <c r="E1471" t="s">
        <v>4269</v>
      </c>
      <c r="F1471" t="s">
        <v>973</v>
      </c>
      <c r="G1471">
        <v>1</v>
      </c>
      <c r="H1471">
        <v>0</v>
      </c>
      <c r="I1471" t="s">
        <v>6018</v>
      </c>
      <c r="J1471" t="s">
        <v>5595</v>
      </c>
      <c r="K1471" t="s">
        <v>5205</v>
      </c>
      <c r="L1471" t="s">
        <v>1515</v>
      </c>
      <c r="M1471" t="s">
        <v>1516</v>
      </c>
      <c r="N1471" t="s">
        <v>4269</v>
      </c>
      <c r="O1471" t="s">
        <v>4269</v>
      </c>
      <c r="P1471" t="s">
        <v>9124</v>
      </c>
      <c r="Q1471">
        <v>2132</v>
      </c>
      <c r="R1471">
        <v>2118</v>
      </c>
      <c r="S1471">
        <v>1759</v>
      </c>
      <c r="T1471">
        <v>359</v>
      </c>
      <c r="U1471">
        <v>0</v>
      </c>
      <c r="V1471">
        <v>359</v>
      </c>
      <c r="W1471">
        <v>0.83050000000000002</v>
      </c>
      <c r="X1471">
        <v>0</v>
      </c>
      <c r="Y1471">
        <v>1</v>
      </c>
      <c r="Z1471">
        <v>0</v>
      </c>
      <c r="AA1471">
        <v>0</v>
      </c>
      <c r="AB1471" t="s">
        <v>990</v>
      </c>
      <c r="AC1471" t="s">
        <v>9125</v>
      </c>
      <c r="AP1471" t="s">
        <v>980</v>
      </c>
      <c r="AQ1471">
        <v>0</v>
      </c>
      <c r="AT1471" t="s">
        <v>990</v>
      </c>
      <c r="AU1471" t="s">
        <v>8706</v>
      </c>
      <c r="AV1471" t="str">
        <f t="shared" si="22"/>
        <v>MIELNO-LUBIENIEC w aglomeracji Chodecz</v>
      </c>
      <c r="AW1471" t="s">
        <v>9126</v>
      </c>
      <c r="AX1471" t="s">
        <v>8707</v>
      </c>
      <c r="BF1471" s="730" t="s">
        <v>4381</v>
      </c>
      <c r="BG1471" s="730" t="s">
        <v>4666</v>
      </c>
      <c r="BH1471" s="730" t="s">
        <v>9504</v>
      </c>
    </row>
    <row r="1472" spans="1:60">
      <c r="A1472">
        <v>1468</v>
      </c>
      <c r="B1472" t="s">
        <v>990</v>
      </c>
      <c r="D1472" t="s">
        <v>4188</v>
      </c>
      <c r="E1472" t="s">
        <v>4190</v>
      </c>
      <c r="F1472" t="s">
        <v>973</v>
      </c>
      <c r="G1472">
        <v>1</v>
      </c>
      <c r="H1472">
        <v>0</v>
      </c>
      <c r="I1472" t="s">
        <v>1513</v>
      </c>
      <c r="J1472" t="s">
        <v>9127</v>
      </c>
      <c r="K1472" t="s">
        <v>8715</v>
      </c>
      <c r="L1472" t="s">
        <v>1515</v>
      </c>
      <c r="M1472" t="s">
        <v>1516</v>
      </c>
      <c r="N1472" t="s">
        <v>4190</v>
      </c>
      <c r="O1472" t="s">
        <v>9128</v>
      </c>
      <c r="P1472" t="s">
        <v>9129</v>
      </c>
      <c r="Q1472">
        <v>19333</v>
      </c>
      <c r="R1472">
        <v>19580</v>
      </c>
      <c r="S1472">
        <v>19104</v>
      </c>
      <c r="T1472">
        <v>476</v>
      </c>
      <c r="U1472">
        <v>0</v>
      </c>
      <c r="V1472">
        <v>476</v>
      </c>
      <c r="W1472">
        <v>0.97570000000000001</v>
      </c>
      <c r="X1472">
        <v>0</v>
      </c>
      <c r="Y1472">
        <v>1</v>
      </c>
      <c r="Z1472">
        <v>1</v>
      </c>
      <c r="AA1472">
        <v>0</v>
      </c>
      <c r="AB1472" t="s">
        <v>990</v>
      </c>
      <c r="AC1472" t="s">
        <v>9130</v>
      </c>
      <c r="AP1472" t="s">
        <v>980</v>
      </c>
      <c r="AQ1472">
        <v>0</v>
      </c>
      <c r="AT1472" t="s">
        <v>1169</v>
      </c>
      <c r="AU1472" t="s">
        <v>2546</v>
      </c>
      <c r="AV1472" t="str">
        <f t="shared" si="22"/>
        <v>Choczewo w aglomeracji Choczewo</v>
      </c>
      <c r="AW1472" t="s">
        <v>2547</v>
      </c>
      <c r="AX1472" t="s">
        <v>2547</v>
      </c>
      <c r="BF1472" s="730" t="s">
        <v>4280</v>
      </c>
      <c r="BG1472" s="730" t="s">
        <v>8715</v>
      </c>
      <c r="BH1472" s="730" t="s">
        <v>9504</v>
      </c>
    </row>
    <row r="1473" spans="1:60">
      <c r="A1473">
        <v>1469</v>
      </c>
      <c r="B1473" t="s">
        <v>990</v>
      </c>
      <c r="D1473" t="s">
        <v>4103</v>
      </c>
      <c r="E1473" t="s">
        <v>4105</v>
      </c>
      <c r="F1473" t="s">
        <v>973</v>
      </c>
      <c r="G1473">
        <v>1</v>
      </c>
      <c r="H1473">
        <v>0</v>
      </c>
      <c r="I1473" t="s">
        <v>1513</v>
      </c>
      <c r="J1473" t="s">
        <v>9131</v>
      </c>
      <c r="K1473" t="s">
        <v>990</v>
      </c>
      <c r="L1473" t="s">
        <v>1515</v>
      </c>
      <c r="M1473" t="s">
        <v>1516</v>
      </c>
      <c r="N1473" t="s">
        <v>4105</v>
      </c>
      <c r="O1473" t="s">
        <v>4105</v>
      </c>
      <c r="P1473" t="s">
        <v>9132</v>
      </c>
      <c r="Q1473">
        <v>206390</v>
      </c>
      <c r="R1473">
        <v>218625</v>
      </c>
      <c r="S1473">
        <v>216380</v>
      </c>
      <c r="T1473">
        <v>2084</v>
      </c>
      <c r="U1473">
        <v>161</v>
      </c>
      <c r="V1473">
        <v>2245</v>
      </c>
      <c r="W1473">
        <v>0.98970000000000002</v>
      </c>
      <c r="X1473">
        <v>0</v>
      </c>
      <c r="Y1473">
        <v>0</v>
      </c>
      <c r="Z1473">
        <v>1</v>
      </c>
      <c r="AA1473">
        <v>0</v>
      </c>
      <c r="AB1473" t="s">
        <v>990</v>
      </c>
      <c r="AC1473" t="s">
        <v>9133</v>
      </c>
      <c r="AP1473" t="s">
        <v>980</v>
      </c>
      <c r="AQ1473">
        <v>0</v>
      </c>
      <c r="AT1473" t="s">
        <v>1038</v>
      </c>
      <c r="AU1473" t="s">
        <v>6484</v>
      </c>
      <c r="AV1473" t="str">
        <f t="shared" si="22"/>
        <v>Chocz w aglomeracji Chocz</v>
      </c>
      <c r="AW1473" t="s">
        <v>6485</v>
      </c>
      <c r="AX1473" t="s">
        <v>6485</v>
      </c>
      <c r="BF1473" s="730" t="s">
        <v>4267</v>
      </c>
      <c r="BG1473" s="730" t="s">
        <v>5205</v>
      </c>
      <c r="BH1473" s="730" t="s">
        <v>9504</v>
      </c>
    </row>
    <row r="1474" spans="1:60">
      <c r="A1474">
        <v>1470</v>
      </c>
      <c r="B1474" t="s">
        <v>990</v>
      </c>
      <c r="D1474" t="s">
        <v>4078</v>
      </c>
      <c r="E1474" t="s">
        <v>4080</v>
      </c>
      <c r="F1474" t="s">
        <v>973</v>
      </c>
      <c r="G1474">
        <v>1</v>
      </c>
      <c r="H1474">
        <v>0</v>
      </c>
      <c r="I1474" t="s">
        <v>9134</v>
      </c>
      <c r="J1474" t="s">
        <v>9135</v>
      </c>
      <c r="K1474" t="s">
        <v>4666</v>
      </c>
      <c r="L1474" t="s">
        <v>1515</v>
      </c>
      <c r="M1474" t="s">
        <v>1516</v>
      </c>
      <c r="N1474" t="s">
        <v>4080</v>
      </c>
      <c r="O1474" t="s">
        <v>4080</v>
      </c>
      <c r="P1474" t="s">
        <v>9136</v>
      </c>
      <c r="Q1474">
        <v>4845</v>
      </c>
      <c r="R1474">
        <v>4780</v>
      </c>
      <c r="S1474">
        <v>3964</v>
      </c>
      <c r="T1474">
        <v>653</v>
      </c>
      <c r="U1474">
        <v>163</v>
      </c>
      <c r="V1474">
        <v>816</v>
      </c>
      <c r="W1474">
        <v>0.82930000000000004</v>
      </c>
      <c r="X1474">
        <v>0</v>
      </c>
      <c r="Y1474">
        <v>0</v>
      </c>
      <c r="Z1474">
        <v>1</v>
      </c>
      <c r="AA1474">
        <v>0</v>
      </c>
      <c r="AB1474" t="s">
        <v>990</v>
      </c>
      <c r="AC1474" t="s">
        <v>9137</v>
      </c>
      <c r="AP1474" t="s">
        <v>980</v>
      </c>
      <c r="AQ1474">
        <v>0</v>
      </c>
      <c r="AT1474" t="s">
        <v>970</v>
      </c>
      <c r="AU1474" t="s">
        <v>1425</v>
      </c>
      <c r="AV1474" t="str">
        <f t="shared" si="22"/>
        <v>Komunalna Oczyszczalnia ścieków w Chociwlu w aglomeracji Chociwel</v>
      </c>
      <c r="AW1474" t="s">
        <v>9138</v>
      </c>
      <c r="AX1474" t="s">
        <v>1426</v>
      </c>
      <c r="BF1474" s="730" t="s">
        <v>4188</v>
      </c>
      <c r="BG1474" s="730" t="s">
        <v>8715</v>
      </c>
      <c r="BH1474" s="730" t="s">
        <v>9504</v>
      </c>
    </row>
    <row r="1475" spans="1:60">
      <c r="A1475">
        <v>1471</v>
      </c>
      <c r="B1475" t="s">
        <v>990</v>
      </c>
      <c r="D1475" t="s">
        <v>4073</v>
      </c>
      <c r="E1475" t="s">
        <v>4074</v>
      </c>
      <c r="F1475" t="s">
        <v>973</v>
      </c>
      <c r="G1475">
        <v>1</v>
      </c>
      <c r="H1475">
        <v>0</v>
      </c>
      <c r="I1475" t="s">
        <v>4404</v>
      </c>
      <c r="J1475" t="s">
        <v>8621</v>
      </c>
      <c r="K1475" t="s">
        <v>4666</v>
      </c>
      <c r="L1475" t="s">
        <v>1515</v>
      </c>
      <c r="M1475" t="s">
        <v>1516</v>
      </c>
      <c r="N1475" t="s">
        <v>4074</v>
      </c>
      <c r="O1475" t="s">
        <v>9139</v>
      </c>
      <c r="P1475" t="s">
        <v>9140</v>
      </c>
      <c r="Q1475">
        <v>50538</v>
      </c>
      <c r="R1475">
        <v>48957</v>
      </c>
      <c r="S1475">
        <v>47736</v>
      </c>
      <c r="T1475">
        <v>1069</v>
      </c>
      <c r="U1475">
        <v>152</v>
      </c>
      <c r="V1475">
        <v>1221</v>
      </c>
      <c r="W1475">
        <v>0.97509999999999997</v>
      </c>
      <c r="X1475">
        <v>0</v>
      </c>
      <c r="Y1475">
        <v>1</v>
      </c>
      <c r="Z1475">
        <v>1</v>
      </c>
      <c r="AA1475">
        <v>0</v>
      </c>
      <c r="AB1475" t="s">
        <v>990</v>
      </c>
      <c r="AC1475" t="s">
        <v>9141</v>
      </c>
      <c r="AP1475" t="s">
        <v>980</v>
      </c>
      <c r="AQ1475">
        <v>0</v>
      </c>
      <c r="AT1475" t="s">
        <v>1038</v>
      </c>
      <c r="AU1475" t="s">
        <v>6192</v>
      </c>
      <c r="AV1475" t="str">
        <f t="shared" si="22"/>
        <v>Boguszyn w aglomeracji Chocicza</v>
      </c>
      <c r="AW1475" t="s">
        <v>9142</v>
      </c>
      <c r="AX1475" t="s">
        <v>6193</v>
      </c>
      <c r="BF1475" s="730" t="s">
        <v>4103</v>
      </c>
      <c r="BG1475" s="730" t="s">
        <v>990</v>
      </c>
      <c r="BH1475" s="730" t="s">
        <v>9504</v>
      </c>
    </row>
    <row r="1476" spans="1:60">
      <c r="A1476">
        <v>1472</v>
      </c>
      <c r="B1476" t="s">
        <v>990</v>
      </c>
      <c r="D1476" t="s">
        <v>4042</v>
      </c>
      <c r="E1476" t="s">
        <v>4044</v>
      </c>
      <c r="F1476" t="s">
        <v>973</v>
      </c>
      <c r="G1476">
        <v>1</v>
      </c>
      <c r="H1476">
        <v>0</v>
      </c>
      <c r="I1476" t="s">
        <v>6018</v>
      </c>
      <c r="J1476" t="s">
        <v>9143</v>
      </c>
      <c r="K1476" t="s">
        <v>6677</v>
      </c>
      <c r="L1476" t="s">
        <v>1515</v>
      </c>
      <c r="M1476" t="s">
        <v>1516</v>
      </c>
      <c r="N1476" t="s">
        <v>4044</v>
      </c>
      <c r="O1476" t="s">
        <v>4044</v>
      </c>
      <c r="P1476" t="s">
        <v>9144</v>
      </c>
      <c r="Q1476">
        <v>80962</v>
      </c>
      <c r="R1476">
        <v>66301</v>
      </c>
      <c r="S1476">
        <v>65363</v>
      </c>
      <c r="T1476">
        <v>820</v>
      </c>
      <c r="U1476">
        <v>118</v>
      </c>
      <c r="V1476">
        <v>938</v>
      </c>
      <c r="W1476">
        <v>0.9859</v>
      </c>
      <c r="X1476">
        <v>1</v>
      </c>
      <c r="Y1476">
        <v>1</v>
      </c>
      <c r="Z1476">
        <v>1</v>
      </c>
      <c r="AA1476">
        <v>1</v>
      </c>
      <c r="AB1476" t="s">
        <v>990</v>
      </c>
      <c r="AC1476" t="s">
        <v>9145</v>
      </c>
      <c r="AP1476" t="s">
        <v>980</v>
      </c>
      <c r="AQ1476">
        <v>0</v>
      </c>
      <c r="AT1476" t="s">
        <v>1029</v>
      </c>
      <c r="AU1476" t="s">
        <v>7799</v>
      </c>
      <c r="AV1476" t="str">
        <f t="shared" si="22"/>
        <v>Chocianów w aglomeracji CHOCIANÓW</v>
      </c>
      <c r="AW1476" t="s">
        <v>7800</v>
      </c>
      <c r="AX1476" t="s">
        <v>9146</v>
      </c>
      <c r="BF1476" s="730" t="s">
        <v>4078</v>
      </c>
      <c r="BG1476" s="730" t="s">
        <v>4666</v>
      </c>
      <c r="BH1476" s="730" t="s">
        <v>9504</v>
      </c>
    </row>
    <row r="1477" spans="1:60">
      <c r="A1477">
        <v>1473</v>
      </c>
      <c r="B1477" t="s">
        <v>990</v>
      </c>
      <c r="D1477" t="s">
        <v>3889</v>
      </c>
      <c r="E1477" t="s">
        <v>3891</v>
      </c>
      <c r="F1477" t="s">
        <v>973</v>
      </c>
      <c r="G1477">
        <v>1</v>
      </c>
      <c r="H1477">
        <v>0</v>
      </c>
      <c r="I1477" t="s">
        <v>1513</v>
      </c>
      <c r="J1477" t="s">
        <v>8613</v>
      </c>
      <c r="K1477" t="s">
        <v>1918</v>
      </c>
      <c r="L1477" t="s">
        <v>1515</v>
      </c>
      <c r="M1477" t="s">
        <v>1516</v>
      </c>
      <c r="N1477" t="s">
        <v>3891</v>
      </c>
      <c r="O1477" t="s">
        <v>3891</v>
      </c>
      <c r="P1477" t="s">
        <v>9147</v>
      </c>
      <c r="Q1477">
        <v>4864</v>
      </c>
      <c r="R1477">
        <v>5066</v>
      </c>
      <c r="S1477">
        <v>4753</v>
      </c>
      <c r="T1477">
        <v>234</v>
      </c>
      <c r="U1477">
        <v>79</v>
      </c>
      <c r="V1477">
        <v>313</v>
      </c>
      <c r="W1477">
        <v>0.93820000000000003</v>
      </c>
      <c r="X1477">
        <v>0</v>
      </c>
      <c r="Y1477">
        <v>1</v>
      </c>
      <c r="Z1477">
        <v>1</v>
      </c>
      <c r="AA1477">
        <v>0</v>
      </c>
      <c r="AB1477" t="s">
        <v>990</v>
      </c>
      <c r="AC1477" t="s">
        <v>9148</v>
      </c>
      <c r="AP1477" t="s">
        <v>980</v>
      </c>
      <c r="AQ1477">
        <v>0</v>
      </c>
      <c r="AT1477" t="s">
        <v>990</v>
      </c>
      <c r="AU1477" t="s">
        <v>8701</v>
      </c>
      <c r="AV1477" t="str">
        <f t="shared" si="22"/>
        <v>Komunalna Oczyszczalnia w Choceniu w aglomeracji Choceń</v>
      </c>
      <c r="AW1477" t="s">
        <v>9149</v>
      </c>
      <c r="AX1477" t="s">
        <v>8702</v>
      </c>
      <c r="BF1477" s="730" t="s">
        <v>4073</v>
      </c>
      <c r="BG1477" s="730" t="s">
        <v>4666</v>
      </c>
      <c r="BH1477" s="730" t="s">
        <v>9504</v>
      </c>
    </row>
    <row r="1478" spans="1:60">
      <c r="A1478">
        <v>1474</v>
      </c>
      <c r="B1478" t="s">
        <v>990</v>
      </c>
      <c r="D1478" t="s">
        <v>3849</v>
      </c>
      <c r="E1478" t="s">
        <v>3851</v>
      </c>
      <c r="F1478" t="s">
        <v>973</v>
      </c>
      <c r="G1478">
        <v>1</v>
      </c>
      <c r="H1478">
        <v>0</v>
      </c>
      <c r="I1478" t="s">
        <v>1513</v>
      </c>
      <c r="J1478" t="s">
        <v>8644</v>
      </c>
      <c r="K1478" t="s">
        <v>990</v>
      </c>
      <c r="L1478" t="s">
        <v>1515</v>
      </c>
      <c r="M1478" t="s">
        <v>1516</v>
      </c>
      <c r="N1478" t="s">
        <v>3851</v>
      </c>
      <c r="O1478" t="s">
        <v>3851</v>
      </c>
      <c r="P1478" t="s">
        <v>9150</v>
      </c>
      <c r="Q1478">
        <v>5615</v>
      </c>
      <c r="R1478">
        <v>5629</v>
      </c>
      <c r="S1478">
        <v>5584</v>
      </c>
      <c r="T1478">
        <v>45</v>
      </c>
      <c r="U1478">
        <v>0</v>
      </c>
      <c r="V1478">
        <v>45</v>
      </c>
      <c r="W1478">
        <v>0.99199999999999999</v>
      </c>
      <c r="X1478">
        <v>1</v>
      </c>
      <c r="Y1478">
        <v>1</v>
      </c>
      <c r="Z1478">
        <v>1</v>
      </c>
      <c r="AA1478">
        <v>1</v>
      </c>
      <c r="AB1478" t="s">
        <v>990</v>
      </c>
      <c r="AC1478" t="s">
        <v>9151</v>
      </c>
      <c r="AP1478" t="s">
        <v>980</v>
      </c>
      <c r="AQ1478">
        <v>0</v>
      </c>
      <c r="AT1478" t="s">
        <v>1169</v>
      </c>
      <c r="AU1478" t="s">
        <v>2537</v>
      </c>
      <c r="AV1478" t="str">
        <f t="shared" ref="AV1478:AV1541" si="23">CONCATENATE("",AW1478," w aglomeracji ",AX1478)</f>
        <v>Oczyszczalnia Ścieków Kożyczkowo w aglomeracji Chmielno</v>
      </c>
      <c r="AW1478" t="s">
        <v>9152</v>
      </c>
      <c r="AX1478" t="s">
        <v>2538</v>
      </c>
      <c r="BF1478" s="730" t="s">
        <v>4042</v>
      </c>
      <c r="BG1478" s="730" t="s">
        <v>6677</v>
      </c>
      <c r="BH1478" s="730" t="s">
        <v>9504</v>
      </c>
    </row>
    <row r="1479" spans="1:60">
      <c r="A1479">
        <v>1475</v>
      </c>
      <c r="B1479" t="s">
        <v>990</v>
      </c>
      <c r="D1479" t="s">
        <v>3827</v>
      </c>
      <c r="E1479" t="s">
        <v>3829</v>
      </c>
      <c r="F1479" t="s">
        <v>973</v>
      </c>
      <c r="G1479">
        <v>1</v>
      </c>
      <c r="H1479">
        <v>0</v>
      </c>
      <c r="I1479" t="s">
        <v>1513</v>
      </c>
      <c r="J1479" t="s">
        <v>8651</v>
      </c>
      <c r="K1479" t="s">
        <v>6677</v>
      </c>
      <c r="L1479" t="s">
        <v>1515</v>
      </c>
      <c r="M1479" t="s">
        <v>1516</v>
      </c>
      <c r="N1479" t="s">
        <v>9153</v>
      </c>
      <c r="O1479" t="s">
        <v>9153</v>
      </c>
      <c r="P1479" t="s">
        <v>9154</v>
      </c>
      <c r="Q1479">
        <v>34486</v>
      </c>
      <c r="R1479">
        <v>32753</v>
      </c>
      <c r="S1479">
        <v>31513</v>
      </c>
      <c r="T1479">
        <v>1122</v>
      </c>
      <c r="U1479">
        <v>118</v>
      </c>
      <c r="V1479">
        <v>1240</v>
      </c>
      <c r="W1479">
        <v>0.96209999999999996</v>
      </c>
      <c r="X1479">
        <v>0</v>
      </c>
      <c r="Y1479">
        <v>1</v>
      </c>
      <c r="Z1479">
        <v>1</v>
      </c>
      <c r="AA1479">
        <v>0</v>
      </c>
      <c r="AB1479" t="s">
        <v>990</v>
      </c>
      <c r="AC1479" t="s">
        <v>9155</v>
      </c>
      <c r="AP1479" t="s">
        <v>980</v>
      </c>
      <c r="AQ1479">
        <v>0</v>
      </c>
      <c r="AT1479" t="s">
        <v>935</v>
      </c>
      <c r="AU1479" t="s">
        <v>5259</v>
      </c>
      <c r="AV1479" t="str">
        <f t="shared" si="23"/>
        <v>Oczyszczalnia w Chmielniku w aglomeracji Chmielnik</v>
      </c>
      <c r="AW1479" t="s">
        <v>9156</v>
      </c>
      <c r="AX1479" t="s">
        <v>5260</v>
      </c>
      <c r="BF1479" s="730" t="s">
        <v>3889</v>
      </c>
      <c r="BG1479" s="730" t="s">
        <v>1918</v>
      </c>
      <c r="BH1479" s="730" t="s">
        <v>9504</v>
      </c>
    </row>
    <row r="1480" spans="1:60">
      <c r="A1480">
        <v>1476</v>
      </c>
      <c r="B1480" t="s">
        <v>990</v>
      </c>
      <c r="D1480" t="s">
        <v>3818</v>
      </c>
      <c r="E1480" t="s">
        <v>3820</v>
      </c>
      <c r="F1480" t="s">
        <v>973</v>
      </c>
      <c r="G1480">
        <v>1</v>
      </c>
      <c r="H1480">
        <v>0</v>
      </c>
      <c r="I1480" t="s">
        <v>1513</v>
      </c>
      <c r="J1480" t="s">
        <v>9002</v>
      </c>
      <c r="K1480" t="s">
        <v>8722</v>
      </c>
      <c r="L1480" t="s">
        <v>1515</v>
      </c>
      <c r="M1480" t="s">
        <v>1516</v>
      </c>
      <c r="N1480" t="s">
        <v>3820</v>
      </c>
      <c r="O1480" t="s">
        <v>3820</v>
      </c>
      <c r="P1480" t="s">
        <v>9157</v>
      </c>
      <c r="Q1480">
        <v>2008</v>
      </c>
      <c r="R1480">
        <v>2008</v>
      </c>
      <c r="S1480">
        <v>1987</v>
      </c>
      <c r="T1480">
        <v>21</v>
      </c>
      <c r="U1480">
        <v>0</v>
      </c>
      <c r="V1480">
        <v>21</v>
      </c>
      <c r="W1480">
        <v>0.98950000000000005</v>
      </c>
      <c r="X1480">
        <v>1</v>
      </c>
      <c r="Y1480">
        <v>1</v>
      </c>
      <c r="Z1480">
        <v>1</v>
      </c>
      <c r="AA1480">
        <v>1</v>
      </c>
      <c r="AB1480" t="s">
        <v>990</v>
      </c>
      <c r="AC1480" t="s">
        <v>9158</v>
      </c>
      <c r="AP1480" t="s">
        <v>980</v>
      </c>
      <c r="AQ1480">
        <v>0</v>
      </c>
      <c r="AT1480" t="s">
        <v>1019</v>
      </c>
      <c r="AU1480" t="s">
        <v>7251</v>
      </c>
      <c r="AV1480" t="str">
        <f t="shared" si="23"/>
        <v>Mechaniczno biologiczna oczyszczalnia typu Lemna w aglomeracji Chmielnik</v>
      </c>
      <c r="AW1480" t="s">
        <v>9159</v>
      </c>
      <c r="AX1480" t="s">
        <v>5260</v>
      </c>
      <c r="BF1480" s="730" t="s">
        <v>3849</v>
      </c>
      <c r="BG1480" s="730" t="s">
        <v>990</v>
      </c>
      <c r="BH1480" s="730" t="s">
        <v>9504</v>
      </c>
    </row>
    <row r="1481" spans="1:60">
      <c r="A1481">
        <v>1477</v>
      </c>
      <c r="B1481" t="s">
        <v>990</v>
      </c>
      <c r="D1481" t="s">
        <v>3773</v>
      </c>
      <c r="E1481" t="s">
        <v>3775</v>
      </c>
      <c r="F1481" t="s">
        <v>973</v>
      </c>
      <c r="G1481">
        <v>1</v>
      </c>
      <c r="H1481">
        <v>0</v>
      </c>
      <c r="I1481" t="s">
        <v>1513</v>
      </c>
      <c r="J1481" t="s">
        <v>8723</v>
      </c>
      <c r="K1481" t="s">
        <v>990</v>
      </c>
      <c r="L1481" t="s">
        <v>1515</v>
      </c>
      <c r="M1481" t="s">
        <v>1516</v>
      </c>
      <c r="N1481" t="s">
        <v>3775</v>
      </c>
      <c r="O1481" t="s">
        <v>3775</v>
      </c>
      <c r="P1481" t="s">
        <v>9160</v>
      </c>
      <c r="Q1481">
        <v>3107</v>
      </c>
      <c r="R1481">
        <v>2431</v>
      </c>
      <c r="S1481">
        <v>2405</v>
      </c>
      <c r="T1481">
        <v>19</v>
      </c>
      <c r="U1481">
        <v>7</v>
      </c>
      <c r="V1481">
        <v>26</v>
      </c>
      <c r="W1481">
        <v>0.98929999999999996</v>
      </c>
      <c r="X1481">
        <v>1</v>
      </c>
      <c r="Y1481">
        <v>1</v>
      </c>
      <c r="Z1481">
        <v>1</v>
      </c>
      <c r="AA1481">
        <v>1</v>
      </c>
      <c r="AB1481" t="s">
        <v>990</v>
      </c>
      <c r="AC1481" t="s">
        <v>9161</v>
      </c>
      <c r="AP1481" t="s">
        <v>980</v>
      </c>
      <c r="AQ1481">
        <v>0</v>
      </c>
      <c r="AT1481" t="s">
        <v>1019</v>
      </c>
      <c r="AU1481" t="s">
        <v>7245</v>
      </c>
      <c r="AV1481" t="str">
        <f t="shared" si="23"/>
        <v>OCZYSZCZALNIA ŚCIEKÓW W CHŁOPICACH w aglomeracji Chłopice</v>
      </c>
      <c r="AW1481" t="s">
        <v>9162</v>
      </c>
      <c r="AX1481" t="s">
        <v>7022</v>
      </c>
      <c r="BF1481" s="730" t="s">
        <v>3827</v>
      </c>
      <c r="BG1481" s="730" t="s">
        <v>6677</v>
      </c>
      <c r="BH1481" s="730" t="s">
        <v>9504</v>
      </c>
    </row>
    <row r="1482" spans="1:60">
      <c r="A1482">
        <v>1478</v>
      </c>
      <c r="B1482" t="s">
        <v>990</v>
      </c>
      <c r="D1482" t="s">
        <v>3711</v>
      </c>
      <c r="E1482" t="s">
        <v>3712</v>
      </c>
      <c r="F1482" t="s">
        <v>973</v>
      </c>
      <c r="G1482">
        <v>1</v>
      </c>
      <c r="H1482">
        <v>0</v>
      </c>
      <c r="I1482" t="s">
        <v>1513</v>
      </c>
      <c r="J1482" t="s">
        <v>5887</v>
      </c>
      <c r="K1482" t="s">
        <v>8715</v>
      </c>
      <c r="L1482" t="s">
        <v>1515</v>
      </c>
      <c r="M1482" t="s">
        <v>1516</v>
      </c>
      <c r="N1482" t="s">
        <v>3712</v>
      </c>
      <c r="O1482" t="s">
        <v>3712</v>
      </c>
      <c r="P1482" t="s">
        <v>9163</v>
      </c>
      <c r="Q1482">
        <v>2244</v>
      </c>
      <c r="R1482">
        <v>2213</v>
      </c>
      <c r="S1482">
        <v>2169</v>
      </c>
      <c r="T1482">
        <v>44</v>
      </c>
      <c r="U1482">
        <v>0</v>
      </c>
      <c r="V1482">
        <v>44</v>
      </c>
      <c r="W1482">
        <v>0.98009999999999997</v>
      </c>
      <c r="X1482">
        <v>1</v>
      </c>
      <c r="Y1482">
        <v>1</v>
      </c>
      <c r="Z1482">
        <v>1</v>
      </c>
      <c r="AA1482">
        <v>1</v>
      </c>
      <c r="AB1482" t="s">
        <v>990</v>
      </c>
      <c r="AC1482" t="s">
        <v>9164</v>
      </c>
      <c r="AP1482" t="s">
        <v>980</v>
      </c>
      <c r="AQ1482">
        <v>0</v>
      </c>
      <c r="AT1482" t="s">
        <v>1038</v>
      </c>
      <c r="AU1482" t="s">
        <v>6366</v>
      </c>
      <c r="AV1482" t="str">
        <f t="shared" si="23"/>
        <v>Oczyszczalnia ścieków w Chludowie w aglomeracji Chludowo</v>
      </c>
      <c r="AW1482" t="s">
        <v>9165</v>
      </c>
      <c r="AX1482" t="s">
        <v>6367</v>
      </c>
      <c r="BF1482" s="730" t="s">
        <v>3818</v>
      </c>
      <c r="BG1482" s="730" t="s">
        <v>8722</v>
      </c>
      <c r="BH1482" s="730" t="s">
        <v>9504</v>
      </c>
    </row>
    <row r="1483" spans="1:60">
      <c r="A1483">
        <v>1479</v>
      </c>
      <c r="B1483" t="s">
        <v>990</v>
      </c>
      <c r="D1483" t="s">
        <v>3675</v>
      </c>
      <c r="E1483" t="s">
        <v>3677</v>
      </c>
      <c r="F1483" t="s">
        <v>973</v>
      </c>
      <c r="G1483">
        <v>1</v>
      </c>
      <c r="H1483">
        <v>0</v>
      </c>
      <c r="I1483" t="s">
        <v>4404</v>
      </c>
      <c r="J1483" t="s">
        <v>3677</v>
      </c>
      <c r="K1483" t="s">
        <v>4666</v>
      </c>
      <c r="L1483" t="s">
        <v>1515</v>
      </c>
      <c r="M1483" t="s">
        <v>1516</v>
      </c>
      <c r="N1483" t="s">
        <v>3677</v>
      </c>
      <c r="O1483" t="s">
        <v>9166</v>
      </c>
      <c r="P1483" t="s">
        <v>9167</v>
      </c>
      <c r="Q1483">
        <v>76473</v>
      </c>
      <c r="R1483">
        <v>70660</v>
      </c>
      <c r="S1483">
        <v>67293</v>
      </c>
      <c r="T1483">
        <v>3367</v>
      </c>
      <c r="U1483">
        <v>0</v>
      </c>
      <c r="V1483">
        <v>3367</v>
      </c>
      <c r="W1483">
        <v>0.95230000000000004</v>
      </c>
      <c r="X1483">
        <v>0</v>
      </c>
      <c r="Y1483">
        <v>1</v>
      </c>
      <c r="Z1483">
        <v>1</v>
      </c>
      <c r="AA1483">
        <v>0</v>
      </c>
      <c r="AB1483" t="s">
        <v>990</v>
      </c>
      <c r="AC1483" t="s">
        <v>9168</v>
      </c>
      <c r="AP1483" t="s">
        <v>980</v>
      </c>
      <c r="AQ1483">
        <v>0</v>
      </c>
      <c r="AT1483" t="s">
        <v>935</v>
      </c>
      <c r="AU1483" t="s">
        <v>5269</v>
      </c>
      <c r="AV1483" t="str">
        <f t="shared" si="23"/>
        <v>Oczyszczalnia Ścieków w Radkowicach w aglomeracji Chęciny</v>
      </c>
      <c r="AW1483" t="s">
        <v>9169</v>
      </c>
      <c r="AX1483" t="s">
        <v>5270</v>
      </c>
      <c r="BF1483" s="730" t="s">
        <v>3773</v>
      </c>
      <c r="BG1483" s="730" t="s">
        <v>990</v>
      </c>
      <c r="BH1483" s="730" t="s">
        <v>9504</v>
      </c>
    </row>
    <row r="1484" spans="1:60">
      <c r="A1484">
        <v>1480</v>
      </c>
      <c r="B1484" t="s">
        <v>990</v>
      </c>
      <c r="D1484" t="s">
        <v>3670</v>
      </c>
      <c r="E1484" t="s">
        <v>3671</v>
      </c>
      <c r="F1484" t="s">
        <v>1552</v>
      </c>
      <c r="G1484">
        <v>1</v>
      </c>
      <c r="H1484">
        <v>1</v>
      </c>
      <c r="I1484" t="s">
        <v>1513</v>
      </c>
      <c r="J1484" t="s">
        <v>8562</v>
      </c>
      <c r="K1484" t="s">
        <v>6677</v>
      </c>
      <c r="L1484" t="s">
        <v>1515</v>
      </c>
      <c r="M1484" t="s">
        <v>1516</v>
      </c>
      <c r="N1484" t="s">
        <v>3671</v>
      </c>
      <c r="O1484" t="s">
        <v>3671</v>
      </c>
      <c r="P1484" t="s">
        <v>9170</v>
      </c>
      <c r="Q1484">
        <v>25410</v>
      </c>
      <c r="R1484">
        <v>27549</v>
      </c>
      <c r="S1484">
        <v>25959</v>
      </c>
      <c r="T1484">
        <v>1590</v>
      </c>
      <c r="U1484">
        <v>0</v>
      </c>
      <c r="V1484">
        <v>1590</v>
      </c>
      <c r="W1484">
        <v>0.94230000000000003</v>
      </c>
      <c r="X1484">
        <v>0</v>
      </c>
      <c r="Y1484">
        <v>1</v>
      </c>
      <c r="Z1484">
        <v>1</v>
      </c>
      <c r="AA1484">
        <v>0</v>
      </c>
      <c r="AB1484" t="s">
        <v>990</v>
      </c>
      <c r="AC1484" t="s">
        <v>9171</v>
      </c>
      <c r="AJ1484" t="s">
        <v>2284</v>
      </c>
      <c r="AP1484" t="s">
        <v>1232</v>
      </c>
      <c r="AQ1484">
        <v>1</v>
      </c>
      <c r="AT1484" t="s">
        <v>1029</v>
      </c>
      <c r="AU1484" t="s">
        <v>8395</v>
      </c>
      <c r="AV1484" t="str">
        <f t="shared" si="23"/>
        <v>Oczyszczalnia Chełmsko Śląskie w aglomeracji Chełmsko Śląskie</v>
      </c>
      <c r="AW1484" t="s">
        <v>9172</v>
      </c>
      <c r="AX1484" t="s">
        <v>8396</v>
      </c>
      <c r="BF1484" s="730" t="s">
        <v>3711</v>
      </c>
      <c r="BG1484" s="730" t="s">
        <v>8715</v>
      </c>
      <c r="BH1484" s="730" t="s">
        <v>9504</v>
      </c>
    </row>
    <row r="1485" spans="1:60">
      <c r="A1485">
        <v>1481</v>
      </c>
      <c r="B1485" t="s">
        <v>990</v>
      </c>
      <c r="D1485" t="s">
        <v>3572</v>
      </c>
      <c r="E1485" t="s">
        <v>3574</v>
      </c>
      <c r="F1485" t="s">
        <v>973</v>
      </c>
      <c r="G1485">
        <v>1</v>
      </c>
      <c r="H1485">
        <v>0</v>
      </c>
      <c r="I1485" t="s">
        <v>4404</v>
      </c>
      <c r="J1485" t="s">
        <v>8545</v>
      </c>
      <c r="K1485" t="s">
        <v>5205</v>
      </c>
      <c r="L1485" t="s">
        <v>1515</v>
      </c>
      <c r="M1485" t="s">
        <v>1516</v>
      </c>
      <c r="N1485" t="s">
        <v>3574</v>
      </c>
      <c r="O1485" t="s">
        <v>3574</v>
      </c>
      <c r="P1485" t="s">
        <v>9173</v>
      </c>
      <c r="Q1485">
        <v>4779</v>
      </c>
      <c r="R1485">
        <v>4673</v>
      </c>
      <c r="S1485">
        <v>4586</v>
      </c>
      <c r="T1485">
        <v>82</v>
      </c>
      <c r="U1485">
        <v>5</v>
      </c>
      <c r="V1485">
        <v>87</v>
      </c>
      <c r="W1485">
        <v>0.98140000000000005</v>
      </c>
      <c r="X1485">
        <v>1</v>
      </c>
      <c r="Y1485">
        <v>1</v>
      </c>
      <c r="Z1485">
        <v>1</v>
      </c>
      <c r="AA1485">
        <v>1</v>
      </c>
      <c r="AB1485" t="s">
        <v>990</v>
      </c>
      <c r="AC1485" t="s">
        <v>9174</v>
      </c>
      <c r="AP1485" t="s">
        <v>980</v>
      </c>
      <c r="AQ1485">
        <v>0</v>
      </c>
      <c r="AT1485" t="s">
        <v>1169</v>
      </c>
      <c r="AU1485" t="s">
        <v>3183</v>
      </c>
      <c r="AV1485" t="str">
        <f t="shared" si="23"/>
        <v>Oczyszczalnia ścieków w Chełmnie w aglomeracji Chełmno</v>
      </c>
      <c r="AW1485" t="s">
        <v>9175</v>
      </c>
      <c r="AX1485" t="s">
        <v>3184</v>
      </c>
      <c r="BF1485" s="730" t="s">
        <v>3675</v>
      </c>
      <c r="BG1485" s="730" t="s">
        <v>4666</v>
      </c>
      <c r="BH1485" s="730" t="s">
        <v>9504</v>
      </c>
    </row>
    <row r="1486" spans="1:60">
      <c r="A1486">
        <v>1482</v>
      </c>
      <c r="B1486" t="s">
        <v>990</v>
      </c>
      <c r="D1486" t="s">
        <v>3549</v>
      </c>
      <c r="E1486" t="s">
        <v>3551</v>
      </c>
      <c r="F1486" t="s">
        <v>973</v>
      </c>
      <c r="G1486">
        <v>1</v>
      </c>
      <c r="H1486">
        <v>0</v>
      </c>
      <c r="I1486" t="s">
        <v>5533</v>
      </c>
      <c r="J1486" t="s">
        <v>5570</v>
      </c>
      <c r="K1486" t="s">
        <v>990</v>
      </c>
      <c r="L1486" t="s">
        <v>1515</v>
      </c>
      <c r="M1486" t="s">
        <v>1516</v>
      </c>
      <c r="N1486" t="s">
        <v>3551</v>
      </c>
      <c r="O1486" t="s">
        <v>3551</v>
      </c>
      <c r="P1486" t="s">
        <v>9176</v>
      </c>
      <c r="Q1486">
        <v>4039</v>
      </c>
      <c r="R1486">
        <v>3831</v>
      </c>
      <c r="S1486">
        <v>3725</v>
      </c>
      <c r="T1486">
        <v>82</v>
      </c>
      <c r="U1486">
        <v>24</v>
      </c>
      <c r="V1486">
        <v>106</v>
      </c>
      <c r="W1486">
        <v>0.97230000000000005</v>
      </c>
      <c r="X1486">
        <v>0</v>
      </c>
      <c r="Y1486">
        <v>1</v>
      </c>
      <c r="Z1486">
        <v>0</v>
      </c>
      <c r="AA1486">
        <v>0</v>
      </c>
      <c r="AB1486" t="s">
        <v>990</v>
      </c>
      <c r="AC1486" t="s">
        <v>9177</v>
      </c>
      <c r="AP1486" t="s">
        <v>980</v>
      </c>
      <c r="AQ1486">
        <v>0</v>
      </c>
      <c r="AT1486" t="s">
        <v>935</v>
      </c>
      <c r="AU1486" t="s">
        <v>4423</v>
      </c>
      <c r="AV1486" t="str">
        <f t="shared" si="23"/>
        <v>Chełmiec w aglomeracji Chełmiec</v>
      </c>
      <c r="AW1486" t="s">
        <v>4424</v>
      </c>
      <c r="AX1486" t="s">
        <v>4424</v>
      </c>
      <c r="BF1486" s="730" t="s">
        <v>3670</v>
      </c>
      <c r="BG1486" s="730" t="s">
        <v>6677</v>
      </c>
      <c r="BH1486" s="730" t="s">
        <v>9504</v>
      </c>
    </row>
    <row r="1487" spans="1:60">
      <c r="A1487">
        <v>1483</v>
      </c>
      <c r="B1487" t="s">
        <v>3526</v>
      </c>
      <c r="D1487" t="s">
        <v>3527</v>
      </c>
      <c r="E1487" t="s">
        <v>3529</v>
      </c>
      <c r="F1487" t="s">
        <v>973</v>
      </c>
      <c r="G1487">
        <v>1</v>
      </c>
      <c r="H1487">
        <v>0</v>
      </c>
      <c r="I1487" t="s">
        <v>1513</v>
      </c>
      <c r="J1487" t="s">
        <v>9178</v>
      </c>
      <c r="K1487" t="s">
        <v>9179</v>
      </c>
      <c r="L1487" t="s">
        <v>1515</v>
      </c>
      <c r="M1487" t="s">
        <v>1516</v>
      </c>
      <c r="N1487" t="s">
        <v>3529</v>
      </c>
      <c r="O1487" t="s">
        <v>3529</v>
      </c>
      <c r="P1487" t="s">
        <v>9180</v>
      </c>
      <c r="Q1487">
        <v>2508</v>
      </c>
      <c r="R1487">
        <v>2523</v>
      </c>
      <c r="S1487">
        <v>2495</v>
      </c>
      <c r="T1487">
        <v>6</v>
      </c>
      <c r="U1487">
        <v>22</v>
      </c>
      <c r="V1487">
        <v>28</v>
      </c>
      <c r="W1487">
        <v>0.9889</v>
      </c>
      <c r="X1487">
        <v>1</v>
      </c>
      <c r="Y1487">
        <v>1</v>
      </c>
      <c r="Z1487">
        <v>1</v>
      </c>
      <c r="AA1487">
        <v>1</v>
      </c>
      <c r="AB1487" t="s">
        <v>3526</v>
      </c>
      <c r="AC1487" t="s">
        <v>9181</v>
      </c>
      <c r="AP1487" t="s">
        <v>980</v>
      </c>
      <c r="AQ1487">
        <v>0</v>
      </c>
      <c r="AT1487" t="s">
        <v>935</v>
      </c>
      <c r="AU1487" t="s">
        <v>4423</v>
      </c>
      <c r="AV1487" t="str">
        <f t="shared" si="23"/>
        <v>Mała Wieś w aglomeracji Chełmiec</v>
      </c>
      <c r="AW1487" t="s">
        <v>9182</v>
      </c>
      <c r="AX1487" t="s">
        <v>4424</v>
      </c>
      <c r="BF1487" s="730" t="s">
        <v>3572</v>
      </c>
      <c r="BG1487" s="730" t="s">
        <v>5205</v>
      </c>
      <c r="BH1487" s="730" t="s">
        <v>9504</v>
      </c>
    </row>
    <row r="1488" spans="1:60">
      <c r="A1488">
        <v>1484</v>
      </c>
      <c r="B1488" t="s">
        <v>990</v>
      </c>
      <c r="D1488" t="s">
        <v>3503</v>
      </c>
      <c r="E1488" t="s">
        <v>3504</v>
      </c>
      <c r="F1488" t="s">
        <v>973</v>
      </c>
      <c r="G1488">
        <v>1</v>
      </c>
      <c r="H1488">
        <v>0</v>
      </c>
      <c r="I1488" t="s">
        <v>6018</v>
      </c>
      <c r="J1488" t="s">
        <v>8577</v>
      </c>
      <c r="K1488" t="s">
        <v>6677</v>
      </c>
      <c r="L1488" t="s">
        <v>1515</v>
      </c>
      <c r="M1488" t="s">
        <v>1516</v>
      </c>
      <c r="N1488" t="s">
        <v>3504</v>
      </c>
      <c r="O1488" t="s">
        <v>3504</v>
      </c>
      <c r="P1488" t="s">
        <v>9183</v>
      </c>
      <c r="Q1488">
        <v>11647</v>
      </c>
      <c r="R1488">
        <v>12435</v>
      </c>
      <c r="S1488">
        <v>11533</v>
      </c>
      <c r="T1488">
        <v>704</v>
      </c>
      <c r="U1488">
        <v>198</v>
      </c>
      <c r="V1488">
        <v>902</v>
      </c>
      <c r="W1488">
        <v>0.92749999999999999</v>
      </c>
      <c r="X1488">
        <v>0</v>
      </c>
      <c r="Y1488">
        <v>0</v>
      </c>
      <c r="Z1488">
        <v>1</v>
      </c>
      <c r="AA1488">
        <v>0</v>
      </c>
      <c r="AB1488" t="s">
        <v>990</v>
      </c>
      <c r="AC1488" t="s">
        <v>9184</v>
      </c>
      <c r="AP1488" t="s">
        <v>980</v>
      </c>
      <c r="AQ1488">
        <v>0</v>
      </c>
      <c r="AT1488" t="s">
        <v>935</v>
      </c>
      <c r="AU1488" t="s">
        <v>4423</v>
      </c>
      <c r="AV1488" t="str">
        <f t="shared" si="23"/>
        <v>Piątkowa w aglomeracji Chełmiec</v>
      </c>
      <c r="AW1488" t="s">
        <v>9185</v>
      </c>
      <c r="AX1488" t="s">
        <v>4424</v>
      </c>
      <c r="BF1488" s="730" t="s">
        <v>3549</v>
      </c>
      <c r="BG1488" s="730" t="s">
        <v>990</v>
      </c>
      <c r="BH1488" s="730" t="s">
        <v>9504</v>
      </c>
    </row>
    <row r="1489" spans="1:60">
      <c r="A1489">
        <v>1485</v>
      </c>
      <c r="B1489" t="s">
        <v>990</v>
      </c>
      <c r="D1489" t="s">
        <v>3476</v>
      </c>
      <c r="E1489" t="s">
        <v>3477</v>
      </c>
      <c r="F1489" t="s">
        <v>973</v>
      </c>
      <c r="G1489">
        <v>1</v>
      </c>
      <c r="H1489">
        <v>0</v>
      </c>
      <c r="I1489" t="s">
        <v>1513</v>
      </c>
      <c r="J1489" t="s">
        <v>9186</v>
      </c>
      <c r="K1489" t="s">
        <v>990</v>
      </c>
      <c r="L1489" t="s">
        <v>1515</v>
      </c>
      <c r="M1489" t="s">
        <v>1516</v>
      </c>
      <c r="N1489" t="s">
        <v>3477</v>
      </c>
      <c r="O1489" t="s">
        <v>3477</v>
      </c>
      <c r="P1489" t="s">
        <v>9187</v>
      </c>
      <c r="Q1489">
        <v>5800</v>
      </c>
      <c r="R1489">
        <v>5847</v>
      </c>
      <c r="S1489">
        <v>5843</v>
      </c>
      <c r="T1489">
        <v>2</v>
      </c>
      <c r="U1489">
        <v>2</v>
      </c>
      <c r="V1489">
        <v>4</v>
      </c>
      <c r="W1489">
        <v>0.99929999999999997</v>
      </c>
      <c r="X1489">
        <v>1</v>
      </c>
      <c r="Y1489">
        <v>1</v>
      </c>
      <c r="Z1489">
        <v>1</v>
      </c>
      <c r="AA1489">
        <v>1</v>
      </c>
      <c r="AB1489" t="s">
        <v>990</v>
      </c>
      <c r="AC1489" t="s">
        <v>9188</v>
      </c>
      <c r="AP1489" t="s">
        <v>980</v>
      </c>
      <c r="AQ1489">
        <v>0</v>
      </c>
      <c r="AT1489" t="s">
        <v>935</v>
      </c>
      <c r="AU1489" t="s">
        <v>4423</v>
      </c>
      <c r="AV1489" t="str">
        <f t="shared" si="23"/>
        <v>Wielogłowy w aglomeracji Chełmiec</v>
      </c>
      <c r="AW1489" t="s">
        <v>9189</v>
      </c>
      <c r="AX1489" t="s">
        <v>4424</v>
      </c>
      <c r="BF1489" s="730" t="s">
        <v>3527</v>
      </c>
      <c r="BG1489" s="730" t="s">
        <v>9179</v>
      </c>
      <c r="BH1489" s="730" t="s">
        <v>9504</v>
      </c>
    </row>
    <row r="1490" spans="1:60">
      <c r="A1490">
        <v>1486</v>
      </c>
      <c r="B1490" t="s">
        <v>990</v>
      </c>
      <c r="D1490" t="s">
        <v>3419</v>
      </c>
      <c r="E1490" t="s">
        <v>3420</v>
      </c>
      <c r="F1490" t="s">
        <v>973</v>
      </c>
      <c r="G1490">
        <v>1</v>
      </c>
      <c r="H1490">
        <v>0</v>
      </c>
      <c r="I1490" t="s">
        <v>4404</v>
      </c>
      <c r="J1490" t="s">
        <v>8657</v>
      </c>
      <c r="K1490" t="s">
        <v>4666</v>
      </c>
      <c r="L1490" t="s">
        <v>1515</v>
      </c>
      <c r="M1490" t="s">
        <v>1516</v>
      </c>
      <c r="N1490" t="s">
        <v>8656</v>
      </c>
      <c r="O1490" t="s">
        <v>9190</v>
      </c>
      <c r="P1490" t="s">
        <v>9191</v>
      </c>
      <c r="Q1490">
        <v>5191</v>
      </c>
      <c r="R1490">
        <v>4855</v>
      </c>
      <c r="S1490">
        <v>4708</v>
      </c>
      <c r="T1490">
        <v>135</v>
      </c>
      <c r="U1490">
        <v>12</v>
      </c>
      <c r="V1490">
        <v>147</v>
      </c>
      <c r="W1490">
        <v>0.96970000000000001</v>
      </c>
      <c r="X1490">
        <v>0</v>
      </c>
      <c r="Y1490">
        <v>0</v>
      </c>
      <c r="Z1490">
        <v>1</v>
      </c>
      <c r="AA1490">
        <v>0</v>
      </c>
      <c r="AB1490" t="s">
        <v>990</v>
      </c>
      <c r="AC1490" t="s">
        <v>9192</v>
      </c>
      <c r="AP1490" t="s">
        <v>980</v>
      </c>
      <c r="AQ1490">
        <v>0</v>
      </c>
      <c r="AT1490" t="s">
        <v>935</v>
      </c>
      <c r="AU1490" t="s">
        <v>4423</v>
      </c>
      <c r="AV1490" t="str">
        <f t="shared" si="23"/>
        <v>Podrzecze w aglomeracji Chełmiec</v>
      </c>
      <c r="AW1490" t="s">
        <v>9193</v>
      </c>
      <c r="AX1490" t="s">
        <v>4424</v>
      </c>
      <c r="BF1490" s="730" t="s">
        <v>3503</v>
      </c>
      <c r="BG1490" s="730" t="s">
        <v>6677</v>
      </c>
      <c r="BH1490" s="730" t="s">
        <v>9504</v>
      </c>
    </row>
    <row r="1491" spans="1:60">
      <c r="A1491">
        <v>1487</v>
      </c>
      <c r="B1491" t="s">
        <v>990</v>
      </c>
      <c r="D1491" t="s">
        <v>3393</v>
      </c>
      <c r="E1491" t="s">
        <v>3395</v>
      </c>
      <c r="F1491" t="s">
        <v>973</v>
      </c>
      <c r="G1491">
        <v>1</v>
      </c>
      <c r="H1491">
        <v>0</v>
      </c>
      <c r="I1491" t="s">
        <v>4404</v>
      </c>
      <c r="J1491" t="s">
        <v>8621</v>
      </c>
      <c r="K1491" t="s">
        <v>4666</v>
      </c>
      <c r="L1491" t="s">
        <v>1515</v>
      </c>
      <c r="M1491" t="s">
        <v>1516</v>
      </c>
      <c r="N1491" t="s">
        <v>3395</v>
      </c>
      <c r="O1491" t="s">
        <v>3395</v>
      </c>
      <c r="P1491" t="s">
        <v>9194</v>
      </c>
      <c r="Q1491">
        <v>8262</v>
      </c>
      <c r="R1491">
        <v>8050</v>
      </c>
      <c r="S1491">
        <v>7717</v>
      </c>
      <c r="T1491">
        <v>248</v>
      </c>
      <c r="U1491">
        <v>85</v>
      </c>
      <c r="V1491">
        <v>333</v>
      </c>
      <c r="W1491">
        <v>0.95860000000000001</v>
      </c>
      <c r="X1491">
        <v>0</v>
      </c>
      <c r="Y1491">
        <v>1</v>
      </c>
      <c r="Z1491">
        <v>1</v>
      </c>
      <c r="AA1491">
        <v>0</v>
      </c>
      <c r="AB1491" t="s">
        <v>990</v>
      </c>
      <c r="AC1491" t="s">
        <v>9195</v>
      </c>
      <c r="AP1491" t="s">
        <v>980</v>
      </c>
      <c r="AQ1491">
        <v>0</v>
      </c>
      <c r="AT1491" t="s">
        <v>1047</v>
      </c>
      <c r="AU1491" t="s">
        <v>4220</v>
      </c>
      <c r="AV1491" t="str">
        <f t="shared" si="23"/>
        <v>Chełm Śląski w aglomeracji Chełm Śląski</v>
      </c>
      <c r="AW1491" t="s">
        <v>4221</v>
      </c>
      <c r="AX1491" t="s">
        <v>4221</v>
      </c>
      <c r="BF1491" s="730" t="s">
        <v>3476</v>
      </c>
      <c r="BG1491" s="730" t="s">
        <v>990</v>
      </c>
      <c r="BH1491" s="730" t="s">
        <v>9504</v>
      </c>
    </row>
    <row r="1492" spans="1:60">
      <c r="A1492">
        <v>1488</v>
      </c>
      <c r="B1492" t="s">
        <v>990</v>
      </c>
      <c r="D1492" t="s">
        <v>3359</v>
      </c>
      <c r="E1492" t="s">
        <v>3361</v>
      </c>
      <c r="F1492" t="s">
        <v>973</v>
      </c>
      <c r="G1492">
        <v>1</v>
      </c>
      <c r="H1492">
        <v>0</v>
      </c>
      <c r="I1492" t="s">
        <v>6018</v>
      </c>
      <c r="J1492" t="s">
        <v>8730</v>
      </c>
      <c r="K1492" t="s">
        <v>5205</v>
      </c>
      <c r="L1492" t="s">
        <v>1515</v>
      </c>
      <c r="M1492" t="s">
        <v>1516</v>
      </c>
      <c r="N1492" t="s">
        <v>3361</v>
      </c>
      <c r="O1492" t="s">
        <v>3361</v>
      </c>
      <c r="P1492" t="s">
        <v>9196</v>
      </c>
      <c r="Q1492">
        <v>5700</v>
      </c>
      <c r="R1492">
        <v>5433</v>
      </c>
      <c r="S1492">
        <v>4693</v>
      </c>
      <c r="T1492">
        <v>577</v>
      </c>
      <c r="U1492">
        <v>100</v>
      </c>
      <c r="V1492">
        <v>740</v>
      </c>
      <c r="W1492">
        <v>0.86380000000000001</v>
      </c>
      <c r="X1492">
        <v>0</v>
      </c>
      <c r="Y1492">
        <v>1</v>
      </c>
      <c r="Z1492">
        <v>1</v>
      </c>
      <c r="AA1492">
        <v>0</v>
      </c>
      <c r="AB1492" t="s">
        <v>990</v>
      </c>
      <c r="AC1492" t="s">
        <v>9197</v>
      </c>
      <c r="AP1492" t="s">
        <v>980</v>
      </c>
      <c r="AQ1492">
        <v>0</v>
      </c>
      <c r="AT1492" t="s">
        <v>1212</v>
      </c>
      <c r="AU1492" t="s">
        <v>5546</v>
      </c>
      <c r="AV1492" t="str">
        <f t="shared" si="23"/>
        <v>Bieławin w aglomeracji Chełm</v>
      </c>
      <c r="AW1492" t="s">
        <v>9198</v>
      </c>
      <c r="AX1492" t="s">
        <v>5547</v>
      </c>
      <c r="BF1492" s="730" t="s">
        <v>3419</v>
      </c>
      <c r="BG1492" s="730" t="s">
        <v>4666</v>
      </c>
      <c r="BH1492" s="730" t="s">
        <v>9504</v>
      </c>
    </row>
    <row r="1493" spans="1:60">
      <c r="A1493">
        <v>1489</v>
      </c>
      <c r="B1493" t="s">
        <v>990</v>
      </c>
      <c r="D1493" t="s">
        <v>3353</v>
      </c>
      <c r="E1493" t="s">
        <v>3354</v>
      </c>
      <c r="F1493" t="s">
        <v>973</v>
      </c>
      <c r="G1493">
        <v>1</v>
      </c>
      <c r="H1493">
        <v>0</v>
      </c>
      <c r="I1493" t="s">
        <v>1513</v>
      </c>
      <c r="J1493" t="s">
        <v>5887</v>
      </c>
      <c r="K1493" t="s">
        <v>8715</v>
      </c>
      <c r="L1493" t="s">
        <v>1515</v>
      </c>
      <c r="M1493" t="s">
        <v>1516</v>
      </c>
      <c r="N1493" t="s">
        <v>3354</v>
      </c>
      <c r="O1493" t="s">
        <v>3354</v>
      </c>
      <c r="P1493" t="s">
        <v>9199</v>
      </c>
      <c r="Q1493">
        <v>22350</v>
      </c>
      <c r="R1493">
        <v>24187</v>
      </c>
      <c r="S1493">
        <v>23733</v>
      </c>
      <c r="T1493">
        <v>401</v>
      </c>
      <c r="U1493">
        <v>53</v>
      </c>
      <c r="V1493">
        <v>454</v>
      </c>
      <c r="W1493">
        <v>0.98119999999999996</v>
      </c>
      <c r="X1493">
        <v>1</v>
      </c>
      <c r="Y1493">
        <v>1</v>
      </c>
      <c r="Z1493">
        <v>1</v>
      </c>
      <c r="AA1493">
        <v>1</v>
      </c>
      <c r="AB1493" t="s">
        <v>990</v>
      </c>
      <c r="AC1493" t="s">
        <v>9200</v>
      </c>
      <c r="AP1493" t="s">
        <v>980</v>
      </c>
      <c r="AQ1493">
        <v>0</v>
      </c>
      <c r="AT1493" t="s">
        <v>990</v>
      </c>
      <c r="AU1493" t="s">
        <v>8697</v>
      </c>
      <c r="AV1493" t="str">
        <f t="shared" si="23"/>
        <v>Oczyszczalnia Ścieków w Charsznicy, ul. Żarnowiecka 3, 32-250 Miechów-Charsznica w aglomeracji Charsznica</v>
      </c>
      <c r="AW1493" t="s">
        <v>9201</v>
      </c>
      <c r="AX1493" t="s">
        <v>8698</v>
      </c>
      <c r="BF1493" s="730" t="s">
        <v>3393</v>
      </c>
      <c r="BG1493" s="730" t="s">
        <v>4666</v>
      </c>
      <c r="BH1493" s="730" t="s">
        <v>9504</v>
      </c>
    </row>
    <row r="1494" spans="1:60">
      <c r="A1494">
        <v>1490</v>
      </c>
      <c r="B1494" t="s">
        <v>990</v>
      </c>
      <c r="D1494" t="s">
        <v>3319</v>
      </c>
      <c r="E1494" t="s">
        <v>3320</v>
      </c>
      <c r="F1494" t="s">
        <v>973</v>
      </c>
      <c r="G1494">
        <v>1</v>
      </c>
      <c r="H1494">
        <v>0</v>
      </c>
      <c r="I1494" t="s">
        <v>1513</v>
      </c>
      <c r="J1494" t="s">
        <v>8824</v>
      </c>
      <c r="K1494" t="s">
        <v>990</v>
      </c>
      <c r="L1494" t="s">
        <v>1515</v>
      </c>
      <c r="M1494" t="s">
        <v>1516</v>
      </c>
      <c r="N1494" t="s">
        <v>9202</v>
      </c>
      <c r="O1494" t="s">
        <v>9202</v>
      </c>
      <c r="P1494" t="s">
        <v>9203</v>
      </c>
      <c r="Q1494">
        <v>3130</v>
      </c>
      <c r="R1494">
        <v>3263</v>
      </c>
      <c r="S1494">
        <v>3204</v>
      </c>
      <c r="T1494">
        <v>59</v>
      </c>
      <c r="U1494">
        <v>0</v>
      </c>
      <c r="V1494">
        <v>59</v>
      </c>
      <c r="W1494">
        <v>0.9819</v>
      </c>
      <c r="X1494">
        <v>1</v>
      </c>
      <c r="Y1494">
        <v>1</v>
      </c>
      <c r="Z1494">
        <v>1</v>
      </c>
      <c r="AA1494">
        <v>1</v>
      </c>
      <c r="AB1494" t="s">
        <v>990</v>
      </c>
      <c r="AC1494" t="s">
        <v>9204</v>
      </c>
      <c r="AP1494" t="s">
        <v>980</v>
      </c>
      <c r="AQ1494">
        <v>0</v>
      </c>
      <c r="AT1494" t="s">
        <v>990</v>
      </c>
      <c r="AU1494" t="s">
        <v>8691</v>
      </c>
      <c r="AV1494" t="str">
        <f t="shared" si="23"/>
        <v xml:space="preserve">Cegłów w aglomeracji Cegłów </v>
      </c>
      <c r="AW1494" t="s">
        <v>8693</v>
      </c>
      <c r="AX1494" t="s">
        <v>8692</v>
      </c>
      <c r="BF1494" s="730" t="s">
        <v>3359</v>
      </c>
      <c r="BG1494" s="730" t="s">
        <v>5205</v>
      </c>
      <c r="BH1494" s="730" t="s">
        <v>9504</v>
      </c>
    </row>
    <row r="1495" spans="1:60">
      <c r="A1495">
        <v>1491</v>
      </c>
      <c r="B1495" t="s">
        <v>990</v>
      </c>
      <c r="D1495" t="s">
        <v>3189</v>
      </c>
      <c r="E1495" t="s">
        <v>3191</v>
      </c>
      <c r="F1495" t="s">
        <v>973</v>
      </c>
      <c r="G1495">
        <v>2</v>
      </c>
      <c r="H1495">
        <v>0</v>
      </c>
      <c r="I1495" t="s">
        <v>3590</v>
      </c>
      <c r="J1495" t="s">
        <v>3707</v>
      </c>
      <c r="K1495" t="s">
        <v>5205</v>
      </c>
      <c r="L1495" t="s">
        <v>1515</v>
      </c>
      <c r="M1495" t="s">
        <v>1516</v>
      </c>
      <c r="N1495" t="s">
        <v>3191</v>
      </c>
      <c r="O1495" t="s">
        <v>3191</v>
      </c>
      <c r="P1495" t="s">
        <v>9205</v>
      </c>
      <c r="Q1495">
        <v>8239</v>
      </c>
      <c r="R1495">
        <v>9033</v>
      </c>
      <c r="S1495">
        <v>8991</v>
      </c>
      <c r="T1495">
        <v>42</v>
      </c>
      <c r="U1495">
        <v>0</v>
      </c>
      <c r="V1495">
        <v>42</v>
      </c>
      <c r="W1495">
        <v>0.99539999999999995</v>
      </c>
      <c r="X1495">
        <v>1</v>
      </c>
      <c r="Y1495">
        <v>0</v>
      </c>
      <c r="Z1495">
        <v>0</v>
      </c>
      <c r="AA1495">
        <v>0</v>
      </c>
      <c r="AB1495" t="s">
        <v>990</v>
      </c>
      <c r="AC1495" s="489" t="s">
        <v>9206</v>
      </c>
      <c r="AD1495" s="488" t="s">
        <v>9207</v>
      </c>
      <c r="AP1495" t="s">
        <v>980</v>
      </c>
      <c r="AQ1495">
        <v>0</v>
      </c>
      <c r="AT1495" t="s">
        <v>935</v>
      </c>
      <c r="AU1495" t="s">
        <v>4461</v>
      </c>
      <c r="AV1495" t="str">
        <f t="shared" si="23"/>
        <v>Cedzyna w aglomeracji Cedzyna</v>
      </c>
      <c r="AW1495" t="s">
        <v>4462</v>
      </c>
      <c r="AX1495" t="s">
        <v>4462</v>
      </c>
      <c r="BF1495" s="730" t="s">
        <v>3353</v>
      </c>
      <c r="BG1495" s="730" t="s">
        <v>8715</v>
      </c>
      <c r="BH1495" s="730" t="s">
        <v>9504</v>
      </c>
    </row>
    <row r="1496" spans="1:60">
      <c r="A1496">
        <v>1492</v>
      </c>
      <c r="B1496" t="s">
        <v>990</v>
      </c>
      <c r="D1496" t="s">
        <v>3106</v>
      </c>
      <c r="E1496" t="s">
        <v>3107</v>
      </c>
      <c r="F1496" t="s">
        <v>973</v>
      </c>
      <c r="G1496">
        <v>1</v>
      </c>
      <c r="H1496">
        <v>0</v>
      </c>
      <c r="I1496" t="s">
        <v>1513</v>
      </c>
      <c r="J1496" t="s">
        <v>9208</v>
      </c>
      <c r="K1496" t="s">
        <v>990</v>
      </c>
      <c r="L1496" t="s">
        <v>1515</v>
      </c>
      <c r="M1496" t="s">
        <v>1516</v>
      </c>
      <c r="N1496" t="s">
        <v>3107</v>
      </c>
      <c r="O1496" t="s">
        <v>3107</v>
      </c>
      <c r="P1496" t="s">
        <v>9209</v>
      </c>
      <c r="Q1496">
        <v>12173</v>
      </c>
      <c r="R1496">
        <v>11870</v>
      </c>
      <c r="S1496">
        <v>11688</v>
      </c>
      <c r="T1496">
        <v>182</v>
      </c>
      <c r="U1496">
        <v>0</v>
      </c>
      <c r="V1496">
        <v>182</v>
      </c>
      <c r="W1496">
        <v>0.98470000000000002</v>
      </c>
      <c r="X1496">
        <v>1</v>
      </c>
      <c r="Y1496">
        <v>1</v>
      </c>
      <c r="Z1496">
        <v>1</v>
      </c>
      <c r="AA1496">
        <v>1</v>
      </c>
      <c r="AB1496" t="s">
        <v>990</v>
      </c>
      <c r="AC1496" t="s">
        <v>9210</v>
      </c>
      <c r="AP1496" t="s">
        <v>980</v>
      </c>
      <c r="AQ1496">
        <v>0</v>
      </c>
      <c r="AT1496" t="s">
        <v>970</v>
      </c>
      <c r="AU1496" t="s">
        <v>1296</v>
      </c>
      <c r="AV1496" t="str">
        <f t="shared" si="23"/>
        <v>Oczyszczalnia ścieków w Cedyni w aglomeracji Cedynia</v>
      </c>
      <c r="AW1496" t="s">
        <v>9211</v>
      </c>
      <c r="AX1496" t="s">
        <v>1297</v>
      </c>
      <c r="BF1496" s="730" t="s">
        <v>3319</v>
      </c>
      <c r="BG1496" s="730" t="s">
        <v>990</v>
      </c>
      <c r="BH1496" s="730" t="s">
        <v>9504</v>
      </c>
    </row>
    <row r="1497" spans="1:60">
      <c r="A1497">
        <v>1493</v>
      </c>
      <c r="B1497" t="s">
        <v>990</v>
      </c>
      <c r="D1497" t="s">
        <v>2916</v>
      </c>
      <c r="E1497" t="s">
        <v>2918</v>
      </c>
      <c r="F1497" t="s">
        <v>973</v>
      </c>
      <c r="G1497">
        <v>1</v>
      </c>
      <c r="H1497">
        <v>0</v>
      </c>
      <c r="I1497" t="s">
        <v>1513</v>
      </c>
      <c r="J1497" t="s">
        <v>8819</v>
      </c>
      <c r="K1497" t="s">
        <v>990</v>
      </c>
      <c r="L1497" t="s">
        <v>1515</v>
      </c>
      <c r="M1497" t="s">
        <v>1516</v>
      </c>
      <c r="N1497" t="s">
        <v>2918</v>
      </c>
      <c r="O1497" t="s">
        <v>2918</v>
      </c>
      <c r="P1497" t="s">
        <v>9212</v>
      </c>
      <c r="Q1497">
        <v>6114</v>
      </c>
      <c r="R1497">
        <v>6788</v>
      </c>
      <c r="S1497">
        <v>6658</v>
      </c>
      <c r="T1497">
        <v>130</v>
      </c>
      <c r="U1497">
        <v>0</v>
      </c>
      <c r="V1497">
        <v>130</v>
      </c>
      <c r="W1497">
        <v>0.98080000000000001</v>
      </c>
      <c r="X1497">
        <v>1</v>
      </c>
      <c r="Y1497">
        <v>1</v>
      </c>
      <c r="Z1497">
        <v>1</v>
      </c>
      <c r="AA1497">
        <v>1</v>
      </c>
      <c r="AB1497" t="s">
        <v>990</v>
      </c>
      <c r="AC1497" t="s">
        <v>9213</v>
      </c>
      <c r="AP1497" t="s">
        <v>980</v>
      </c>
      <c r="AQ1497">
        <v>0</v>
      </c>
      <c r="AT1497" t="s">
        <v>1169</v>
      </c>
      <c r="AU1497" t="s">
        <v>2529</v>
      </c>
      <c r="AV1497" t="str">
        <f t="shared" si="23"/>
        <v>Cedry Wielkie w aglomeracji Cedry Wielkie</v>
      </c>
      <c r="AW1497" t="s">
        <v>2530</v>
      </c>
      <c r="AX1497" t="s">
        <v>2530</v>
      </c>
      <c r="BF1497" s="730" t="s">
        <v>3189</v>
      </c>
      <c r="BG1497" s="730" t="s">
        <v>5205</v>
      </c>
      <c r="BH1497" s="730" t="s">
        <v>9504</v>
      </c>
    </row>
    <row r="1498" spans="1:60">
      <c r="A1498">
        <v>1494</v>
      </c>
      <c r="B1498" t="s">
        <v>990</v>
      </c>
      <c r="D1498" t="s">
        <v>2823</v>
      </c>
      <c r="E1498" t="s">
        <v>2824</v>
      </c>
      <c r="F1498" t="s">
        <v>973</v>
      </c>
      <c r="G1498">
        <v>1</v>
      </c>
      <c r="H1498">
        <v>0</v>
      </c>
      <c r="I1498" t="s">
        <v>1513</v>
      </c>
      <c r="J1498" t="s">
        <v>9214</v>
      </c>
      <c r="K1498" t="s">
        <v>4666</v>
      </c>
      <c r="L1498" t="s">
        <v>1515</v>
      </c>
      <c r="M1498" t="s">
        <v>1516</v>
      </c>
      <c r="N1498" t="s">
        <v>2824</v>
      </c>
      <c r="O1498" t="s">
        <v>2824</v>
      </c>
      <c r="P1498" t="s">
        <v>9215</v>
      </c>
      <c r="Q1498">
        <v>2794</v>
      </c>
      <c r="R1498">
        <v>2805</v>
      </c>
      <c r="S1498">
        <v>2755</v>
      </c>
      <c r="T1498">
        <v>7</v>
      </c>
      <c r="U1498">
        <v>43</v>
      </c>
      <c r="V1498">
        <v>50</v>
      </c>
      <c r="W1498">
        <v>0.98219999999999996</v>
      </c>
      <c r="X1498">
        <v>1</v>
      </c>
      <c r="Y1498">
        <v>1</v>
      </c>
      <c r="Z1498">
        <v>1</v>
      </c>
      <c r="AA1498">
        <v>1</v>
      </c>
      <c r="AB1498" t="s">
        <v>990</v>
      </c>
      <c r="AC1498" t="s">
        <v>9216</v>
      </c>
      <c r="AP1498" t="s">
        <v>980</v>
      </c>
      <c r="AQ1498">
        <v>0</v>
      </c>
      <c r="AT1498" t="s">
        <v>1169</v>
      </c>
      <c r="AU1498" t="s">
        <v>2529</v>
      </c>
      <c r="AV1498" t="str">
        <f t="shared" si="23"/>
        <v>Trutnowy w aglomeracji Cedry Wielkie</v>
      </c>
      <c r="AW1498" t="s">
        <v>9217</v>
      </c>
      <c r="AX1498" t="s">
        <v>2530</v>
      </c>
      <c r="BF1498" s="730" t="s">
        <v>3106</v>
      </c>
      <c r="BG1498" s="730" t="s">
        <v>990</v>
      </c>
      <c r="BH1498" s="730" t="s">
        <v>9504</v>
      </c>
    </row>
    <row r="1499" spans="1:60">
      <c r="A1499">
        <v>1495</v>
      </c>
      <c r="B1499" t="s">
        <v>990</v>
      </c>
      <c r="D1499" t="s">
        <v>2813</v>
      </c>
      <c r="E1499" t="s">
        <v>2815</v>
      </c>
      <c r="F1499" t="s">
        <v>973</v>
      </c>
      <c r="G1499">
        <v>1</v>
      </c>
      <c r="H1499">
        <v>0</v>
      </c>
      <c r="I1499" t="s">
        <v>1513</v>
      </c>
      <c r="J1499" t="s">
        <v>8651</v>
      </c>
      <c r="K1499" t="s">
        <v>6677</v>
      </c>
      <c r="L1499" t="s">
        <v>1515</v>
      </c>
      <c r="M1499" t="s">
        <v>1516</v>
      </c>
      <c r="N1499" t="s">
        <v>2815</v>
      </c>
      <c r="O1499" t="s">
        <v>2815</v>
      </c>
      <c r="P1499" t="s">
        <v>9218</v>
      </c>
      <c r="Q1499">
        <v>7595</v>
      </c>
      <c r="R1499">
        <v>7895</v>
      </c>
      <c r="S1499">
        <v>7706</v>
      </c>
      <c r="T1499">
        <v>184</v>
      </c>
      <c r="U1499">
        <v>5</v>
      </c>
      <c r="V1499">
        <v>189</v>
      </c>
      <c r="W1499">
        <v>0.97609999999999997</v>
      </c>
      <c r="X1499">
        <v>0</v>
      </c>
      <c r="Y1499">
        <v>1</v>
      </c>
      <c r="Z1499">
        <v>0</v>
      </c>
      <c r="AA1499">
        <v>0</v>
      </c>
      <c r="AB1499" t="s">
        <v>990</v>
      </c>
      <c r="AC1499" t="s">
        <v>9219</v>
      </c>
      <c r="AP1499" t="s">
        <v>980</v>
      </c>
      <c r="AQ1499">
        <v>0</v>
      </c>
      <c r="AT1499" t="s">
        <v>1169</v>
      </c>
      <c r="AU1499" t="s">
        <v>2523</v>
      </c>
      <c r="AV1499" t="str">
        <f t="shared" si="23"/>
        <v>Przyborzyce w aglomeracji Bytów</v>
      </c>
      <c r="AW1499" t="s">
        <v>9220</v>
      </c>
      <c r="AX1499" t="s">
        <v>2524</v>
      </c>
      <c r="BF1499" s="730" t="s">
        <v>2916</v>
      </c>
      <c r="BG1499" s="730" t="s">
        <v>990</v>
      </c>
      <c r="BH1499" s="730" t="s">
        <v>9504</v>
      </c>
    </row>
    <row r="1500" spans="1:60">
      <c r="A1500">
        <v>1496</v>
      </c>
      <c r="B1500" t="s">
        <v>990</v>
      </c>
      <c r="D1500" t="s">
        <v>2792</v>
      </c>
      <c r="E1500" t="s">
        <v>2793</v>
      </c>
      <c r="F1500" t="s">
        <v>973</v>
      </c>
      <c r="G1500">
        <v>1</v>
      </c>
      <c r="H1500">
        <v>0</v>
      </c>
      <c r="I1500" t="s">
        <v>9221</v>
      </c>
      <c r="J1500" t="s">
        <v>9222</v>
      </c>
      <c r="K1500" t="s">
        <v>8715</v>
      </c>
      <c r="L1500" t="s">
        <v>1515</v>
      </c>
      <c r="M1500" t="s">
        <v>1516</v>
      </c>
      <c r="N1500" t="s">
        <v>2793</v>
      </c>
      <c r="O1500" t="s">
        <v>2793</v>
      </c>
      <c r="P1500" t="s">
        <v>9223</v>
      </c>
      <c r="Q1500">
        <v>4692</v>
      </c>
      <c r="R1500">
        <v>4692</v>
      </c>
      <c r="S1500">
        <v>4660</v>
      </c>
      <c r="T1500">
        <v>32</v>
      </c>
      <c r="U1500">
        <v>0</v>
      </c>
      <c r="V1500">
        <v>32</v>
      </c>
      <c r="W1500">
        <v>0.99319999999999997</v>
      </c>
      <c r="X1500">
        <v>1</v>
      </c>
      <c r="Y1500">
        <v>1</v>
      </c>
      <c r="Z1500">
        <v>1</v>
      </c>
      <c r="AA1500">
        <v>1</v>
      </c>
      <c r="AB1500" t="s">
        <v>990</v>
      </c>
      <c r="AC1500" t="s">
        <v>9224</v>
      </c>
      <c r="AP1500" t="s">
        <v>980</v>
      </c>
      <c r="AQ1500">
        <v>0</v>
      </c>
      <c r="AT1500" t="s">
        <v>1029</v>
      </c>
      <c r="AU1500" t="s">
        <v>8200</v>
      </c>
      <c r="AV1500" t="str">
        <f t="shared" si="23"/>
        <v>Bytom Odrzański w aglomeracji Bytom Odrzański</v>
      </c>
      <c r="AW1500" t="s">
        <v>8201</v>
      </c>
      <c r="AX1500" t="s">
        <v>8201</v>
      </c>
      <c r="BF1500" s="730" t="s">
        <v>2823</v>
      </c>
      <c r="BG1500" s="730" t="s">
        <v>4666</v>
      </c>
      <c r="BH1500" s="730" t="s">
        <v>9504</v>
      </c>
    </row>
    <row r="1501" spans="1:60">
      <c r="A1501">
        <v>1497</v>
      </c>
      <c r="B1501" t="s">
        <v>990</v>
      </c>
      <c r="D1501" t="s">
        <v>2768</v>
      </c>
      <c r="E1501" t="s">
        <v>9225</v>
      </c>
      <c r="F1501" t="s">
        <v>973</v>
      </c>
      <c r="G1501">
        <v>1</v>
      </c>
      <c r="H1501">
        <v>0</v>
      </c>
      <c r="I1501" t="s">
        <v>6018</v>
      </c>
      <c r="J1501" t="s">
        <v>9225</v>
      </c>
      <c r="K1501" t="s">
        <v>5205</v>
      </c>
      <c r="L1501" t="s">
        <v>1515</v>
      </c>
      <c r="M1501" t="s">
        <v>1516</v>
      </c>
      <c r="N1501" t="s">
        <v>9226</v>
      </c>
      <c r="O1501" t="s">
        <v>9227</v>
      </c>
      <c r="P1501" t="s">
        <v>9228</v>
      </c>
      <c r="Q1501">
        <v>85345</v>
      </c>
      <c r="R1501">
        <v>81246</v>
      </c>
      <c r="S1501">
        <v>78038</v>
      </c>
      <c r="T1501">
        <v>3208</v>
      </c>
      <c r="U1501">
        <v>0</v>
      </c>
      <c r="V1501">
        <v>3208</v>
      </c>
      <c r="W1501">
        <v>0.96050000000000002</v>
      </c>
      <c r="X1501">
        <v>0</v>
      </c>
      <c r="Y1501">
        <v>1</v>
      </c>
      <c r="Z1501">
        <v>1</v>
      </c>
      <c r="AA1501">
        <v>0</v>
      </c>
      <c r="AB1501" t="s">
        <v>990</v>
      </c>
      <c r="AC1501" t="s">
        <v>9229</v>
      </c>
      <c r="AP1501" t="s">
        <v>980</v>
      </c>
      <c r="AQ1501">
        <v>0</v>
      </c>
      <c r="AT1501" t="s">
        <v>1047</v>
      </c>
      <c r="AU1501" t="s">
        <v>4209</v>
      </c>
      <c r="AV1501" t="str">
        <f t="shared" si="23"/>
        <v>CENTRALNA w aglomeracji Bytom</v>
      </c>
      <c r="AW1501" t="s">
        <v>9230</v>
      </c>
      <c r="AX1501" t="s">
        <v>4210</v>
      </c>
      <c r="BF1501" s="730" t="s">
        <v>2813</v>
      </c>
      <c r="BG1501" s="730" t="s">
        <v>6677</v>
      </c>
      <c r="BH1501" s="730" t="s">
        <v>9504</v>
      </c>
    </row>
    <row r="1502" spans="1:60">
      <c r="A1502">
        <v>1498</v>
      </c>
      <c r="B1502" t="s">
        <v>990</v>
      </c>
      <c r="D1502" t="s">
        <v>2727</v>
      </c>
      <c r="E1502" t="s">
        <v>2728</v>
      </c>
      <c r="F1502" t="s">
        <v>973</v>
      </c>
      <c r="G1502">
        <v>1</v>
      </c>
      <c r="H1502">
        <v>0</v>
      </c>
      <c r="I1502" t="s">
        <v>1513</v>
      </c>
      <c r="J1502" t="s">
        <v>8644</v>
      </c>
      <c r="K1502" t="s">
        <v>990</v>
      </c>
      <c r="L1502" t="s">
        <v>1515</v>
      </c>
      <c r="M1502" t="s">
        <v>1516</v>
      </c>
      <c r="N1502" t="s">
        <v>5246</v>
      </c>
      <c r="O1502" t="s">
        <v>5246</v>
      </c>
      <c r="P1502" t="s">
        <v>9231</v>
      </c>
      <c r="Q1502">
        <v>3416</v>
      </c>
      <c r="R1502">
        <v>3283</v>
      </c>
      <c r="S1502">
        <v>2506</v>
      </c>
      <c r="T1502">
        <v>697</v>
      </c>
      <c r="U1502">
        <v>80</v>
      </c>
      <c r="V1502">
        <v>777</v>
      </c>
      <c r="W1502">
        <v>0.76329999999999998</v>
      </c>
      <c r="X1502">
        <v>0</v>
      </c>
      <c r="Y1502">
        <v>1</v>
      </c>
      <c r="Z1502">
        <v>1</v>
      </c>
      <c r="AA1502">
        <v>0</v>
      </c>
      <c r="AB1502" t="s">
        <v>990</v>
      </c>
      <c r="AC1502" t="s">
        <v>9232</v>
      </c>
      <c r="AP1502" t="s">
        <v>980</v>
      </c>
      <c r="AQ1502">
        <v>0</v>
      </c>
      <c r="AT1502" t="s">
        <v>1047</v>
      </c>
      <c r="AU1502" t="s">
        <v>4209</v>
      </c>
      <c r="AV1502" t="str">
        <f t="shared" si="23"/>
        <v>BOBREK w aglomeracji Bytom</v>
      </c>
      <c r="AW1502" t="s">
        <v>9233</v>
      </c>
      <c r="AX1502" t="s">
        <v>4210</v>
      </c>
      <c r="BF1502" s="730" t="s">
        <v>2792</v>
      </c>
      <c r="BG1502" s="730" t="s">
        <v>8715</v>
      </c>
      <c r="BH1502" s="730" t="s">
        <v>9504</v>
      </c>
    </row>
    <row r="1503" spans="1:60">
      <c r="A1503">
        <v>1499</v>
      </c>
      <c r="B1503" t="s">
        <v>990</v>
      </c>
      <c r="D1503" t="s">
        <v>2527</v>
      </c>
      <c r="E1503" t="s">
        <v>2528</v>
      </c>
      <c r="F1503" t="s">
        <v>973</v>
      </c>
      <c r="G1503">
        <v>1</v>
      </c>
      <c r="H1503">
        <v>0</v>
      </c>
      <c r="I1503" t="s">
        <v>6018</v>
      </c>
      <c r="J1503" t="s">
        <v>6531</v>
      </c>
      <c r="K1503" t="s">
        <v>5205</v>
      </c>
      <c r="L1503" t="s">
        <v>1515</v>
      </c>
      <c r="M1503" t="s">
        <v>1516</v>
      </c>
      <c r="N1503" t="s">
        <v>2528</v>
      </c>
      <c r="O1503" t="s">
        <v>2528</v>
      </c>
      <c r="P1503" t="s">
        <v>9234</v>
      </c>
      <c r="Q1503">
        <v>4413</v>
      </c>
      <c r="R1503">
        <v>4314</v>
      </c>
      <c r="S1503">
        <v>4106</v>
      </c>
      <c r="T1503">
        <v>198</v>
      </c>
      <c r="U1503">
        <v>10</v>
      </c>
      <c r="V1503">
        <v>208</v>
      </c>
      <c r="W1503">
        <v>0.95179999999999998</v>
      </c>
      <c r="X1503">
        <v>0</v>
      </c>
      <c r="Y1503">
        <v>1</v>
      </c>
      <c r="Z1503">
        <v>1</v>
      </c>
      <c r="AA1503">
        <v>0</v>
      </c>
      <c r="AB1503" t="s">
        <v>990</v>
      </c>
      <c r="AC1503" t="s">
        <v>9235</v>
      </c>
      <c r="AP1503" t="s">
        <v>980</v>
      </c>
      <c r="AQ1503">
        <v>0</v>
      </c>
      <c r="AT1503" t="s">
        <v>1047</v>
      </c>
      <c r="AU1503" t="s">
        <v>4209</v>
      </c>
      <c r="AV1503" t="str">
        <f t="shared" si="23"/>
        <v>MIECHOWICE w aglomeracji Bytom</v>
      </c>
      <c r="AW1503" t="s">
        <v>9236</v>
      </c>
      <c r="AX1503" t="s">
        <v>4210</v>
      </c>
      <c r="BF1503" s="730" t="s">
        <v>2768</v>
      </c>
      <c r="BG1503" s="730" t="s">
        <v>5205</v>
      </c>
      <c r="BH1503" s="730" t="s">
        <v>9504</v>
      </c>
    </row>
    <row r="1504" spans="1:60">
      <c r="A1504">
        <v>1500</v>
      </c>
      <c r="B1504" t="s">
        <v>990</v>
      </c>
      <c r="D1504" t="s">
        <v>2450</v>
      </c>
      <c r="E1504" t="s">
        <v>2445</v>
      </c>
      <c r="F1504" t="s">
        <v>973</v>
      </c>
      <c r="G1504">
        <v>2</v>
      </c>
      <c r="H1504">
        <v>0</v>
      </c>
      <c r="I1504" t="s">
        <v>6018</v>
      </c>
      <c r="J1504" t="s">
        <v>5595</v>
      </c>
      <c r="K1504" t="s">
        <v>5205</v>
      </c>
      <c r="L1504" t="s">
        <v>1515</v>
      </c>
      <c r="M1504" t="s">
        <v>1516</v>
      </c>
      <c r="N1504" t="s">
        <v>2445</v>
      </c>
      <c r="O1504" t="s">
        <v>2445</v>
      </c>
      <c r="P1504" t="s">
        <v>9237</v>
      </c>
      <c r="Q1504">
        <v>4749</v>
      </c>
      <c r="R1504">
        <v>4749</v>
      </c>
      <c r="S1504">
        <v>4672</v>
      </c>
      <c r="T1504">
        <v>77</v>
      </c>
      <c r="U1504">
        <v>0</v>
      </c>
      <c r="V1504">
        <v>77</v>
      </c>
      <c r="W1504">
        <v>0.98380000000000001</v>
      </c>
      <c r="X1504">
        <v>1</v>
      </c>
      <c r="Y1504">
        <v>1</v>
      </c>
      <c r="Z1504">
        <v>1</v>
      </c>
      <c r="AA1504">
        <v>1</v>
      </c>
      <c r="AB1504" t="s">
        <v>990</v>
      </c>
      <c r="AC1504" s="488" t="s">
        <v>9238</v>
      </c>
      <c r="AD1504" s="489" t="s">
        <v>9239</v>
      </c>
      <c r="AP1504" t="s">
        <v>980</v>
      </c>
      <c r="AQ1504">
        <v>0</v>
      </c>
      <c r="AT1504" t="s">
        <v>1029</v>
      </c>
      <c r="AU1504" t="s">
        <v>8195</v>
      </c>
      <c r="AV1504" t="str">
        <f t="shared" si="23"/>
        <v>Bystrzyca Kłodzka w aglomeracji Bystrzyca Kłodzka</v>
      </c>
      <c r="AW1504" t="s">
        <v>8196</v>
      </c>
      <c r="AX1504" t="s">
        <v>8196</v>
      </c>
      <c r="BF1504" s="730" t="s">
        <v>2727</v>
      </c>
      <c r="BG1504" s="730" t="s">
        <v>990</v>
      </c>
      <c r="BH1504" s="730" t="s">
        <v>9504</v>
      </c>
    </row>
    <row r="1505" spans="1:60">
      <c r="A1505">
        <v>1501</v>
      </c>
      <c r="B1505" t="s">
        <v>990</v>
      </c>
      <c r="D1505" t="s">
        <v>2409</v>
      </c>
      <c r="E1505" t="s">
        <v>2410</v>
      </c>
      <c r="F1505" t="s">
        <v>973</v>
      </c>
      <c r="G1505">
        <v>1</v>
      </c>
      <c r="H1505">
        <v>0</v>
      </c>
      <c r="I1505" t="s">
        <v>5533</v>
      </c>
      <c r="J1505" t="s">
        <v>8885</v>
      </c>
      <c r="K1505" t="s">
        <v>4666</v>
      </c>
      <c r="L1505" t="s">
        <v>1515</v>
      </c>
      <c r="M1505" t="s">
        <v>1516</v>
      </c>
      <c r="N1505" t="s">
        <v>2410</v>
      </c>
      <c r="O1505" t="s">
        <v>2410</v>
      </c>
      <c r="P1505" t="s">
        <v>9240</v>
      </c>
      <c r="Q1505">
        <v>2287</v>
      </c>
      <c r="R1505">
        <v>2171</v>
      </c>
      <c r="S1505">
        <v>2155</v>
      </c>
      <c r="T1505">
        <v>11</v>
      </c>
      <c r="U1505">
        <v>5</v>
      </c>
      <c r="V1505">
        <v>16</v>
      </c>
      <c r="W1505">
        <v>0.99260000000000004</v>
      </c>
      <c r="X1505">
        <v>1</v>
      </c>
      <c r="Y1505">
        <v>1</v>
      </c>
      <c r="Z1505">
        <v>1</v>
      </c>
      <c r="AA1505">
        <v>1</v>
      </c>
      <c r="AB1505" t="s">
        <v>990</v>
      </c>
      <c r="AC1505" t="s">
        <v>9241</v>
      </c>
      <c r="AP1505" t="s">
        <v>980</v>
      </c>
      <c r="AQ1505">
        <v>0</v>
      </c>
      <c r="AT1505" t="s">
        <v>1212</v>
      </c>
      <c r="AU1505" t="s">
        <v>5830</v>
      </c>
      <c r="AV1505" t="str">
        <f t="shared" si="23"/>
        <v>Bystrzyca w aglomeracji Bystrzyca</v>
      </c>
      <c r="AW1505" t="s">
        <v>5831</v>
      </c>
      <c r="AX1505" t="s">
        <v>5831</v>
      </c>
      <c r="BF1505" s="730" t="s">
        <v>2527</v>
      </c>
      <c r="BG1505" s="730" t="s">
        <v>5205</v>
      </c>
      <c r="BH1505" s="730" t="s">
        <v>9504</v>
      </c>
    </row>
    <row r="1506" spans="1:60">
      <c r="A1506">
        <v>1502</v>
      </c>
      <c r="B1506" t="s">
        <v>990</v>
      </c>
      <c r="D1506" t="s">
        <v>2317</v>
      </c>
      <c r="E1506" t="s">
        <v>2318</v>
      </c>
      <c r="F1506" t="s">
        <v>973</v>
      </c>
      <c r="G1506">
        <v>1</v>
      </c>
      <c r="H1506">
        <v>0</v>
      </c>
      <c r="I1506" t="s">
        <v>1513</v>
      </c>
      <c r="J1506" t="s">
        <v>8824</v>
      </c>
      <c r="K1506" t="s">
        <v>5205</v>
      </c>
      <c r="L1506" t="s">
        <v>1515</v>
      </c>
      <c r="M1506" t="s">
        <v>1516</v>
      </c>
      <c r="N1506" t="s">
        <v>2318</v>
      </c>
      <c r="O1506" t="s">
        <v>2318</v>
      </c>
      <c r="P1506" t="s">
        <v>9242</v>
      </c>
      <c r="Q1506">
        <v>33247</v>
      </c>
      <c r="R1506">
        <v>32101</v>
      </c>
      <c r="S1506">
        <v>31820</v>
      </c>
      <c r="T1506">
        <v>259</v>
      </c>
      <c r="U1506">
        <v>22</v>
      </c>
      <c r="V1506">
        <v>281</v>
      </c>
      <c r="W1506">
        <v>0.99119999999999997</v>
      </c>
      <c r="X1506">
        <v>1</v>
      </c>
      <c r="Y1506">
        <v>1</v>
      </c>
      <c r="Z1506">
        <v>1</v>
      </c>
      <c r="AA1506">
        <v>1</v>
      </c>
      <c r="AB1506" t="s">
        <v>990</v>
      </c>
      <c r="AC1506" t="s">
        <v>9243</v>
      </c>
      <c r="AP1506" t="s">
        <v>980</v>
      </c>
      <c r="AQ1506">
        <v>0</v>
      </c>
      <c r="AT1506" t="s">
        <v>1169</v>
      </c>
      <c r="AU1506" t="s">
        <v>2146</v>
      </c>
      <c r="AV1506" t="str">
        <f t="shared" si="23"/>
        <v>Fordon w aglomeracji Bydgoszcz</v>
      </c>
      <c r="AW1506" t="s">
        <v>9244</v>
      </c>
      <c r="AX1506" t="s">
        <v>1072</v>
      </c>
      <c r="BF1506" s="730" t="s">
        <v>2450</v>
      </c>
      <c r="BG1506" s="730" t="s">
        <v>5205</v>
      </c>
      <c r="BH1506" s="730" t="s">
        <v>9504</v>
      </c>
    </row>
    <row r="1507" spans="1:60">
      <c r="A1507">
        <v>1503</v>
      </c>
      <c r="B1507" t="s">
        <v>990</v>
      </c>
      <c r="D1507" t="s">
        <v>2284</v>
      </c>
      <c r="E1507" t="s">
        <v>990</v>
      </c>
      <c r="F1507" t="s">
        <v>973</v>
      </c>
      <c r="G1507">
        <v>2</v>
      </c>
      <c r="H1507">
        <v>0</v>
      </c>
      <c r="I1507" t="s">
        <v>1513</v>
      </c>
      <c r="J1507" t="s">
        <v>9245</v>
      </c>
      <c r="K1507" t="s">
        <v>990</v>
      </c>
      <c r="L1507" t="s">
        <v>1515</v>
      </c>
      <c r="M1507" t="s">
        <v>1516</v>
      </c>
      <c r="N1507" t="s">
        <v>990</v>
      </c>
      <c r="O1507" t="s">
        <v>9246</v>
      </c>
      <c r="P1507" t="s">
        <v>9247</v>
      </c>
      <c r="Q1507">
        <v>1963113</v>
      </c>
      <c r="R1507">
        <v>1913085</v>
      </c>
      <c r="S1507">
        <v>1882141</v>
      </c>
      <c r="T1507">
        <v>30554</v>
      </c>
      <c r="U1507">
        <v>390</v>
      </c>
      <c r="V1507">
        <v>30944</v>
      </c>
      <c r="W1507">
        <v>0.98380000000000001</v>
      </c>
      <c r="X1507">
        <v>0</v>
      </c>
      <c r="Y1507">
        <v>1</v>
      </c>
      <c r="Z1507">
        <v>1</v>
      </c>
      <c r="AA1507">
        <v>0</v>
      </c>
      <c r="AB1507" t="s">
        <v>990</v>
      </c>
      <c r="AC1507" s="488" t="s">
        <v>9248</v>
      </c>
      <c r="AD1507" s="489" t="s">
        <v>9249</v>
      </c>
      <c r="AP1507" t="s">
        <v>1232</v>
      </c>
      <c r="AQ1507">
        <v>4</v>
      </c>
      <c r="AT1507" t="s">
        <v>1169</v>
      </c>
      <c r="AU1507" t="s">
        <v>2146</v>
      </c>
      <c r="AV1507" t="str">
        <f t="shared" si="23"/>
        <v>Kapuściska w aglomeracji Bydgoszcz</v>
      </c>
      <c r="AW1507" t="s">
        <v>9250</v>
      </c>
      <c r="AX1507" t="s">
        <v>1072</v>
      </c>
      <c r="BF1507" s="730" t="s">
        <v>2409</v>
      </c>
      <c r="BG1507" s="730" t="s">
        <v>4666</v>
      </c>
      <c r="BH1507" s="730" t="s">
        <v>9504</v>
      </c>
    </row>
    <row r="1508" spans="1:60">
      <c r="A1508">
        <v>1504</v>
      </c>
      <c r="B1508" t="s">
        <v>990</v>
      </c>
      <c r="D1508" t="s">
        <v>2212</v>
      </c>
      <c r="E1508" t="s">
        <v>2213</v>
      </c>
      <c r="F1508" t="s">
        <v>973</v>
      </c>
      <c r="G1508">
        <v>1</v>
      </c>
      <c r="H1508">
        <v>0</v>
      </c>
      <c r="I1508" t="s">
        <v>5533</v>
      </c>
      <c r="J1508" t="s">
        <v>8858</v>
      </c>
      <c r="K1508" t="s">
        <v>4666</v>
      </c>
      <c r="L1508" t="s">
        <v>1515</v>
      </c>
      <c r="M1508" t="s">
        <v>1516</v>
      </c>
      <c r="N1508" t="s">
        <v>2213</v>
      </c>
      <c r="O1508" t="s">
        <v>2213</v>
      </c>
      <c r="P1508" t="s">
        <v>9251</v>
      </c>
      <c r="Q1508">
        <v>1644</v>
      </c>
      <c r="R1508">
        <v>1555</v>
      </c>
      <c r="S1508">
        <v>1513</v>
      </c>
      <c r="T1508">
        <v>37</v>
      </c>
      <c r="U1508">
        <v>5</v>
      </c>
      <c r="V1508">
        <v>42</v>
      </c>
      <c r="W1508">
        <v>0.97299999999999998</v>
      </c>
      <c r="X1508">
        <v>0</v>
      </c>
      <c r="Y1508">
        <v>1</v>
      </c>
      <c r="Z1508">
        <v>1</v>
      </c>
      <c r="AA1508">
        <v>0</v>
      </c>
      <c r="AB1508" t="s">
        <v>990</v>
      </c>
      <c r="AC1508" t="s">
        <v>9252</v>
      </c>
      <c r="AP1508" t="s">
        <v>980</v>
      </c>
      <c r="AQ1508">
        <v>0</v>
      </c>
      <c r="AT1508" t="s">
        <v>1212</v>
      </c>
      <c r="AU1508" t="s">
        <v>5630</v>
      </c>
      <c r="AV1508" t="str">
        <f t="shared" si="23"/>
        <v>Oczyszczalnia ścieków w Bychawie w aglomeracji Bychawa</v>
      </c>
      <c r="AW1508" t="s">
        <v>9253</v>
      </c>
      <c r="AX1508" t="s">
        <v>5631</v>
      </c>
      <c r="BF1508" s="730" t="s">
        <v>2317</v>
      </c>
      <c r="BG1508" s="730" t="s">
        <v>5205</v>
      </c>
      <c r="BH1508" s="730" t="s">
        <v>9504</v>
      </c>
    </row>
    <row r="1509" spans="1:60">
      <c r="A1509">
        <v>1505</v>
      </c>
      <c r="B1509" t="s">
        <v>990</v>
      </c>
      <c r="D1509" t="s">
        <v>2164</v>
      </c>
      <c r="E1509" t="s">
        <v>2166</v>
      </c>
      <c r="F1509" t="s">
        <v>973</v>
      </c>
      <c r="G1509">
        <v>1</v>
      </c>
      <c r="H1509">
        <v>0</v>
      </c>
      <c r="I1509" t="s">
        <v>1513</v>
      </c>
      <c r="J1509" t="s">
        <v>8852</v>
      </c>
      <c r="K1509" t="s">
        <v>990</v>
      </c>
      <c r="L1509" t="s">
        <v>1515</v>
      </c>
      <c r="M1509" t="s">
        <v>1516</v>
      </c>
      <c r="N1509" t="s">
        <v>2166</v>
      </c>
      <c r="O1509" t="s">
        <v>2166</v>
      </c>
      <c r="P1509" t="s">
        <v>9254</v>
      </c>
      <c r="Q1509">
        <v>3584</v>
      </c>
      <c r="R1509">
        <v>3584</v>
      </c>
      <c r="S1509">
        <v>3565</v>
      </c>
      <c r="T1509">
        <v>5</v>
      </c>
      <c r="U1509">
        <v>14</v>
      </c>
      <c r="V1509">
        <v>19</v>
      </c>
      <c r="W1509">
        <v>0.99470000000000003</v>
      </c>
      <c r="X1509">
        <v>1</v>
      </c>
      <c r="Y1509">
        <v>1</v>
      </c>
      <c r="Z1509">
        <v>1</v>
      </c>
      <c r="AA1509">
        <v>1</v>
      </c>
      <c r="AB1509" t="s">
        <v>990</v>
      </c>
      <c r="AC1509" t="s">
        <v>9255</v>
      </c>
      <c r="AP1509" t="s">
        <v>980</v>
      </c>
      <c r="AQ1509">
        <v>0</v>
      </c>
      <c r="AT1509" t="s">
        <v>935</v>
      </c>
      <c r="AU1509" t="s">
        <v>4416</v>
      </c>
      <c r="AV1509" t="str">
        <f t="shared" si="23"/>
        <v>Oczyszczalnia Ścieków Siesławice w aglomeracji Busko-Zdrój</v>
      </c>
      <c r="AW1509" t="s">
        <v>9256</v>
      </c>
      <c r="AX1509" t="s">
        <v>4417</v>
      </c>
      <c r="BF1509" s="730" t="s">
        <v>2284</v>
      </c>
      <c r="BG1509" s="730" t="s">
        <v>990</v>
      </c>
      <c r="BH1509" s="730" t="s">
        <v>9504</v>
      </c>
    </row>
    <row r="1510" spans="1:60">
      <c r="A1510">
        <v>1506</v>
      </c>
      <c r="B1510" t="s">
        <v>990</v>
      </c>
      <c r="D1510" t="s">
        <v>1993</v>
      </c>
      <c r="E1510" t="s">
        <v>1995</v>
      </c>
      <c r="F1510" t="s">
        <v>973</v>
      </c>
      <c r="G1510">
        <v>1</v>
      </c>
      <c r="H1510">
        <v>0</v>
      </c>
      <c r="I1510" t="s">
        <v>1513</v>
      </c>
      <c r="J1510" t="s">
        <v>8972</v>
      </c>
      <c r="K1510" t="s">
        <v>6677</v>
      </c>
      <c r="L1510" t="s">
        <v>1515</v>
      </c>
      <c r="M1510" t="s">
        <v>1516</v>
      </c>
      <c r="N1510" t="s">
        <v>1995</v>
      </c>
      <c r="O1510" t="s">
        <v>1995</v>
      </c>
      <c r="P1510" t="s">
        <v>9257</v>
      </c>
      <c r="Q1510">
        <v>3366</v>
      </c>
      <c r="R1510">
        <v>4179</v>
      </c>
      <c r="S1510">
        <v>3869</v>
      </c>
      <c r="T1510">
        <v>281</v>
      </c>
      <c r="U1510">
        <v>29</v>
      </c>
      <c r="V1510">
        <v>310</v>
      </c>
      <c r="W1510">
        <v>0.92579999999999996</v>
      </c>
      <c r="X1510">
        <v>0</v>
      </c>
      <c r="Y1510">
        <v>1</v>
      </c>
      <c r="Z1510">
        <v>1</v>
      </c>
      <c r="AA1510">
        <v>0</v>
      </c>
      <c r="AB1510" t="s">
        <v>990</v>
      </c>
      <c r="AC1510" t="s">
        <v>9258</v>
      </c>
      <c r="AP1510" t="s">
        <v>980</v>
      </c>
      <c r="AQ1510">
        <v>0</v>
      </c>
      <c r="AT1510" t="s">
        <v>1047</v>
      </c>
      <c r="AU1510" t="s">
        <v>3597</v>
      </c>
      <c r="AV1510" t="str">
        <f t="shared" si="23"/>
        <v>Bukowno w aglomeracji Bukowno - Bolesław</v>
      </c>
      <c r="AW1510" t="s">
        <v>3601</v>
      </c>
      <c r="AX1510" t="s">
        <v>3598</v>
      </c>
      <c r="BF1510" s="730" t="s">
        <v>2212</v>
      </c>
      <c r="BG1510" s="730" t="s">
        <v>4666</v>
      </c>
      <c r="BH1510" s="730" t="s">
        <v>9504</v>
      </c>
    </row>
    <row r="1511" spans="1:60">
      <c r="A1511">
        <v>1507</v>
      </c>
      <c r="B1511" t="s">
        <v>990</v>
      </c>
      <c r="D1511" t="s">
        <v>1916</v>
      </c>
      <c r="E1511" t="s">
        <v>1918</v>
      </c>
      <c r="F1511" t="s">
        <v>973</v>
      </c>
      <c r="G1511">
        <v>1</v>
      </c>
      <c r="H1511">
        <v>0</v>
      </c>
      <c r="I1511" t="s">
        <v>1998</v>
      </c>
      <c r="J1511" t="s">
        <v>1918</v>
      </c>
      <c r="K1511" t="s">
        <v>1918</v>
      </c>
      <c r="L1511" t="s">
        <v>2143</v>
      </c>
      <c r="M1511" t="s">
        <v>1516</v>
      </c>
      <c r="N1511" t="s">
        <v>9259</v>
      </c>
      <c r="O1511" t="s">
        <v>9260</v>
      </c>
      <c r="P1511" t="s">
        <v>9261</v>
      </c>
      <c r="Q1511">
        <v>111641</v>
      </c>
      <c r="R1511">
        <v>109222</v>
      </c>
      <c r="S1511">
        <v>107676</v>
      </c>
      <c r="T1511">
        <v>1138</v>
      </c>
      <c r="U1511">
        <v>408</v>
      </c>
      <c r="V1511">
        <v>1546</v>
      </c>
      <c r="W1511">
        <v>0.98580000000000001</v>
      </c>
      <c r="X1511">
        <v>1</v>
      </c>
      <c r="Y1511">
        <v>1</v>
      </c>
      <c r="Z1511">
        <v>1</v>
      </c>
      <c r="AA1511">
        <v>1</v>
      </c>
      <c r="AB1511" t="s">
        <v>990</v>
      </c>
      <c r="AC1511" t="s">
        <v>9262</v>
      </c>
      <c r="AP1511" t="s">
        <v>980</v>
      </c>
      <c r="AQ1511">
        <v>0</v>
      </c>
      <c r="AT1511" t="s">
        <v>935</v>
      </c>
      <c r="AU1511" t="s">
        <v>5524</v>
      </c>
      <c r="AV1511" t="str">
        <f t="shared" si="23"/>
        <v>Czarna Góra w aglomeracji Bukowina Tatrzańska</v>
      </c>
      <c r="AW1511" t="s">
        <v>9263</v>
      </c>
      <c r="AX1511" t="s">
        <v>5525</v>
      </c>
      <c r="BF1511" s="730" t="s">
        <v>2164</v>
      </c>
      <c r="BG1511" s="730" t="s">
        <v>990</v>
      </c>
      <c r="BH1511" s="730" t="s">
        <v>9504</v>
      </c>
    </row>
    <row r="1512" spans="1:60">
      <c r="A1512">
        <v>1508</v>
      </c>
      <c r="B1512" t="s">
        <v>990</v>
      </c>
      <c r="D1512" t="s">
        <v>1896</v>
      </c>
      <c r="E1512" t="s">
        <v>9264</v>
      </c>
      <c r="F1512" t="s">
        <v>973</v>
      </c>
      <c r="G1512">
        <v>1</v>
      </c>
      <c r="H1512">
        <v>0</v>
      </c>
      <c r="I1512" t="s">
        <v>4404</v>
      </c>
      <c r="J1512" t="s">
        <v>4576</v>
      </c>
      <c r="K1512" t="s">
        <v>5205</v>
      </c>
      <c r="L1512" t="s">
        <v>1515</v>
      </c>
      <c r="M1512" t="s">
        <v>1516</v>
      </c>
      <c r="N1512" t="s">
        <v>1898</v>
      </c>
      <c r="O1512" t="s">
        <v>1898</v>
      </c>
      <c r="P1512" t="s">
        <v>9265</v>
      </c>
      <c r="Q1512">
        <v>11750</v>
      </c>
      <c r="R1512">
        <v>11061</v>
      </c>
      <c r="S1512">
        <v>10871</v>
      </c>
      <c r="T1512">
        <v>157</v>
      </c>
      <c r="U1512">
        <v>33</v>
      </c>
      <c r="V1512">
        <v>190</v>
      </c>
      <c r="W1512">
        <v>0.98280000000000001</v>
      </c>
      <c r="X1512">
        <v>1</v>
      </c>
      <c r="Y1512">
        <v>1</v>
      </c>
      <c r="Z1512">
        <v>1</v>
      </c>
      <c r="AA1512">
        <v>1</v>
      </c>
      <c r="AB1512" t="s">
        <v>990</v>
      </c>
      <c r="AC1512" t="s">
        <v>9266</v>
      </c>
      <c r="AP1512" t="s">
        <v>980</v>
      </c>
      <c r="AQ1512">
        <v>0</v>
      </c>
      <c r="AT1512" t="s">
        <v>935</v>
      </c>
      <c r="AU1512" t="s">
        <v>5524</v>
      </c>
      <c r="AV1512" t="str">
        <f t="shared" si="23"/>
        <v>Białka Tarzańska w aglomeracji Bukowina Tatrzańska</v>
      </c>
      <c r="AW1512" t="s">
        <v>9267</v>
      </c>
      <c r="AX1512" t="s">
        <v>5525</v>
      </c>
      <c r="BF1512" s="730" t="s">
        <v>1993</v>
      </c>
      <c r="BG1512" s="730" t="s">
        <v>6677</v>
      </c>
      <c r="BH1512" s="730" t="s">
        <v>9504</v>
      </c>
    </row>
    <row r="1513" spans="1:60">
      <c r="A1513">
        <v>1509</v>
      </c>
      <c r="B1513" t="s">
        <v>990</v>
      </c>
      <c r="D1513" t="s">
        <v>1846</v>
      </c>
      <c r="E1513" t="s">
        <v>1848</v>
      </c>
      <c r="F1513" t="s">
        <v>973</v>
      </c>
      <c r="G1513">
        <v>1</v>
      </c>
      <c r="H1513">
        <v>0</v>
      </c>
      <c r="I1513" t="s">
        <v>5533</v>
      </c>
      <c r="J1513" t="s">
        <v>5570</v>
      </c>
      <c r="K1513" t="s">
        <v>990</v>
      </c>
      <c r="L1513" t="s">
        <v>1515</v>
      </c>
      <c r="M1513" t="s">
        <v>1516</v>
      </c>
      <c r="N1513" t="s">
        <v>9268</v>
      </c>
      <c r="O1513" t="s">
        <v>9268</v>
      </c>
      <c r="P1513" t="s">
        <v>9269</v>
      </c>
      <c r="Q1513">
        <v>2142</v>
      </c>
      <c r="R1513">
        <v>2164</v>
      </c>
      <c r="S1513">
        <v>2151</v>
      </c>
      <c r="T1513">
        <v>6</v>
      </c>
      <c r="U1513">
        <v>7</v>
      </c>
      <c r="V1513">
        <v>13</v>
      </c>
      <c r="W1513">
        <v>0.99399999999999999</v>
      </c>
      <c r="X1513">
        <v>1</v>
      </c>
      <c r="Y1513">
        <v>1</v>
      </c>
      <c r="Z1513">
        <v>1</v>
      </c>
      <c r="AA1513">
        <v>1</v>
      </c>
      <c r="AB1513" t="s">
        <v>990</v>
      </c>
      <c r="AC1513" t="s">
        <v>9270</v>
      </c>
      <c r="AP1513" t="s">
        <v>980</v>
      </c>
      <c r="AQ1513">
        <v>0</v>
      </c>
      <c r="AT1513" t="s">
        <v>935</v>
      </c>
      <c r="AU1513" t="s">
        <v>4574</v>
      </c>
      <c r="AV1513" t="str">
        <f t="shared" si="23"/>
        <v>Skorków w aglomeracji Bukowa</v>
      </c>
      <c r="AW1513" t="s">
        <v>9271</v>
      </c>
      <c r="AX1513" t="s">
        <v>4575</v>
      </c>
      <c r="BF1513" s="730" t="s">
        <v>1916</v>
      </c>
      <c r="BG1513" s="730" t="s">
        <v>1918</v>
      </c>
      <c r="BH1513" s="730" t="s">
        <v>9494</v>
      </c>
    </row>
    <row r="1514" spans="1:60">
      <c r="A1514">
        <v>1510</v>
      </c>
      <c r="B1514" t="s">
        <v>990</v>
      </c>
      <c r="D1514" t="s">
        <v>1839</v>
      </c>
      <c r="E1514" t="s">
        <v>1841</v>
      </c>
      <c r="F1514" t="s">
        <v>973</v>
      </c>
      <c r="G1514">
        <v>1</v>
      </c>
      <c r="H1514">
        <v>0</v>
      </c>
      <c r="I1514" t="s">
        <v>6018</v>
      </c>
      <c r="J1514" t="s">
        <v>8730</v>
      </c>
      <c r="K1514" t="s">
        <v>5205</v>
      </c>
      <c r="L1514" t="s">
        <v>1515</v>
      </c>
      <c r="M1514" t="s">
        <v>1516</v>
      </c>
      <c r="N1514" t="s">
        <v>1841</v>
      </c>
      <c r="O1514" t="s">
        <v>1841</v>
      </c>
      <c r="P1514" t="s">
        <v>9272</v>
      </c>
      <c r="Q1514">
        <v>4482</v>
      </c>
      <c r="R1514">
        <v>4366</v>
      </c>
      <c r="S1514">
        <v>4321</v>
      </c>
      <c r="T1514">
        <v>20</v>
      </c>
      <c r="U1514">
        <v>0</v>
      </c>
      <c r="V1514">
        <v>45</v>
      </c>
      <c r="W1514">
        <v>0.98970000000000002</v>
      </c>
      <c r="X1514">
        <v>1</v>
      </c>
      <c r="Y1514">
        <v>1</v>
      </c>
      <c r="Z1514">
        <v>1</v>
      </c>
      <c r="AA1514">
        <v>1</v>
      </c>
      <c r="AB1514" t="s">
        <v>990</v>
      </c>
      <c r="AC1514" t="s">
        <v>9273</v>
      </c>
      <c r="AP1514" t="s">
        <v>980</v>
      </c>
      <c r="AQ1514">
        <v>0</v>
      </c>
      <c r="AT1514" t="s">
        <v>1038</v>
      </c>
      <c r="AU1514" t="s">
        <v>6595</v>
      </c>
      <c r="AV1514" t="str">
        <f t="shared" si="23"/>
        <v>Wielka Wieś w aglomeracji Buk</v>
      </c>
      <c r="AW1514" t="s">
        <v>2103</v>
      </c>
      <c r="AX1514" t="s">
        <v>6596</v>
      </c>
      <c r="BF1514" s="730" t="s">
        <v>1896</v>
      </c>
      <c r="BG1514" s="730" t="s">
        <v>5205</v>
      </c>
      <c r="BH1514" s="730" t="s">
        <v>9504</v>
      </c>
    </row>
    <row r="1515" spans="1:60">
      <c r="A1515">
        <v>1511</v>
      </c>
      <c r="B1515" t="s">
        <v>990</v>
      </c>
      <c r="D1515" t="s">
        <v>1832</v>
      </c>
      <c r="E1515" t="s">
        <v>1834</v>
      </c>
      <c r="F1515" t="s">
        <v>973</v>
      </c>
      <c r="G1515">
        <v>1</v>
      </c>
      <c r="H1515">
        <v>0</v>
      </c>
      <c r="I1515" t="s">
        <v>1513</v>
      </c>
      <c r="J1515" t="s">
        <v>8644</v>
      </c>
      <c r="K1515" t="s">
        <v>990</v>
      </c>
      <c r="L1515" t="s">
        <v>1515</v>
      </c>
      <c r="M1515" t="s">
        <v>1516</v>
      </c>
      <c r="N1515" t="s">
        <v>8675</v>
      </c>
      <c r="O1515" t="s">
        <v>9274</v>
      </c>
      <c r="P1515" t="s">
        <v>9275</v>
      </c>
      <c r="Q1515">
        <v>29918</v>
      </c>
      <c r="R1515">
        <v>26470</v>
      </c>
      <c r="S1515">
        <v>26450</v>
      </c>
      <c r="T1515">
        <v>0</v>
      </c>
      <c r="U1515">
        <v>20</v>
      </c>
      <c r="V1515">
        <v>20</v>
      </c>
      <c r="W1515">
        <v>0.99919999999999998</v>
      </c>
      <c r="X1515">
        <v>1</v>
      </c>
      <c r="Y1515">
        <v>1</v>
      </c>
      <c r="Z1515">
        <v>1</v>
      </c>
      <c r="AA1515">
        <v>1</v>
      </c>
      <c r="AB1515" t="s">
        <v>990</v>
      </c>
      <c r="AC1515" t="s">
        <v>9276</v>
      </c>
      <c r="AP1515" t="s">
        <v>980</v>
      </c>
      <c r="AQ1515">
        <v>0</v>
      </c>
      <c r="AT1515" t="s">
        <v>1038</v>
      </c>
      <c r="AU1515" t="s">
        <v>6166</v>
      </c>
      <c r="AV1515" t="str">
        <f t="shared" si="23"/>
        <v>Budzyń w aglomeracji Budzyń</v>
      </c>
      <c r="AW1515" t="s">
        <v>6167</v>
      </c>
      <c r="AX1515" t="s">
        <v>6167</v>
      </c>
      <c r="BF1515" s="730" t="s">
        <v>1846</v>
      </c>
      <c r="BG1515" s="730" t="s">
        <v>990</v>
      </c>
      <c r="BH1515" s="730" t="s">
        <v>9504</v>
      </c>
    </row>
    <row r="1516" spans="1:60">
      <c r="A1516">
        <v>1512</v>
      </c>
      <c r="B1516" t="s">
        <v>990</v>
      </c>
      <c r="D1516" t="s">
        <v>1794</v>
      </c>
      <c r="E1516" t="s">
        <v>1796</v>
      </c>
      <c r="F1516" t="s">
        <v>973</v>
      </c>
      <c r="G1516">
        <v>2</v>
      </c>
      <c r="H1516">
        <v>0</v>
      </c>
      <c r="I1516" t="s">
        <v>6018</v>
      </c>
      <c r="J1516" t="s">
        <v>8730</v>
      </c>
      <c r="K1516" t="s">
        <v>5205</v>
      </c>
      <c r="L1516" t="s">
        <v>1515</v>
      </c>
      <c r="M1516" t="s">
        <v>1516</v>
      </c>
      <c r="N1516" t="s">
        <v>9277</v>
      </c>
      <c r="O1516" t="s">
        <v>9277</v>
      </c>
      <c r="P1516" t="s">
        <v>9278</v>
      </c>
      <c r="Q1516">
        <v>4235</v>
      </c>
      <c r="R1516">
        <v>3358</v>
      </c>
      <c r="S1516">
        <v>3310</v>
      </c>
      <c r="T1516">
        <v>30</v>
      </c>
      <c r="U1516">
        <v>18</v>
      </c>
      <c r="V1516">
        <v>48</v>
      </c>
      <c r="W1516">
        <v>0.98570000000000002</v>
      </c>
      <c r="X1516">
        <v>1</v>
      </c>
      <c r="Y1516">
        <v>1</v>
      </c>
      <c r="Z1516">
        <v>1</v>
      </c>
      <c r="AA1516">
        <v>1</v>
      </c>
      <c r="AB1516" t="s">
        <v>990</v>
      </c>
      <c r="AC1516" s="489" t="s">
        <v>9279</v>
      </c>
      <c r="AD1516" s="488" t="s">
        <v>9280</v>
      </c>
      <c r="AP1516" t="s">
        <v>980</v>
      </c>
      <c r="AQ1516">
        <v>0</v>
      </c>
      <c r="AT1516" t="s">
        <v>1019</v>
      </c>
      <c r="AU1516" t="s">
        <v>7231</v>
      </c>
      <c r="AV1516" t="str">
        <f t="shared" si="23"/>
        <v>BRZOZÓW BORKÓWKA w aglomeracji Brzozów</v>
      </c>
      <c r="AW1516" t="s">
        <v>9281</v>
      </c>
      <c r="AX1516" t="s">
        <v>7232</v>
      </c>
      <c r="BF1516" s="730" t="s">
        <v>1839</v>
      </c>
      <c r="BG1516" s="730" t="s">
        <v>5205</v>
      </c>
      <c r="BH1516" s="730" t="s">
        <v>9504</v>
      </c>
    </row>
    <row r="1517" spans="1:60">
      <c r="A1517">
        <v>1513</v>
      </c>
      <c r="B1517" t="s">
        <v>990</v>
      </c>
      <c r="D1517" t="s">
        <v>1786</v>
      </c>
      <c r="E1517" t="s">
        <v>1788</v>
      </c>
      <c r="F1517" t="s">
        <v>973</v>
      </c>
      <c r="G1517">
        <v>1</v>
      </c>
      <c r="H1517">
        <v>0</v>
      </c>
      <c r="I1517" t="s">
        <v>6018</v>
      </c>
      <c r="J1517" t="s">
        <v>8730</v>
      </c>
      <c r="K1517" t="s">
        <v>5205</v>
      </c>
      <c r="L1517" t="s">
        <v>1515</v>
      </c>
      <c r="M1517" t="s">
        <v>1516</v>
      </c>
      <c r="N1517" t="s">
        <v>9277</v>
      </c>
      <c r="O1517" t="s">
        <v>9277</v>
      </c>
      <c r="P1517" t="s">
        <v>9282</v>
      </c>
      <c r="Q1517">
        <v>2899</v>
      </c>
      <c r="R1517">
        <v>3030</v>
      </c>
      <c r="S1517">
        <v>2999</v>
      </c>
      <c r="T1517">
        <v>15</v>
      </c>
      <c r="U1517">
        <v>16</v>
      </c>
      <c r="V1517">
        <v>31</v>
      </c>
      <c r="W1517">
        <v>0.98980000000000001</v>
      </c>
      <c r="X1517">
        <v>1</v>
      </c>
      <c r="Y1517">
        <v>1</v>
      </c>
      <c r="Z1517">
        <v>1</v>
      </c>
      <c r="AA1517">
        <v>1</v>
      </c>
      <c r="AB1517" t="s">
        <v>990</v>
      </c>
      <c r="AC1517" t="s">
        <v>9283</v>
      </c>
      <c r="AP1517" t="s">
        <v>980</v>
      </c>
      <c r="AQ1517">
        <v>0</v>
      </c>
      <c r="AT1517" t="s">
        <v>1019</v>
      </c>
      <c r="AU1517" t="s">
        <v>7231</v>
      </c>
      <c r="AV1517" t="str">
        <f t="shared" si="23"/>
        <v>GRABOWNICA w aglomeracji Brzozów</v>
      </c>
      <c r="AW1517" t="s">
        <v>9284</v>
      </c>
      <c r="AX1517" t="s">
        <v>7232</v>
      </c>
      <c r="BF1517" s="730" t="s">
        <v>1832</v>
      </c>
      <c r="BG1517" s="730" t="s">
        <v>990</v>
      </c>
      <c r="BH1517" s="730" t="s">
        <v>9504</v>
      </c>
    </row>
    <row r="1518" spans="1:60">
      <c r="A1518">
        <v>1514</v>
      </c>
      <c r="B1518" t="s">
        <v>990</v>
      </c>
      <c r="D1518" t="s">
        <v>1726</v>
      </c>
      <c r="E1518" t="s">
        <v>1728</v>
      </c>
      <c r="F1518" t="s">
        <v>973</v>
      </c>
      <c r="G1518">
        <v>1</v>
      </c>
      <c r="H1518">
        <v>0</v>
      </c>
      <c r="I1518" t="s">
        <v>1513</v>
      </c>
      <c r="J1518" t="s">
        <v>5943</v>
      </c>
      <c r="K1518" t="s">
        <v>8715</v>
      </c>
      <c r="L1518" t="s">
        <v>1515</v>
      </c>
      <c r="M1518" t="s">
        <v>1516</v>
      </c>
      <c r="N1518" t="s">
        <v>1728</v>
      </c>
      <c r="O1518" t="s">
        <v>9285</v>
      </c>
      <c r="P1518" t="s">
        <v>9286</v>
      </c>
      <c r="Q1518">
        <v>65888</v>
      </c>
      <c r="R1518">
        <v>74879</v>
      </c>
      <c r="S1518">
        <v>68370</v>
      </c>
      <c r="T1518">
        <v>6473</v>
      </c>
      <c r="U1518">
        <v>36</v>
      </c>
      <c r="V1518">
        <v>6509</v>
      </c>
      <c r="W1518">
        <v>0.91310000000000002</v>
      </c>
      <c r="X1518">
        <v>0</v>
      </c>
      <c r="Y1518">
        <v>1</v>
      </c>
      <c r="Z1518">
        <v>1</v>
      </c>
      <c r="AA1518">
        <v>0</v>
      </c>
      <c r="AB1518" t="s">
        <v>990</v>
      </c>
      <c r="AC1518" t="s">
        <v>9287</v>
      </c>
      <c r="AP1518" t="s">
        <v>980</v>
      </c>
      <c r="AQ1518">
        <v>0</v>
      </c>
      <c r="AT1518" t="s">
        <v>1019</v>
      </c>
      <c r="AU1518" t="s">
        <v>7226</v>
      </c>
      <c r="AV1518" t="str">
        <f t="shared" si="23"/>
        <v>Klecie w aglomeracji Brzostek</v>
      </c>
      <c r="AW1518" t="s">
        <v>9288</v>
      </c>
      <c r="AX1518" t="s">
        <v>7227</v>
      </c>
      <c r="BF1518" s="730" t="s">
        <v>1794</v>
      </c>
      <c r="BG1518" s="730" t="s">
        <v>5205</v>
      </c>
      <c r="BH1518" s="730" t="s">
        <v>9504</v>
      </c>
    </row>
    <row r="1519" spans="1:60">
      <c r="A1519">
        <v>1515</v>
      </c>
      <c r="B1519" t="s">
        <v>990</v>
      </c>
      <c r="D1519" t="s">
        <v>1621</v>
      </c>
      <c r="E1519" t="s">
        <v>1623</v>
      </c>
      <c r="F1519" t="s">
        <v>973</v>
      </c>
      <c r="G1519">
        <v>1</v>
      </c>
      <c r="H1519">
        <v>0</v>
      </c>
      <c r="I1519" t="s">
        <v>1513</v>
      </c>
      <c r="J1519" t="s">
        <v>9120</v>
      </c>
      <c r="K1519" t="s">
        <v>990</v>
      </c>
      <c r="L1519" t="s">
        <v>1515</v>
      </c>
      <c r="M1519" t="s">
        <v>1516</v>
      </c>
      <c r="N1519" t="s">
        <v>1623</v>
      </c>
      <c r="O1519" t="s">
        <v>1623</v>
      </c>
      <c r="P1519" t="s">
        <v>9289</v>
      </c>
      <c r="Q1519">
        <v>30853</v>
      </c>
      <c r="R1519">
        <v>31037</v>
      </c>
      <c r="S1519">
        <v>30576</v>
      </c>
      <c r="T1519">
        <v>431</v>
      </c>
      <c r="U1519">
        <v>30</v>
      </c>
      <c r="V1519">
        <v>461</v>
      </c>
      <c r="W1519">
        <v>0.98509999999999998</v>
      </c>
      <c r="X1519">
        <v>1</v>
      </c>
      <c r="Y1519">
        <v>1</v>
      </c>
      <c r="Z1519">
        <v>1</v>
      </c>
      <c r="AA1519">
        <v>1</v>
      </c>
      <c r="AB1519" t="s">
        <v>990</v>
      </c>
      <c r="AC1519" t="s">
        <v>9290</v>
      </c>
      <c r="AP1519" t="s">
        <v>980</v>
      </c>
      <c r="AQ1519">
        <v>0</v>
      </c>
      <c r="AT1519" t="s">
        <v>1072</v>
      </c>
      <c r="AU1519" t="s">
        <v>2405</v>
      </c>
      <c r="AV1519" t="str">
        <f t="shared" si="23"/>
        <v>Zakład Usług Komunalnych Sp. z o.o. w aglomeracji Brzeźno</v>
      </c>
      <c r="AW1519" t="s">
        <v>9291</v>
      </c>
      <c r="AX1519" t="s">
        <v>2406</v>
      </c>
      <c r="BF1519" s="730" t="s">
        <v>1786</v>
      </c>
      <c r="BG1519" s="730" t="s">
        <v>5205</v>
      </c>
      <c r="BH1519" s="730" t="s">
        <v>9504</v>
      </c>
    </row>
    <row r="1520" spans="1:60">
      <c r="A1520">
        <v>1516</v>
      </c>
      <c r="B1520" t="s">
        <v>990</v>
      </c>
      <c r="D1520" t="s">
        <v>1614</v>
      </c>
      <c r="E1520" t="s">
        <v>1615</v>
      </c>
      <c r="F1520" t="s">
        <v>973</v>
      </c>
      <c r="G1520">
        <v>1</v>
      </c>
      <c r="H1520">
        <v>0</v>
      </c>
      <c r="I1520" t="s">
        <v>1513</v>
      </c>
      <c r="J1520" t="s">
        <v>8613</v>
      </c>
      <c r="K1520" t="s">
        <v>1918</v>
      </c>
      <c r="L1520" t="s">
        <v>1515</v>
      </c>
      <c r="M1520" t="s">
        <v>1516</v>
      </c>
      <c r="N1520" t="s">
        <v>1615</v>
      </c>
      <c r="O1520" t="s">
        <v>1615</v>
      </c>
      <c r="P1520" t="s">
        <v>9292</v>
      </c>
      <c r="Q1520">
        <v>2742</v>
      </c>
      <c r="R1520">
        <v>2783</v>
      </c>
      <c r="S1520">
        <v>2665</v>
      </c>
      <c r="T1520">
        <v>75</v>
      </c>
      <c r="U1520">
        <v>43</v>
      </c>
      <c r="V1520">
        <v>118</v>
      </c>
      <c r="W1520">
        <v>0.95760000000000001</v>
      </c>
      <c r="X1520">
        <v>0</v>
      </c>
      <c r="Y1520">
        <v>1</v>
      </c>
      <c r="Z1520">
        <v>1</v>
      </c>
      <c r="AA1520">
        <v>0</v>
      </c>
      <c r="AB1520" t="s">
        <v>990</v>
      </c>
      <c r="AC1520" t="s">
        <v>9293</v>
      </c>
      <c r="AP1520" t="s">
        <v>980</v>
      </c>
      <c r="AQ1520">
        <v>0</v>
      </c>
      <c r="AT1520" t="s">
        <v>1019</v>
      </c>
      <c r="AU1520" t="s">
        <v>7011</v>
      </c>
      <c r="AV1520" t="str">
        <f t="shared" si="23"/>
        <v>1Brzeźnica w aglomeracji Brzeźnica</v>
      </c>
      <c r="AW1520" t="s">
        <v>9294</v>
      </c>
      <c r="AX1520" t="s">
        <v>7012</v>
      </c>
      <c r="BF1520" s="730" t="s">
        <v>1726</v>
      </c>
      <c r="BG1520" s="730" t="s">
        <v>8715</v>
      </c>
      <c r="BH1520" s="730" t="s">
        <v>9504</v>
      </c>
    </row>
    <row r="1521" spans="1:60">
      <c r="A1521">
        <v>1517</v>
      </c>
      <c r="B1521" t="s">
        <v>990</v>
      </c>
      <c r="D1521" t="s">
        <v>1502</v>
      </c>
      <c r="E1521" t="s">
        <v>1503</v>
      </c>
      <c r="F1521" t="s">
        <v>973</v>
      </c>
      <c r="G1521">
        <v>1</v>
      </c>
      <c r="H1521">
        <v>0</v>
      </c>
      <c r="I1521" t="s">
        <v>1513</v>
      </c>
      <c r="J1521" t="s">
        <v>2938</v>
      </c>
      <c r="K1521" t="s">
        <v>1918</v>
      </c>
      <c r="L1521" t="s">
        <v>1515</v>
      </c>
      <c r="M1521" t="s">
        <v>1516</v>
      </c>
      <c r="N1521" t="s">
        <v>1503</v>
      </c>
      <c r="O1521" t="s">
        <v>1503</v>
      </c>
      <c r="P1521" t="s">
        <v>9295</v>
      </c>
      <c r="Q1521">
        <v>3315</v>
      </c>
      <c r="R1521">
        <v>2946</v>
      </c>
      <c r="S1521">
        <v>2946</v>
      </c>
      <c r="T1521">
        <v>0</v>
      </c>
      <c r="U1521">
        <v>0</v>
      </c>
      <c r="V1521">
        <v>0</v>
      </c>
      <c r="W1521">
        <v>1</v>
      </c>
      <c r="X1521">
        <v>1</v>
      </c>
      <c r="Y1521">
        <v>1</v>
      </c>
      <c r="Z1521">
        <v>0</v>
      </c>
      <c r="AA1521">
        <v>0</v>
      </c>
      <c r="AB1521" t="s">
        <v>990</v>
      </c>
      <c r="AC1521" t="s">
        <v>9296</v>
      </c>
      <c r="AP1521" t="s">
        <v>980</v>
      </c>
      <c r="AQ1521">
        <v>0</v>
      </c>
      <c r="AT1521" t="s">
        <v>1038</v>
      </c>
      <c r="AU1521" t="s">
        <v>6306</v>
      </c>
      <c r="AV1521" t="str">
        <f t="shared" si="23"/>
        <v>Brzeziny w aglomeracji Brzeziny</v>
      </c>
      <c r="AW1521" t="s">
        <v>6288</v>
      </c>
      <c r="AX1521" t="s">
        <v>6288</v>
      </c>
      <c r="BF1521" s="730" t="s">
        <v>1621</v>
      </c>
      <c r="BG1521" s="730" t="s">
        <v>990</v>
      </c>
      <c r="BH1521" s="730" t="s">
        <v>9504</v>
      </c>
    </row>
    <row r="1522" spans="1:60">
      <c r="A1522">
        <v>1518</v>
      </c>
      <c r="B1522" t="s">
        <v>990</v>
      </c>
      <c r="D1522" t="s">
        <v>1280</v>
      </c>
      <c r="E1522" t="s">
        <v>1282</v>
      </c>
      <c r="F1522" t="s">
        <v>973</v>
      </c>
      <c r="G1522">
        <v>1</v>
      </c>
      <c r="H1522">
        <v>0</v>
      </c>
      <c r="I1522" t="s">
        <v>6018</v>
      </c>
      <c r="J1522" t="s">
        <v>8577</v>
      </c>
      <c r="K1522" t="s">
        <v>6677</v>
      </c>
      <c r="L1522" t="s">
        <v>1515</v>
      </c>
      <c r="M1522" t="s">
        <v>1516</v>
      </c>
      <c r="N1522" t="s">
        <v>9297</v>
      </c>
      <c r="O1522" t="s">
        <v>9297</v>
      </c>
      <c r="P1522" t="s">
        <v>9298</v>
      </c>
      <c r="Q1522">
        <v>65714</v>
      </c>
      <c r="R1522">
        <v>61511</v>
      </c>
      <c r="S1522">
        <v>59520</v>
      </c>
      <c r="T1522">
        <v>1954</v>
      </c>
      <c r="U1522">
        <v>37</v>
      </c>
      <c r="V1522">
        <v>1991</v>
      </c>
      <c r="W1522">
        <v>0.96760000000000002</v>
      </c>
      <c r="X1522">
        <v>0</v>
      </c>
      <c r="Y1522">
        <v>1</v>
      </c>
      <c r="Z1522">
        <v>1</v>
      </c>
      <c r="AA1522">
        <v>0</v>
      </c>
      <c r="AB1522" t="s">
        <v>990</v>
      </c>
      <c r="AC1522" t="s">
        <v>9299</v>
      </c>
      <c r="AP1522" t="s">
        <v>980</v>
      </c>
      <c r="AQ1522">
        <v>0</v>
      </c>
      <c r="AT1522" t="s">
        <v>990</v>
      </c>
      <c r="AU1522" t="s">
        <v>8684</v>
      </c>
      <c r="AV1522" t="str">
        <f t="shared" si="23"/>
        <v>Oczyszczalnia Brzeziny w aglomeracji Brzeziny</v>
      </c>
      <c r="AW1522" t="s">
        <v>9300</v>
      </c>
      <c r="AX1522" t="s">
        <v>6288</v>
      </c>
      <c r="BF1522" s="730" t="s">
        <v>1614</v>
      </c>
      <c r="BG1522" s="730" t="s">
        <v>1918</v>
      </c>
      <c r="BH1522" s="730" t="s">
        <v>9504</v>
      </c>
    </row>
    <row r="1523" spans="1:60">
      <c r="A1523">
        <v>1519</v>
      </c>
      <c r="B1523" t="s">
        <v>990</v>
      </c>
      <c r="D1523" t="s">
        <v>1203</v>
      </c>
      <c r="E1523" t="s">
        <v>1204</v>
      </c>
      <c r="F1523" t="s">
        <v>973</v>
      </c>
      <c r="G1523">
        <v>1</v>
      </c>
      <c r="H1523">
        <v>0</v>
      </c>
      <c r="I1523" t="s">
        <v>1513</v>
      </c>
      <c r="J1523" t="s">
        <v>9214</v>
      </c>
      <c r="K1523" t="s">
        <v>4666</v>
      </c>
      <c r="L1523" t="s">
        <v>1515</v>
      </c>
      <c r="M1523" t="s">
        <v>1516</v>
      </c>
      <c r="N1523" t="s">
        <v>1204</v>
      </c>
      <c r="O1523" t="s">
        <v>1204</v>
      </c>
      <c r="P1523" t="s">
        <v>9301</v>
      </c>
      <c r="Q1523">
        <v>9949</v>
      </c>
      <c r="R1523">
        <v>9949</v>
      </c>
      <c r="S1523">
        <v>9676</v>
      </c>
      <c r="T1523">
        <v>273</v>
      </c>
      <c r="U1523">
        <v>0</v>
      </c>
      <c r="V1523">
        <v>273</v>
      </c>
      <c r="W1523">
        <v>0.97260000000000002</v>
      </c>
      <c r="X1523">
        <v>0</v>
      </c>
      <c r="Y1523">
        <v>1</v>
      </c>
      <c r="Z1523">
        <v>1</v>
      </c>
      <c r="AA1523">
        <v>0</v>
      </c>
      <c r="AB1523" t="s">
        <v>990</v>
      </c>
      <c r="AC1523" t="s">
        <v>9302</v>
      </c>
      <c r="AP1523" t="s">
        <v>980</v>
      </c>
      <c r="AQ1523">
        <v>0</v>
      </c>
      <c r="AT1523" t="s">
        <v>990</v>
      </c>
      <c r="AU1523" t="s">
        <v>8676</v>
      </c>
      <c r="AV1523" t="str">
        <f t="shared" si="23"/>
        <v>Stary Brześć w aglomeracji Brześć Kujawski</v>
      </c>
      <c r="AW1523" t="s">
        <v>9303</v>
      </c>
      <c r="AX1523" t="s">
        <v>8677</v>
      </c>
      <c r="BF1523" s="730" t="s">
        <v>1502</v>
      </c>
      <c r="BG1523" s="730" t="s">
        <v>1918</v>
      </c>
      <c r="BH1523" s="730" t="s">
        <v>9504</v>
      </c>
    </row>
    <row r="1524" spans="1:60">
      <c r="A1524">
        <v>1520</v>
      </c>
      <c r="B1524" t="s">
        <v>990</v>
      </c>
      <c r="D1524" t="s">
        <v>1198</v>
      </c>
      <c r="E1524" t="s">
        <v>1199</v>
      </c>
      <c r="F1524" t="s">
        <v>973</v>
      </c>
      <c r="G1524">
        <v>1</v>
      </c>
      <c r="H1524">
        <v>0</v>
      </c>
      <c r="I1524" t="s">
        <v>1513</v>
      </c>
      <c r="J1524" t="s">
        <v>6326</v>
      </c>
      <c r="K1524" t="s">
        <v>6677</v>
      </c>
      <c r="L1524" t="s">
        <v>1515</v>
      </c>
      <c r="M1524" t="s">
        <v>1516</v>
      </c>
      <c r="N1524" t="s">
        <v>1199</v>
      </c>
      <c r="O1524" t="s">
        <v>1199</v>
      </c>
      <c r="P1524" t="s">
        <v>9304</v>
      </c>
      <c r="Q1524">
        <v>2650</v>
      </c>
      <c r="R1524">
        <v>2513</v>
      </c>
      <c r="S1524">
        <v>2464</v>
      </c>
      <c r="T1524">
        <v>49</v>
      </c>
      <c r="U1524">
        <v>0</v>
      </c>
      <c r="V1524">
        <v>49</v>
      </c>
      <c r="W1524">
        <v>0.98050000000000004</v>
      </c>
      <c r="X1524">
        <v>1</v>
      </c>
      <c r="Y1524">
        <v>1</v>
      </c>
      <c r="Z1524">
        <v>1</v>
      </c>
      <c r="AA1524">
        <v>1</v>
      </c>
      <c r="AB1524" t="s">
        <v>990</v>
      </c>
      <c r="AC1524" t="s">
        <v>9305</v>
      </c>
      <c r="AP1524" t="s">
        <v>980</v>
      </c>
      <c r="AQ1524">
        <v>0</v>
      </c>
      <c r="AT1524" t="s">
        <v>990</v>
      </c>
      <c r="AU1524" t="s">
        <v>8676</v>
      </c>
      <c r="AV1524" t="str">
        <f t="shared" si="23"/>
        <v>Brzezie w aglomeracji Brześć Kujawski</v>
      </c>
      <c r="AW1524" t="s">
        <v>9306</v>
      </c>
      <c r="AX1524" t="s">
        <v>8677</v>
      </c>
      <c r="BF1524" s="730" t="s">
        <v>1280</v>
      </c>
      <c r="BG1524" s="730" t="s">
        <v>6677</v>
      </c>
      <c r="BH1524" s="730" t="s">
        <v>9504</v>
      </c>
    </row>
    <row r="1525" spans="1:60">
      <c r="A1525">
        <v>1521</v>
      </c>
      <c r="B1525" t="s">
        <v>990</v>
      </c>
      <c r="D1525" t="s">
        <v>1159</v>
      </c>
      <c r="E1525" t="s">
        <v>1161</v>
      </c>
      <c r="F1525" t="s">
        <v>973</v>
      </c>
      <c r="G1525">
        <v>1</v>
      </c>
      <c r="I1525" t="s">
        <v>6018</v>
      </c>
      <c r="J1525" t="s">
        <v>8539</v>
      </c>
      <c r="K1525" t="s">
        <v>5205</v>
      </c>
      <c r="L1525" t="s">
        <v>1515</v>
      </c>
      <c r="M1525" t="s">
        <v>1516</v>
      </c>
      <c r="N1525" t="s">
        <v>1161</v>
      </c>
      <c r="O1525" t="s">
        <v>1161</v>
      </c>
      <c r="P1525" t="s">
        <v>9307</v>
      </c>
      <c r="Q1525">
        <v>2144</v>
      </c>
      <c r="R1525">
        <v>2085</v>
      </c>
      <c r="S1525">
        <v>1879</v>
      </c>
      <c r="T1525">
        <v>166</v>
      </c>
      <c r="U1525">
        <v>40</v>
      </c>
      <c r="V1525">
        <v>206</v>
      </c>
      <c r="W1525">
        <v>0.9012</v>
      </c>
      <c r="X1525">
        <v>0</v>
      </c>
      <c r="Y1525">
        <v>1</v>
      </c>
      <c r="Z1525">
        <v>0</v>
      </c>
      <c r="AA1525">
        <v>0</v>
      </c>
      <c r="AB1525" t="s">
        <v>990</v>
      </c>
      <c r="AC1525" t="s">
        <v>9308</v>
      </c>
      <c r="AP1525" t="s">
        <v>980</v>
      </c>
      <c r="AQ1525">
        <v>0</v>
      </c>
      <c r="AT1525" t="s">
        <v>1047</v>
      </c>
      <c r="AU1525" t="s">
        <v>3877</v>
      </c>
      <c r="AV1525" t="str">
        <f t="shared" si="23"/>
        <v>Oczyszczalnia  Ścieków w Brzeszczach w aglomeracji Brzeszcze</v>
      </c>
      <c r="AW1525" t="s">
        <v>9309</v>
      </c>
      <c r="AX1525" t="s">
        <v>3878</v>
      </c>
      <c r="BF1525" s="730" t="s">
        <v>1203</v>
      </c>
      <c r="BG1525" s="730" t="s">
        <v>4666</v>
      </c>
      <c r="BH1525" s="730" t="s">
        <v>9504</v>
      </c>
    </row>
    <row r="1526" spans="1:60">
      <c r="A1526">
        <v>1522</v>
      </c>
      <c r="B1526" t="s">
        <v>990</v>
      </c>
      <c r="D1526" t="s">
        <v>1104</v>
      </c>
      <c r="E1526" t="s">
        <v>1106</v>
      </c>
      <c r="F1526" t="s">
        <v>973</v>
      </c>
      <c r="G1526">
        <v>1</v>
      </c>
      <c r="H1526">
        <v>0</v>
      </c>
      <c r="I1526" t="s">
        <v>1513</v>
      </c>
      <c r="J1526" t="s">
        <v>8644</v>
      </c>
      <c r="K1526" t="s">
        <v>990</v>
      </c>
      <c r="L1526" t="s">
        <v>1515</v>
      </c>
      <c r="M1526" t="s">
        <v>1516</v>
      </c>
      <c r="N1526" t="s">
        <v>1106</v>
      </c>
      <c r="O1526" t="s">
        <v>1106</v>
      </c>
      <c r="P1526" t="s">
        <v>9310</v>
      </c>
      <c r="Q1526">
        <v>3982</v>
      </c>
      <c r="R1526">
        <v>3978</v>
      </c>
      <c r="S1526">
        <v>3902</v>
      </c>
      <c r="T1526">
        <v>70</v>
      </c>
      <c r="U1526">
        <v>6</v>
      </c>
      <c r="V1526">
        <v>76</v>
      </c>
      <c r="W1526">
        <v>0.98089999999999999</v>
      </c>
      <c r="X1526">
        <v>1</v>
      </c>
      <c r="Y1526">
        <v>1</v>
      </c>
      <c r="Z1526">
        <v>1</v>
      </c>
      <c r="AA1526">
        <v>1</v>
      </c>
      <c r="AB1526" t="s">
        <v>990</v>
      </c>
      <c r="AC1526" t="s">
        <v>9311</v>
      </c>
      <c r="AP1526" t="s">
        <v>980</v>
      </c>
      <c r="AQ1526">
        <v>0</v>
      </c>
      <c r="AT1526" t="s">
        <v>935</v>
      </c>
      <c r="AU1526" t="s">
        <v>5111</v>
      </c>
      <c r="AV1526" t="str">
        <f t="shared" si="23"/>
        <v>Sterkowiec - Zajazie w aglomeracji Brzesko - Sterkowiec</v>
      </c>
      <c r="AW1526" t="s">
        <v>9312</v>
      </c>
      <c r="AX1526" t="s">
        <v>5112</v>
      </c>
      <c r="BF1526" s="730" t="s">
        <v>1198</v>
      </c>
      <c r="BG1526" s="730" t="s">
        <v>6677</v>
      </c>
      <c r="BH1526" s="730" t="s">
        <v>9504</v>
      </c>
    </row>
    <row r="1527" spans="1:60">
      <c r="A1527">
        <v>1523</v>
      </c>
      <c r="B1527" t="s">
        <v>990</v>
      </c>
      <c r="D1527" t="s">
        <v>1010</v>
      </c>
      <c r="E1527" t="s">
        <v>1012</v>
      </c>
      <c r="F1527" t="s">
        <v>973</v>
      </c>
      <c r="G1527">
        <v>1</v>
      </c>
      <c r="H1527">
        <v>0</v>
      </c>
      <c r="I1527" t="s">
        <v>1513</v>
      </c>
      <c r="J1527" t="s">
        <v>9313</v>
      </c>
      <c r="K1527" t="s">
        <v>8722</v>
      </c>
      <c r="L1527" t="s">
        <v>1515</v>
      </c>
      <c r="M1527" t="s">
        <v>1516</v>
      </c>
      <c r="N1527" t="s">
        <v>1012</v>
      </c>
      <c r="O1527" t="s">
        <v>9314</v>
      </c>
      <c r="P1527" t="s">
        <v>9315</v>
      </c>
      <c r="Q1527">
        <v>10691</v>
      </c>
      <c r="R1527">
        <v>10344</v>
      </c>
      <c r="S1527">
        <v>10172</v>
      </c>
      <c r="T1527">
        <v>156</v>
      </c>
      <c r="U1527">
        <v>16</v>
      </c>
      <c r="V1527">
        <v>172</v>
      </c>
      <c r="W1527">
        <v>0.98340000000000005</v>
      </c>
      <c r="X1527">
        <v>1</v>
      </c>
      <c r="Y1527">
        <v>1</v>
      </c>
      <c r="Z1527">
        <v>1</v>
      </c>
      <c r="AA1527">
        <v>1</v>
      </c>
      <c r="AB1527" t="s">
        <v>990</v>
      </c>
      <c r="AC1527" t="s">
        <v>9316</v>
      </c>
      <c r="AP1527" t="s">
        <v>980</v>
      </c>
      <c r="AQ1527">
        <v>0</v>
      </c>
      <c r="AT1527" t="s">
        <v>935</v>
      </c>
      <c r="AU1527" t="s">
        <v>5104</v>
      </c>
      <c r="AV1527" t="str">
        <f t="shared" si="23"/>
        <v>Brzesko (Przemysłowa Oczyszczalnia Ścieków Carlberg Supply Company Polska S.A.) w aglomeracji Brzesko</v>
      </c>
      <c r="AW1527" t="s">
        <v>9317</v>
      </c>
      <c r="AX1527" t="s">
        <v>5105</v>
      </c>
      <c r="BF1527" s="730" t="s">
        <v>1159</v>
      </c>
      <c r="BG1527" s="730" t="s">
        <v>5205</v>
      </c>
      <c r="BH1527" s="730" t="s">
        <v>9504</v>
      </c>
    </row>
    <row r="1528" spans="1:60">
      <c r="A1528">
        <v>1524</v>
      </c>
      <c r="B1528" t="s">
        <v>990</v>
      </c>
      <c r="D1528" t="s">
        <v>1001</v>
      </c>
      <c r="E1528" t="s">
        <v>9318</v>
      </c>
      <c r="F1528" t="s">
        <v>973</v>
      </c>
      <c r="G1528">
        <v>1</v>
      </c>
      <c r="H1528">
        <v>0</v>
      </c>
      <c r="I1528" t="s">
        <v>6018</v>
      </c>
      <c r="J1528" t="s">
        <v>8552</v>
      </c>
      <c r="K1528" t="s">
        <v>6677</v>
      </c>
      <c r="L1528" t="s">
        <v>1515</v>
      </c>
      <c r="M1528" t="s">
        <v>1516</v>
      </c>
      <c r="N1528" t="s">
        <v>1003</v>
      </c>
      <c r="O1528" t="s">
        <v>1003</v>
      </c>
      <c r="P1528" t="s">
        <v>9319</v>
      </c>
      <c r="Q1528">
        <v>9342</v>
      </c>
      <c r="R1528">
        <v>7015</v>
      </c>
      <c r="S1528">
        <v>6920</v>
      </c>
      <c r="T1528">
        <v>95</v>
      </c>
      <c r="U1528">
        <v>0</v>
      </c>
      <c r="V1528">
        <v>95</v>
      </c>
      <c r="W1528">
        <v>0.98650000000000004</v>
      </c>
      <c r="X1528">
        <v>1</v>
      </c>
      <c r="Y1528">
        <v>1</v>
      </c>
      <c r="Z1528">
        <v>1</v>
      </c>
      <c r="AA1528">
        <v>1</v>
      </c>
      <c r="AB1528" t="s">
        <v>990</v>
      </c>
      <c r="AC1528" t="s">
        <v>9320</v>
      </c>
      <c r="AP1528" t="s">
        <v>980</v>
      </c>
      <c r="AQ1528">
        <v>0</v>
      </c>
      <c r="AT1528" t="s">
        <v>1029</v>
      </c>
      <c r="AU1528" t="s">
        <v>7793</v>
      </c>
      <c r="AV1528" t="str">
        <f t="shared" si="23"/>
        <v>Z.Ch. Rokita w aglomeracji Brzeg Dolny</v>
      </c>
      <c r="AW1528" t="s">
        <v>9321</v>
      </c>
      <c r="AX1528" t="s">
        <v>7794</v>
      </c>
      <c r="BF1528" s="730" t="s">
        <v>1104</v>
      </c>
      <c r="BG1528" s="730" t="s">
        <v>990</v>
      </c>
      <c r="BH1528" s="730" t="s">
        <v>9504</v>
      </c>
    </row>
    <row r="1529" spans="1:60">
      <c r="A1529">
        <v>1525</v>
      </c>
      <c r="B1529" t="s">
        <v>990</v>
      </c>
      <c r="D1529" t="s">
        <v>991</v>
      </c>
      <c r="E1529" t="s">
        <v>993</v>
      </c>
      <c r="F1529" t="s">
        <v>973</v>
      </c>
      <c r="G1529">
        <v>1</v>
      </c>
      <c r="H1529">
        <v>0</v>
      </c>
      <c r="I1529" t="s">
        <v>1513</v>
      </c>
      <c r="J1529" t="s">
        <v>8972</v>
      </c>
      <c r="K1529" t="s">
        <v>6677</v>
      </c>
      <c r="L1529" t="s">
        <v>1515</v>
      </c>
      <c r="M1529" t="s">
        <v>1516</v>
      </c>
      <c r="N1529" t="s">
        <v>993</v>
      </c>
      <c r="O1529" t="s">
        <v>9322</v>
      </c>
      <c r="P1529" t="s">
        <v>9323</v>
      </c>
      <c r="Q1529">
        <v>49660</v>
      </c>
      <c r="R1529">
        <v>53252</v>
      </c>
      <c r="S1529">
        <v>49452</v>
      </c>
      <c r="T1529">
        <v>3415</v>
      </c>
      <c r="U1529">
        <v>385</v>
      </c>
      <c r="V1529">
        <v>3800</v>
      </c>
      <c r="W1529">
        <v>0.92859999999999998</v>
      </c>
      <c r="X1529">
        <v>0</v>
      </c>
      <c r="Y1529">
        <v>1</v>
      </c>
      <c r="Z1529">
        <v>1</v>
      </c>
      <c r="AA1529">
        <v>0</v>
      </c>
      <c r="AB1529" t="s">
        <v>990</v>
      </c>
      <c r="AC1529" t="s">
        <v>9324</v>
      </c>
      <c r="AP1529" t="s">
        <v>980</v>
      </c>
      <c r="AQ1529">
        <v>0</v>
      </c>
      <c r="AT1529" t="s">
        <v>1029</v>
      </c>
      <c r="AU1529" t="s">
        <v>7793</v>
      </c>
      <c r="AV1529" t="str">
        <f t="shared" si="23"/>
        <v>Oczyszczalnia ścieków dla aglomeracji Brzeg Dolny w aglomeracji Brzeg Dolny</v>
      </c>
      <c r="AW1529" t="s">
        <v>9325</v>
      </c>
      <c r="AX1529" t="s">
        <v>7794</v>
      </c>
      <c r="BF1529" s="730" t="s">
        <v>1010</v>
      </c>
      <c r="BG1529" s="730" t="s">
        <v>8722</v>
      </c>
      <c r="BH1529" s="730" t="s">
        <v>9504</v>
      </c>
    </row>
    <row r="1530" spans="1:60">
      <c r="A1530">
        <v>1526</v>
      </c>
      <c r="B1530" t="s">
        <v>1019</v>
      </c>
      <c r="D1530" t="s">
        <v>9326</v>
      </c>
      <c r="E1530" t="s">
        <v>9327</v>
      </c>
      <c r="F1530" t="s">
        <v>973</v>
      </c>
      <c r="G1530">
        <v>1</v>
      </c>
      <c r="H1530">
        <v>0</v>
      </c>
      <c r="I1530" t="s">
        <v>5251</v>
      </c>
      <c r="J1530" t="s">
        <v>7233</v>
      </c>
      <c r="K1530" t="s">
        <v>6971</v>
      </c>
      <c r="L1530" t="s">
        <v>2646</v>
      </c>
      <c r="M1530" t="s">
        <v>1516</v>
      </c>
      <c r="N1530" t="s">
        <v>7232</v>
      </c>
      <c r="O1530" t="s">
        <v>7234</v>
      </c>
      <c r="P1530" t="s">
        <v>7235</v>
      </c>
      <c r="X1530">
        <v>0</v>
      </c>
      <c r="Y1530">
        <v>1</v>
      </c>
      <c r="Z1530">
        <v>1</v>
      </c>
      <c r="AA1530">
        <v>0</v>
      </c>
      <c r="AB1530" t="s">
        <v>1019</v>
      </c>
      <c r="AC1530" t="s">
        <v>746</v>
      </c>
      <c r="AP1530" t="s">
        <v>980</v>
      </c>
      <c r="AQ1530">
        <v>0</v>
      </c>
      <c r="AT1530" t="s">
        <v>1029</v>
      </c>
      <c r="AU1530" t="s">
        <v>8189</v>
      </c>
      <c r="AV1530" t="str">
        <f t="shared" si="23"/>
        <v>Oczyszczalnia Ścieków w Brzegu w aglomeracji Brzeg</v>
      </c>
      <c r="AW1530" t="s">
        <v>9328</v>
      </c>
      <c r="AX1530" t="s">
        <v>7824</v>
      </c>
      <c r="BF1530" s="730" t="s">
        <v>1001</v>
      </c>
      <c r="BG1530" s="730" t="s">
        <v>6677</v>
      </c>
      <c r="BH1530" s="730" t="s">
        <v>9504</v>
      </c>
    </row>
    <row r="1531" spans="1:60">
      <c r="A1531">
        <v>1527</v>
      </c>
      <c r="B1531" t="s">
        <v>1459</v>
      </c>
      <c r="D1531" t="s">
        <v>9329</v>
      </c>
      <c r="E1531" t="s">
        <v>9330</v>
      </c>
      <c r="F1531" t="s">
        <v>1015</v>
      </c>
      <c r="G1531">
        <v>0</v>
      </c>
      <c r="H1531">
        <v>1</v>
      </c>
      <c r="I1531" t="s">
        <v>1565</v>
      </c>
      <c r="J1531" t="s">
        <v>1459</v>
      </c>
      <c r="K1531" t="s">
        <v>1459</v>
      </c>
      <c r="L1531" t="s">
        <v>1515</v>
      </c>
      <c r="M1531" t="s">
        <v>1516</v>
      </c>
      <c r="AB1531" t="s">
        <v>1038</v>
      </c>
      <c r="AC1531" t="s">
        <v>9331</v>
      </c>
      <c r="AT1531" t="s">
        <v>1169</v>
      </c>
      <c r="AU1531" t="s">
        <v>2835</v>
      </c>
      <c r="AV1531" t="str">
        <f t="shared" si="23"/>
        <v>OCZYSZCZALNIA ŚCIEKÓW W BRUSACH w aglomeracji BRUSY</v>
      </c>
      <c r="AW1531" t="s">
        <v>9332</v>
      </c>
      <c r="AX1531" t="s">
        <v>2838</v>
      </c>
      <c r="BF1531" s="730" t="s">
        <v>991</v>
      </c>
      <c r="BG1531" s="730" t="s">
        <v>6677</v>
      </c>
      <c r="BH1531" s="730" t="s">
        <v>9504</v>
      </c>
    </row>
    <row r="1532" spans="1:60">
      <c r="A1532">
        <v>1528</v>
      </c>
      <c r="B1532" t="s">
        <v>1459</v>
      </c>
      <c r="D1532" t="s">
        <v>9333</v>
      </c>
      <c r="E1532" t="s">
        <v>9334</v>
      </c>
      <c r="F1532" t="s">
        <v>1015</v>
      </c>
      <c r="G1532">
        <v>0</v>
      </c>
      <c r="H1532">
        <v>1</v>
      </c>
      <c r="I1532" t="s">
        <v>1565</v>
      </c>
      <c r="J1532" t="s">
        <v>1459</v>
      </c>
      <c r="K1532" t="s">
        <v>1459</v>
      </c>
      <c r="L1532" t="s">
        <v>1515</v>
      </c>
      <c r="M1532" t="s">
        <v>1516</v>
      </c>
      <c r="AB1532" t="s">
        <v>1038</v>
      </c>
      <c r="AC1532" t="s">
        <v>9335</v>
      </c>
      <c r="AT1532" t="s">
        <v>990</v>
      </c>
      <c r="AU1532" t="s">
        <v>8663</v>
      </c>
      <c r="AV1532" t="str">
        <f t="shared" si="23"/>
        <v>Oczyszczalnia Warszawskiego Rolno-Śpozywczego Rynku Hurtowego w Broniszach w aglomeracji Bronisze</v>
      </c>
      <c r="AW1532" t="s">
        <v>9336</v>
      </c>
      <c r="AX1532" t="s">
        <v>8664</v>
      </c>
      <c r="BF1532" s="730" t="s">
        <v>9326</v>
      </c>
      <c r="BG1532" s="730" t="s">
        <v>6971</v>
      </c>
      <c r="BH1532" s="730" t="s">
        <v>9501</v>
      </c>
    </row>
    <row r="1533" spans="1:60" ht="30">
      <c r="A1533">
        <v>1529</v>
      </c>
      <c r="B1533" t="s">
        <v>1047</v>
      </c>
      <c r="D1533" t="s">
        <v>9337</v>
      </c>
      <c r="E1533" t="s">
        <v>9338</v>
      </c>
      <c r="F1533" t="s">
        <v>973</v>
      </c>
      <c r="G1533">
        <v>1</v>
      </c>
      <c r="H1533">
        <v>0</v>
      </c>
      <c r="I1533" t="s">
        <v>3622</v>
      </c>
      <c r="J1533" t="s">
        <v>3624</v>
      </c>
      <c r="K1533" t="s">
        <v>3624</v>
      </c>
      <c r="L1533" t="s">
        <v>3632</v>
      </c>
      <c r="M1533" t="s">
        <v>977</v>
      </c>
      <c r="AB1533" t="s">
        <v>935</v>
      </c>
      <c r="AC1533" s="674" t="s">
        <v>9339</v>
      </c>
      <c r="AD1533" s="675" t="s">
        <v>9340</v>
      </c>
      <c r="AE1533" s="676" t="s">
        <v>9341</v>
      </c>
      <c r="AF1533" s="677" t="s">
        <v>9342</v>
      </c>
      <c r="AG1533" s="678" t="s">
        <v>9343</v>
      </c>
      <c r="AH1533" s="678" t="s">
        <v>9344</v>
      </c>
      <c r="AI1533" s="678" t="s">
        <v>9345</v>
      </c>
      <c r="AT1533" t="s">
        <v>990</v>
      </c>
      <c r="AU1533" t="s">
        <v>8655</v>
      </c>
      <c r="AV1533" t="str">
        <f t="shared" si="23"/>
        <v>Krynki w aglomeracji Brody</v>
      </c>
      <c r="AW1533" t="s">
        <v>9346</v>
      </c>
      <c r="AX1533" t="s">
        <v>8656</v>
      </c>
      <c r="BF1533" s="730" t="s">
        <v>9329</v>
      </c>
      <c r="BG1533" s="730" t="s">
        <v>1459</v>
      </c>
      <c r="BH1533" s="730" t="s">
        <v>9488</v>
      </c>
    </row>
    <row r="1534" spans="1:60">
      <c r="A1534">
        <v>1530</v>
      </c>
      <c r="B1534" t="s">
        <v>935</v>
      </c>
      <c r="D1534" t="s">
        <v>9347</v>
      </c>
      <c r="E1534" t="s">
        <v>9348</v>
      </c>
      <c r="F1534" t="s">
        <v>973</v>
      </c>
      <c r="G1534">
        <v>7</v>
      </c>
      <c r="H1534">
        <v>0</v>
      </c>
      <c r="I1534" t="s">
        <v>5251</v>
      </c>
      <c r="J1534" t="s">
        <v>4208</v>
      </c>
      <c r="K1534" t="s">
        <v>4208</v>
      </c>
      <c r="L1534" t="s">
        <v>2646</v>
      </c>
      <c r="M1534" t="s">
        <v>1516</v>
      </c>
      <c r="AB1534" t="s">
        <v>1038</v>
      </c>
      <c r="AC1534" t="s">
        <v>9349</v>
      </c>
      <c r="AT1534" t="s">
        <v>1169</v>
      </c>
      <c r="AU1534" t="s">
        <v>2825</v>
      </c>
      <c r="AV1534" t="str">
        <f t="shared" si="23"/>
        <v>Miejska Oczyszczalnia Ścieków w Brodnicy w aglomeracji BRODNICA</v>
      </c>
      <c r="AW1534" t="s">
        <v>9350</v>
      </c>
      <c r="AX1534" t="s">
        <v>2828</v>
      </c>
      <c r="BF1534" s="730" t="s">
        <v>9333</v>
      </c>
      <c r="BG1534" s="730" t="s">
        <v>9505</v>
      </c>
      <c r="BH1534" s="730" t="s">
        <v>9488</v>
      </c>
    </row>
    <row r="1535" spans="1:60">
      <c r="A1535">
        <v>1531</v>
      </c>
      <c r="B1535" t="s">
        <v>935</v>
      </c>
      <c r="D1535" t="s">
        <v>9351</v>
      </c>
      <c r="E1535" t="s">
        <v>9352</v>
      </c>
      <c r="F1535" t="s">
        <v>973</v>
      </c>
      <c r="G1535">
        <v>1</v>
      </c>
      <c r="H1535">
        <v>0</v>
      </c>
      <c r="I1535" t="s">
        <v>4404</v>
      </c>
      <c r="J1535" t="s">
        <v>4208</v>
      </c>
      <c r="K1535" t="s">
        <v>4208</v>
      </c>
      <c r="L1535" t="s">
        <v>2646</v>
      </c>
      <c r="M1535" t="s">
        <v>1516</v>
      </c>
      <c r="AB1535" t="s">
        <v>990</v>
      </c>
      <c r="AC1535" t="s">
        <v>9353</v>
      </c>
      <c r="AT1535" t="s">
        <v>990</v>
      </c>
      <c r="AU1535" t="s">
        <v>8649</v>
      </c>
      <c r="AV1535" t="str">
        <f t="shared" si="23"/>
        <v>Oczyszczalnia Ścieków w Janowie, Janów 51B, 05-088 Brochów w aglomeracji Brochów</v>
      </c>
      <c r="AW1535" t="s">
        <v>9354</v>
      </c>
      <c r="AX1535" t="s">
        <v>8650</v>
      </c>
      <c r="BF1535" s="730" t="s">
        <v>9337</v>
      </c>
      <c r="BG1535" s="730" t="s">
        <v>3624</v>
      </c>
      <c r="BH1535" s="730" t="s">
        <v>9496</v>
      </c>
    </row>
    <row r="1536" spans="1:60">
      <c r="A1536">
        <v>1532</v>
      </c>
      <c r="B1536" t="s">
        <v>1038</v>
      </c>
      <c r="D1536" t="s">
        <v>9355</v>
      </c>
      <c r="E1536" t="s">
        <v>9356</v>
      </c>
      <c r="F1536" t="s">
        <v>973</v>
      </c>
      <c r="G1536">
        <v>1</v>
      </c>
      <c r="H1536">
        <v>0</v>
      </c>
      <c r="I1536" t="s">
        <v>6018</v>
      </c>
      <c r="J1536" t="s">
        <v>5998</v>
      </c>
      <c r="K1536" t="s">
        <v>5998</v>
      </c>
      <c r="L1536" t="s">
        <v>2001</v>
      </c>
      <c r="M1536" t="s">
        <v>977</v>
      </c>
      <c r="AB1536" t="s">
        <v>1029</v>
      </c>
      <c r="AC1536" t="s">
        <v>9357</v>
      </c>
      <c r="AT1536" t="s">
        <v>1212</v>
      </c>
      <c r="AU1536" t="s">
        <v>5980</v>
      </c>
      <c r="AV1536" t="str">
        <f t="shared" si="23"/>
        <v xml:space="preserve">hydrocentrum w aglomeracji Brańsk </v>
      </c>
      <c r="AW1536" t="s">
        <v>9358</v>
      </c>
      <c r="AX1536" t="s">
        <v>5981</v>
      </c>
      <c r="BF1536" s="730" t="s">
        <v>9347</v>
      </c>
      <c r="BG1536" s="730" t="s">
        <v>4208</v>
      </c>
      <c r="BH1536" s="730" t="s">
        <v>9497</v>
      </c>
    </row>
    <row r="1537" spans="1:60">
      <c r="A1537">
        <v>1533</v>
      </c>
      <c r="B1537" t="s">
        <v>1038</v>
      </c>
      <c r="D1537" t="s">
        <v>9359</v>
      </c>
      <c r="E1537" t="s">
        <v>5998</v>
      </c>
      <c r="F1537" t="s">
        <v>973</v>
      </c>
      <c r="G1537">
        <v>1</v>
      </c>
      <c r="H1537">
        <v>0</v>
      </c>
      <c r="I1537" t="s">
        <v>6018</v>
      </c>
      <c r="J1537" t="s">
        <v>5998</v>
      </c>
      <c r="K1537" t="s">
        <v>5998</v>
      </c>
      <c r="L1537" t="s">
        <v>2001</v>
      </c>
      <c r="M1537" t="s">
        <v>977</v>
      </c>
      <c r="AB1537" t="s">
        <v>1047</v>
      </c>
      <c r="AC1537" t="s">
        <v>9360</v>
      </c>
      <c r="AT1537" t="s">
        <v>1169</v>
      </c>
      <c r="AU1537" t="s">
        <v>2816</v>
      </c>
      <c r="AV1537" t="str">
        <f t="shared" si="23"/>
        <v>Braniewo w aglomeracji Braniewo</v>
      </c>
      <c r="AW1537" t="s">
        <v>2817</v>
      </c>
      <c r="AX1537" t="s">
        <v>2817</v>
      </c>
      <c r="BF1537" s="730" t="s">
        <v>9351</v>
      </c>
      <c r="BG1537" s="730" t="s">
        <v>4208</v>
      </c>
      <c r="BH1537" s="730" t="s">
        <v>9497</v>
      </c>
    </row>
    <row r="1538" spans="1:60">
      <c r="A1538">
        <v>1534</v>
      </c>
      <c r="B1538" t="s">
        <v>1038</v>
      </c>
      <c r="D1538" t="s">
        <v>9361</v>
      </c>
      <c r="E1538" t="s">
        <v>9362</v>
      </c>
      <c r="F1538" t="s">
        <v>973</v>
      </c>
      <c r="G1538">
        <v>1</v>
      </c>
      <c r="H1538">
        <v>0</v>
      </c>
      <c r="I1538" t="s">
        <v>6018</v>
      </c>
      <c r="J1538" t="s">
        <v>5998</v>
      </c>
      <c r="K1538" t="s">
        <v>5998</v>
      </c>
      <c r="L1538" t="s">
        <v>2001</v>
      </c>
      <c r="M1538" t="s">
        <v>977</v>
      </c>
      <c r="AB1538" t="s">
        <v>1029</v>
      </c>
      <c r="AC1538" t="s">
        <v>9363</v>
      </c>
      <c r="AT1538" t="s">
        <v>1047</v>
      </c>
      <c r="AU1538" t="s">
        <v>3871</v>
      </c>
      <c r="AV1538" t="str">
        <f t="shared" si="23"/>
        <v>oczyszczalnia ścieków typu ecolo-chief w Branicach w aglomeracji Branice</v>
      </c>
      <c r="AW1538" t="s">
        <v>9364</v>
      </c>
      <c r="AX1538" t="s">
        <v>3872</v>
      </c>
      <c r="BF1538" s="730" t="s">
        <v>9355</v>
      </c>
      <c r="BG1538" s="730" t="s">
        <v>5998</v>
      </c>
      <c r="BH1538" s="730" t="s">
        <v>9500</v>
      </c>
    </row>
    <row r="1539" spans="1:60">
      <c r="A1539">
        <v>1535</v>
      </c>
      <c r="B1539" t="s">
        <v>1019</v>
      </c>
      <c r="D1539" t="s">
        <v>9365</v>
      </c>
      <c r="E1539" t="s">
        <v>9366</v>
      </c>
      <c r="F1539" t="s">
        <v>973</v>
      </c>
      <c r="G1539">
        <v>1</v>
      </c>
      <c r="H1539">
        <v>0</v>
      </c>
      <c r="I1539" t="s">
        <v>5533</v>
      </c>
      <c r="J1539" t="s">
        <v>3720</v>
      </c>
      <c r="K1539" t="s">
        <v>3720</v>
      </c>
      <c r="L1539" t="s">
        <v>1515</v>
      </c>
      <c r="M1539" t="s">
        <v>1516</v>
      </c>
      <c r="AB1539" t="s">
        <v>1019</v>
      </c>
      <c r="AC1539" t="s">
        <v>9367</v>
      </c>
      <c r="AT1539" t="s">
        <v>1169</v>
      </c>
      <c r="AU1539" t="s">
        <v>2508</v>
      </c>
      <c r="AV1539" t="str">
        <f t="shared" si="23"/>
        <v>Bożepole Wielkie w aglomeracji Bożepole Wielkie</v>
      </c>
      <c r="AW1539" t="s">
        <v>2509</v>
      </c>
      <c r="AX1539" t="s">
        <v>2509</v>
      </c>
      <c r="BF1539" s="730" t="s">
        <v>9359</v>
      </c>
      <c r="BG1539" s="730" t="s">
        <v>5998</v>
      </c>
      <c r="BH1539" s="730" t="s">
        <v>9500</v>
      </c>
    </row>
    <row r="1540" spans="1:60">
      <c r="A1540">
        <v>1536</v>
      </c>
      <c r="B1540" t="s">
        <v>1029</v>
      </c>
      <c r="D1540" t="s">
        <v>9368</v>
      </c>
      <c r="E1540" t="s">
        <v>9369</v>
      </c>
      <c r="F1540" t="s">
        <v>973</v>
      </c>
      <c r="G1540">
        <v>1</v>
      </c>
      <c r="H1540">
        <v>0</v>
      </c>
      <c r="I1540" t="s">
        <v>7750</v>
      </c>
      <c r="J1540" t="s">
        <v>1029</v>
      </c>
      <c r="K1540" t="s">
        <v>1029</v>
      </c>
      <c r="L1540" t="s">
        <v>3625</v>
      </c>
      <c r="M1540" t="s">
        <v>977</v>
      </c>
      <c r="AB1540" t="s">
        <v>935</v>
      </c>
      <c r="AC1540" t="s">
        <v>9370</v>
      </c>
      <c r="AT1540" t="s">
        <v>1169</v>
      </c>
      <c r="AU1540" t="s">
        <v>2503</v>
      </c>
      <c r="AV1540" t="str">
        <f t="shared" si="23"/>
        <v>Borzytuchom w aglomeracji Borzytuchom</v>
      </c>
      <c r="AW1540" t="s">
        <v>2504</v>
      </c>
      <c r="AX1540" t="s">
        <v>2504</v>
      </c>
      <c r="BF1540" s="730" t="s">
        <v>9361</v>
      </c>
      <c r="BG1540" s="730" t="s">
        <v>5998</v>
      </c>
      <c r="BH1540" s="730" t="s">
        <v>9500</v>
      </c>
    </row>
    <row r="1541" spans="1:60">
      <c r="A1541">
        <v>1537</v>
      </c>
      <c r="B1541" t="s">
        <v>1029</v>
      </c>
      <c r="D1541" t="s">
        <v>9371</v>
      </c>
      <c r="E1541" t="s">
        <v>2866</v>
      </c>
      <c r="F1541" t="s">
        <v>973</v>
      </c>
      <c r="G1541">
        <v>1</v>
      </c>
      <c r="H1541">
        <v>0</v>
      </c>
      <c r="I1541" t="s">
        <v>7750</v>
      </c>
      <c r="J1541" t="s">
        <v>6849</v>
      </c>
      <c r="K1541" t="s">
        <v>6849</v>
      </c>
      <c r="L1541" t="s">
        <v>3625</v>
      </c>
      <c r="M1541" t="s">
        <v>977</v>
      </c>
      <c r="AB1541" t="s">
        <v>1029</v>
      </c>
      <c r="AC1541" t="s">
        <v>9372</v>
      </c>
      <c r="AT1541" t="s">
        <v>990</v>
      </c>
      <c r="AU1541" t="s">
        <v>8642</v>
      </c>
      <c r="AV1541" t="str">
        <f t="shared" si="23"/>
        <v>Oczyszczalnia ścieków Borowie w aglomeracji Borowie</v>
      </c>
      <c r="AW1541" t="s">
        <v>9373</v>
      </c>
      <c r="AX1541" t="s">
        <v>8643</v>
      </c>
      <c r="BF1541" s="730" t="s">
        <v>9365</v>
      </c>
      <c r="BG1541" s="730" t="s">
        <v>3720</v>
      </c>
      <c r="BH1541" s="730" t="s">
        <v>9501</v>
      </c>
    </row>
    <row r="1542" spans="1:60">
      <c r="A1542">
        <v>1538</v>
      </c>
      <c r="B1542" t="s">
        <v>1029</v>
      </c>
      <c r="D1542" t="s">
        <v>9374</v>
      </c>
      <c r="E1542" t="s">
        <v>9375</v>
      </c>
      <c r="F1542" t="s">
        <v>973</v>
      </c>
      <c r="G1542">
        <v>1</v>
      </c>
      <c r="H1542">
        <v>0</v>
      </c>
      <c r="I1542" t="s">
        <v>7750</v>
      </c>
      <c r="J1542" t="s">
        <v>7777</v>
      </c>
      <c r="K1542" t="s">
        <v>7777</v>
      </c>
      <c r="L1542" t="s">
        <v>3625</v>
      </c>
      <c r="M1542" t="s">
        <v>977</v>
      </c>
      <c r="AB1542" t="s">
        <v>990</v>
      </c>
      <c r="AC1542" t="s">
        <v>9376</v>
      </c>
      <c r="AT1542" t="s">
        <v>1038</v>
      </c>
      <c r="AU1542" t="s">
        <v>6458</v>
      </c>
      <c r="AV1542" t="str">
        <f t="shared" ref="AV1542:AV1605" si="24">CONCATENATE("",AW1542," w aglomeracji ",AX1542)</f>
        <v>Boronów w aglomeracji Boronów</v>
      </c>
      <c r="AW1542" t="s">
        <v>6459</v>
      </c>
      <c r="AX1542" t="s">
        <v>6459</v>
      </c>
      <c r="BF1542" s="730" t="s">
        <v>9368</v>
      </c>
      <c r="BG1542" s="730" t="s">
        <v>1029</v>
      </c>
      <c r="BH1542" s="730" t="s">
        <v>9503</v>
      </c>
    </row>
    <row r="1543" spans="1:60">
      <c r="A1543">
        <v>1539</v>
      </c>
      <c r="B1543" t="s">
        <v>990</v>
      </c>
      <c r="D1543" t="s">
        <v>9377</v>
      </c>
      <c r="E1543" t="s">
        <v>9378</v>
      </c>
      <c r="F1543" t="s">
        <v>973</v>
      </c>
      <c r="G1543">
        <v>1</v>
      </c>
      <c r="H1543">
        <v>0</v>
      </c>
      <c r="I1543" t="s">
        <v>1513</v>
      </c>
      <c r="J1543" t="s">
        <v>8715</v>
      </c>
      <c r="K1543" t="s">
        <v>8715</v>
      </c>
      <c r="L1543" t="s">
        <v>1515</v>
      </c>
      <c r="M1543" t="s">
        <v>1516</v>
      </c>
      <c r="AB1543" t="s">
        <v>990</v>
      </c>
      <c r="AC1543" t="s">
        <v>9379</v>
      </c>
      <c r="AT1543" t="s">
        <v>1072</v>
      </c>
      <c r="AU1543" t="s">
        <v>2440</v>
      </c>
      <c r="AV1543" t="str">
        <f t="shared" si="24"/>
        <v>Borne Sulinowo w aglomeracji Borne Sulinowo</v>
      </c>
      <c r="AW1543" t="s">
        <v>2441</v>
      </c>
      <c r="AX1543" t="s">
        <v>2441</v>
      </c>
      <c r="BF1543" s="730" t="s">
        <v>9371</v>
      </c>
      <c r="BG1543" s="730" t="s">
        <v>6849</v>
      </c>
      <c r="BH1543" s="730" t="s">
        <v>9503</v>
      </c>
    </row>
    <row r="1544" spans="1:60">
      <c r="A1544">
        <v>1540</v>
      </c>
      <c r="B1544" t="s">
        <v>990</v>
      </c>
      <c r="D1544" t="s">
        <v>9380</v>
      </c>
      <c r="E1544" t="s">
        <v>9381</v>
      </c>
      <c r="F1544" t="s">
        <v>973</v>
      </c>
      <c r="G1544">
        <v>1</v>
      </c>
      <c r="H1544">
        <v>0</v>
      </c>
      <c r="I1544" t="s">
        <v>1513</v>
      </c>
      <c r="J1544" t="s">
        <v>990</v>
      </c>
      <c r="K1544" t="s">
        <v>990</v>
      </c>
      <c r="L1544" t="s">
        <v>1515</v>
      </c>
      <c r="M1544" t="s">
        <v>1516</v>
      </c>
      <c r="AT1544" t="s">
        <v>1038</v>
      </c>
      <c r="AU1544" t="s">
        <v>6580</v>
      </c>
      <c r="AV1544" t="str">
        <f t="shared" si="24"/>
        <v>Borecki Zakład Wodociągów i Kanalizacji Sp. z o.o. w aglomeracji Borek Wielkopolski</v>
      </c>
      <c r="AW1544" t="s">
        <v>9382</v>
      </c>
      <c r="AX1544" t="s">
        <v>6581</v>
      </c>
      <c r="BF1544" s="730" t="s">
        <v>9374</v>
      </c>
      <c r="BG1544" s="730" t="s">
        <v>7777</v>
      </c>
      <c r="BH1544" s="730" t="s">
        <v>9503</v>
      </c>
    </row>
    <row r="1545" spans="1:60">
      <c r="A1545">
        <v>1541</v>
      </c>
      <c r="B1545" t="s">
        <v>990</v>
      </c>
      <c r="D1545" t="s">
        <v>9383</v>
      </c>
      <c r="E1545" t="s">
        <v>9384</v>
      </c>
      <c r="F1545" t="s">
        <v>973</v>
      </c>
      <c r="G1545">
        <v>1</v>
      </c>
      <c r="H1545">
        <v>0</v>
      </c>
      <c r="I1545" t="s">
        <v>5533</v>
      </c>
      <c r="J1545" t="s">
        <v>4666</v>
      </c>
      <c r="K1545" t="s">
        <v>4666</v>
      </c>
      <c r="L1545" t="s">
        <v>1515</v>
      </c>
      <c r="M1545" t="s">
        <v>1516</v>
      </c>
      <c r="AT1545" t="s">
        <v>1029</v>
      </c>
      <c r="AU1545" t="s">
        <v>8183</v>
      </c>
      <c r="AV1545" t="str">
        <f t="shared" si="24"/>
        <v>Borek strzeliński w aglomeracji Borek Strzeliński</v>
      </c>
      <c r="AW1545" t="s">
        <v>9385</v>
      </c>
      <c r="AX1545" t="s">
        <v>8184</v>
      </c>
      <c r="BF1545" s="730" t="s">
        <v>9377</v>
      </c>
      <c r="BG1545" s="730" t="s">
        <v>8715</v>
      </c>
      <c r="BH1545" s="730" t="s">
        <v>9504</v>
      </c>
    </row>
    <row r="1546" spans="1:60">
      <c r="A1546" t="s">
        <v>9386</v>
      </c>
      <c r="AT1546" t="s">
        <v>1029</v>
      </c>
      <c r="AU1546" t="s">
        <v>7787</v>
      </c>
      <c r="AV1546" t="str">
        <f t="shared" si="24"/>
        <v>Oczyszczalnia ścieków w Wolbromku w aglomeracji Bolków</v>
      </c>
      <c r="AW1546" t="s">
        <v>9387</v>
      </c>
      <c r="AX1546" t="s">
        <v>7788</v>
      </c>
      <c r="BF1546" s="730" t="s">
        <v>9380</v>
      </c>
      <c r="BG1546" s="730" t="s">
        <v>990</v>
      </c>
      <c r="BH1546" s="730" t="s">
        <v>9504</v>
      </c>
    </row>
    <row r="1547" spans="1:60">
      <c r="AT1547" t="s">
        <v>1038</v>
      </c>
      <c r="AU1547" t="s">
        <v>6520</v>
      </c>
      <c r="AV1547" t="str">
        <f t="shared" si="24"/>
        <v>OCZYSZCZALNIA ŚCIEKÓW "BOLESŁAWIEC" w aglomeracji Bolesławiec</v>
      </c>
      <c r="AW1547" t="s">
        <v>9388</v>
      </c>
      <c r="AX1547" t="s">
        <v>6521</v>
      </c>
      <c r="BF1547" s="730" t="s">
        <v>9383</v>
      </c>
      <c r="BG1547" s="730" t="s">
        <v>4666</v>
      </c>
      <c r="BH1547" s="730" t="s">
        <v>9504</v>
      </c>
    </row>
    <row r="1548" spans="1:60">
      <c r="AT1548" t="s">
        <v>1029</v>
      </c>
      <c r="AU1548" t="s">
        <v>8176</v>
      </c>
      <c r="AV1548" t="str">
        <f t="shared" si="24"/>
        <v>Oczyszczalnia ścieków w Boleslawcu w aglomeracji Bolesławiec</v>
      </c>
      <c r="AW1548" t="s">
        <v>9389</v>
      </c>
      <c r="AX1548" t="s">
        <v>6521</v>
      </c>
    </row>
    <row r="1549" spans="1:60">
      <c r="AT1549" t="s">
        <v>1047</v>
      </c>
      <c r="AU1549" t="s">
        <v>3864</v>
      </c>
      <c r="AV1549" t="str">
        <f t="shared" si="24"/>
        <v>Bojszowy w aglomeracji Bojszowy</v>
      </c>
      <c r="AW1549" t="s">
        <v>3865</v>
      </c>
      <c r="AX1549" t="s">
        <v>3865</v>
      </c>
    </row>
    <row r="1550" spans="1:60">
      <c r="AT1550" t="s">
        <v>1019</v>
      </c>
      <c r="AU1550" t="s">
        <v>7004</v>
      </c>
      <c r="AV1550" t="str">
        <f t="shared" si="24"/>
        <v>Bojanów w aglomeracji Bojanów</v>
      </c>
      <c r="AW1550" t="s">
        <v>7005</v>
      </c>
      <c r="AX1550" t="s">
        <v>7005</v>
      </c>
    </row>
    <row r="1551" spans="1:60">
      <c r="AT1551" t="s">
        <v>1029</v>
      </c>
      <c r="AU1551" t="s">
        <v>7781</v>
      </c>
      <c r="AV1551" t="str">
        <f t="shared" si="24"/>
        <v>Bojanowo w aglomeracji Bojanowo</v>
      </c>
      <c r="AW1551" t="s">
        <v>7782</v>
      </c>
      <c r="AX1551" t="s">
        <v>7782</v>
      </c>
    </row>
    <row r="1552" spans="1:60">
      <c r="AT1552" t="s">
        <v>1029</v>
      </c>
      <c r="AU1552" t="s">
        <v>8170</v>
      </c>
      <c r="AV1552" t="str">
        <f t="shared" si="24"/>
        <v>Gorce w aglomeracji Boguszów-Gorce</v>
      </c>
      <c r="AW1552" t="s">
        <v>9390</v>
      </c>
      <c r="AX1552" t="s">
        <v>8171</v>
      </c>
    </row>
    <row r="1553" spans="46:50">
      <c r="AT1553" t="s">
        <v>935</v>
      </c>
      <c r="AU1553" t="s">
        <v>4409</v>
      </c>
      <c r="AV1553" t="str">
        <f t="shared" si="24"/>
        <v>Bogoria w aglomeracji Bogoria</v>
      </c>
      <c r="AW1553" t="s">
        <v>4410</v>
      </c>
      <c r="AX1553" t="s">
        <v>4410</v>
      </c>
    </row>
    <row r="1554" spans="46:50">
      <c r="AT1554" t="s">
        <v>1029</v>
      </c>
      <c r="AU1554" t="s">
        <v>7774</v>
      </c>
      <c r="AV1554" t="str">
        <f t="shared" si="24"/>
        <v>Oczyszczalnia ścieków w Bogatyni w aglomeracji Bogatynia</v>
      </c>
      <c r="AW1554" t="s">
        <v>9391</v>
      </c>
      <c r="AX1554" t="s">
        <v>7775</v>
      </c>
    </row>
    <row r="1555" spans="46:50">
      <c r="AT1555" t="s">
        <v>990</v>
      </c>
      <c r="AU1555" t="s">
        <v>8636</v>
      </c>
      <c r="AV1555" t="str">
        <f t="shared" si="24"/>
        <v xml:space="preserve">Bodzentyn  w aglomeracji Bodzentyn </v>
      </c>
      <c r="AW1555" t="s">
        <v>8637</v>
      </c>
      <c r="AX1555" t="s">
        <v>8637</v>
      </c>
    </row>
    <row r="1556" spans="46:50">
      <c r="AT1556" t="s">
        <v>990</v>
      </c>
      <c r="AU1556" t="s">
        <v>8636</v>
      </c>
      <c r="AV1556" t="str">
        <f t="shared" si="24"/>
        <v xml:space="preserve">Wola Szczygiełkowa  w aglomeracji Bodzentyn </v>
      </c>
      <c r="AW1556" t="s">
        <v>9392</v>
      </c>
      <c r="AX1556" t="s">
        <v>8637</v>
      </c>
    </row>
    <row r="1557" spans="46:50">
      <c r="AT1557" t="s">
        <v>990</v>
      </c>
      <c r="AU1557" t="s">
        <v>8636</v>
      </c>
      <c r="AV1557" t="str">
        <f t="shared" si="24"/>
        <v xml:space="preserve">Święta Katarzyna  w aglomeracji Bodzentyn </v>
      </c>
      <c r="AW1557" t="s">
        <v>9393</v>
      </c>
      <c r="AX1557" t="s">
        <v>8637</v>
      </c>
    </row>
    <row r="1558" spans="46:50">
      <c r="AT1558" t="s">
        <v>990</v>
      </c>
      <c r="AU1558" t="s">
        <v>8631</v>
      </c>
      <c r="AV1558" t="str">
        <f t="shared" si="24"/>
        <v>BODZANÓW w aglomeracji Bodzanów</v>
      </c>
      <c r="AW1558" t="s">
        <v>9394</v>
      </c>
      <c r="AX1558" t="s">
        <v>8632</v>
      </c>
    </row>
    <row r="1559" spans="46:50">
      <c r="AT1559" t="s">
        <v>1029</v>
      </c>
      <c r="AU1559" t="s">
        <v>8484</v>
      </c>
      <c r="AV1559" t="str">
        <f t="shared" si="24"/>
        <v>Boczów w aglomeracji Boczów</v>
      </c>
      <c r="AW1559" t="s">
        <v>8485</v>
      </c>
      <c r="AX1559" t="s">
        <v>8485</v>
      </c>
    </row>
    <row r="1560" spans="46:50">
      <c r="AT1560" t="s">
        <v>935</v>
      </c>
      <c r="AU1560" t="s">
        <v>5309</v>
      </c>
      <c r="AV1560" t="str">
        <f t="shared" si="24"/>
        <v>Bochnia-Siedlec w aglomeracji Bochnia - Siedlec</v>
      </c>
      <c r="AW1560" t="s">
        <v>9395</v>
      </c>
      <c r="AX1560" t="s">
        <v>5310</v>
      </c>
    </row>
    <row r="1561" spans="46:50">
      <c r="AT1561" t="s">
        <v>935</v>
      </c>
      <c r="AU1561" t="s">
        <v>5314</v>
      </c>
      <c r="AV1561" t="str">
        <f t="shared" si="24"/>
        <v>Damienice w aglomeracji Bochnia - Damienice - Proszówki</v>
      </c>
      <c r="AW1561" t="s">
        <v>9396</v>
      </c>
      <c r="AX1561" t="s">
        <v>5315</v>
      </c>
    </row>
    <row r="1562" spans="46:50">
      <c r="AT1562" t="s">
        <v>935</v>
      </c>
      <c r="AU1562" t="s">
        <v>5314</v>
      </c>
      <c r="AV1562" t="str">
        <f t="shared" si="24"/>
        <v>Proszówki w aglomeracji Bochnia - Damienice - Proszówki</v>
      </c>
      <c r="AW1562" t="s">
        <v>9397</v>
      </c>
      <c r="AX1562" t="s">
        <v>5315</v>
      </c>
    </row>
    <row r="1563" spans="46:50">
      <c r="AT1563" t="s">
        <v>1047</v>
      </c>
      <c r="AU1563" t="s">
        <v>3859</v>
      </c>
      <c r="AV1563" t="str">
        <f t="shared" si="24"/>
        <v>ROGOŹNIK w aglomeracji Bobrowniki</v>
      </c>
      <c r="AW1563" t="s">
        <v>9398</v>
      </c>
      <c r="AX1563" t="s">
        <v>3860</v>
      </c>
    </row>
    <row r="1564" spans="46:50">
      <c r="AT1564" t="s">
        <v>935</v>
      </c>
      <c r="AU1564" t="s">
        <v>4772</v>
      </c>
      <c r="AV1564" t="str">
        <f t="shared" si="24"/>
        <v>BOBOWA w aglomeracji Bobowa</v>
      </c>
      <c r="AW1564" t="s">
        <v>9399</v>
      </c>
      <c r="AX1564" t="s">
        <v>4773</v>
      </c>
    </row>
    <row r="1565" spans="46:50">
      <c r="AT1565" t="s">
        <v>990</v>
      </c>
      <c r="AU1565" t="s">
        <v>8624</v>
      </c>
      <c r="AV1565" t="str">
        <f t="shared" si="24"/>
        <v>Miejska Oczyszczalnia Ścieków w Błoniu w aglomeracji Błonie</v>
      </c>
      <c r="AW1565" t="s">
        <v>9400</v>
      </c>
      <c r="AX1565" t="s">
        <v>8625</v>
      </c>
    </row>
    <row r="1566" spans="46:50">
      <c r="AT1566" t="s">
        <v>1019</v>
      </c>
      <c r="AU1566" t="s">
        <v>7211</v>
      </c>
      <c r="AV1566" t="str">
        <f t="shared" si="24"/>
        <v>Błażowa w aglomeracji Błażowa</v>
      </c>
      <c r="AW1566" t="s">
        <v>7212</v>
      </c>
      <c r="AX1566" t="s">
        <v>7212</v>
      </c>
    </row>
    <row r="1567" spans="46:50">
      <c r="AT1567" t="s">
        <v>1038</v>
      </c>
      <c r="AU1567" t="s">
        <v>6016</v>
      </c>
      <c r="AV1567" t="str">
        <f t="shared" si="24"/>
        <v>Borysławice w aglomeracji Błaszki</v>
      </c>
      <c r="AW1567" t="s">
        <v>9401</v>
      </c>
      <c r="AX1567" t="s">
        <v>6017</v>
      </c>
    </row>
    <row r="1568" spans="46:50">
      <c r="AT1568" t="s">
        <v>990</v>
      </c>
      <c r="AU1568" t="s">
        <v>8619</v>
      </c>
      <c r="AV1568" t="str">
        <f t="shared" si="24"/>
        <v>Wojtyniów w aglomeracji Bliżyn</v>
      </c>
      <c r="AW1568" t="s">
        <v>9402</v>
      </c>
      <c r="AX1568" t="s">
        <v>8620</v>
      </c>
    </row>
    <row r="1569" spans="46:50">
      <c r="AT1569" t="s">
        <v>1038</v>
      </c>
      <c r="AU1569" t="s">
        <v>6792</v>
      </c>
      <c r="AV1569" t="str">
        <f t="shared" si="24"/>
        <v xml:space="preserve">Zagorzyn w aglomeracji Blizanów </v>
      </c>
      <c r="AW1569" t="s">
        <v>6794</v>
      </c>
      <c r="AX1569" t="s">
        <v>6793</v>
      </c>
    </row>
    <row r="1570" spans="46:50">
      <c r="AT1570" t="s">
        <v>1038</v>
      </c>
      <c r="AU1570" t="s">
        <v>6551</v>
      </c>
      <c r="AV1570" t="str">
        <f t="shared" si="24"/>
        <v>OŚ Blachownia w aglomeracji Blachownia</v>
      </c>
      <c r="AW1570" t="s">
        <v>9403</v>
      </c>
      <c r="AX1570" t="s">
        <v>6552</v>
      </c>
    </row>
    <row r="1571" spans="46:50">
      <c r="AT1571" t="s">
        <v>1459</v>
      </c>
      <c r="AU1571" t="s">
        <v>1961</v>
      </c>
      <c r="AV1571" t="str">
        <f t="shared" si="24"/>
        <v>Oczyszczalnia Ścieków Bisztynek-Kolonia w aglomeracji Bisztynek</v>
      </c>
      <c r="AW1571" t="s">
        <v>9404</v>
      </c>
      <c r="AX1571" t="s">
        <v>1962</v>
      </c>
    </row>
    <row r="1572" spans="46:50">
      <c r="AT1572" t="s">
        <v>1019</v>
      </c>
      <c r="AU1572" t="s">
        <v>7206</v>
      </c>
      <c r="AV1572" t="str">
        <f t="shared" si="24"/>
        <v>Gminna Oczyszczalnia Ścieków w Biszczy w aglomeracji Biszcza</v>
      </c>
      <c r="AW1572" t="s">
        <v>9405</v>
      </c>
      <c r="AX1572" t="s">
        <v>7207</v>
      </c>
    </row>
    <row r="1573" spans="46:50">
      <c r="AT1573" t="s">
        <v>1459</v>
      </c>
      <c r="AU1573" t="s">
        <v>1797</v>
      </c>
      <c r="AV1573" t="str">
        <f t="shared" si="24"/>
        <v>Biskupiec w aglomeracji Biskupiec</v>
      </c>
      <c r="AW1573" t="s">
        <v>1798</v>
      </c>
      <c r="AX1573" t="s">
        <v>1798</v>
      </c>
    </row>
    <row r="1574" spans="46:50">
      <c r="AT1574" t="s">
        <v>1169</v>
      </c>
      <c r="AU1574" t="s">
        <v>3168</v>
      </c>
      <c r="AV1574" t="str">
        <f t="shared" si="24"/>
        <v>Oczyszczalnia ścieków w Biskupcu w aglomeracji Biskupiec</v>
      </c>
      <c r="AW1574" t="s">
        <v>9406</v>
      </c>
      <c r="AX1574" t="s">
        <v>1798</v>
      </c>
    </row>
    <row r="1575" spans="46:50">
      <c r="AT1575" t="s">
        <v>1169</v>
      </c>
      <c r="AU1575" t="s">
        <v>3168</v>
      </c>
      <c r="AV1575" t="str">
        <f t="shared" si="24"/>
        <v>kontenerowa oczyszczalnia ścieków w Ostrowitem w aglomeracji Biskupiec</v>
      </c>
      <c r="AW1575" t="s">
        <v>9407</v>
      </c>
      <c r="AX1575" t="s">
        <v>1798</v>
      </c>
    </row>
    <row r="1576" spans="46:50">
      <c r="AT1576" t="s">
        <v>1019</v>
      </c>
      <c r="AU1576" t="s">
        <v>7200</v>
      </c>
      <c r="AV1576" t="str">
        <f t="shared" si="24"/>
        <v>Bircza w aglomeracji BIRCZA</v>
      </c>
      <c r="AW1576" t="s">
        <v>7201</v>
      </c>
      <c r="AX1576" t="s">
        <v>7202</v>
      </c>
    </row>
    <row r="1577" spans="46:50">
      <c r="AT1577" t="s">
        <v>1019</v>
      </c>
      <c r="AU1577" t="s">
        <v>7194</v>
      </c>
      <c r="AV1577" t="str">
        <f t="shared" si="24"/>
        <v>Biłgoraj w aglomeracji Biłgoraj</v>
      </c>
      <c r="AW1577" t="s">
        <v>7195</v>
      </c>
      <c r="AX1577" t="s">
        <v>7195</v>
      </c>
    </row>
    <row r="1578" spans="46:50">
      <c r="AT1578" t="s">
        <v>970</v>
      </c>
      <c r="AU1578" t="s">
        <v>1154</v>
      </c>
      <c r="AV1578" t="str">
        <f t="shared" si="24"/>
        <v>Biesiekierz w aglomeracji Biesiekierz</v>
      </c>
      <c r="AW1578" t="s">
        <v>1155</v>
      </c>
      <c r="AX1578" t="s">
        <v>1155</v>
      </c>
    </row>
    <row r="1579" spans="46:50">
      <c r="AT1579" t="s">
        <v>1029</v>
      </c>
      <c r="AU1579" t="s">
        <v>7768</v>
      </c>
      <c r="AV1579" t="str">
        <f t="shared" si="24"/>
        <v>Bierutów w aglomeracji Bierutów</v>
      </c>
      <c r="AW1579" t="s">
        <v>7769</v>
      </c>
      <c r="AX1579" t="s">
        <v>7769</v>
      </c>
    </row>
    <row r="1580" spans="46:50">
      <c r="AT1580" t="s">
        <v>1047</v>
      </c>
      <c r="AU1580" t="s">
        <v>3852</v>
      </c>
      <c r="AV1580" t="str">
        <f t="shared" si="24"/>
        <v>Solec w aglomeracji Bieruń III</v>
      </c>
      <c r="AW1580" t="s">
        <v>9408</v>
      </c>
      <c r="AX1580" t="s">
        <v>3853</v>
      </c>
    </row>
    <row r="1581" spans="46:50">
      <c r="AT1581" t="s">
        <v>1047</v>
      </c>
      <c r="AU1581" t="s">
        <v>3845</v>
      </c>
      <c r="AV1581" t="str">
        <f t="shared" si="24"/>
        <v>Jagiełły w aglomeracji Bieruń II</v>
      </c>
      <c r="AW1581" t="s">
        <v>9409</v>
      </c>
      <c r="AX1581" t="s">
        <v>3846</v>
      </c>
    </row>
    <row r="1582" spans="46:50">
      <c r="AT1582" t="s">
        <v>1047</v>
      </c>
      <c r="AU1582" t="s">
        <v>3838</v>
      </c>
      <c r="AV1582" t="str">
        <f t="shared" si="24"/>
        <v>Chemików w aglomeracji Bieruń I</v>
      </c>
      <c r="AW1582" t="s">
        <v>9410</v>
      </c>
      <c r="AX1582" t="s">
        <v>3839</v>
      </c>
    </row>
    <row r="1583" spans="46:50">
      <c r="AT1583" t="s">
        <v>1047</v>
      </c>
      <c r="AU1583" t="s">
        <v>4201</v>
      </c>
      <c r="AV1583" t="str">
        <f t="shared" si="24"/>
        <v>OS Wapienica w aglomeracji Bielsko-Biała Wapienica</v>
      </c>
      <c r="AW1583" t="s">
        <v>9411</v>
      </c>
      <c r="AX1583" t="s">
        <v>4202</v>
      </c>
    </row>
    <row r="1584" spans="46:50">
      <c r="AT1584" t="s">
        <v>1047</v>
      </c>
      <c r="AU1584" t="s">
        <v>4191</v>
      </c>
      <c r="AV1584" t="str">
        <f t="shared" si="24"/>
        <v>OS Komorowice w aglomeracji Bielsko-Biała Komorowice</v>
      </c>
      <c r="AW1584" t="s">
        <v>9412</v>
      </c>
      <c r="AX1584" t="s">
        <v>4192</v>
      </c>
    </row>
    <row r="1585" spans="46:50">
      <c r="AT1585" t="s">
        <v>1459</v>
      </c>
      <c r="AU1585" t="s">
        <v>1624</v>
      </c>
      <c r="AV1585" t="str">
        <f t="shared" si="24"/>
        <v>Bielsk Podlaski w aglomeracji Bielsk Podlaski</v>
      </c>
      <c r="AW1585" t="s">
        <v>1625</v>
      </c>
      <c r="AX1585" t="s">
        <v>1625</v>
      </c>
    </row>
    <row r="1586" spans="46:50">
      <c r="AT1586" t="s">
        <v>990</v>
      </c>
      <c r="AU1586" t="s">
        <v>8611</v>
      </c>
      <c r="AV1586" t="str">
        <f t="shared" si="24"/>
        <v>Oczyszczalnia ścieków w Bielsku w aglomeracji Bielsk</v>
      </c>
      <c r="AW1586" t="s">
        <v>9413</v>
      </c>
      <c r="AX1586" t="s">
        <v>8612</v>
      </c>
    </row>
    <row r="1587" spans="46:50">
      <c r="AT1587" t="s">
        <v>935</v>
      </c>
      <c r="AU1587" t="s">
        <v>5010</v>
      </c>
      <c r="AV1587" t="str">
        <f t="shared" si="24"/>
        <v>Bieliny w aglomeracji Bieliny</v>
      </c>
      <c r="AW1587" t="s">
        <v>5011</v>
      </c>
      <c r="AX1587" t="s">
        <v>5011</v>
      </c>
    </row>
    <row r="1588" spans="46:50">
      <c r="AT1588" t="s">
        <v>1029</v>
      </c>
      <c r="AU1588" t="s">
        <v>7761</v>
      </c>
      <c r="AV1588" t="str">
        <f t="shared" si="24"/>
        <v>OŚ w Bielawie w aglomeracji Bielawa</v>
      </c>
      <c r="AW1588" t="s">
        <v>9414</v>
      </c>
      <c r="AX1588" t="s">
        <v>7762</v>
      </c>
    </row>
    <row r="1589" spans="46:50">
      <c r="AT1589" t="s">
        <v>1019</v>
      </c>
      <c r="AU1589" t="s">
        <v>7187</v>
      </c>
      <c r="AV1589" t="str">
        <f t="shared" si="24"/>
        <v>Biecz w aglomeracji Biecz</v>
      </c>
      <c r="AW1589" t="s">
        <v>7188</v>
      </c>
      <c r="AX1589" t="s">
        <v>7188</v>
      </c>
    </row>
    <row r="1590" spans="46:50">
      <c r="AT1590" t="s">
        <v>1072</v>
      </c>
      <c r="AU1590" t="s">
        <v>2471</v>
      </c>
      <c r="AV1590" t="str">
        <f t="shared" si="24"/>
        <v>Biały Bór w aglomeracji Biały Bór</v>
      </c>
      <c r="AW1590" t="s">
        <v>2472</v>
      </c>
      <c r="AX1590" t="s">
        <v>2472</v>
      </c>
    </row>
    <row r="1591" spans="46:50">
      <c r="AT1591" t="s">
        <v>1459</v>
      </c>
      <c r="AU1591" t="s">
        <v>1686</v>
      </c>
      <c r="AV1591" t="str">
        <f t="shared" si="24"/>
        <v>Białowieża w aglomeracji Białowieża</v>
      </c>
      <c r="AW1591" t="s">
        <v>1687</v>
      </c>
      <c r="AX1591" t="s">
        <v>1687</v>
      </c>
    </row>
    <row r="1592" spans="46:50">
      <c r="AT1592" t="s">
        <v>1072</v>
      </c>
      <c r="AU1592" t="s">
        <v>2331</v>
      </c>
      <c r="AV1592" t="str">
        <f t="shared" si="24"/>
        <v>Białośliwie w aglomeracji Białośliwie</v>
      </c>
      <c r="AW1592" t="s">
        <v>2332</v>
      </c>
      <c r="AX1592" t="s">
        <v>2332</v>
      </c>
    </row>
    <row r="1593" spans="46:50">
      <c r="AT1593" t="s">
        <v>970</v>
      </c>
      <c r="AU1593" t="s">
        <v>1311</v>
      </c>
      <c r="AV1593" t="str">
        <f t="shared" si="24"/>
        <v>Białogard w aglomeracji Białogard</v>
      </c>
      <c r="AW1593" t="s">
        <v>1312</v>
      </c>
      <c r="AX1593" t="s">
        <v>1312</v>
      </c>
    </row>
    <row r="1594" spans="46:50">
      <c r="AT1594" t="s">
        <v>990</v>
      </c>
      <c r="AU1594" t="s">
        <v>8605</v>
      </c>
      <c r="AV1594" t="str">
        <f t="shared" si="24"/>
        <v>Oczyszczalnia ścieków w Białobrzegach w aglomeracji Białobrzegi</v>
      </c>
      <c r="AW1594" t="s">
        <v>9415</v>
      </c>
      <c r="AX1594" t="s">
        <v>8606</v>
      </c>
    </row>
    <row r="1595" spans="46:50">
      <c r="AT1595" t="s">
        <v>990</v>
      </c>
      <c r="AU1595" t="s">
        <v>8600</v>
      </c>
      <c r="AV1595" t="str">
        <f t="shared" si="24"/>
        <v>ECOLO-CHIEF w aglomeracji Białaczów</v>
      </c>
      <c r="AW1595" t="s">
        <v>8188</v>
      </c>
      <c r="AX1595" t="s">
        <v>8601</v>
      </c>
    </row>
    <row r="1596" spans="46:50">
      <c r="AT1596" t="s">
        <v>990</v>
      </c>
      <c r="AU1596" t="s">
        <v>8592</v>
      </c>
      <c r="AV1596" t="str">
        <f t="shared" si="24"/>
        <v>ŻURAWIA w aglomeracji Biała Rawska</v>
      </c>
      <c r="AW1596" t="s">
        <v>9416</v>
      </c>
      <c r="AX1596" t="s">
        <v>8593</v>
      </c>
    </row>
    <row r="1597" spans="46:50">
      <c r="AT1597" t="s">
        <v>1212</v>
      </c>
      <c r="AU1597" t="s">
        <v>5557</v>
      </c>
      <c r="AV1597" t="str">
        <f t="shared" si="24"/>
        <v xml:space="preserve">Miejska Oczyszczalnia Ścieków w Białej Podlaskiej w aglomeracji Biała Podlaska </v>
      </c>
      <c r="AW1597" t="s">
        <v>9417</v>
      </c>
      <c r="AX1597" t="s">
        <v>5558</v>
      </c>
    </row>
    <row r="1598" spans="46:50">
      <c r="AT1598" t="s">
        <v>1459</v>
      </c>
      <c r="AU1598" t="s">
        <v>1899</v>
      </c>
      <c r="AV1598" t="str">
        <f t="shared" si="24"/>
        <v>Biała Piska w aglomeracji Biała Piska</v>
      </c>
      <c r="AW1598" t="s">
        <v>1900</v>
      </c>
      <c r="AX1598" t="s">
        <v>1900</v>
      </c>
    </row>
    <row r="1599" spans="46:50">
      <c r="AT1599" t="s">
        <v>1047</v>
      </c>
      <c r="AU1599" t="s">
        <v>3830</v>
      </c>
      <c r="AV1599" t="str">
        <f t="shared" si="24"/>
        <v>Oczyszczalnia Biała w aglomeracji Biała</v>
      </c>
      <c r="AW1599" t="s">
        <v>9418</v>
      </c>
      <c r="AX1599" t="s">
        <v>3831</v>
      </c>
    </row>
    <row r="1600" spans="46:50">
      <c r="AT1600" t="s">
        <v>1038</v>
      </c>
      <c r="AU1600" t="s">
        <v>6470</v>
      </c>
      <c r="AV1600" t="str">
        <f t="shared" si="24"/>
        <v>BIAŁA DRUGA w aglomeracji BIAŁA</v>
      </c>
      <c r="AW1600" t="s">
        <v>9419</v>
      </c>
      <c r="AX1600" t="s">
        <v>6471</v>
      </c>
    </row>
    <row r="1601" spans="46:50">
      <c r="AT1601" t="s">
        <v>1047</v>
      </c>
      <c r="AU1601" t="s">
        <v>3821</v>
      </c>
      <c r="AV1601" t="str">
        <f t="shared" si="24"/>
        <v>Oczyszczalnia ścieków w Będzinie w aglomeracji Będzin</v>
      </c>
      <c r="AW1601" t="s">
        <v>9420</v>
      </c>
      <c r="AX1601" t="s">
        <v>3822</v>
      </c>
    </row>
    <row r="1602" spans="46:50">
      <c r="AT1602" t="s">
        <v>1047</v>
      </c>
      <c r="AU1602" t="s">
        <v>3821</v>
      </c>
      <c r="AV1602" t="str">
        <f t="shared" si="24"/>
        <v>Oczyszczalnia ścieków bytowo – gospodarczych przy TAURON Wytwarzanie S.A. - Elektrownia Łagisza w aglomeracji Będzin</v>
      </c>
      <c r="AW1602" t="s">
        <v>9421</v>
      </c>
      <c r="AX1602" t="s">
        <v>3822</v>
      </c>
    </row>
    <row r="1603" spans="46:50">
      <c r="AT1603" t="s">
        <v>1047</v>
      </c>
      <c r="AU1603" t="s">
        <v>3588</v>
      </c>
      <c r="AV1603" t="str">
        <f t="shared" si="24"/>
        <v>Kaniów w aglomeracji Bestwina</v>
      </c>
      <c r="AW1603" t="s">
        <v>9422</v>
      </c>
      <c r="AX1603" t="s">
        <v>3589</v>
      </c>
    </row>
    <row r="1604" spans="46:50">
      <c r="AT1604" t="s">
        <v>1019</v>
      </c>
      <c r="AU1604" t="s">
        <v>7181</v>
      </c>
      <c r="AV1604" t="str">
        <f t="shared" si="24"/>
        <v>ZAKŁAD GOSPODARKI KOMUNALNEJ w aglomeracji Besko</v>
      </c>
      <c r="AW1604" t="s">
        <v>9423</v>
      </c>
      <c r="AX1604" t="s">
        <v>7182</v>
      </c>
    </row>
    <row r="1605" spans="46:50">
      <c r="AT1605" t="s">
        <v>1212</v>
      </c>
      <c r="AU1605" t="s">
        <v>5653</v>
      </c>
      <c r="AV1605" t="str">
        <f t="shared" si="24"/>
        <v>Oczyszczalnia ścieków w Bełżycach w aglomeracji Bełżyce</v>
      </c>
      <c r="AW1605" t="s">
        <v>9424</v>
      </c>
      <c r="AX1605" t="s">
        <v>5654</v>
      </c>
    </row>
    <row r="1606" spans="46:50">
      <c r="AT1606" t="s">
        <v>1212</v>
      </c>
      <c r="AU1606" t="s">
        <v>5711</v>
      </c>
      <c r="AV1606" t="str">
        <f t="shared" ref="AV1606:AV1668" si="25">CONCATENATE("",AW1606," w aglomeracji ",AX1606)</f>
        <v>Bełżec w aglomeracji Bełżec</v>
      </c>
      <c r="AW1606" t="s">
        <v>5712</v>
      </c>
      <c r="AX1606" t="s">
        <v>5712</v>
      </c>
    </row>
    <row r="1607" spans="46:50">
      <c r="AT1607" t="s">
        <v>1038</v>
      </c>
      <c r="AU1607" t="s">
        <v>6412</v>
      </c>
      <c r="AV1607" t="str">
        <f t="shared" si="25"/>
        <v>Oczysczalnia Bełchatów w aglomeracji Bełchatów</v>
      </c>
      <c r="AW1607" t="s">
        <v>9425</v>
      </c>
      <c r="AX1607" t="s">
        <v>6413</v>
      </c>
    </row>
    <row r="1608" spans="46:50">
      <c r="AT1608" t="s">
        <v>970</v>
      </c>
      <c r="AU1608" t="s">
        <v>1067</v>
      </c>
      <c r="AV1608" t="str">
        <f t="shared" si="25"/>
        <v>Barwice w aglomeracji Barwice</v>
      </c>
      <c r="AW1608" t="s">
        <v>1068</v>
      </c>
      <c r="AX1608" t="s">
        <v>1068</v>
      </c>
    </row>
    <row r="1609" spans="46:50">
      <c r="AT1609" t="s">
        <v>1459</v>
      </c>
      <c r="AU1609" t="s">
        <v>1789</v>
      </c>
      <c r="AV1609" t="str">
        <f t="shared" si="25"/>
        <v>Bartoszyce w aglomeracji Bartoszyce</v>
      </c>
      <c r="AW1609" t="s">
        <v>1790</v>
      </c>
      <c r="AX1609" t="s">
        <v>1790</v>
      </c>
    </row>
    <row r="1610" spans="46:50">
      <c r="AT1610" t="s">
        <v>970</v>
      </c>
      <c r="AU1610" t="s">
        <v>1249</v>
      </c>
      <c r="AV1610" t="str">
        <f t="shared" si="25"/>
        <v>Oczyszczalnia ścieków Barlinek w aglomeracji Barlinek</v>
      </c>
      <c r="AW1610" t="s">
        <v>9426</v>
      </c>
      <c r="AX1610" t="s">
        <v>1250</v>
      </c>
    </row>
    <row r="1611" spans="46:50">
      <c r="AT1611" t="s">
        <v>935</v>
      </c>
      <c r="AU1611" t="s">
        <v>5320</v>
      </c>
      <c r="AV1611" t="str">
        <f t="shared" si="25"/>
        <v>Barcza w aglomeracji Barcza</v>
      </c>
      <c r="AW1611" t="s">
        <v>5321</v>
      </c>
      <c r="AX1611" t="s">
        <v>5321</v>
      </c>
    </row>
    <row r="1612" spans="46:50">
      <c r="AT1612" t="s">
        <v>1072</v>
      </c>
      <c r="AU1612" t="s">
        <v>2043</v>
      </c>
      <c r="AV1612" t="str">
        <f t="shared" si="25"/>
        <v>Sadłogoszcz w aglomeracji Barcin</v>
      </c>
      <c r="AW1612" t="s">
        <v>9427</v>
      </c>
      <c r="AX1612" t="s">
        <v>2044</v>
      </c>
    </row>
    <row r="1613" spans="46:50">
      <c r="AT1613" t="s">
        <v>1019</v>
      </c>
      <c r="AU1613" t="s">
        <v>7174</v>
      </c>
      <c r="AV1613" t="str">
        <f t="shared" si="25"/>
        <v>Oczyszczalnia ścieków w Baranowie Sandomierskim w aglomeracji Baranów Sandomierski</v>
      </c>
      <c r="AW1613" t="s">
        <v>9428</v>
      </c>
      <c r="AX1613" t="s">
        <v>7175</v>
      </c>
    </row>
    <row r="1614" spans="46:50">
      <c r="AT1614" t="s">
        <v>1459</v>
      </c>
      <c r="AU1614" t="s">
        <v>1544</v>
      </c>
      <c r="AV1614" t="str">
        <f t="shared" si="25"/>
        <v>Oczyszczalnia ścieków w Baranowie w aglomeracji Baranowo</v>
      </c>
      <c r="AW1614" t="s">
        <v>9429</v>
      </c>
      <c r="AX1614" t="s">
        <v>1545</v>
      </c>
    </row>
    <row r="1615" spans="46:50">
      <c r="AT1615" t="s">
        <v>970</v>
      </c>
      <c r="AU1615" t="s">
        <v>1194</v>
      </c>
      <c r="AV1615" t="str">
        <f t="shared" si="25"/>
        <v>Banie w aglomeracji Banie</v>
      </c>
      <c r="AW1615" t="s">
        <v>1195</v>
      </c>
      <c r="AX1615" t="s">
        <v>1195</v>
      </c>
    </row>
    <row r="1616" spans="46:50">
      <c r="AT1616" t="s">
        <v>1019</v>
      </c>
      <c r="AU1616" t="s">
        <v>7167</v>
      </c>
      <c r="AV1616" t="str">
        <f t="shared" si="25"/>
        <v>Oczyszczalnia ścieków komunalnych w Baligrodzie w aglomeracji Baligród</v>
      </c>
      <c r="AW1616" t="s">
        <v>9430</v>
      </c>
      <c r="AX1616" t="s">
        <v>7168</v>
      </c>
    </row>
    <row r="1617" spans="46:50">
      <c r="AT1617" t="s">
        <v>935</v>
      </c>
      <c r="AU1617" t="s">
        <v>4402</v>
      </c>
      <c r="AV1617" t="str">
        <f t="shared" si="25"/>
        <v>Piskrzyn w aglomeracji Baćkowice</v>
      </c>
      <c r="AW1617" t="s">
        <v>9431</v>
      </c>
      <c r="AX1617" t="s">
        <v>4403</v>
      </c>
    </row>
    <row r="1618" spans="46:50">
      <c r="AT1618" t="s">
        <v>1047</v>
      </c>
      <c r="AU1618" t="s">
        <v>4183</v>
      </c>
      <c r="AV1618" t="str">
        <f t="shared" si="25"/>
        <v>BABORÓW w aglomeracji Baborów</v>
      </c>
      <c r="AW1618" t="s">
        <v>4185</v>
      </c>
      <c r="AX1618" t="s">
        <v>4184</v>
      </c>
    </row>
    <row r="1619" spans="46:50">
      <c r="AT1619" t="s">
        <v>1029</v>
      </c>
      <c r="AU1619" t="s">
        <v>7756</v>
      </c>
      <c r="AV1619" t="str">
        <f t="shared" si="25"/>
        <v>Babimost w aglomeracji Babimost</v>
      </c>
      <c r="AW1619" t="s">
        <v>7757</v>
      </c>
      <c r="AX1619" t="s">
        <v>7757</v>
      </c>
    </row>
    <row r="1620" spans="46:50">
      <c r="AT1620" t="s">
        <v>1072</v>
      </c>
      <c r="AU1620" t="s">
        <v>2312</v>
      </c>
      <c r="AV1620" t="str">
        <f t="shared" si="25"/>
        <v>Gminna Oczyszczalnia Ścieków w Poloniszu w aglomeracji Babiak</v>
      </c>
      <c r="AW1620" t="s">
        <v>9432</v>
      </c>
      <c r="AX1620" t="s">
        <v>2313</v>
      </c>
    </row>
    <row r="1621" spans="46:50">
      <c r="AT1621" t="s">
        <v>1459</v>
      </c>
      <c r="AU1621" t="s">
        <v>1599</v>
      </c>
      <c r="AV1621" t="str">
        <f t="shared" si="25"/>
        <v>Augustów w aglomeracji Augustów</v>
      </c>
      <c r="AW1621" t="s">
        <v>1576</v>
      </c>
      <c r="AX1621" t="s">
        <v>1576</v>
      </c>
    </row>
    <row r="1622" spans="46:50">
      <c r="AT1622" t="s">
        <v>990</v>
      </c>
      <c r="AU1622" t="s">
        <v>8587</v>
      </c>
      <c r="AV1622" t="str">
        <f t="shared" si="25"/>
        <v>Oczyszczalnia ścieków w Annopolu w aglomeracji Annopol</v>
      </c>
      <c r="AW1622" t="s">
        <v>9433</v>
      </c>
      <c r="AX1622" t="s">
        <v>8588</v>
      </c>
    </row>
    <row r="1623" spans="46:50">
      <c r="AT1623" t="s">
        <v>935</v>
      </c>
      <c r="AU1623" t="s">
        <v>4394</v>
      </c>
      <c r="AV1623" t="str">
        <f t="shared" si="25"/>
        <v>Andrychów w aglomeracji Andrychów</v>
      </c>
      <c r="AW1623" t="s">
        <v>4395</v>
      </c>
      <c r="AX1623" t="s">
        <v>4395</v>
      </c>
    </row>
    <row r="1624" spans="46:50">
      <c r="AT1624" t="s">
        <v>990</v>
      </c>
      <c r="AU1624" t="s">
        <v>8582</v>
      </c>
      <c r="AV1624" t="str">
        <f t="shared" si="25"/>
        <v>Gminna Oczyszczalnia Ścieków w Kraszewie w aglomeracji Andrespol</v>
      </c>
      <c r="AW1624" t="s">
        <v>9434</v>
      </c>
      <c r="AX1624" t="s">
        <v>8583</v>
      </c>
    </row>
    <row r="1625" spans="46:50">
      <c r="AT1625" t="s">
        <v>935</v>
      </c>
      <c r="AU1625" t="s">
        <v>5075</v>
      </c>
      <c r="AV1625" t="str">
        <f t="shared" si="25"/>
        <v>Alwernia w aglomeracji Alwernia</v>
      </c>
      <c r="AW1625" t="s">
        <v>5076</v>
      </c>
      <c r="AX1625" t="s">
        <v>5076</v>
      </c>
    </row>
    <row r="1626" spans="46:50">
      <c r="AT1626" t="s">
        <v>990</v>
      </c>
      <c r="AU1626" t="s">
        <v>8575</v>
      </c>
      <c r="AV1626" t="str">
        <f t="shared" si="25"/>
        <v>Ruda Bugaj w aglomeracji Aleksandrów Łódzki</v>
      </c>
      <c r="AW1626" t="s">
        <v>9435</v>
      </c>
      <c r="AX1626" t="s">
        <v>8576</v>
      </c>
    </row>
    <row r="1627" spans="46:50">
      <c r="AT1627" t="s">
        <v>1169</v>
      </c>
      <c r="AU1627" t="s">
        <v>2488</v>
      </c>
      <c r="AV1627" t="str">
        <f t="shared" si="25"/>
        <v>Aleksandrów Kujawski w aglomeracji Aleksandrów Kujawski</v>
      </c>
      <c r="AW1627" t="s">
        <v>2489</v>
      </c>
      <c r="AX1627" t="s">
        <v>2489</v>
      </c>
    </row>
    <row r="1628" spans="46:50">
      <c r="AT1628" t="s">
        <v>1038</v>
      </c>
      <c r="AU1628" t="s">
        <v>6949</v>
      </c>
      <c r="AV1628" t="str">
        <f t="shared" si="25"/>
        <v>Oczyszczalnia ścieków w Russocicach w aglomeracji Aglomeracja Władysławów</v>
      </c>
      <c r="AW1628" t="s">
        <v>9436</v>
      </c>
      <c r="AX1628" t="s">
        <v>6950</v>
      </c>
    </row>
    <row r="1629" spans="46:50">
      <c r="AT1629" t="s">
        <v>990</v>
      </c>
      <c r="AU1629" t="s">
        <v>8568</v>
      </c>
      <c r="AV1629" t="str">
        <f t="shared" si="25"/>
        <v>Oczyszczania Ścieków w Puławach w aglomeracji Aglomeracja Puławy</v>
      </c>
      <c r="AW1629" t="s">
        <v>9437</v>
      </c>
      <c r="AX1629" t="s">
        <v>8569</v>
      </c>
    </row>
    <row r="1630" spans="46:50">
      <c r="AT1630" t="s">
        <v>1038</v>
      </c>
      <c r="AU1630" t="s">
        <v>6054</v>
      </c>
      <c r="AV1630" t="str">
        <f t="shared" si="25"/>
        <v>Połajewo w aglomeracji Aglomeracja Połajewo</v>
      </c>
      <c r="AW1630" t="s">
        <v>6056</v>
      </c>
      <c r="AX1630" t="s">
        <v>6055</v>
      </c>
    </row>
    <row r="1631" spans="46:50">
      <c r="AT1631" t="s">
        <v>990</v>
      </c>
      <c r="AU1631" t="s">
        <v>8560</v>
      </c>
      <c r="AV1631" t="str">
        <f t="shared" si="25"/>
        <v>Przedsiębiorstwo Gospodarki Wodno-Ściekowej "GEA-NOVA" sp. z o.o. w aglomeracji Aglomeracja Ożarów Mazowiecki</v>
      </c>
      <c r="AW1631" t="s">
        <v>9438</v>
      </c>
      <c r="AX1631" t="s">
        <v>8561</v>
      </c>
    </row>
    <row r="1632" spans="46:50">
      <c r="AT1632" t="s">
        <v>1038</v>
      </c>
      <c r="AU1632" t="s">
        <v>6926</v>
      </c>
      <c r="AV1632" t="str">
        <f t="shared" si="25"/>
        <v>GOŚ ŁAM w aglomeracji Aglomeracja Łódź</v>
      </c>
      <c r="AW1632" t="s">
        <v>9439</v>
      </c>
      <c r="AX1632" t="s">
        <v>6927</v>
      </c>
    </row>
    <row r="1633" spans="46:50">
      <c r="AT1633" t="s">
        <v>970</v>
      </c>
      <c r="AU1633" t="s">
        <v>1321</v>
      </c>
      <c r="AV1633" t="str">
        <f t="shared" si="25"/>
        <v xml:space="preserve">Łobez w aglomeracji Aglomeracja Łobez </v>
      </c>
      <c r="AW1633" t="s">
        <v>9440</v>
      </c>
      <c r="AX1633" t="s">
        <v>1322</v>
      </c>
    </row>
    <row r="1634" spans="46:50">
      <c r="AT1634" t="s">
        <v>1038</v>
      </c>
      <c r="AU1634" t="s">
        <v>6332</v>
      </c>
      <c r="AV1634" t="str">
        <f t="shared" si="25"/>
        <v>Lgota Wielka w aglomeracji Aglomeracja Lgota Wielka</v>
      </c>
      <c r="AW1634" t="s">
        <v>6335</v>
      </c>
      <c r="AX1634" t="s">
        <v>6333</v>
      </c>
    </row>
    <row r="1635" spans="46:50">
      <c r="AT1635" t="s">
        <v>990</v>
      </c>
      <c r="AU1635" t="s">
        <v>8550</v>
      </c>
      <c r="AV1635" t="str">
        <f t="shared" si="25"/>
        <v>Grupowa Oczyszczalnia Ścieków Sp. z o.o. w Kutnie w aglomeracji Aglomeracja Kutno</v>
      </c>
      <c r="AW1635" t="s">
        <v>9441</v>
      </c>
      <c r="AX1635" t="s">
        <v>8551</v>
      </c>
    </row>
    <row r="1636" spans="46:50">
      <c r="AT1636" t="s">
        <v>935</v>
      </c>
      <c r="AU1636" t="s">
        <v>5148</v>
      </c>
      <c r="AV1636" t="str">
        <f t="shared" si="25"/>
        <v>Rudno w aglomeracji Aglomeracja Krzeszowice Zalas</v>
      </c>
      <c r="AW1636" t="s">
        <v>9442</v>
      </c>
      <c r="AX1636" t="s">
        <v>5149</v>
      </c>
    </row>
    <row r="1637" spans="46:50">
      <c r="AT1637" t="s">
        <v>935</v>
      </c>
      <c r="AU1637" t="s">
        <v>5148</v>
      </c>
      <c r="AV1637" t="str">
        <f t="shared" si="25"/>
        <v>Zalas w aglomeracji Aglomeracja Krzeszowice Zalas</v>
      </c>
      <c r="AW1637" t="s">
        <v>9443</v>
      </c>
      <c r="AX1637" t="s">
        <v>5149</v>
      </c>
    </row>
    <row r="1638" spans="46:50">
      <c r="AT1638" t="s">
        <v>935</v>
      </c>
      <c r="AU1638" t="s">
        <v>5148</v>
      </c>
      <c r="AV1638" t="str">
        <f t="shared" si="25"/>
        <v>Frywałd w aglomeracji Aglomeracja Krzeszowice Zalas</v>
      </c>
      <c r="AW1638" t="s">
        <v>9444</v>
      </c>
      <c r="AX1638" t="s">
        <v>5149</v>
      </c>
    </row>
    <row r="1639" spans="46:50">
      <c r="AT1639" t="s">
        <v>935</v>
      </c>
      <c r="AU1639" t="s">
        <v>5139</v>
      </c>
      <c r="AV1639" t="str">
        <f t="shared" si="25"/>
        <v>Centralna Oczyszczalnia Ścieków w Krzeszowicach w aglomeracji Aglomeracja Krzeszowice</v>
      </c>
      <c r="AW1639" t="s">
        <v>9445</v>
      </c>
      <c r="AX1639" t="s">
        <v>5140</v>
      </c>
    </row>
    <row r="1640" spans="46:50">
      <c r="AT1640" t="s">
        <v>990</v>
      </c>
      <c r="AU1640" t="s">
        <v>8543</v>
      </c>
      <c r="AV1640" t="str">
        <f t="shared" si="25"/>
        <v>Oczyszczaknia ścieków w Kornicy w aglomeracji Aglomeracja Końskie</v>
      </c>
      <c r="AW1640" t="s">
        <v>9446</v>
      </c>
      <c r="AX1640" t="s">
        <v>8544</v>
      </c>
    </row>
    <row r="1641" spans="46:50">
      <c r="AT1641" t="s">
        <v>1072</v>
      </c>
      <c r="AU1641" t="s">
        <v>1996</v>
      </c>
      <c r="AV1641" t="str">
        <f t="shared" si="25"/>
        <v>Miejska Oczyszczalnia Ścieków Komunalnych w Inowrocławiu w aglomeracji aglomeracja Inowrocław</v>
      </c>
      <c r="AW1641" t="s">
        <v>9447</v>
      </c>
      <c r="AX1641" t="s">
        <v>1997</v>
      </c>
    </row>
    <row r="1642" spans="46:50">
      <c r="AT1642" t="s">
        <v>990</v>
      </c>
      <c r="AU1642" t="s">
        <v>8537</v>
      </c>
      <c r="AV1642" t="str">
        <f t="shared" si="25"/>
        <v>Libiszów w aglomeracji Aglomeracja Gminy Opoczno - Zlewnia Libiszów i Mroczków</v>
      </c>
      <c r="AW1642" t="s">
        <v>9448</v>
      </c>
      <c r="AX1642" t="s">
        <v>8538</v>
      </c>
    </row>
    <row r="1643" spans="46:50">
      <c r="AT1643" t="s">
        <v>970</v>
      </c>
      <c r="AU1643" t="s">
        <v>1124</v>
      </c>
      <c r="AV1643" t="str">
        <f t="shared" si="25"/>
        <v>Bobolice w aglomeracji Aglomeracja gminy Bobolice</v>
      </c>
      <c r="AW1643" t="s">
        <v>1126</v>
      </c>
      <c r="AX1643" t="s">
        <v>1125</v>
      </c>
    </row>
    <row r="1644" spans="46:50">
      <c r="AT1644" t="s">
        <v>1459</v>
      </c>
      <c r="AU1644" t="s">
        <v>1563</v>
      </c>
      <c r="AV1644" t="str">
        <f t="shared" si="25"/>
        <v>Oczyszczalnia Ścieków w Białymstoku w aglomeracji Aglomeracja Białystok</v>
      </c>
      <c r="AW1644" t="s">
        <v>9449</v>
      </c>
      <c r="AX1644" t="s">
        <v>1564</v>
      </c>
    </row>
    <row r="1645" spans="46:50">
      <c r="AT1645" t="s">
        <v>1029</v>
      </c>
      <c r="AU1645" t="s">
        <v>7748</v>
      </c>
      <c r="AV1645" t="str">
        <f t="shared" si="25"/>
        <v>Oczyszczalnia ścieków w Bardzie w aglomeracji Aglomeracja Bardo</v>
      </c>
      <c r="AW1645" t="s">
        <v>9450</v>
      </c>
      <c r="AX1645" t="s">
        <v>7749</v>
      </c>
    </row>
    <row r="1646" spans="46:50">
      <c r="AT1646" t="s">
        <v>1029</v>
      </c>
      <c r="AU1646" t="s">
        <v>7748</v>
      </c>
      <c r="AV1646" t="str">
        <f t="shared" si="25"/>
        <v>Oczyszczalnia ścieków w Przyłęku w aglomeracji Aglomeracja Bardo</v>
      </c>
      <c r="AW1646" t="s">
        <v>9451</v>
      </c>
      <c r="AX1646" t="s">
        <v>7749</v>
      </c>
    </row>
    <row r="1647" spans="46:50">
      <c r="AT1647" t="s">
        <v>1019</v>
      </c>
      <c r="AU1647" t="s">
        <v>6999</v>
      </c>
      <c r="AV1647" t="str">
        <f t="shared" si="25"/>
        <v>Oczyszczalnia Ścieków w Adamówce w aglomeracji Adamówka</v>
      </c>
      <c r="AW1647" t="s">
        <v>9452</v>
      </c>
      <c r="AX1647" t="s">
        <v>7000</v>
      </c>
    </row>
    <row r="1648" spans="46:50">
      <c r="AT1648" t="s">
        <v>1212</v>
      </c>
      <c r="AU1648" t="s">
        <v>5719</v>
      </c>
      <c r="AV1648" t="str">
        <f t="shared" si="25"/>
        <v>Oczyszczalnia ścieków w Adamowie w aglomeracji Adamów</v>
      </c>
      <c r="AW1648" t="s">
        <v>9453</v>
      </c>
      <c r="AX1648" t="s">
        <v>5720</v>
      </c>
    </row>
    <row r="1649" spans="1:50">
      <c r="AT1649" t="s">
        <v>1029</v>
      </c>
      <c r="AU1649" t="s">
        <v>8456</v>
      </c>
      <c r="AV1649" t="str">
        <f t="shared" si="25"/>
        <v>Świebodzin  w aglomeracji  Świebodzin</v>
      </c>
      <c r="AW1649" t="s">
        <v>9454</v>
      </c>
      <c r="AX1649" t="s">
        <v>8470</v>
      </c>
    </row>
    <row r="1650" spans="1:50">
      <c r="AT1650" t="s">
        <v>1038</v>
      </c>
      <c r="AU1650" t="s">
        <v>9331</v>
      </c>
      <c r="AV1650" t="str">
        <f t="shared" si="25"/>
        <v>Miejska Oczyszczalnia Ścieków w Wieluniu w aglomeracji Wieluń</v>
      </c>
      <c r="AW1650" t="s">
        <v>9455</v>
      </c>
      <c r="AX1650" t="s">
        <v>9356</v>
      </c>
    </row>
    <row r="1651" spans="1:50">
      <c r="AT1651" t="s">
        <v>1038</v>
      </c>
      <c r="AU1651" t="s">
        <v>9335</v>
      </c>
      <c r="AV1651" t="str">
        <f t="shared" si="25"/>
        <v>Oczyszczalnia ścieków w Dzigorzewie MPWiK Sp. z o.o. w aglomeracji Sieradz</v>
      </c>
      <c r="AW1651" t="s">
        <v>9456</v>
      </c>
      <c r="AX1651" t="s">
        <v>5998</v>
      </c>
    </row>
    <row r="1652" spans="1:50">
      <c r="AT1652" t="s">
        <v>935</v>
      </c>
      <c r="AU1652" t="s">
        <v>9339</v>
      </c>
      <c r="AV1652" t="str">
        <f t="shared" si="25"/>
        <v>PARTYNIA w aglomeracji Radomyśl Wielki</v>
      </c>
      <c r="AW1652" t="s">
        <v>9457</v>
      </c>
      <c r="AX1652" t="s">
        <v>9348</v>
      </c>
    </row>
    <row r="1653" spans="1:50">
      <c r="AT1653" t="s">
        <v>935</v>
      </c>
      <c r="AU1653" t="s">
        <v>9340</v>
      </c>
      <c r="AV1653" t="str">
        <f t="shared" si="25"/>
        <v>RUDA w aglomeracji Radomyśl Wielki</v>
      </c>
      <c r="AW1653" t="s">
        <v>9458</v>
      </c>
      <c r="AX1653" t="s">
        <v>9348</v>
      </c>
    </row>
    <row r="1654" spans="1:50">
      <c r="AT1654" t="s">
        <v>935</v>
      </c>
      <c r="AU1654" t="s">
        <v>9341</v>
      </c>
      <c r="AV1654" t="str">
        <f t="shared" si="25"/>
        <v>RUDA I w aglomeracji Radomyśl Wielki</v>
      </c>
      <c r="AW1654" t="s">
        <v>9459</v>
      </c>
      <c r="AX1654" t="s">
        <v>9348</v>
      </c>
    </row>
    <row r="1655" spans="1:50">
      <c r="AT1655" t="s">
        <v>935</v>
      </c>
      <c r="AU1655" t="s">
        <v>9342</v>
      </c>
      <c r="AV1655" t="str">
        <f t="shared" si="25"/>
        <v>DĄBRÓWKA WISŁOCKA w aglomeracji Radomyśl Wielki</v>
      </c>
      <c r="AW1655" t="s">
        <v>9460</v>
      </c>
      <c r="AX1655" t="s">
        <v>9348</v>
      </c>
    </row>
    <row r="1656" spans="1:50">
      <c r="AT1656" t="s">
        <v>935</v>
      </c>
      <c r="AU1656" t="s">
        <v>9343</v>
      </c>
      <c r="AV1656" t="str">
        <f t="shared" si="25"/>
        <v>DULCZA WIELKA w aglomeracji Radomyśl Wielki</v>
      </c>
      <c r="AW1656" t="s">
        <v>9461</v>
      </c>
      <c r="AX1656" t="s">
        <v>9348</v>
      </c>
    </row>
    <row r="1657" spans="1:50">
      <c r="AT1657" t="s">
        <v>935</v>
      </c>
      <c r="AU1657" t="s">
        <v>9344</v>
      </c>
      <c r="AV1657" t="str">
        <f t="shared" si="25"/>
        <v>RADOMYŚL WIELKI w aglomeracji Radomyśl Wielki</v>
      </c>
      <c r="AW1657" t="s">
        <v>9462</v>
      </c>
      <c r="AX1657" t="s">
        <v>9348</v>
      </c>
    </row>
    <row r="1658" spans="1:50">
      <c r="AT1658" t="s">
        <v>935</v>
      </c>
      <c r="AU1658" t="s">
        <v>9345</v>
      </c>
      <c r="AV1658" t="str">
        <f t="shared" si="25"/>
        <v>JANOWIEC w aglomeracji Radomyśl Wielki</v>
      </c>
      <c r="AW1658" t="s">
        <v>9463</v>
      </c>
      <c r="AX1658" t="s">
        <v>9348</v>
      </c>
    </row>
    <row r="1659" spans="1:50">
      <c r="AT1659" t="s">
        <v>1038</v>
      </c>
      <c r="AU1659" t="s">
        <v>9349</v>
      </c>
      <c r="AV1659" t="str">
        <f t="shared" si="25"/>
        <v>Oczyszczalnia Ścieków w Radomsku w aglomeracji Radomsko</v>
      </c>
      <c r="AW1659" t="s">
        <v>9464</v>
      </c>
      <c r="AX1659" t="s">
        <v>9362</v>
      </c>
    </row>
    <row r="1660" spans="1:50">
      <c r="AT1660" t="s">
        <v>990</v>
      </c>
      <c r="AU1660" t="s">
        <v>9353</v>
      </c>
      <c r="AV1660" t="str">
        <f t="shared" si="25"/>
        <v>Mechaniczno-bilogiczna komunalna oczyszczalnia ścieków w aglomeracji Poniatowa</v>
      </c>
      <c r="AW1660" t="s">
        <v>9465</v>
      </c>
      <c r="AX1660" t="s">
        <v>9384</v>
      </c>
    </row>
    <row r="1661" spans="1:50">
      <c r="AT1661" t="s">
        <v>1029</v>
      </c>
      <c r="AU1661" t="s">
        <v>9357</v>
      </c>
      <c r="AV1661" t="str">
        <f t="shared" si="25"/>
        <v>oczyszczalnia ścieków w aglomeracji Pieńsk</v>
      </c>
      <c r="AW1661" t="s">
        <v>9466</v>
      </c>
      <c r="AX1661" t="s">
        <v>9375</v>
      </c>
    </row>
    <row r="1662" spans="1:50">
      <c r="AT1662" t="s">
        <v>1047</v>
      </c>
      <c r="AU1662" t="s">
        <v>9360</v>
      </c>
      <c r="AV1662" t="str">
        <f t="shared" si="25"/>
        <v>Murów w aglomeracji Murów</v>
      </c>
      <c r="AW1662" t="s">
        <v>9338</v>
      </c>
      <c r="AX1662" t="s">
        <v>9338</v>
      </c>
    </row>
    <row r="1663" spans="1:50">
      <c r="A1663" t="s">
        <v>9467</v>
      </c>
      <c r="AT1663" t="s">
        <v>1029</v>
      </c>
      <c r="AU1663" t="s">
        <v>9363</v>
      </c>
      <c r="AV1663" t="str">
        <f t="shared" si="25"/>
        <v>Smolnik w aglomeracji Leśna</v>
      </c>
      <c r="AW1663" t="s">
        <v>9468</v>
      </c>
      <c r="AX1663" t="s">
        <v>2866</v>
      </c>
    </row>
    <row r="1664" spans="1:50">
      <c r="AT1664" t="s">
        <v>1019</v>
      </c>
      <c r="AU1664" t="s">
        <v>9367</v>
      </c>
      <c r="AV1664" t="str">
        <f t="shared" si="25"/>
        <v>oczyszczalnia ścieków w Księżpolu w aglomeracji Księżpol</v>
      </c>
      <c r="AW1664" t="s">
        <v>9469</v>
      </c>
      <c r="AX1664" t="s">
        <v>9366</v>
      </c>
    </row>
    <row r="1665" spans="1:51">
      <c r="A1665" t="s">
        <v>9470</v>
      </c>
      <c r="AT1665" t="s">
        <v>935</v>
      </c>
      <c r="AU1665" t="s">
        <v>9370</v>
      </c>
      <c r="AV1665" t="str">
        <f t="shared" si="25"/>
        <v>Oczyszczalnia ścieków w Koprzywnicy w aglomeracji Koprzywnica</v>
      </c>
      <c r="AW1665" t="s">
        <v>9471</v>
      </c>
      <c r="AX1665" t="s">
        <v>9352</v>
      </c>
    </row>
    <row r="1666" spans="1:51">
      <c r="AT1666" t="s">
        <v>1029</v>
      </c>
      <c r="AU1666" t="s">
        <v>9372</v>
      </c>
      <c r="AV1666" t="str">
        <f t="shared" si="25"/>
        <v>Miejska Oczyszczalnia Ścieków w Głogowie w aglomeracji Głogów</v>
      </c>
      <c r="AW1666" t="s">
        <v>9472</v>
      </c>
      <c r="AX1666" t="s">
        <v>9369</v>
      </c>
    </row>
    <row r="1667" spans="1:51">
      <c r="AT1667" t="s">
        <v>990</v>
      </c>
      <c r="AU1667" t="s">
        <v>9376</v>
      </c>
      <c r="AV1667" t="str">
        <f t="shared" si="25"/>
        <v>Cyraneczka w aglomeracji Cyraneczka</v>
      </c>
      <c r="AW1667" t="s">
        <v>9381</v>
      </c>
      <c r="AX1667" t="s">
        <v>9381</v>
      </c>
    </row>
    <row r="1668" spans="1:51">
      <c r="AT1668" t="s">
        <v>990</v>
      </c>
      <c r="AU1668" t="s">
        <v>9379</v>
      </c>
      <c r="AV1668" t="str">
        <f t="shared" si="25"/>
        <v>Oczyszczalnia AON w aglomeracji Akademia Rembertów</v>
      </c>
      <c r="AW1668" t="s">
        <v>9473</v>
      </c>
      <c r="AX1668" t="s">
        <v>9378</v>
      </c>
    </row>
    <row r="1669" spans="1:51">
      <c r="AT1669" s="746"/>
      <c r="AU1669" s="746" t="s">
        <v>9331</v>
      </c>
      <c r="AV1669" s="746" t="str">
        <f t="shared" ref="AV1669:AV1688" si="26">CONCATENATE("",AW1669," w aglomeracji ",AX1669)</f>
        <v>Miejska Oczyszczalnia Ścieków w Wieluniu w aglomeracji Wieluń</v>
      </c>
      <c r="AW1669" s="746" t="s">
        <v>9455</v>
      </c>
      <c r="AX1669" s="746" t="s">
        <v>9356</v>
      </c>
      <c r="AY1669" s="746"/>
    </row>
    <row r="1670" spans="1:51">
      <c r="AU1670" t="s">
        <v>9335</v>
      </c>
      <c r="AV1670" t="str">
        <f t="shared" si="26"/>
        <v>Oczyszczalnia ścieków w Dzigorzewie MPWiK Sp. z o.o. w aglomeracji Sieradz</v>
      </c>
      <c r="AW1670" t="s">
        <v>9456</v>
      </c>
      <c r="AX1670" t="s">
        <v>5998</v>
      </c>
    </row>
    <row r="1671" spans="1:51">
      <c r="AU1671" t="s">
        <v>9339</v>
      </c>
      <c r="AV1671" t="str">
        <f t="shared" si="26"/>
        <v>PARTYNIA w aglomeracji Radomyśl Wielki</v>
      </c>
      <c r="AW1671" t="s">
        <v>9457</v>
      </c>
      <c r="AX1671" t="s">
        <v>9348</v>
      </c>
    </row>
    <row r="1672" spans="1:51">
      <c r="AU1672" t="s">
        <v>9340</v>
      </c>
      <c r="AV1672" t="str">
        <f t="shared" si="26"/>
        <v>RUDA w aglomeracji Radomyśl Wielki</v>
      </c>
      <c r="AW1672" t="s">
        <v>9458</v>
      </c>
      <c r="AX1672" t="s">
        <v>9348</v>
      </c>
    </row>
    <row r="1673" spans="1:51">
      <c r="AU1673" t="s">
        <v>9341</v>
      </c>
      <c r="AV1673" t="str">
        <f t="shared" si="26"/>
        <v>RUDA I w aglomeracji Radomyśl Wielki</v>
      </c>
      <c r="AW1673" t="s">
        <v>9459</v>
      </c>
      <c r="AX1673" t="s">
        <v>9348</v>
      </c>
    </row>
    <row r="1674" spans="1:51">
      <c r="AU1674" t="s">
        <v>9342</v>
      </c>
      <c r="AV1674" t="str">
        <f t="shared" si="26"/>
        <v>DĄBRÓWKA WISŁOCKA w aglomeracji Radomyśl Wielki</v>
      </c>
      <c r="AW1674" t="s">
        <v>9460</v>
      </c>
      <c r="AX1674" t="s">
        <v>9348</v>
      </c>
    </row>
    <row r="1675" spans="1:51">
      <c r="AU1675" t="s">
        <v>9343</v>
      </c>
      <c r="AV1675" t="str">
        <f t="shared" si="26"/>
        <v>DULCZA WIELKA w aglomeracji Radomyśl Wielki</v>
      </c>
      <c r="AW1675" t="s">
        <v>9461</v>
      </c>
      <c r="AX1675" t="s">
        <v>9348</v>
      </c>
    </row>
    <row r="1676" spans="1:51">
      <c r="AU1676" t="s">
        <v>9344</v>
      </c>
      <c r="AV1676" t="str">
        <f t="shared" si="26"/>
        <v>RADOMYŚL WIELKI w aglomeracji Radomyśl Wielki</v>
      </c>
      <c r="AW1676" t="s">
        <v>9462</v>
      </c>
      <c r="AX1676" t="s">
        <v>9348</v>
      </c>
    </row>
    <row r="1677" spans="1:51">
      <c r="AU1677" t="s">
        <v>9345</v>
      </c>
      <c r="AV1677" t="str">
        <f t="shared" si="26"/>
        <v>JANOWIEC w aglomeracji Radomyśl Wielki</v>
      </c>
      <c r="AW1677" t="s">
        <v>9463</v>
      </c>
      <c r="AX1677" t="s">
        <v>9348</v>
      </c>
    </row>
    <row r="1678" spans="1:51">
      <c r="AU1678" t="s">
        <v>9349</v>
      </c>
      <c r="AV1678" t="str">
        <f t="shared" si="26"/>
        <v>Oczyszczalnia Ścieków w Radomsku w aglomeracji Radomsko</v>
      </c>
      <c r="AW1678" t="s">
        <v>9464</v>
      </c>
      <c r="AX1678" t="s">
        <v>9362</v>
      </c>
    </row>
    <row r="1679" spans="1:51">
      <c r="AU1679" t="s">
        <v>9353</v>
      </c>
      <c r="AV1679" t="str">
        <f t="shared" si="26"/>
        <v>Mechaniczno-bilogiczna komunalna oczyszczalnia ścieków w aglomeracji Poniatowa</v>
      </c>
      <c r="AW1679" t="s">
        <v>9465</v>
      </c>
      <c r="AX1679" t="s">
        <v>9384</v>
      </c>
    </row>
    <row r="1680" spans="1:51">
      <c r="AU1680" t="s">
        <v>9357</v>
      </c>
      <c r="AV1680" t="str">
        <f t="shared" si="26"/>
        <v>oczyszczalnia ścieków w aglomeracji Pieńsk</v>
      </c>
      <c r="AW1680" t="s">
        <v>9466</v>
      </c>
      <c r="AX1680" t="s">
        <v>9375</v>
      </c>
    </row>
    <row r="1681" spans="46:50">
      <c r="AU1681" t="s">
        <v>9360</v>
      </c>
      <c r="AV1681" t="str">
        <f t="shared" si="26"/>
        <v>Murów w aglomeracji Murów</v>
      </c>
      <c r="AW1681" t="s">
        <v>9338</v>
      </c>
      <c r="AX1681" t="s">
        <v>9338</v>
      </c>
    </row>
    <row r="1682" spans="46:50">
      <c r="AU1682" t="s">
        <v>9363</v>
      </c>
      <c r="AV1682" t="str">
        <f t="shared" si="26"/>
        <v>Smolnik w aglomeracji Leśna</v>
      </c>
      <c r="AW1682" t="s">
        <v>9468</v>
      </c>
      <c r="AX1682" t="s">
        <v>2866</v>
      </c>
    </row>
    <row r="1683" spans="46:50">
      <c r="AU1683" t="s">
        <v>9367</v>
      </c>
      <c r="AV1683" t="str">
        <f t="shared" si="26"/>
        <v>oczyszczalnia ścieków w Księżpolu w aglomeracji Księżpol</v>
      </c>
      <c r="AW1683" t="s">
        <v>9469</v>
      </c>
      <c r="AX1683" t="s">
        <v>9366</v>
      </c>
    </row>
    <row r="1684" spans="46:50">
      <c r="AU1684" t="s">
        <v>9370</v>
      </c>
      <c r="AV1684" t="str">
        <f t="shared" si="26"/>
        <v>Oczyszczalnia ścieków w Koprzywnicy w aglomeracji Koprzywnica</v>
      </c>
      <c r="AW1684" t="s">
        <v>9471</v>
      </c>
      <c r="AX1684" t="s">
        <v>9352</v>
      </c>
    </row>
    <row r="1685" spans="46:50">
      <c r="AU1685" t="s">
        <v>9372</v>
      </c>
      <c r="AV1685" t="str">
        <f t="shared" si="26"/>
        <v>Miejska Oczyszczalnia Ścieków w Głogowie w aglomeracji Głogów</v>
      </c>
      <c r="AW1685" t="s">
        <v>9472</v>
      </c>
      <c r="AX1685" t="s">
        <v>9369</v>
      </c>
    </row>
    <row r="1686" spans="46:50">
      <c r="AU1686" t="s">
        <v>9376</v>
      </c>
      <c r="AV1686" t="str">
        <f t="shared" si="26"/>
        <v>Cyraneczka w aglomeracji Cyraneczka</v>
      </c>
      <c r="AW1686" t="s">
        <v>9381</v>
      </c>
      <c r="AX1686" t="s">
        <v>9381</v>
      </c>
    </row>
    <row r="1687" spans="46:50">
      <c r="AU1687" t="s">
        <v>9379</v>
      </c>
      <c r="AV1687" t="str">
        <f t="shared" si="26"/>
        <v>Oczyszczalnia AON w aglomeracji Akademia Rembertów</v>
      </c>
      <c r="AW1687" t="s">
        <v>9473</v>
      </c>
      <c r="AX1687" t="s">
        <v>9378</v>
      </c>
    </row>
    <row r="1688" spans="46:50">
      <c r="AT1688" s="746"/>
      <c r="AU1688" t="s">
        <v>5249</v>
      </c>
      <c r="AV1688" t="str">
        <f t="shared" si="26"/>
        <v>Miejska Oczyszczalnia Ścieków  w aglomeracji Żywiec</v>
      </c>
      <c r="AW1688" t="s">
        <v>983</v>
      </c>
      <c r="AX1688" t="s">
        <v>984</v>
      </c>
    </row>
    <row r="1689" spans="46:50">
      <c r="AU1689" t="s">
        <v>9324</v>
      </c>
      <c r="AV1689" t="str">
        <f t="shared" ref="AV1689:AV1752" si="27">CONCATENATE("",AW1689," w aglomeracji ",AX1689)</f>
        <v>Komunalna Oczyszczalnia Ścieków w aglomeracji Żyrardów</v>
      </c>
      <c r="AW1689" t="s">
        <v>992</v>
      </c>
      <c r="AX1689" t="s">
        <v>993</v>
      </c>
    </row>
    <row r="1690" spans="46:50">
      <c r="AU1690" t="s">
        <v>9320</v>
      </c>
      <c r="AV1690" t="str">
        <f t="shared" si="27"/>
        <v>Oczyszczalnia Ścieków w Żychlinie w aglomeracji ŻYCHLIN</v>
      </c>
      <c r="AW1690" t="s">
        <v>1002</v>
      </c>
      <c r="AX1690" t="s">
        <v>1003</v>
      </c>
    </row>
    <row r="1691" spans="46:50">
      <c r="AU1691" t="s">
        <v>9316</v>
      </c>
      <c r="AV1691" t="str">
        <f t="shared" si="27"/>
        <v>Miejska Oczyszczalnia ścieków w Żurominie w aglomeracji Żuromin</v>
      </c>
      <c r="AW1691" t="s">
        <v>1011</v>
      </c>
      <c r="AX1691" t="s">
        <v>1012</v>
      </c>
    </row>
    <row r="1692" spans="46:50">
      <c r="AU1692" t="s">
        <v>7742</v>
      </c>
      <c r="AV1692" t="str">
        <f t="shared" si="27"/>
        <v>Mechaniczno-Biologiczna Oczyszczalnia Ścieków w miejscowości Żurawica w aglomeracji Żurawica</v>
      </c>
      <c r="AW1692" t="s">
        <v>1021</v>
      </c>
      <c r="AX1692" t="s">
        <v>1022</v>
      </c>
    </row>
    <row r="1693" spans="46:50">
      <c r="AU1693" t="s">
        <v>8166</v>
      </c>
      <c r="AV1693" t="str">
        <f t="shared" si="27"/>
        <v>Oczyszczalnia ścieków w Żórawinie w aglomeracji Żórawina</v>
      </c>
      <c r="AW1693" t="s">
        <v>1031</v>
      </c>
      <c r="AX1693" t="s">
        <v>1032</v>
      </c>
    </row>
    <row r="1694" spans="46:50">
      <c r="AU1694" t="s">
        <v>6026</v>
      </c>
      <c r="AV1694" t="str">
        <f t="shared" si="27"/>
        <v>Żółków w aglomeracji Żółków</v>
      </c>
      <c r="AW1694" t="s">
        <v>1040</v>
      </c>
      <c r="AX1694" t="s">
        <v>1040</v>
      </c>
    </row>
    <row r="1695" spans="46:50">
      <c r="AU1695" t="s">
        <v>4179</v>
      </c>
      <c r="AV1695" t="str">
        <f t="shared" si="27"/>
        <v>OŚ Żory w aglomeracji Żory</v>
      </c>
      <c r="AW1695" t="s">
        <v>1049</v>
      </c>
      <c r="AX1695" t="s">
        <v>1050</v>
      </c>
    </row>
    <row r="1696" spans="46:50">
      <c r="AU1696" t="s">
        <v>7739</v>
      </c>
      <c r="AV1696" t="str">
        <f t="shared" si="27"/>
        <v>Oczyszczalnia Żołynia w aglomeracji Żołynia</v>
      </c>
      <c r="AW1696" t="s">
        <v>1058</v>
      </c>
      <c r="AX1696" t="s">
        <v>1059</v>
      </c>
    </row>
    <row r="1697" spans="47:50">
      <c r="AU1697" t="s">
        <v>7740</v>
      </c>
      <c r="AV1697" t="str">
        <f t="shared" si="27"/>
        <v>Oczyszczalnia Brzóza Stadnicka w aglomeracji Żołynia</v>
      </c>
      <c r="AW1697" t="s">
        <v>1066</v>
      </c>
      <c r="AX1697" t="s">
        <v>1059</v>
      </c>
    </row>
    <row r="1698" spans="47:50">
      <c r="AU1698" t="s">
        <v>2026</v>
      </c>
      <c r="AV1698" t="str">
        <f t="shared" si="27"/>
        <v>KOMUNALNA OCZYSZCZALNIA ŚCIEKÓW  w aglomeracji Żnin</v>
      </c>
      <c r="AW1698" t="s">
        <v>1074</v>
      </c>
      <c r="AX1698" t="s">
        <v>1075</v>
      </c>
    </row>
    <row r="1699" spans="47:50">
      <c r="AU1699" t="s">
        <v>8164</v>
      </c>
      <c r="AV1699" t="str">
        <f t="shared" si="27"/>
        <v>Oczyszczalnia Ścieków w Żmigrodzie w aglomeracji Żmigród</v>
      </c>
      <c r="AW1699" t="s">
        <v>1088</v>
      </c>
      <c r="AX1699" t="s">
        <v>1089</v>
      </c>
    </row>
    <row r="1700" spans="47:50">
      <c r="AU1700" t="s">
        <v>4392</v>
      </c>
      <c r="AV1700" t="str">
        <f t="shared" si="27"/>
        <v>oczyszczalnia ścieków w Żernicy typu BIOBLOK w aglomeracji Żernica</v>
      </c>
      <c r="AW1700" t="s">
        <v>1095</v>
      </c>
      <c r="AX1700" t="s">
        <v>1096</v>
      </c>
    </row>
    <row r="1701" spans="47:50">
      <c r="AU1701" t="s">
        <v>9311</v>
      </c>
      <c r="AV1701" t="str">
        <f t="shared" si="27"/>
        <v>Miejska Oczyszczalnia ścieków w Żelechowie w aglomeracji Żelechów</v>
      </c>
      <c r="AW1701" t="s">
        <v>1105</v>
      </c>
      <c r="AX1701" t="s">
        <v>1106</v>
      </c>
    </row>
    <row r="1702" spans="47:50">
      <c r="AU1702" t="s">
        <v>6014</v>
      </c>
      <c r="AV1702" t="str">
        <f t="shared" si="27"/>
        <v>Skarszew w aglomeracji Żelazków</v>
      </c>
      <c r="AW1702" t="s">
        <v>1113</v>
      </c>
      <c r="AX1702" t="s">
        <v>1114</v>
      </c>
    </row>
    <row r="1703" spans="47:50">
      <c r="AU1703" t="s">
        <v>5208</v>
      </c>
      <c r="AV1703" t="str">
        <f t="shared" si="27"/>
        <v>Gminna Oczyszczalnia Scieków w Łąkcie Górnej w aglomeracji żegocina</v>
      </c>
      <c r="AW1703" t="s">
        <v>1122</v>
      </c>
      <c r="AX1703" t="s">
        <v>1123</v>
      </c>
    </row>
    <row r="1704" spans="47:50">
      <c r="AU1704" t="s">
        <v>4889</v>
      </c>
      <c r="AV1704" t="str">
        <f t="shared" si="27"/>
        <v xml:space="preserve">Oczyszczalnia ścieków Żegiestów w aglomeracji Żegiestów </v>
      </c>
      <c r="AW1704" t="s">
        <v>1131</v>
      </c>
      <c r="AX1704" t="s">
        <v>1132</v>
      </c>
    </row>
    <row r="1705" spans="47:50">
      <c r="AU1705" t="s">
        <v>4890</v>
      </c>
      <c r="AV1705" t="str">
        <f t="shared" si="27"/>
        <v xml:space="preserve">Oczyszczalnia ścieków Andrzejówka w aglomeracji Żegiestów </v>
      </c>
      <c r="AW1705" t="s">
        <v>1138</v>
      </c>
      <c r="AX1705" t="s">
        <v>1132</v>
      </c>
    </row>
    <row r="1706" spans="47:50">
      <c r="AU1706" t="s">
        <v>8162</v>
      </c>
      <c r="AV1706" t="str">
        <f t="shared" si="27"/>
        <v>Spółka Wodno-Ściekowa "Złota Struga" w aglomeracji Żary</v>
      </c>
      <c r="AW1706" t="s">
        <v>1145</v>
      </c>
      <c r="AX1706" t="s">
        <v>1146</v>
      </c>
    </row>
    <row r="1707" spans="47:50">
      <c r="AU1707" t="s">
        <v>8535</v>
      </c>
      <c r="AV1707" t="str">
        <f t="shared" si="27"/>
        <v>Przedsiębiorstwo Wodno-Ściekowe Sp. z o.o. w aglomeracji Żarów</v>
      </c>
      <c r="AW1707" t="s">
        <v>1152</v>
      </c>
      <c r="AX1707" t="s">
        <v>1153</v>
      </c>
    </row>
    <row r="1708" spans="47:50">
      <c r="AU1708" t="s">
        <v>9308</v>
      </c>
      <c r="AV1708" t="str">
        <f t="shared" si="27"/>
        <v>Oczyszczalnia ścieków w aglomeracji Żarnów</v>
      </c>
      <c r="AW1708" t="s">
        <v>1160</v>
      </c>
      <c r="AX1708" t="s">
        <v>1161</v>
      </c>
    </row>
    <row r="1709" spans="47:50">
      <c r="AU1709" t="s">
        <v>2812</v>
      </c>
      <c r="AV1709" t="str">
        <f t="shared" si="27"/>
        <v>Żarnowiec w aglomeracji Żarnowiec</v>
      </c>
      <c r="AW1709" t="s">
        <v>1171</v>
      </c>
      <c r="AX1709" t="s">
        <v>1171</v>
      </c>
    </row>
    <row r="1710" spans="47:50">
      <c r="AU1710" t="s">
        <v>6074</v>
      </c>
      <c r="AV1710" t="str">
        <f t="shared" si="27"/>
        <v>Oczyszczalnia ścieków w Żarkach Letnisko w aglomeracji Żarki Letnisko</v>
      </c>
      <c r="AW1710" t="s">
        <v>1178</v>
      </c>
      <c r="AX1710" t="s">
        <v>1179</v>
      </c>
    </row>
    <row r="1711" spans="47:50">
      <c r="AU1711" t="s">
        <v>6548</v>
      </c>
      <c r="AV1711" t="str">
        <f t="shared" si="27"/>
        <v>Gminna Oczyszczalnia Ścieków w Żarkach  w aglomeracji Żarki</v>
      </c>
      <c r="AW1711" t="s">
        <v>1185</v>
      </c>
      <c r="AX1711" t="s">
        <v>1186</v>
      </c>
    </row>
    <row r="1712" spans="47:50">
      <c r="AU1712" t="s">
        <v>8157</v>
      </c>
      <c r="AV1712" t="str">
        <f t="shared" si="27"/>
        <v>Żagańskie Wodociągi i Kanalizacje sp. z o.o. w Żaganiu w aglomeracji Żagań</v>
      </c>
      <c r="AW1712" t="s">
        <v>1192</v>
      </c>
      <c r="AX1712" t="s">
        <v>1193</v>
      </c>
    </row>
    <row r="1713" spans="47:50">
      <c r="AU1713" t="s">
        <v>9305</v>
      </c>
      <c r="AV1713" t="str">
        <f t="shared" si="27"/>
        <v>Żabia Wola w aglomeracji Żabia Wola</v>
      </c>
      <c r="AW1713" t="s">
        <v>1199</v>
      </c>
      <c r="AX1713" t="s">
        <v>1199</v>
      </c>
    </row>
    <row r="1714" spans="47:50">
      <c r="AU1714" t="s">
        <v>9302</v>
      </c>
      <c r="AV1714" t="str">
        <f t="shared" si="27"/>
        <v>Zwoleń w aglomeracji Zwoleń</v>
      </c>
      <c r="AW1714" t="s">
        <v>1204</v>
      </c>
      <c r="AX1714" t="s">
        <v>1204</v>
      </c>
    </row>
    <row r="1715" spans="47:50">
      <c r="AU1715" t="s">
        <v>5661</v>
      </c>
      <c r="AV1715" t="str">
        <f t="shared" si="27"/>
        <v>Oczyszczalnia Ścieków w Zwierzyńcu w aglomeracji Zwierzyniec</v>
      </c>
      <c r="AW1715" t="s">
        <v>1214</v>
      </c>
      <c r="AX1715" t="s">
        <v>1215</v>
      </c>
    </row>
    <row r="1716" spans="47:50">
      <c r="AU1716" t="s">
        <v>8531</v>
      </c>
      <c r="AV1716" t="str">
        <f t="shared" si="27"/>
        <v>Złoty Stok w aglomeracji Złoty Stok</v>
      </c>
      <c r="AW1716" t="s">
        <v>1221</v>
      </c>
      <c r="AX1716" t="s">
        <v>1221</v>
      </c>
    </row>
    <row r="1717" spans="47:50">
      <c r="AU1717" t="s">
        <v>2244</v>
      </c>
      <c r="AV1717" t="str">
        <f t="shared" si="27"/>
        <v>Oczyszczalnia dla aglomeracji Złotów w aglomeracji Złotów</v>
      </c>
      <c r="AW1717" t="s">
        <v>1227</v>
      </c>
      <c r="AX1717" t="s">
        <v>1228</v>
      </c>
    </row>
    <row r="1718" spans="47:50">
      <c r="AU1718" t="s">
        <v>8151</v>
      </c>
      <c r="AV1718" t="str">
        <f t="shared" si="27"/>
        <v>mechaniczno-biologiczna oczyszczalnia ścieków w Złotoryi w aglomeracji Złotoryja</v>
      </c>
      <c r="AW1718" t="s">
        <v>1234</v>
      </c>
      <c r="AX1718" t="s">
        <v>1235</v>
      </c>
    </row>
    <row r="1719" spans="47:50">
      <c r="AU1719" t="s">
        <v>2085</v>
      </c>
      <c r="AV1719" t="str">
        <f t="shared" si="27"/>
        <v>Mierzwin w aglomeracji Złotniki Kujawskie</v>
      </c>
      <c r="AW1719" t="s">
        <v>1241</v>
      </c>
      <c r="AX1719" t="s">
        <v>1242</v>
      </c>
    </row>
    <row r="1720" spans="47:50">
      <c r="AU1720" t="s">
        <v>2433</v>
      </c>
      <c r="AV1720" t="str">
        <f t="shared" si="27"/>
        <v>Oczyszczalnia ścieków Złocieniec w aglomeracji Złocieniec</v>
      </c>
      <c r="AW1720" t="s">
        <v>1247</v>
      </c>
      <c r="AX1720" t="s">
        <v>1248</v>
      </c>
    </row>
    <row r="1721" spans="47:50">
      <c r="AU1721" t="s">
        <v>8527</v>
      </c>
      <c r="AV1721" t="str">
        <f t="shared" si="27"/>
        <v>Ziębice w aglomeracji Ziębice</v>
      </c>
      <c r="AW1721" t="s">
        <v>1254</v>
      </c>
      <c r="AX1721" t="s">
        <v>1254</v>
      </c>
    </row>
    <row r="1722" spans="47:50">
      <c r="AU1722" t="s">
        <v>8528</v>
      </c>
      <c r="AV1722" t="str">
        <f t="shared" si="27"/>
        <v>Henryków w aglomeracji Ziębice</v>
      </c>
      <c r="AW1722" t="s">
        <v>1260</v>
      </c>
      <c r="AX1722" t="s">
        <v>1254</v>
      </c>
    </row>
    <row r="1723" spans="47:50">
      <c r="AU1723" t="s">
        <v>8147</v>
      </c>
      <c r="AV1723" t="str">
        <f t="shared" si="27"/>
        <v>Łącza w aglomeracji Zielona Góra</v>
      </c>
      <c r="AW1723" t="s">
        <v>1267</v>
      </c>
      <c r="AX1723" t="s">
        <v>1268</v>
      </c>
    </row>
    <row r="1724" spans="47:50">
      <c r="AU1724" t="s">
        <v>8144</v>
      </c>
      <c r="AV1724" t="str">
        <f t="shared" si="27"/>
        <v>Zakład Oczyszczania Ścieków i Zagospodarowania Osadów w aglomeracji ZGORZELEC</v>
      </c>
      <c r="AW1724" t="s">
        <v>1274</v>
      </c>
      <c r="AX1724" t="s">
        <v>1275</v>
      </c>
    </row>
    <row r="1725" spans="47:50">
      <c r="AU1725" t="s">
        <v>9299</v>
      </c>
      <c r="AV1725" t="str">
        <f t="shared" si="27"/>
        <v>Oczyszczalnia ścieków w Zgierzu w aglomeracji Zgierz</v>
      </c>
      <c r="AW1725" t="s">
        <v>1281</v>
      </c>
      <c r="AX1725" t="s">
        <v>1282</v>
      </c>
    </row>
    <row r="1726" spans="47:50">
      <c r="AU1726" t="s">
        <v>4770</v>
      </c>
      <c r="AV1726" t="str">
        <f t="shared" si="27"/>
        <v>Zembrzyce w aglomeracji Zembrzyce</v>
      </c>
      <c r="AW1726" t="s">
        <v>1288</v>
      </c>
      <c r="AX1726" t="s">
        <v>1288</v>
      </c>
    </row>
    <row r="1727" spans="47:50">
      <c r="AU1727" t="s">
        <v>6759</v>
      </c>
      <c r="AV1727" t="str">
        <f t="shared" si="27"/>
        <v>Oczyszczalnia ścieków w Zelowie w aglomeracji Zelów</v>
      </c>
      <c r="AW1727" t="s">
        <v>1294</v>
      </c>
      <c r="AX1727" t="s">
        <v>1295</v>
      </c>
    </row>
    <row r="1728" spans="47:50">
      <c r="AU1728" t="s">
        <v>4174</v>
      </c>
      <c r="AV1728" t="str">
        <f t="shared" si="27"/>
        <v>Zebrzydowice "KOVONA" w aglomeracji Zebrzydowice</v>
      </c>
      <c r="AW1728" t="s">
        <v>1301</v>
      </c>
      <c r="AX1728" t="s">
        <v>1302</v>
      </c>
    </row>
    <row r="1729" spans="47:50">
      <c r="AU1729" t="s">
        <v>3817</v>
      </c>
      <c r="AV1729" t="str">
        <f t="shared" si="27"/>
        <v>Biologiczno-chemiczna oczyszczalnia ścieków ArcelorMittal Poland S.A. Oddział w Zdzieszowicach w aglomeracji Zdzieszowice</v>
      </c>
      <c r="AW1729" t="s">
        <v>1309</v>
      </c>
      <c r="AX1729" t="s">
        <v>1310</v>
      </c>
    </row>
    <row r="1730" spans="47:50">
      <c r="AU1730" t="s">
        <v>6914</v>
      </c>
      <c r="AV1730" t="str">
        <f t="shared" si="27"/>
        <v>Miejska Oczyszczalni Ścieków w aglomeracji Zduńska Wola</v>
      </c>
      <c r="AW1730" t="s">
        <v>1319</v>
      </c>
      <c r="AX1730" t="s">
        <v>1320</v>
      </c>
    </row>
    <row r="1731" spans="47:50">
      <c r="AU1731" t="s">
        <v>8524</v>
      </c>
      <c r="AV1731" t="str">
        <f t="shared" si="27"/>
        <v>Zduny w aglomeracji Zduny</v>
      </c>
      <c r="AW1731" t="s">
        <v>1327</v>
      </c>
      <c r="AX1731" t="s">
        <v>1327</v>
      </c>
    </row>
    <row r="1732" spans="47:50">
      <c r="AU1732" t="s">
        <v>5912</v>
      </c>
      <c r="AV1732" t="str">
        <f t="shared" si="27"/>
        <v>Zbuczyn w aglomeracji Zbuczyn</v>
      </c>
      <c r="AW1732" t="s">
        <v>1333</v>
      </c>
      <c r="AX1732" t="s">
        <v>1333</v>
      </c>
    </row>
    <row r="1733" spans="47:50">
      <c r="AU1733" t="s">
        <v>3576</v>
      </c>
      <c r="AV1733" t="str">
        <f t="shared" si="27"/>
        <v>Zblewo w aglomeracji Zblewo</v>
      </c>
      <c r="AW1733" t="s">
        <v>1339</v>
      </c>
      <c r="AX1733" t="s">
        <v>1339</v>
      </c>
    </row>
    <row r="1734" spans="47:50">
      <c r="AU1734" t="s">
        <v>6265</v>
      </c>
      <c r="AV1734" t="str">
        <f t="shared" si="27"/>
        <v>Zbąszyń w aglomeracji Zbąszyń</v>
      </c>
      <c r="AW1734" t="s">
        <v>1345</v>
      </c>
      <c r="AX1734" t="s">
        <v>1345</v>
      </c>
    </row>
    <row r="1735" spans="47:50">
      <c r="AU1735" t="s">
        <v>6717</v>
      </c>
      <c r="AV1735" t="str">
        <f t="shared" si="27"/>
        <v>Zbąszynek w aglomeracji Zbąszynek</v>
      </c>
      <c r="AW1735" t="s">
        <v>1352</v>
      </c>
      <c r="AX1735" t="s">
        <v>1352</v>
      </c>
    </row>
    <row r="1736" spans="47:50">
      <c r="AU1736" t="s">
        <v>8139</v>
      </c>
      <c r="AV1736" t="str">
        <f t="shared" si="27"/>
        <v>Przedsiębiorstwo Wodociągów i Kanalizacji „DELFIN” sp. z o. o. w Ząbkowicach Śląskich w aglomeracji Ząbkowice Śląskie</v>
      </c>
      <c r="AW1736" t="s">
        <v>1359</v>
      </c>
      <c r="AX1736" t="s">
        <v>1360</v>
      </c>
    </row>
    <row r="1737" spans="47:50">
      <c r="AU1737" t="s">
        <v>8140</v>
      </c>
      <c r="AV1737" t="str">
        <f t="shared" si="27"/>
        <v>Oczyszczalnia ścieków w Budzowie  w aglomeracji Ząbkowice Śląskie</v>
      </c>
      <c r="AW1737" t="s">
        <v>1366</v>
      </c>
      <c r="AX1737" t="s">
        <v>1360</v>
      </c>
    </row>
    <row r="1738" spans="47:50">
      <c r="AU1738" t="s">
        <v>8135</v>
      </c>
      <c r="AV1738" t="str">
        <f t="shared" si="27"/>
        <v>Oczyszczalnia Ścieków w Suchej Wielkiej w aglomeracji Zawonia</v>
      </c>
      <c r="AW1738" t="s">
        <v>1372</v>
      </c>
      <c r="AX1738" t="s">
        <v>1373</v>
      </c>
    </row>
    <row r="1739" spans="47:50">
      <c r="AU1739" t="s">
        <v>6320</v>
      </c>
      <c r="AV1739" t="str">
        <f t="shared" si="27"/>
        <v>Oczyszczalnia Ścieków Komunalnych w Zawierciu w aglomeracji Zawiercie</v>
      </c>
      <c r="AW1739" t="s">
        <v>1380</v>
      </c>
      <c r="AX1739" t="s">
        <v>1381</v>
      </c>
    </row>
    <row r="1740" spans="47:50">
      <c r="AU1740" t="s">
        <v>8520</v>
      </c>
      <c r="AV1740" t="str">
        <f t="shared" si="27"/>
        <v>Miejska Oczyszczalnia Ścieków w aglomeracji Zawidów</v>
      </c>
      <c r="AW1740" t="s">
        <v>1387</v>
      </c>
      <c r="AX1740" t="s">
        <v>1388</v>
      </c>
    </row>
    <row r="1741" spans="47:50">
      <c r="AU1741" t="s">
        <v>4169</v>
      </c>
      <c r="AV1741" t="str">
        <f t="shared" si="27"/>
        <v>Zawadzkie w aglomeracji Zawadzkie</v>
      </c>
      <c r="AW1741" t="s">
        <v>1395</v>
      </c>
      <c r="AX1741" t="s">
        <v>1395</v>
      </c>
    </row>
    <row r="1742" spans="47:50">
      <c r="AU1742" t="s">
        <v>6983</v>
      </c>
      <c r="AV1742" t="str">
        <f t="shared" si="27"/>
        <v>OŚ w Zawadzie w aglomeracji Zawada</v>
      </c>
      <c r="AW1742" t="s">
        <v>1402</v>
      </c>
      <c r="AX1742" t="s">
        <v>1403</v>
      </c>
    </row>
    <row r="1743" spans="47:50">
      <c r="AU1743" t="s">
        <v>4767</v>
      </c>
      <c r="AV1743" t="str">
        <f t="shared" si="27"/>
        <v>Oczyszczalnia sp. z o.o. w aglomeracji Zator</v>
      </c>
      <c r="AW1743" t="s">
        <v>1409</v>
      </c>
      <c r="AX1743" t="s">
        <v>1410</v>
      </c>
    </row>
    <row r="1744" spans="47:50">
      <c r="AU1744" t="s">
        <v>4166</v>
      </c>
      <c r="AV1744" t="str">
        <f t="shared" si="27"/>
        <v>Zasole Bielańskie w aglomeracji Zasole Bielańskie</v>
      </c>
      <c r="AW1744" t="s">
        <v>1416</v>
      </c>
      <c r="AX1744" t="s">
        <v>1416</v>
      </c>
    </row>
    <row r="1745" spans="47:50">
      <c r="AU1745" t="s">
        <v>7735</v>
      </c>
      <c r="AV1745" t="str">
        <f t="shared" si="27"/>
        <v>Gminna Oczyszczalnia Ścieków w Zarzeczu w aglomeracji Zarzecze</v>
      </c>
      <c r="AW1745" t="s">
        <v>1423</v>
      </c>
      <c r="AX1745" t="s">
        <v>1424</v>
      </c>
    </row>
    <row r="1746" spans="47:50">
      <c r="AU1746" t="s">
        <v>7732</v>
      </c>
      <c r="AV1746" t="str">
        <f t="shared" si="27"/>
        <v>Oczyszczalnia ścieków w Zarszynie w aglomeracji Zarszyn</v>
      </c>
      <c r="AW1746" t="s">
        <v>1430</v>
      </c>
      <c r="AX1746" t="s">
        <v>1431</v>
      </c>
    </row>
    <row r="1747" spans="47:50">
      <c r="AU1747" t="s">
        <v>6802</v>
      </c>
      <c r="AV1747" t="str">
        <f t="shared" si="27"/>
        <v>Łękno w aglomeracji Zaniemyśl</v>
      </c>
      <c r="AW1747" t="s">
        <v>1438</v>
      </c>
      <c r="AX1747" t="s">
        <v>1439</v>
      </c>
    </row>
    <row r="1748" spans="47:50">
      <c r="AU1748" t="s">
        <v>5542</v>
      </c>
      <c r="AV1748" t="str">
        <f t="shared" si="27"/>
        <v>ZAMOŚĆ w aglomeracji Zamość</v>
      </c>
      <c r="AW1748" t="s">
        <v>1445</v>
      </c>
      <c r="AX1748" t="s">
        <v>1446</v>
      </c>
    </row>
    <row r="1749" spans="47:50">
      <c r="AU1749" t="s">
        <v>7024</v>
      </c>
      <c r="AV1749" t="str">
        <f t="shared" si="27"/>
        <v>Oczyszczalnia ścieków w Zamiechowie w aglomeracji Zamiechów</v>
      </c>
      <c r="AW1749" t="s">
        <v>1452</v>
      </c>
      <c r="AX1749" t="s">
        <v>1453</v>
      </c>
    </row>
    <row r="1750" spans="47:50">
      <c r="AU1750" t="s">
        <v>1620</v>
      </c>
      <c r="AV1750" t="str">
        <f t="shared" si="27"/>
        <v>Oczyszczalnia Ścieków w aglomeracji Zambrów</v>
      </c>
      <c r="AW1750" t="s">
        <v>1461</v>
      </c>
      <c r="AX1750" t="s">
        <v>1462</v>
      </c>
    </row>
    <row r="1751" spans="47:50">
      <c r="AU1751" t="s">
        <v>7730</v>
      </c>
      <c r="AV1751" t="str">
        <f t="shared" si="27"/>
        <v>Załuże  w aglomeracji Załuże</v>
      </c>
      <c r="AW1751" t="s">
        <v>1469</v>
      </c>
      <c r="AX1751" t="s">
        <v>1470</v>
      </c>
    </row>
    <row r="1752" spans="47:50">
      <c r="AU1752" t="s">
        <v>3161</v>
      </c>
      <c r="AV1752" t="str">
        <f t="shared" si="27"/>
        <v>PÓŁWIES w aglomeracji ZALEWO</v>
      </c>
      <c r="AW1752" t="s">
        <v>1477</v>
      </c>
      <c r="AX1752" t="s">
        <v>1478</v>
      </c>
    </row>
    <row r="1753" spans="47:50">
      <c r="AU1753" t="s">
        <v>7140</v>
      </c>
      <c r="AV1753" t="str">
        <f t="shared" ref="AV1753:AV1816" si="28">CONCATENATE("",AW1753," w aglomeracji ",AX1753)</f>
        <v>Kępie Zaleszańskie w aglomeracji Zaleszany</v>
      </c>
      <c r="AW1753" t="s">
        <v>1484</v>
      </c>
      <c r="AX1753" t="s">
        <v>1485</v>
      </c>
    </row>
    <row r="1754" spans="47:50">
      <c r="AU1754" t="s">
        <v>2395</v>
      </c>
      <c r="AV1754" t="str">
        <f t="shared" si="28"/>
        <v>Oczyszczalnia ścieków w Zakrzewie, ul. Wybudowanie w aglomeracji Zakrzewo</v>
      </c>
      <c r="AW1754" t="s">
        <v>1491</v>
      </c>
      <c r="AX1754" t="s">
        <v>1492</v>
      </c>
    </row>
    <row r="1755" spans="47:50">
      <c r="AU1755" t="s">
        <v>2396</v>
      </c>
      <c r="AV1755" t="str">
        <f t="shared" si="28"/>
        <v>Oczyszczalnia ścieków w Starej Wiśniewce w aglomeracji Zakrzewo</v>
      </c>
      <c r="AW1755" t="s">
        <v>1497</v>
      </c>
      <c r="AX1755" t="s">
        <v>1492</v>
      </c>
    </row>
    <row r="1756" spans="47:50">
      <c r="AU1756" t="s">
        <v>9296</v>
      </c>
      <c r="AV1756" t="str">
        <f t="shared" si="28"/>
        <v>Zakroczym w aglomeracji Zakroczym</v>
      </c>
      <c r="AW1756" t="s">
        <v>1503</v>
      </c>
      <c r="AX1756" t="s">
        <v>1503</v>
      </c>
    </row>
    <row r="1757" spans="47:50">
      <c r="AU1757" t="s">
        <v>4980</v>
      </c>
      <c r="AV1757" t="str">
        <f t="shared" si="28"/>
        <v>Łęgi w aglomeracji Zakopane</v>
      </c>
      <c r="AW1757" t="s">
        <v>1509</v>
      </c>
      <c r="AX1757" t="s">
        <v>1510</v>
      </c>
    </row>
    <row r="1758" spans="47:50">
      <c r="AU1758" t="s">
        <v>4981</v>
      </c>
      <c r="AV1758" t="str">
        <f t="shared" si="28"/>
        <v>Spyrkówka w aglomeracji Zakopane</v>
      </c>
      <c r="AW1758" t="s">
        <v>1519</v>
      </c>
      <c r="AX1758" t="s">
        <v>1510</v>
      </c>
    </row>
    <row r="1759" spans="47:50">
      <c r="AU1759" t="s">
        <v>7074</v>
      </c>
      <c r="AV1759" t="str">
        <f t="shared" si="28"/>
        <v>Zaklików w aglomeracji Zaklików</v>
      </c>
      <c r="AW1759" t="s">
        <v>1526</v>
      </c>
      <c r="AX1759" t="s">
        <v>1526</v>
      </c>
    </row>
    <row r="1760" spans="47:50">
      <c r="AU1760" t="s">
        <v>4760</v>
      </c>
      <c r="AV1760" t="str">
        <f t="shared" si="28"/>
        <v>Zakliczyn w aglomeracji Zakliczyn</v>
      </c>
      <c r="AW1760" t="s">
        <v>1532</v>
      </c>
      <c r="AX1760" t="s">
        <v>1532</v>
      </c>
    </row>
    <row r="1761" spans="47:50">
      <c r="AU1761" t="s">
        <v>4761</v>
      </c>
      <c r="AV1761" t="str">
        <f t="shared" si="28"/>
        <v>Paleśnica w aglomeracji Zakliczyn</v>
      </c>
      <c r="AW1761" t="s">
        <v>1537</v>
      </c>
      <c r="AX1761" t="s">
        <v>1532</v>
      </c>
    </row>
    <row r="1762" spans="47:50">
      <c r="AU1762" t="s">
        <v>4762</v>
      </c>
      <c r="AV1762" t="str">
        <f t="shared" si="28"/>
        <v>Charzewice w aglomeracji Zakliczyn</v>
      </c>
      <c r="AW1762" t="s">
        <v>1543</v>
      </c>
      <c r="AX1762" t="s">
        <v>1532</v>
      </c>
    </row>
    <row r="1763" spans="47:50">
      <c r="AU1763" t="s">
        <v>7727</v>
      </c>
      <c r="AV1763" t="str">
        <f t="shared" si="28"/>
        <v>Zagórz w aglomeracji Zagórz</v>
      </c>
      <c r="AW1763" t="s">
        <v>1549</v>
      </c>
      <c r="AX1763" t="s">
        <v>1549</v>
      </c>
    </row>
    <row r="1764" spans="47:50">
      <c r="AU1764" t="s">
        <v>1555</v>
      </c>
      <c r="AV1764" t="str">
        <f t="shared" si="28"/>
        <v>Zagórów w aglomeracji Zagórów</v>
      </c>
      <c r="AW1764" t="s">
        <v>1556</v>
      </c>
      <c r="AX1764" t="s">
        <v>1556</v>
      </c>
    </row>
    <row r="1765" spans="47:50">
      <c r="AU1765" t="s">
        <v>5326</v>
      </c>
      <c r="AV1765" t="str">
        <f t="shared" si="28"/>
        <v>Bartków w aglomeracji Zagnańsk</v>
      </c>
      <c r="AW1765" t="s">
        <v>1561</v>
      </c>
      <c r="AX1765" t="s">
        <v>1562</v>
      </c>
    </row>
    <row r="1766" spans="47:50">
      <c r="AU1766" t="s">
        <v>3809</v>
      </c>
      <c r="AV1766" t="str">
        <f t="shared" si="28"/>
        <v>OŚ Zabrze Śródmieście w aglomeracji Zabrze</v>
      </c>
      <c r="AW1766" t="s">
        <v>1571</v>
      </c>
      <c r="AX1766" t="s">
        <v>1572</v>
      </c>
    </row>
    <row r="1767" spans="47:50">
      <c r="AU1767" t="s">
        <v>3810</v>
      </c>
      <c r="AV1767" t="str">
        <f t="shared" si="28"/>
        <v>OŚ Zabrze Mikulczyce w aglomeracji Zabrze</v>
      </c>
      <c r="AW1767" t="s">
        <v>1582</v>
      </c>
      <c r="AX1767" t="s">
        <v>1572</v>
      </c>
    </row>
    <row r="1768" spans="47:50">
      <c r="AU1768" t="s">
        <v>5281</v>
      </c>
      <c r="AV1768" t="str">
        <f t="shared" si="28"/>
        <v>Niegoszowice w aglomeracji Zabierzów-Niegoszowice</v>
      </c>
      <c r="AW1768" t="s">
        <v>1591</v>
      </c>
      <c r="AX1768" t="s">
        <v>1592</v>
      </c>
    </row>
    <row r="1769" spans="47:50">
      <c r="AU1769" t="s">
        <v>5282</v>
      </c>
      <c r="AV1769" t="str">
        <f t="shared" si="28"/>
        <v>Radwanowice w aglomeracji Zabierzów-Niegoszowice</v>
      </c>
      <c r="AW1769" t="s">
        <v>1598</v>
      </c>
      <c r="AX1769" t="s">
        <v>1592</v>
      </c>
    </row>
    <row r="1770" spans="47:50">
      <c r="AU1770" t="s">
        <v>5276</v>
      </c>
      <c r="AV1770" t="str">
        <f t="shared" si="28"/>
        <v>Balice w aglomeracji Zabierzów-Balice</v>
      </c>
      <c r="AW1770" t="s">
        <v>1606</v>
      </c>
      <c r="AX1770" t="s">
        <v>1607</v>
      </c>
    </row>
    <row r="1771" spans="47:50">
      <c r="AU1771" t="s">
        <v>9293</v>
      </c>
      <c r="AV1771" t="str">
        <f t="shared" si="28"/>
        <v>Wyszogród w aglomeracji Wyszogród</v>
      </c>
      <c r="AW1771" t="s">
        <v>1615</v>
      </c>
      <c r="AX1771" t="s">
        <v>1615</v>
      </c>
    </row>
    <row r="1772" spans="47:50">
      <c r="AU1772" t="s">
        <v>9290</v>
      </c>
      <c r="AV1772" t="str">
        <f t="shared" si="28"/>
        <v>Oczyszczalnia ściekóww Rybienku Starym w aglomeracji Wyszków</v>
      </c>
      <c r="AW1772" t="s">
        <v>1622</v>
      </c>
      <c r="AX1772" t="s">
        <v>1623</v>
      </c>
    </row>
    <row r="1773" spans="47:50">
      <c r="AU1773" t="s">
        <v>7744</v>
      </c>
      <c r="AV1773" t="str">
        <f t="shared" si="28"/>
        <v>Oczyszczalnia Ścieków w miejscowości Wyszatyce w aglomeracji Wyszatyce</v>
      </c>
      <c r="AW1773" t="s">
        <v>1631</v>
      </c>
      <c r="AX1773" t="s">
        <v>1632</v>
      </c>
    </row>
    <row r="1774" spans="47:50">
      <c r="AU1774" t="s">
        <v>2293</v>
      </c>
      <c r="AV1774" t="str">
        <f t="shared" si="28"/>
        <v>Wysoka w aglomeracji Wysoka</v>
      </c>
      <c r="AW1774" t="s">
        <v>1639</v>
      </c>
      <c r="AX1774" t="s">
        <v>1639</v>
      </c>
    </row>
    <row r="1775" spans="47:50">
      <c r="AU1775" t="s">
        <v>2283</v>
      </c>
      <c r="AV1775" t="str">
        <f t="shared" si="28"/>
        <v>Wyrzysk w aglomeracji Wyrzysk</v>
      </c>
      <c r="AW1775" t="s">
        <v>1645</v>
      </c>
      <c r="AX1775" t="s">
        <v>1645</v>
      </c>
    </row>
    <row r="1776" spans="47:50">
      <c r="AU1776" t="s">
        <v>4163</v>
      </c>
      <c r="AV1776" t="str">
        <f t="shared" si="28"/>
        <v>OŚK Wyry w aglomeracji Wyry</v>
      </c>
      <c r="AW1776" t="s">
        <v>1652</v>
      </c>
      <c r="AX1776" t="s">
        <v>1653</v>
      </c>
    </row>
    <row r="1777" spans="47:50">
      <c r="AU1777" t="s">
        <v>1957</v>
      </c>
      <c r="AV1777" t="str">
        <f t="shared" si="28"/>
        <v>Wydminy w aglomeracji Wydminy</v>
      </c>
      <c r="AW1777" t="s">
        <v>1659</v>
      </c>
      <c r="AX1777" t="s">
        <v>1659</v>
      </c>
    </row>
    <row r="1778" spans="47:50">
      <c r="AU1778" t="s">
        <v>8518</v>
      </c>
      <c r="AV1778" t="str">
        <f t="shared" si="28"/>
        <v>Oczyszczalnia ścieków Wschowa w aglomeracji Wschowa</v>
      </c>
      <c r="AW1778" t="s">
        <v>1667</v>
      </c>
      <c r="AX1778" t="s">
        <v>1668</v>
      </c>
    </row>
    <row r="1779" spans="47:50">
      <c r="AU1779" t="s">
        <v>6476</v>
      </c>
      <c r="AV1779" t="str">
        <f t="shared" si="28"/>
        <v>Oczyszczalnia ścieków we Wrześni w aglomeracji Września</v>
      </c>
      <c r="AW1779" t="s">
        <v>1675</v>
      </c>
      <c r="AX1779" t="s">
        <v>1676</v>
      </c>
    </row>
    <row r="1780" spans="47:50">
      <c r="AU1780" t="s">
        <v>6410</v>
      </c>
      <c r="AV1780" t="str">
        <f t="shared" si="28"/>
        <v>Oczyszczalnia Ścieków "BOREK" ul. Prasłowiańska 9, Wronki w aglomeracji Wronki</v>
      </c>
      <c r="AW1780" t="s">
        <v>1684</v>
      </c>
      <c r="AX1780" t="s">
        <v>1685</v>
      </c>
    </row>
    <row r="1781" spans="47:50">
      <c r="AU1781" t="s">
        <v>8516</v>
      </c>
      <c r="AV1781" t="str">
        <f t="shared" si="28"/>
        <v>Wrocławska Oczyszczalnia Ścieków w aglomeracji Wrocław</v>
      </c>
      <c r="AW1781" t="s">
        <v>1692</v>
      </c>
      <c r="AX1781" t="s">
        <v>1029</v>
      </c>
    </row>
    <row r="1782" spans="47:50">
      <c r="AU1782" t="s">
        <v>1699</v>
      </c>
      <c r="AV1782" t="str">
        <f t="shared" si="28"/>
        <v>Oczyszczalnia ścieków we Wręczycy Małej w aglomeracji Wręczyca Wielka</v>
      </c>
      <c r="AW1782" t="s">
        <v>1700</v>
      </c>
      <c r="AX1782" t="s">
        <v>1701</v>
      </c>
    </row>
    <row r="1783" spans="47:50">
      <c r="AU1783" t="s">
        <v>3804</v>
      </c>
      <c r="AV1783" t="str">
        <f t="shared" si="28"/>
        <v xml:space="preserve">oczyszczalnia ścieków w Psarach  w aglomeracji Woźniki-Psary </v>
      </c>
      <c r="AW1783" t="s">
        <v>1707</v>
      </c>
      <c r="AX1783" t="s">
        <v>1708</v>
      </c>
    </row>
    <row r="1784" spans="47:50">
      <c r="AU1784" t="s">
        <v>3801</v>
      </c>
      <c r="AV1784" t="str">
        <f t="shared" si="28"/>
        <v>oczyszczalnia ścieków w Woźnikach  w aglomeracji Woźniki</v>
      </c>
      <c r="AW1784" t="s">
        <v>1714</v>
      </c>
      <c r="AX1784" t="s">
        <v>1715</v>
      </c>
    </row>
    <row r="1785" spans="47:50">
      <c r="AU1785" t="s">
        <v>8508</v>
      </c>
      <c r="AV1785" t="str">
        <f t="shared" si="28"/>
        <v>Wołów w aglomeracji Wołów</v>
      </c>
      <c r="AW1785" t="s">
        <v>1721</v>
      </c>
      <c r="AX1785" t="s">
        <v>1721</v>
      </c>
    </row>
    <row r="1786" spans="47:50">
      <c r="AU1786" t="s">
        <v>9287</v>
      </c>
      <c r="AV1786" t="str">
        <f t="shared" si="28"/>
        <v>OCZYSZCZALNIA ŚCIEKÓW "KRYM" w aglomeracji Wołomin</v>
      </c>
      <c r="AW1786" t="s">
        <v>1727</v>
      </c>
      <c r="AX1786" t="s">
        <v>1728</v>
      </c>
    </row>
    <row r="1787" spans="47:50">
      <c r="AU1787" t="s">
        <v>7635</v>
      </c>
      <c r="AV1787" t="str">
        <f t="shared" si="28"/>
        <v>Oczyszczalnia ścieków w Wołkowyi w aglomeracji Wołkowyja</v>
      </c>
      <c r="AW1787" t="s">
        <v>1736</v>
      </c>
      <c r="AX1787" t="s">
        <v>1737</v>
      </c>
    </row>
    <row r="1788" spans="47:50">
      <c r="AU1788" t="s">
        <v>4389</v>
      </c>
      <c r="AV1788" t="str">
        <f t="shared" si="28"/>
        <v>Wołczyn w aglomeracji Wołczyn</v>
      </c>
      <c r="AW1788" t="s">
        <v>1743</v>
      </c>
      <c r="AX1788" t="s">
        <v>1743</v>
      </c>
    </row>
    <row r="1789" spans="47:50">
      <c r="AU1789" t="s">
        <v>6712</v>
      </c>
      <c r="AV1789" t="str">
        <f t="shared" si="28"/>
        <v>Gminna Oczyszczalnia Ścieków w Komorowie w aglomeracji Wolsztyn - Siedlec</v>
      </c>
      <c r="AW1789" t="s">
        <v>1754</v>
      </c>
      <c r="AX1789" t="s">
        <v>1755</v>
      </c>
    </row>
    <row r="1790" spans="47:50">
      <c r="AU1790" t="s">
        <v>6713</v>
      </c>
      <c r="AV1790" t="str">
        <f t="shared" si="28"/>
        <v>OŚ przy OSM w Wolsztynie w aglomeracji Wolsztyn - Siedlec</v>
      </c>
      <c r="AW1790" t="s">
        <v>1763</v>
      </c>
      <c r="AX1790" t="s">
        <v>1755</v>
      </c>
    </row>
    <row r="1791" spans="47:50">
      <c r="AU1791" t="s">
        <v>1046</v>
      </c>
      <c r="AV1791" t="str">
        <f t="shared" si="28"/>
        <v>Wolin w aglomeracji Wolin</v>
      </c>
      <c r="AW1791" t="s">
        <v>1042</v>
      </c>
      <c r="AX1791" t="s">
        <v>1042</v>
      </c>
    </row>
    <row r="1792" spans="47:50">
      <c r="AU1792" t="s">
        <v>3796</v>
      </c>
      <c r="AV1792" t="str">
        <f t="shared" si="28"/>
        <v>Komunalna Oczyszczalnia Ścieków w Wolbromiu w aglomeracji Wolbrom</v>
      </c>
      <c r="AW1792" t="s">
        <v>1777</v>
      </c>
      <c r="AX1792" t="s">
        <v>1778</v>
      </c>
    </row>
    <row r="1793" spans="47:50">
      <c r="AU1793" t="s">
        <v>9283</v>
      </c>
      <c r="AV1793" t="str">
        <f t="shared" si="28"/>
        <v>OŚ Wolbórz w aglomeracji Wolbórz - Północ</v>
      </c>
      <c r="AW1793" t="s">
        <v>1787</v>
      </c>
      <c r="AX1793" t="s">
        <v>1788</v>
      </c>
    </row>
    <row r="1794" spans="47:50">
      <c r="AU1794" t="s">
        <v>9279</v>
      </c>
      <c r="AV1794" t="str">
        <f t="shared" si="28"/>
        <v>OŚ Psary Stare  w aglomeracji Wolbórz - Południe</v>
      </c>
      <c r="AW1794" t="s">
        <v>1795</v>
      </c>
      <c r="AX1794" t="s">
        <v>1796</v>
      </c>
    </row>
    <row r="1795" spans="47:50">
      <c r="AU1795" t="s">
        <v>9280</v>
      </c>
      <c r="AV1795" t="str">
        <f t="shared" si="28"/>
        <v>OŚ Żarnowica w aglomeracji Wolbórz - Południe</v>
      </c>
      <c r="AW1795" t="s">
        <v>1801</v>
      </c>
      <c r="AX1795" t="s">
        <v>1796</v>
      </c>
    </row>
    <row r="1796" spans="47:50">
      <c r="AU1796" t="s">
        <v>7646</v>
      </c>
      <c r="AV1796" t="str">
        <f t="shared" si="28"/>
        <v>Wola Żyrakowska w aglomeracji Wola Żyrakowska</v>
      </c>
      <c r="AW1796" t="s">
        <v>1808</v>
      </c>
      <c r="AX1796" t="s">
        <v>1808</v>
      </c>
    </row>
    <row r="1797" spans="47:50">
      <c r="AU1797" t="s">
        <v>5828</v>
      </c>
      <c r="AV1797" t="str">
        <f t="shared" si="28"/>
        <v>Bytyń w aglomeracji Wola Uhruska</v>
      </c>
      <c r="AW1797" t="s">
        <v>1817</v>
      </c>
      <c r="AX1797" t="s">
        <v>1818</v>
      </c>
    </row>
    <row r="1798" spans="47:50">
      <c r="AU1798" t="s">
        <v>7723</v>
      </c>
      <c r="AV1798" t="str">
        <f t="shared" si="28"/>
        <v>Wola Roźwienicka  w aglomeracji Wola Roźwienicka</v>
      </c>
      <c r="AW1798" t="s">
        <v>1825</v>
      </c>
      <c r="AX1798" t="s">
        <v>1826</v>
      </c>
    </row>
    <row r="1799" spans="47:50">
      <c r="AU1799" t="s">
        <v>9276</v>
      </c>
      <c r="AV1799" t="str">
        <f t="shared" si="28"/>
        <v>OSM Garwolin w aglomeracji Wola Rębkowska</v>
      </c>
      <c r="AW1799" t="s">
        <v>1833</v>
      </c>
      <c r="AX1799" t="s">
        <v>1834</v>
      </c>
    </row>
    <row r="1800" spans="47:50">
      <c r="AU1800" t="s">
        <v>9273</v>
      </c>
      <c r="AV1800" t="str">
        <f t="shared" si="28"/>
        <v>Oczyszczalnia Ścieków w Woli Krzysztoporskiej w aglomeracji Wola Krzysztoporska</v>
      </c>
      <c r="AW1800" t="s">
        <v>1840</v>
      </c>
      <c r="AX1800" t="s">
        <v>1841</v>
      </c>
    </row>
    <row r="1801" spans="47:50">
      <c r="AU1801" t="s">
        <v>9270</v>
      </c>
      <c r="AV1801" t="str">
        <f t="shared" si="28"/>
        <v>Dębina w aglomeracji Wola Kisielska</v>
      </c>
      <c r="AW1801" t="s">
        <v>1847</v>
      </c>
      <c r="AX1801" t="s">
        <v>1848</v>
      </c>
    </row>
    <row r="1802" spans="47:50">
      <c r="AU1802" t="s">
        <v>4386</v>
      </c>
      <c r="AV1802" t="str">
        <f t="shared" si="28"/>
        <v>Oczyszczalnia Wojkowice w aglomeracji Wojkowice</v>
      </c>
      <c r="AW1802" t="s">
        <v>1856</v>
      </c>
      <c r="AX1802" t="s">
        <v>1857</v>
      </c>
    </row>
    <row r="1803" spans="47:50">
      <c r="AU1803" t="s">
        <v>8132</v>
      </c>
      <c r="AV1803" t="str">
        <f t="shared" si="28"/>
        <v>Miejska Oczyszczalnia Ścieków w aglomeracji Wojcieszów</v>
      </c>
      <c r="AW1803" t="s">
        <v>1387</v>
      </c>
      <c r="AX1803" t="s">
        <v>1864</v>
      </c>
    </row>
    <row r="1804" spans="47:50">
      <c r="AU1804" t="s">
        <v>7720</v>
      </c>
      <c r="AV1804" t="str">
        <f t="shared" si="28"/>
        <v>Wojaszówka w aglomeracji Wojaszówka</v>
      </c>
      <c r="AW1804" t="s">
        <v>1870</v>
      </c>
      <c r="AX1804" t="s">
        <v>1870</v>
      </c>
    </row>
    <row r="1805" spans="47:50">
      <c r="AU1805" t="s">
        <v>5794</v>
      </c>
      <c r="AV1805" t="str">
        <f t="shared" si="28"/>
        <v>Wohyń w aglomeracji Wohyń</v>
      </c>
      <c r="AW1805" t="s">
        <v>1876</v>
      </c>
      <c r="AX1805" t="s">
        <v>1876</v>
      </c>
    </row>
    <row r="1806" spans="47:50">
      <c r="AU1806" t="s">
        <v>4157</v>
      </c>
      <c r="AV1806" t="str">
        <f t="shared" si="28"/>
        <v>Karkoszka II w aglomeracji Wodzisław Śląski</v>
      </c>
      <c r="AW1806" t="s">
        <v>1885</v>
      </c>
      <c r="AX1806" t="s">
        <v>1886</v>
      </c>
    </row>
    <row r="1807" spans="47:50">
      <c r="AU1807" t="s">
        <v>4158</v>
      </c>
      <c r="AV1807" t="str">
        <f t="shared" si="28"/>
        <v>Rydułtowy w aglomeracji Wodzisław Śląski</v>
      </c>
      <c r="AW1807" t="s">
        <v>1891</v>
      </c>
      <c r="AX1807" t="s">
        <v>1886</v>
      </c>
    </row>
    <row r="1808" spans="47:50">
      <c r="AU1808" t="s">
        <v>9266</v>
      </c>
      <c r="AV1808" t="str">
        <f t="shared" si="28"/>
        <v>OCZYSZCZALNIA w aglomeracji WŁOSZCZOWA</v>
      </c>
      <c r="AW1808" t="s">
        <v>1897</v>
      </c>
      <c r="AX1808" t="s">
        <v>1898</v>
      </c>
    </row>
    <row r="1809" spans="47:50">
      <c r="AU1809" t="s">
        <v>8129</v>
      </c>
      <c r="AV1809" t="str">
        <f t="shared" si="28"/>
        <v>Oczyszczalnia ścieków w Grotnikach w aglomeracji Włoszakowice</v>
      </c>
      <c r="AW1809" t="s">
        <v>1904</v>
      </c>
      <c r="AX1809" t="s">
        <v>1905</v>
      </c>
    </row>
    <row r="1810" spans="47:50">
      <c r="AU1810" t="s">
        <v>5621</v>
      </c>
      <c r="AV1810" t="str">
        <f t="shared" si="28"/>
        <v>Włodawa w aglomeracji Włodawa</v>
      </c>
      <c r="AW1810" t="s">
        <v>1911</v>
      </c>
      <c r="AX1810" t="s">
        <v>1911</v>
      </c>
    </row>
    <row r="1811" spans="47:50">
      <c r="AU1811" t="s">
        <v>9262</v>
      </c>
      <c r="AV1811" t="str">
        <f t="shared" si="28"/>
        <v>Grupowa Oczyszczalnia Ścieków w aglomeracji Włocławek</v>
      </c>
      <c r="AW1811" t="s">
        <v>1917</v>
      </c>
      <c r="AX1811" t="s">
        <v>1918</v>
      </c>
    </row>
    <row r="1812" spans="47:50">
      <c r="AU1812" t="s">
        <v>2801</v>
      </c>
      <c r="AV1812" t="str">
        <f t="shared" si="28"/>
        <v>Jastrzębia Góra w aglomeracji Władysławowo</v>
      </c>
      <c r="AW1812" t="s">
        <v>1924</v>
      </c>
      <c r="AX1812" t="s">
        <v>1925</v>
      </c>
    </row>
    <row r="1813" spans="47:50">
      <c r="AU1813" t="s">
        <v>8505</v>
      </c>
      <c r="AV1813" t="str">
        <f t="shared" si="28"/>
        <v>Oczyszczalnia ścieków we Wleniu w aglomeracji Wleń</v>
      </c>
      <c r="AW1813" t="s">
        <v>1931</v>
      </c>
      <c r="AX1813" t="s">
        <v>1932</v>
      </c>
    </row>
    <row r="1814" spans="47:50">
      <c r="AU1814" t="s">
        <v>6839</v>
      </c>
      <c r="AV1814" t="str">
        <f t="shared" si="28"/>
        <v>Białczyk w aglomeracji Witnica</v>
      </c>
      <c r="AW1814" t="s">
        <v>1939</v>
      </c>
      <c r="AX1814" t="s">
        <v>1940</v>
      </c>
    </row>
    <row r="1815" spans="47:50">
      <c r="AU1815" t="s">
        <v>6379</v>
      </c>
      <c r="AV1815" t="str">
        <f t="shared" si="28"/>
        <v>Małachowo Wierzbiczany w aglomeracji Witkowo</v>
      </c>
      <c r="AW1815" t="s">
        <v>1947</v>
      </c>
      <c r="AX1815" t="s">
        <v>1948</v>
      </c>
    </row>
    <row r="1816" spans="47:50">
      <c r="AU1816" t="s">
        <v>4755</v>
      </c>
      <c r="AV1816" t="str">
        <f t="shared" si="28"/>
        <v>Oczyszczalnia ścieków w Poznachowicach Dolnych w aglomeracji Wiśniowa</v>
      </c>
      <c r="AW1816" t="s">
        <v>1954</v>
      </c>
      <c r="AX1816" t="s">
        <v>1955</v>
      </c>
    </row>
    <row r="1817" spans="47:50">
      <c r="AU1817" t="s">
        <v>5065</v>
      </c>
      <c r="AV1817" t="str">
        <f t="shared" ref="AV1817:AV1880" si="29">CONCATENATE("",AW1817," w aglomeracji ",AX1817)</f>
        <v>Oczyszcalnia ściewów w Jurkowie w aglomeracji Wiślica</v>
      </c>
      <c r="AW1817" t="s">
        <v>1959</v>
      </c>
      <c r="AX1817" t="s">
        <v>1960</v>
      </c>
    </row>
    <row r="1818" spans="47:50">
      <c r="AU1818" t="s">
        <v>5703</v>
      </c>
      <c r="AV1818" t="str">
        <f t="shared" si="29"/>
        <v>Wisznice w aglomeracji Wisznice</v>
      </c>
      <c r="AW1818" t="s">
        <v>1966</v>
      </c>
      <c r="AX1818" t="s">
        <v>1966</v>
      </c>
    </row>
    <row r="1819" spans="47:50">
      <c r="AU1819" t="s">
        <v>8126</v>
      </c>
      <c r="AV1819" t="str">
        <f t="shared" si="29"/>
        <v>Oczyszczalnia ścieków w Strzeszowie w aglomeracji Wisznia Mała</v>
      </c>
      <c r="AW1819" t="s">
        <v>1973</v>
      </c>
      <c r="AX1819" t="s">
        <v>1974</v>
      </c>
    </row>
    <row r="1820" spans="47:50">
      <c r="AU1820" t="s">
        <v>3793</v>
      </c>
      <c r="AV1820" t="str">
        <f t="shared" si="29"/>
        <v>OŚ w Wiśle Wielkiej w aglomeracji Wisła Wielka</v>
      </c>
      <c r="AW1820" t="s">
        <v>1980</v>
      </c>
      <c r="AX1820" t="s">
        <v>1981</v>
      </c>
    </row>
    <row r="1821" spans="47:50">
      <c r="AU1821" t="s">
        <v>4151</v>
      </c>
      <c r="AV1821" t="str">
        <f t="shared" si="29"/>
        <v>Oczyszczalnia Wisła w aglomeracji Wisła</v>
      </c>
      <c r="AW1821" t="s">
        <v>1988</v>
      </c>
      <c r="AX1821" t="s">
        <v>1516</v>
      </c>
    </row>
    <row r="1822" spans="47:50">
      <c r="AU1822" t="s">
        <v>9258</v>
      </c>
      <c r="AV1822" t="str">
        <f t="shared" si="29"/>
        <v>Gminna Oczyszczalnia Ścieków w Guzowie w aglomeracji Wiskitki</v>
      </c>
      <c r="AW1822" t="s">
        <v>1994</v>
      </c>
      <c r="AX1822" t="s">
        <v>1995</v>
      </c>
    </row>
    <row r="1823" spans="47:50">
      <c r="AU1823" t="s">
        <v>2347</v>
      </c>
      <c r="AV1823" t="str">
        <f t="shared" si="29"/>
        <v>Oczyszczalnia ścieków w m. Kownaty w aglomeracji Wilczyn</v>
      </c>
      <c r="AW1823" t="s">
        <v>2007</v>
      </c>
      <c r="AX1823" t="s">
        <v>2008</v>
      </c>
    </row>
    <row r="1824" spans="47:50">
      <c r="AU1824" t="s">
        <v>7715</v>
      </c>
      <c r="AV1824" t="str">
        <f t="shared" si="29"/>
        <v>Wilcza Wola w aglomeracji Wilcza Wola</v>
      </c>
      <c r="AW1824" t="s">
        <v>2017</v>
      </c>
      <c r="AX1824" t="s">
        <v>2017</v>
      </c>
    </row>
    <row r="1825" spans="47:50">
      <c r="AU1825" t="s">
        <v>7716</v>
      </c>
      <c r="AV1825" t="str">
        <f t="shared" si="29"/>
        <v>Nowy Dzikowiec w aglomeracji Wilcza Wola</v>
      </c>
      <c r="AW1825" t="s">
        <v>2022</v>
      </c>
      <c r="AX1825" t="s">
        <v>2017</v>
      </c>
    </row>
    <row r="1826" spans="47:50">
      <c r="AU1826" t="s">
        <v>8502</v>
      </c>
      <c r="AV1826" t="str">
        <f t="shared" si="29"/>
        <v>WIJEWO w aglomeracji WIJEWO</v>
      </c>
      <c r="AW1826" t="s">
        <v>2028</v>
      </c>
      <c r="AX1826" t="s">
        <v>2028</v>
      </c>
    </row>
    <row r="1827" spans="47:50">
      <c r="AU1827" t="s">
        <v>2055</v>
      </c>
      <c r="AV1827" t="str">
        <f t="shared" si="29"/>
        <v>Oczyszczalnia ścieków Runowo Młyn w aglomeracji Więcbork</v>
      </c>
      <c r="AW1827" t="s">
        <v>2035</v>
      </c>
      <c r="AX1827" t="s">
        <v>2036</v>
      </c>
    </row>
    <row r="1828" spans="47:50">
      <c r="AU1828" t="s">
        <v>2486</v>
      </c>
      <c r="AV1828" t="str">
        <f t="shared" si="29"/>
        <v>Wierzchowo w aglomeracji Wierzchowo</v>
      </c>
      <c r="AW1828" t="s">
        <v>2042</v>
      </c>
      <c r="AX1828" t="s">
        <v>2042</v>
      </c>
    </row>
    <row r="1829" spans="47:50">
      <c r="AU1829" t="s">
        <v>6722</v>
      </c>
      <c r="AV1829" t="str">
        <f t="shared" si="29"/>
        <v>Gminna oczyszczalnia ścieków w Krzeczowie w aglomeracji Wierzchlas</v>
      </c>
      <c r="AW1829" t="s">
        <v>2051</v>
      </c>
      <c r="AX1829" t="s">
        <v>2052</v>
      </c>
    </row>
    <row r="1830" spans="47:50">
      <c r="AU1830" t="s">
        <v>7711</v>
      </c>
      <c r="AV1830" t="str">
        <f t="shared" si="29"/>
        <v>Wierzbna w aglomeracji Wierzbna</v>
      </c>
      <c r="AW1830" t="s">
        <v>2057</v>
      </c>
      <c r="AX1830" t="s">
        <v>2057</v>
      </c>
    </row>
    <row r="1831" spans="47:50">
      <c r="AU1831" t="s">
        <v>5784</v>
      </c>
      <c r="AV1831" t="str">
        <f t="shared" si="29"/>
        <v>Wierzbica w aglomeracji Wierzbica</v>
      </c>
      <c r="AW1831" t="s">
        <v>2063</v>
      </c>
      <c r="AX1831" t="s">
        <v>2063</v>
      </c>
    </row>
    <row r="1832" spans="47:50">
      <c r="AU1832" t="s">
        <v>7138</v>
      </c>
      <c r="AV1832" t="str">
        <f t="shared" si="29"/>
        <v>Wierzawice w aglomeracji Wierzawice</v>
      </c>
      <c r="AW1832" t="s">
        <v>2069</v>
      </c>
      <c r="AX1832" t="s">
        <v>2069</v>
      </c>
    </row>
    <row r="1833" spans="47:50">
      <c r="AU1833" t="s">
        <v>6823</v>
      </c>
      <c r="AV1833" t="str">
        <f t="shared" si="29"/>
        <v>Oczyszczalnia Ścieków w Wieruszowie w aglomeracji Wieruszów</v>
      </c>
      <c r="AW1833" t="s">
        <v>2076</v>
      </c>
      <c r="AX1833" t="s">
        <v>2077</v>
      </c>
    </row>
    <row r="1834" spans="47:50">
      <c r="AU1834" t="s">
        <v>2796</v>
      </c>
      <c r="AV1834" t="str">
        <f t="shared" si="29"/>
        <v>Wierszyno w aglomeracji Wierszyno</v>
      </c>
      <c r="AW1834" t="s">
        <v>2083</v>
      </c>
      <c r="AX1834" t="s">
        <v>2083</v>
      </c>
    </row>
    <row r="1835" spans="47:50">
      <c r="AU1835" t="s">
        <v>7133</v>
      </c>
      <c r="AV1835" t="str">
        <f t="shared" si="29"/>
        <v>Wielopole Skrzyńskie w aglomeracji Wielopole Skrzyńskie</v>
      </c>
      <c r="AW1835" t="s">
        <v>2087</v>
      </c>
      <c r="AX1835" t="s">
        <v>2087</v>
      </c>
    </row>
    <row r="1836" spans="47:50">
      <c r="AU1836" t="s">
        <v>3157</v>
      </c>
      <c r="AV1836" t="str">
        <f t="shared" si="29"/>
        <v>Wielki Klincz w aglomeracji Wielki Klincz</v>
      </c>
      <c r="AW1836" t="s">
        <v>2093</v>
      </c>
      <c r="AX1836" t="s">
        <v>2093</v>
      </c>
    </row>
    <row r="1837" spans="47:50">
      <c r="AU1837" t="s">
        <v>5226</v>
      </c>
      <c r="AV1837" t="str">
        <f t="shared" si="29"/>
        <v>Giebułtów-Łąki Giebułtowskie w aglomeracji Wielka Wieś</v>
      </c>
      <c r="AW1837" t="s">
        <v>2102</v>
      </c>
      <c r="AX1837" t="s">
        <v>2103</v>
      </c>
    </row>
    <row r="1838" spans="47:50">
      <c r="AU1838" t="s">
        <v>3152</v>
      </c>
      <c r="AV1838" t="str">
        <f t="shared" si="29"/>
        <v>Mała Nieszawka w aglomeracji Wielka Nieszawka</v>
      </c>
      <c r="AW1838" t="s">
        <v>2111</v>
      </c>
      <c r="AX1838" t="s">
        <v>2112</v>
      </c>
    </row>
    <row r="1839" spans="47:50">
      <c r="AU1839" t="s">
        <v>6815</v>
      </c>
      <c r="AV1839" t="str">
        <f t="shared" si="29"/>
        <v>Oczyszczalnia Ścieków Wielichowo-Wieś w aglomeracji Wielichowo</v>
      </c>
      <c r="AW1839" t="s">
        <v>2118</v>
      </c>
      <c r="AX1839" t="s">
        <v>2119</v>
      </c>
    </row>
    <row r="1840" spans="47:50">
      <c r="AU1840" t="s">
        <v>2272</v>
      </c>
      <c r="AV1840" t="str">
        <f t="shared" si="29"/>
        <v>Wieleń w aglomeracji Wieleń</v>
      </c>
      <c r="AW1840" t="s">
        <v>2126</v>
      </c>
      <c r="AX1840" t="s">
        <v>2126</v>
      </c>
    </row>
    <row r="1841" spans="47:50">
      <c r="AU1841" t="s">
        <v>1952</v>
      </c>
      <c r="AV1841" t="str">
        <f t="shared" si="29"/>
        <v>Wielbark w aglomeracji Wielbark</v>
      </c>
      <c r="AW1841" t="s">
        <v>1950</v>
      </c>
      <c r="AX1841" t="s">
        <v>1950</v>
      </c>
    </row>
    <row r="1842" spans="47:50">
      <c r="AU1842" t="s">
        <v>1400</v>
      </c>
      <c r="AV1842" t="str">
        <f t="shared" si="29"/>
        <v>Oczyszczalnia ścieków w Rusku w aglomeracji wiejska Darłowo</v>
      </c>
      <c r="AW1842" t="s">
        <v>2135</v>
      </c>
      <c r="AX1842" t="s">
        <v>1397</v>
      </c>
    </row>
    <row r="1843" spans="47:50">
      <c r="AU1843" t="s">
        <v>1272</v>
      </c>
      <c r="AV1843" t="str">
        <f t="shared" si="29"/>
        <v>Widuchowa w aglomeracji Widuchowa</v>
      </c>
      <c r="AW1843" t="s">
        <v>1270</v>
      </c>
      <c r="AX1843" t="s">
        <v>1270</v>
      </c>
    </row>
    <row r="1844" spans="47:50">
      <c r="AU1844" t="s">
        <v>8122</v>
      </c>
      <c r="AV1844" t="str">
        <f t="shared" si="29"/>
        <v>Gminna Oczyszczalnia Ścieków w Starym Wiązowie w aglomeracji Wiązów</v>
      </c>
      <c r="AW1844" t="s">
        <v>2148</v>
      </c>
      <c r="AX1844" t="s">
        <v>2149</v>
      </c>
    </row>
    <row r="1845" spans="47:50">
      <c r="AU1845" t="s">
        <v>7708</v>
      </c>
      <c r="AV1845" t="str">
        <f t="shared" si="29"/>
        <v>Wiązownica w aglomeracji Wiązownica</v>
      </c>
      <c r="AW1845" t="s">
        <v>2159</v>
      </c>
      <c r="AX1845" t="s">
        <v>2159</v>
      </c>
    </row>
    <row r="1846" spans="47:50">
      <c r="AU1846" t="s">
        <v>9255</v>
      </c>
      <c r="AV1846" t="str">
        <f t="shared" si="29"/>
        <v>EMÓW w aglomeracji Wiązowna</v>
      </c>
      <c r="AW1846" t="s">
        <v>2165</v>
      </c>
      <c r="AX1846" t="s">
        <v>2166</v>
      </c>
    </row>
    <row r="1847" spans="47:50">
      <c r="AU1847" t="s">
        <v>5853</v>
      </c>
      <c r="AV1847" t="str">
        <f t="shared" si="29"/>
        <v>Miejska Oczyszczalnia Ścieków w aglomeracji Węgrów</v>
      </c>
      <c r="AW1847" t="s">
        <v>1387</v>
      </c>
      <c r="AX1847" t="s">
        <v>2173</v>
      </c>
    </row>
    <row r="1848" spans="47:50">
      <c r="AU1848" t="s">
        <v>1496</v>
      </c>
      <c r="AV1848" t="str">
        <f t="shared" si="29"/>
        <v>Wędorzyno w aglomeracji Węgorzyno</v>
      </c>
      <c r="AW1848" t="s">
        <v>2178</v>
      </c>
      <c r="AX1848" t="s">
        <v>1494</v>
      </c>
    </row>
    <row r="1849" spans="47:50">
      <c r="AU1849" t="s">
        <v>1854</v>
      </c>
      <c r="AV1849" t="str">
        <f t="shared" si="29"/>
        <v>Oczyszczalnia ścieków komunalnych w Węgorzewie w aglomeracji Węgorzewo</v>
      </c>
      <c r="AW1849" t="s">
        <v>2186</v>
      </c>
      <c r="AX1849" t="s">
        <v>1850</v>
      </c>
    </row>
    <row r="1850" spans="47:50">
      <c r="AU1850" t="s">
        <v>4745</v>
      </c>
      <c r="AV1850" t="str">
        <f t="shared" si="29"/>
        <v>"BESKID-EKOSYSTEM" SP ZOO w aglomeracji Węgierska Górka</v>
      </c>
      <c r="AW1850" t="s">
        <v>2194</v>
      </c>
      <c r="AX1850" t="s">
        <v>2195</v>
      </c>
    </row>
    <row r="1851" spans="47:50">
      <c r="AU1851" t="s">
        <v>6216</v>
      </c>
      <c r="AV1851" t="str">
        <f t="shared" si="29"/>
        <v>Wędrzyn w aglomeracji Wędrzyn</v>
      </c>
      <c r="AW1851" t="s">
        <v>2201</v>
      </c>
      <c r="AX1851" t="s">
        <v>2201</v>
      </c>
    </row>
    <row r="1852" spans="47:50">
      <c r="AU1852" t="s">
        <v>5689</v>
      </c>
      <c r="AV1852" t="str">
        <f t="shared" si="29"/>
        <v>Werbkowice w aglomeracji Werbkowice</v>
      </c>
      <c r="AW1852" t="s">
        <v>2207</v>
      </c>
      <c r="AX1852" t="s">
        <v>2207</v>
      </c>
    </row>
    <row r="1853" spans="47:50">
      <c r="AU1853" t="s">
        <v>9252</v>
      </c>
      <c r="AV1853" t="str">
        <f t="shared" si="29"/>
        <v>Wąwolnica w aglomeracji Wąwolnica</v>
      </c>
      <c r="AW1853" t="s">
        <v>2213</v>
      </c>
      <c r="AX1853" t="s">
        <v>2213</v>
      </c>
    </row>
    <row r="1854" spans="47:50">
      <c r="AU1854" t="s">
        <v>8119</v>
      </c>
      <c r="AV1854" t="str">
        <f t="shared" si="29"/>
        <v>Wąsosz w aglomeracji Wąsosz</v>
      </c>
      <c r="AW1854" t="s">
        <v>2221</v>
      </c>
      <c r="AX1854" t="s">
        <v>2221</v>
      </c>
    </row>
    <row r="1855" spans="47:50">
      <c r="AU1855" t="s">
        <v>6070</v>
      </c>
      <c r="AV1855" t="str">
        <f t="shared" si="29"/>
        <v>Oczyszczalnia Ścieków w Wągrowcu w aglomeracji Wągrowiec</v>
      </c>
      <c r="AW1855" t="s">
        <v>2228</v>
      </c>
      <c r="AX1855" t="s">
        <v>2229</v>
      </c>
    </row>
    <row r="1856" spans="47:50">
      <c r="AU1856" t="s">
        <v>8115</v>
      </c>
      <c r="AV1856" t="str">
        <f t="shared" si="29"/>
        <v>Mierczyce w aglomeracji Wądroże Wielkkie</v>
      </c>
      <c r="AW1856" t="s">
        <v>2238</v>
      </c>
      <c r="AX1856" t="s">
        <v>2239</v>
      </c>
    </row>
    <row r="1857" spans="47:50">
      <c r="AU1857" t="s">
        <v>8116</v>
      </c>
      <c r="AV1857" t="str">
        <f t="shared" si="29"/>
        <v>Budziszów Wielki w aglomeracji Wądroże Wielkkie</v>
      </c>
      <c r="AW1857" t="s">
        <v>2245</v>
      </c>
      <c r="AX1857" t="s">
        <v>2239</v>
      </c>
    </row>
    <row r="1858" spans="47:50">
      <c r="AU1858" t="s">
        <v>3571</v>
      </c>
      <c r="AV1858" t="str">
        <f t="shared" si="29"/>
        <v>Oczyszczalnia Wąbrzeźno w aglomeracji Wąbrzeźno</v>
      </c>
      <c r="AW1858" t="s">
        <v>2252</v>
      </c>
      <c r="AX1858" t="s">
        <v>2253</v>
      </c>
    </row>
    <row r="1859" spans="47:50">
      <c r="AU1859" t="s">
        <v>6942</v>
      </c>
      <c r="AV1859" t="str">
        <f t="shared" si="29"/>
        <v>Oczyszczalnia Wartkowice w aglomeracji Wartkowice</v>
      </c>
      <c r="AW1859" t="s">
        <v>2261</v>
      </c>
      <c r="AX1859" t="s">
        <v>2262</v>
      </c>
    </row>
    <row r="1860" spans="47:50">
      <c r="AU1860" t="s">
        <v>8110</v>
      </c>
      <c r="AV1860" t="str">
        <f t="shared" si="29"/>
        <v>Tomaszów Bolesławiecki w aglomeracji Warta Bolesławiecka</v>
      </c>
      <c r="AW1860" t="s">
        <v>2269</v>
      </c>
      <c r="AX1860" t="s">
        <v>2270</v>
      </c>
    </row>
    <row r="1861" spans="47:50">
      <c r="AU1861" t="s">
        <v>8111</v>
      </c>
      <c r="AV1861" t="str">
        <f t="shared" si="29"/>
        <v>Raciborowice Dolne w aglomeracji Warta Bolesławiecka</v>
      </c>
      <c r="AW1861" t="s">
        <v>2273</v>
      </c>
      <c r="AX1861" t="s">
        <v>2270</v>
      </c>
    </row>
    <row r="1862" spans="47:50">
      <c r="AU1862" t="s">
        <v>6045</v>
      </c>
      <c r="AV1862" t="str">
        <f t="shared" si="29"/>
        <v>Mechaniczno - biologiczna oczyszczalnia ścieków w aglomeracji Warta</v>
      </c>
      <c r="AW1862" t="s">
        <v>2279</v>
      </c>
      <c r="AX1862" t="s">
        <v>2280</v>
      </c>
    </row>
    <row r="1863" spans="47:50">
      <c r="AU1863" t="s">
        <v>9248</v>
      </c>
      <c r="AV1863" t="str">
        <f t="shared" si="29"/>
        <v>Zakład Czajka w aglomeracji Warszawa</v>
      </c>
      <c r="AW1863" t="s">
        <v>2285</v>
      </c>
      <c r="AX1863" t="s">
        <v>990</v>
      </c>
    </row>
    <row r="1864" spans="47:50">
      <c r="AU1864" t="s">
        <v>9249</v>
      </c>
      <c r="AV1864" t="str">
        <f t="shared" si="29"/>
        <v>Zakład Południe w aglomeracji Warszawa</v>
      </c>
      <c r="AW1864" t="s">
        <v>2291</v>
      </c>
      <c r="AX1864" t="s">
        <v>990</v>
      </c>
    </row>
    <row r="1865" spans="47:50">
      <c r="AU1865" t="s">
        <v>1209</v>
      </c>
      <c r="AV1865" t="str">
        <f t="shared" si="29"/>
        <v>Barnim II w aglomeracji Warnice</v>
      </c>
      <c r="AW1865" t="s">
        <v>2294</v>
      </c>
      <c r="AX1865" t="s">
        <v>1206</v>
      </c>
    </row>
    <row r="1866" spans="47:50">
      <c r="AU1866" t="s">
        <v>1210</v>
      </c>
      <c r="AV1866" t="str">
        <f t="shared" si="29"/>
        <v>Wójcin w aglomeracji Warnice</v>
      </c>
      <c r="AW1866" t="s">
        <v>2299</v>
      </c>
      <c r="AX1866" t="s">
        <v>1206</v>
      </c>
    </row>
    <row r="1867" spans="47:50">
      <c r="AU1867" t="s">
        <v>1211</v>
      </c>
      <c r="AV1867" t="str">
        <f t="shared" si="29"/>
        <v>Reńsko w aglomeracji Warnice</v>
      </c>
      <c r="AW1867" t="s">
        <v>2305</v>
      </c>
      <c r="AX1867" t="s">
        <v>1206</v>
      </c>
    </row>
    <row r="1868" spans="47:50">
      <c r="AU1868" t="s">
        <v>3567</v>
      </c>
      <c r="AV1868" t="str">
        <f t="shared" si="29"/>
        <v>Warlubie w aglomeracji Warlubie</v>
      </c>
      <c r="AW1868" t="s">
        <v>2311</v>
      </c>
      <c r="AX1868" t="s">
        <v>2311</v>
      </c>
    </row>
    <row r="1869" spans="47:50">
      <c r="AU1869" t="s">
        <v>9243</v>
      </c>
      <c r="AV1869" t="str">
        <f t="shared" si="29"/>
        <v>Warka w aglomeracji Warka</v>
      </c>
      <c r="AW1869" t="s">
        <v>2318</v>
      </c>
      <c r="AX1869" t="s">
        <v>2318</v>
      </c>
    </row>
    <row r="1870" spans="47:50">
      <c r="AU1870" t="s">
        <v>2421</v>
      </c>
      <c r="AV1870" t="str">
        <f t="shared" si="29"/>
        <v>Wałcz w aglomeracji Wałcz</v>
      </c>
      <c r="AW1870" t="s">
        <v>2323</v>
      </c>
      <c r="AX1870" t="s">
        <v>2323</v>
      </c>
    </row>
    <row r="1871" spans="47:50">
      <c r="AU1871" t="s">
        <v>8107</v>
      </c>
      <c r="AV1871" t="str">
        <f t="shared" si="29"/>
        <v>Ciernie w aglomeracji Wałbrzych</v>
      </c>
      <c r="AW1871" t="s">
        <v>2329</v>
      </c>
      <c r="AX1871" t="s">
        <v>2330</v>
      </c>
    </row>
    <row r="1872" spans="47:50">
      <c r="AU1872" t="s">
        <v>8492</v>
      </c>
      <c r="AV1872" t="str">
        <f t="shared" si="29"/>
        <v>Jugowice w aglomeracji Walim</v>
      </c>
      <c r="AW1872" t="s">
        <v>2336</v>
      </c>
      <c r="AX1872" t="s">
        <v>2337</v>
      </c>
    </row>
    <row r="1873" spans="47:50">
      <c r="AU1873" t="s">
        <v>3147</v>
      </c>
      <c r="AV1873" t="str">
        <f t="shared" si="29"/>
        <v>Oczyszczalnia ścieków w Wójtówce w aglomeracji Waganiec</v>
      </c>
      <c r="AW1873" t="s">
        <v>2343</v>
      </c>
      <c r="AX1873" t="s">
        <v>2344</v>
      </c>
    </row>
    <row r="1874" spans="47:50">
      <c r="AU1874" t="s">
        <v>5254</v>
      </c>
      <c r="AV1874" t="str">
        <f t="shared" si="29"/>
        <v>Oczyszczalnia Wadowice Górne w aglomeracji Wadowice Górne</v>
      </c>
      <c r="AW1874" t="s">
        <v>2349</v>
      </c>
      <c r="AX1874" t="s">
        <v>2350</v>
      </c>
    </row>
    <row r="1875" spans="47:50">
      <c r="AU1875" t="s">
        <v>4937</v>
      </c>
      <c r="AV1875" t="str">
        <f t="shared" si="29"/>
        <v>Oczyszczalnia Ścieków Wadowiciego Przedsiębiorstwa Wodociagów i Kanalizacji Spółka z o. o.  w aglomeracji Wadowice</v>
      </c>
      <c r="AW1875" t="s">
        <v>2356</v>
      </c>
      <c r="AX1875" t="s">
        <v>2357</v>
      </c>
    </row>
    <row r="1876" spans="47:50">
      <c r="AU1876" t="s">
        <v>3564</v>
      </c>
      <c r="AV1876" t="str">
        <f t="shared" si="29"/>
        <v>Uzdowo w aglomeracji Uzdowo</v>
      </c>
      <c r="AW1876" t="s">
        <v>2364</v>
      </c>
      <c r="AX1876" t="s">
        <v>2364</v>
      </c>
    </row>
    <row r="1877" spans="47:50">
      <c r="AU1877" t="s">
        <v>3565</v>
      </c>
      <c r="AV1877" t="str">
        <f t="shared" si="29"/>
        <v>Kramarzewo  w aglomeracji Uzdowo</v>
      </c>
      <c r="AW1877" t="s">
        <v>2369</v>
      </c>
      <c r="AX1877" t="s">
        <v>2364</v>
      </c>
    </row>
    <row r="1878" spans="47:50">
      <c r="AU1878" t="s">
        <v>7704</v>
      </c>
      <c r="AV1878" t="str">
        <f t="shared" si="29"/>
        <v>Uście Gorlickie w aglomeracji Uście Gorlickie</v>
      </c>
      <c r="AW1878" t="s">
        <v>2375</v>
      </c>
      <c r="AX1878" t="s">
        <v>2375</v>
      </c>
    </row>
    <row r="1879" spans="47:50">
      <c r="AU1879" t="s">
        <v>7705</v>
      </c>
      <c r="AV1879" t="str">
        <f t="shared" si="29"/>
        <v>Wysowa-Zdrój w aglomeracji Uście Gorlickie</v>
      </c>
      <c r="AW1879" t="s">
        <v>2380</v>
      </c>
      <c r="AX1879" t="s">
        <v>2375</v>
      </c>
    </row>
    <row r="1880" spans="47:50">
      <c r="AU1880" t="s">
        <v>7701</v>
      </c>
      <c r="AV1880" t="str">
        <f t="shared" si="29"/>
        <v>mechaniczno biologiczna oczyszczalnia ścieków w aglomeracji Ustrzyki Dolne</v>
      </c>
      <c r="AW1880" t="s">
        <v>2386</v>
      </c>
      <c r="AX1880" t="s">
        <v>2387</v>
      </c>
    </row>
    <row r="1881" spans="47:50">
      <c r="AU1881" t="s">
        <v>4147</v>
      </c>
      <c r="AV1881" t="str">
        <f t="shared" ref="AV1881:AV1944" si="30">CONCATENATE("",AW1881," w aglomeracji ",AX1881)</f>
        <v>Ustroń w aglomeracji Ustroń</v>
      </c>
      <c r="AW1881" t="s">
        <v>2393</v>
      </c>
      <c r="AX1881" t="s">
        <v>2393</v>
      </c>
    </row>
    <row r="1882" spans="47:50">
      <c r="AU1882" t="s">
        <v>7694</v>
      </c>
      <c r="AV1882" t="str">
        <f t="shared" si="30"/>
        <v>Ustrobna w aglomeracji Ustrobna</v>
      </c>
      <c r="AW1882" t="s">
        <v>2398</v>
      </c>
      <c r="AX1882" t="s">
        <v>2398</v>
      </c>
    </row>
    <row r="1883" spans="47:50">
      <c r="AU1883" t="s">
        <v>2791</v>
      </c>
      <c r="AV1883" t="str">
        <f t="shared" si="30"/>
        <v>Wodociągi Ustka Sp. z o.o. w aglomeracji Ustka</v>
      </c>
      <c r="AW1883" t="s">
        <v>2403</v>
      </c>
      <c r="AX1883" t="s">
        <v>2404</v>
      </c>
    </row>
    <row r="1884" spans="47:50">
      <c r="AU1884" t="s">
        <v>9241</v>
      </c>
      <c r="AV1884" t="str">
        <f t="shared" si="30"/>
        <v>Urzędów w aglomeracji Urzędów</v>
      </c>
      <c r="AW1884" t="s">
        <v>2410</v>
      </c>
      <c r="AX1884" t="s">
        <v>2410</v>
      </c>
    </row>
    <row r="1885" spans="47:50">
      <c r="AU1885" t="s">
        <v>5803</v>
      </c>
      <c r="AV1885" t="str">
        <f t="shared" si="30"/>
        <v>Urszulin w aglomeracji Urszulin</v>
      </c>
      <c r="AW1885" t="s">
        <v>2417</v>
      </c>
      <c r="AX1885" t="s">
        <v>2417</v>
      </c>
    </row>
    <row r="1886" spans="47:50">
      <c r="AU1886" t="s">
        <v>2784</v>
      </c>
      <c r="AV1886" t="str">
        <f t="shared" si="30"/>
        <v>UNISŁAW w aglomeracji Unisław</v>
      </c>
      <c r="AW1886" t="s">
        <v>2423</v>
      </c>
      <c r="AX1886" t="s">
        <v>2424</v>
      </c>
    </row>
    <row r="1887" spans="47:50">
      <c r="AU1887" t="s">
        <v>6835</v>
      </c>
      <c r="AV1887" t="str">
        <f t="shared" si="30"/>
        <v>Uniejów w aglomeracji Uniejów</v>
      </c>
      <c r="AW1887" t="s">
        <v>2431</v>
      </c>
      <c r="AX1887" t="s">
        <v>2431</v>
      </c>
    </row>
    <row r="1888" spans="47:50">
      <c r="AU1888" t="s">
        <v>7692</v>
      </c>
      <c r="AV1888" t="str">
        <f t="shared" si="30"/>
        <v>Ulanów w aglomeracji Ulanów</v>
      </c>
      <c r="AW1888" t="s">
        <v>2435</v>
      </c>
      <c r="AX1888" t="s">
        <v>2435</v>
      </c>
    </row>
    <row r="1889" spans="47:50">
      <c r="AU1889" t="s">
        <v>2277</v>
      </c>
      <c r="AV1889" t="str">
        <f t="shared" si="30"/>
        <v>ELMECH Ujście w aglomeracji Ujście</v>
      </c>
      <c r="AW1889" t="s">
        <v>2439</v>
      </c>
      <c r="AX1889" t="s">
        <v>2275</v>
      </c>
    </row>
    <row r="1890" spans="47:50">
      <c r="AU1890" t="s">
        <v>3788</v>
      </c>
      <c r="AV1890" t="str">
        <f t="shared" si="30"/>
        <v>Ujazd w aglomeracji Ujazd</v>
      </c>
      <c r="AW1890" t="s">
        <v>2445</v>
      </c>
      <c r="AX1890" t="s">
        <v>2445</v>
      </c>
    </row>
    <row r="1891" spans="47:50">
      <c r="AU1891" t="s">
        <v>9238</v>
      </c>
      <c r="AV1891" t="str">
        <f t="shared" si="30"/>
        <v>Gminna Oczyszczalnia Ujazd w aglomeracji Ujazd</v>
      </c>
      <c r="AW1891" t="s">
        <v>2451</v>
      </c>
      <c r="AX1891" t="s">
        <v>2445</v>
      </c>
    </row>
    <row r="1892" spans="47:50">
      <c r="AU1892" t="s">
        <v>9239</v>
      </c>
      <c r="AV1892" t="str">
        <f t="shared" si="30"/>
        <v>Romer Media sp. z o.o. w aglomeracji Ujazd</v>
      </c>
      <c r="AW1892" t="s">
        <v>2456</v>
      </c>
      <c r="AX1892" t="s">
        <v>2445</v>
      </c>
    </row>
    <row r="1893" spans="47:50">
      <c r="AU1893" t="s">
        <v>7688</v>
      </c>
      <c r="AV1893" t="str">
        <f t="shared" si="30"/>
        <v>Uherce Mineralne w aglomeracji Uherce Mineralne</v>
      </c>
      <c r="AW1893" t="s">
        <v>2462</v>
      </c>
      <c r="AX1893" t="s">
        <v>2462</v>
      </c>
    </row>
    <row r="1894" spans="47:50">
      <c r="AU1894" t="s">
        <v>8102</v>
      </c>
      <c r="AV1894" t="str">
        <f t="shared" si="30"/>
        <v>Piekary w aglomeracji Udanin</v>
      </c>
      <c r="AW1894" t="s">
        <v>2469</v>
      </c>
      <c r="AX1894" t="s">
        <v>2470</v>
      </c>
    </row>
    <row r="1895" spans="47:50">
      <c r="AU1895" t="s">
        <v>5748</v>
      </c>
      <c r="AV1895" t="str">
        <f t="shared" si="30"/>
        <v>Tyszowce w aglomeracji Tyszowce</v>
      </c>
      <c r="AW1895" t="s">
        <v>2476</v>
      </c>
      <c r="AX1895" t="s">
        <v>2476</v>
      </c>
    </row>
    <row r="1896" spans="47:50">
      <c r="AU1896" t="s">
        <v>5047</v>
      </c>
      <c r="AV1896" t="str">
        <f t="shared" si="30"/>
        <v>Tymbark MWS w aglomeracji Tymbark</v>
      </c>
      <c r="AW1896" t="s">
        <v>2483</v>
      </c>
      <c r="AX1896" t="s">
        <v>2484</v>
      </c>
    </row>
    <row r="1897" spans="47:50">
      <c r="AU1897" t="s">
        <v>5048</v>
      </c>
      <c r="AV1897" t="str">
        <f t="shared" si="30"/>
        <v>BIOK250 w aglomeracji Tymbark</v>
      </c>
      <c r="AW1897" t="s">
        <v>2487</v>
      </c>
      <c r="AX1897" t="s">
        <v>2484</v>
      </c>
    </row>
    <row r="1898" spans="47:50">
      <c r="AU1898" t="s">
        <v>1734</v>
      </c>
      <c r="AV1898" t="str">
        <f t="shared" si="30"/>
        <v xml:space="preserve">TYKOCIN w aglomeracji Tykocin </v>
      </c>
      <c r="AW1898" t="s">
        <v>2495</v>
      </c>
      <c r="AX1898" t="s">
        <v>1730</v>
      </c>
    </row>
    <row r="1899" spans="47:50">
      <c r="AU1899" t="s">
        <v>4142</v>
      </c>
      <c r="AV1899" t="str">
        <f t="shared" si="30"/>
        <v>Tychy- Urbanowice w aglomeracji Tychy</v>
      </c>
      <c r="AW1899" t="s">
        <v>2501</v>
      </c>
      <c r="AX1899" t="s">
        <v>2502</v>
      </c>
    </row>
    <row r="1900" spans="47:50">
      <c r="AU1900" t="s">
        <v>1436</v>
      </c>
      <c r="AV1900" t="str">
        <f t="shared" si="30"/>
        <v>Tychowo w aglomeracji Tychowo</v>
      </c>
      <c r="AW1900" t="s">
        <v>1433</v>
      </c>
      <c r="AX1900" t="s">
        <v>1433</v>
      </c>
    </row>
    <row r="1901" spans="47:50">
      <c r="AU1901" t="s">
        <v>4380</v>
      </c>
      <c r="AV1901" t="str">
        <f t="shared" si="30"/>
        <v>Oczyszczalnia ścieków 
w Tworogu w aglomeracji Tworóg</v>
      </c>
      <c r="AW1901" t="s">
        <v>2515</v>
      </c>
      <c r="AX1901" t="s">
        <v>2516</v>
      </c>
    </row>
    <row r="1902" spans="47:50">
      <c r="AU1902" t="s">
        <v>8099</v>
      </c>
      <c r="AV1902" t="str">
        <f t="shared" si="30"/>
        <v>MOŚ TWARDOGÓRA w aglomeracji Twardogóra</v>
      </c>
      <c r="AW1902" t="s">
        <v>2521</v>
      </c>
      <c r="AX1902" t="s">
        <v>2522</v>
      </c>
    </row>
    <row r="1903" spans="47:50">
      <c r="AU1903" t="s">
        <v>9235</v>
      </c>
      <c r="AV1903" t="str">
        <f t="shared" si="30"/>
        <v>Tuszyn w aglomeracji Tuszyn</v>
      </c>
      <c r="AW1903" t="s">
        <v>2528</v>
      </c>
      <c r="AX1903" t="s">
        <v>2528</v>
      </c>
    </row>
    <row r="1904" spans="47:50">
      <c r="AU1904" t="s">
        <v>7242</v>
      </c>
      <c r="AV1904" t="str">
        <f t="shared" si="30"/>
        <v>Turze Pole w aglomeracji Turze Pole</v>
      </c>
      <c r="AW1904" t="s">
        <v>2536</v>
      </c>
      <c r="AX1904" t="s">
        <v>2536</v>
      </c>
    </row>
    <row r="1905" spans="47:50">
      <c r="AU1905" t="s">
        <v>6560</v>
      </c>
      <c r="AV1905" t="str">
        <f t="shared" si="30"/>
        <v>Przedsiębiorstwo Gospodarki Komunalnej i Mieszkaniowej Sp. z o.o. Turek  w aglomeracji Turek</v>
      </c>
      <c r="AW1905" t="s">
        <v>2544</v>
      </c>
      <c r="AX1905" t="s">
        <v>2545</v>
      </c>
    </row>
    <row r="1906" spans="47:50">
      <c r="AU1906" t="s">
        <v>4135</v>
      </c>
      <c r="AV1906" t="str">
        <f t="shared" si="30"/>
        <v>OCZYSZCZALNIA ŚCIEKÓW W KOTORZU MAŁYM w aglomeracji Turawa</v>
      </c>
      <c r="AW1906" t="s">
        <v>2551</v>
      </c>
      <c r="AX1906" t="s">
        <v>2552</v>
      </c>
    </row>
    <row r="1907" spans="47:50">
      <c r="AU1907" t="s">
        <v>8489</v>
      </c>
      <c r="AV1907" t="str">
        <f t="shared" si="30"/>
        <v>Oczyszczalnia ścieków w Tułowicach w aglomeracji Tułowice</v>
      </c>
      <c r="AW1907" t="s">
        <v>2558</v>
      </c>
      <c r="AX1907" t="s">
        <v>2559</v>
      </c>
    </row>
    <row r="1908" spans="47:50">
      <c r="AU1908" t="s">
        <v>6180</v>
      </c>
      <c r="AV1908" t="str">
        <f t="shared" si="30"/>
        <v>Oczyszczalnia ścieków w Tuliszkowie w aglomeracji Tuliszków</v>
      </c>
      <c r="AW1908" t="s">
        <v>2565</v>
      </c>
      <c r="AX1908" t="s">
        <v>2566</v>
      </c>
    </row>
    <row r="1909" spans="47:50">
      <c r="AU1909" t="s">
        <v>2466</v>
      </c>
      <c r="AV1909" t="str">
        <f t="shared" si="30"/>
        <v>Tuczno w aglomeracji Tuczno</v>
      </c>
      <c r="AW1909" t="s">
        <v>2464</v>
      </c>
      <c r="AX1909" t="s">
        <v>2464</v>
      </c>
    </row>
    <row r="1910" spans="47:50">
      <c r="AU1910" t="s">
        <v>2467</v>
      </c>
      <c r="AV1910" t="str">
        <f t="shared" si="30"/>
        <v>Płociczno w aglomeracji Tuczno</v>
      </c>
      <c r="AW1910" t="s">
        <v>2577</v>
      </c>
      <c r="AX1910" t="s">
        <v>2464</v>
      </c>
    </row>
    <row r="1911" spans="47:50">
      <c r="AU1911" t="s">
        <v>7124</v>
      </c>
      <c r="AV1911" t="str">
        <f t="shared" si="30"/>
        <v>Tuczempy w aglomeracji Tuczempy</v>
      </c>
      <c r="AW1911" t="s">
        <v>2582</v>
      </c>
      <c r="AX1911" t="s">
        <v>2582</v>
      </c>
    </row>
    <row r="1912" spans="47:50">
      <c r="AU1912" t="s">
        <v>5423</v>
      </c>
      <c r="AV1912" t="str">
        <f t="shared" si="30"/>
        <v>Tuchów w aglomeracji Tuchów - Środkowa Biała</v>
      </c>
      <c r="AW1912" t="s">
        <v>2589</v>
      </c>
      <c r="AX1912" t="s">
        <v>2590</v>
      </c>
    </row>
    <row r="1913" spans="47:50">
      <c r="AU1913" t="s">
        <v>2779</v>
      </c>
      <c r="AV1913" t="str">
        <f t="shared" si="30"/>
        <v>Tuchomie w aglomeracji Tuchomie</v>
      </c>
      <c r="AW1913" t="s">
        <v>2596</v>
      </c>
      <c r="AX1913" t="s">
        <v>2596</v>
      </c>
    </row>
    <row r="1914" spans="47:50">
      <c r="AU1914" t="s">
        <v>3558</v>
      </c>
      <c r="AV1914" t="str">
        <f t="shared" si="30"/>
        <v>OCZYSCZALNIA ŚCIEKÓW W TUCHOLI w aglomeracji Tuchola</v>
      </c>
      <c r="AW1914" t="s">
        <v>2603</v>
      </c>
      <c r="AX1914" t="s">
        <v>2604</v>
      </c>
    </row>
    <row r="1915" spans="47:50">
      <c r="AU1915" t="s">
        <v>2259</v>
      </c>
      <c r="AV1915" t="str">
        <f t="shared" si="30"/>
        <v>OCZYSZCZALNI ŚCIEKÓW TRZEMESZNO w aglomeracji TRZEMESZNO</v>
      </c>
      <c r="AW1915" t="s">
        <v>2611</v>
      </c>
      <c r="AX1915" t="s">
        <v>2257</v>
      </c>
    </row>
    <row r="1916" spans="47:50">
      <c r="AU1916" t="s">
        <v>8094</v>
      </c>
      <c r="AV1916" t="str">
        <f t="shared" si="30"/>
        <v>Trzebnica w aglomeracji Trzebnica</v>
      </c>
      <c r="AW1916" t="s">
        <v>2619</v>
      </c>
      <c r="AX1916" t="s">
        <v>2619</v>
      </c>
    </row>
    <row r="1917" spans="47:50">
      <c r="AU1917" t="s">
        <v>3785</v>
      </c>
      <c r="AV1917" t="str">
        <f t="shared" si="30"/>
        <v>Trzebiszyn w aglomeracji Trzebiszyn</v>
      </c>
      <c r="AW1917" t="s">
        <v>2626</v>
      </c>
      <c r="AX1917" t="s">
        <v>2626</v>
      </c>
    </row>
    <row r="1918" spans="47:50">
      <c r="AU1918" t="s">
        <v>3778</v>
      </c>
      <c r="AV1918" t="str">
        <f t="shared" si="30"/>
        <v>OŚ Trzebinia w aglomeracji Trzebinia</v>
      </c>
      <c r="AW1918" t="s">
        <v>2633</v>
      </c>
      <c r="AX1918" t="s">
        <v>2634</v>
      </c>
    </row>
    <row r="1919" spans="47:50">
      <c r="AU1919" t="s">
        <v>8091</v>
      </c>
      <c r="AV1919" t="str">
        <f t="shared" si="30"/>
        <v>Trzebiechów w aglomeracji Trzebiechów</v>
      </c>
      <c r="AW1919" t="s">
        <v>2642</v>
      </c>
      <c r="AX1919" t="s">
        <v>2642</v>
      </c>
    </row>
    <row r="1920" spans="47:50">
      <c r="AU1920" t="s">
        <v>1407</v>
      </c>
      <c r="AV1920" t="str">
        <f t="shared" si="30"/>
        <v>Trzebiatów w aglomeracji Trzebiatów</v>
      </c>
      <c r="AW1920" t="s">
        <v>1405</v>
      </c>
      <c r="AX1920" t="s">
        <v>1405</v>
      </c>
    </row>
    <row r="1921" spans="47:50">
      <c r="AU1921" t="s">
        <v>1292</v>
      </c>
      <c r="AV1921" t="str">
        <f t="shared" si="30"/>
        <v>Komunalna Oczyszczalnia Ścieków w Trzcińsku-Zdroju w aglomeracji Trzcińsko-Zdrój</v>
      </c>
      <c r="AW1921" t="s">
        <v>2654</v>
      </c>
      <c r="AX1921" t="s">
        <v>1290</v>
      </c>
    </row>
    <row r="1922" spans="47:50">
      <c r="AU1922" t="s">
        <v>6799</v>
      </c>
      <c r="AV1922" t="str">
        <f t="shared" si="30"/>
        <v>Oczyszczalnia Ścieków w Laskach w aglomeracji Trzcinica</v>
      </c>
      <c r="AW1922" t="s">
        <v>2660</v>
      </c>
      <c r="AX1922" t="s">
        <v>2661</v>
      </c>
    </row>
    <row r="1923" spans="47:50">
      <c r="AU1923" t="s">
        <v>7681</v>
      </c>
      <c r="AV1923" t="str">
        <f t="shared" si="30"/>
        <v>Trzcinica w aglomeracji Trzcinica</v>
      </c>
      <c r="AW1923" t="s">
        <v>2661</v>
      </c>
      <c r="AX1923" t="s">
        <v>2661</v>
      </c>
    </row>
    <row r="1924" spans="47:50">
      <c r="AU1924" t="s">
        <v>6591</v>
      </c>
      <c r="AV1924" t="str">
        <f t="shared" si="30"/>
        <v>Trzciel w aglomeracji Trzciel</v>
      </c>
      <c r="AW1924" t="s">
        <v>2673</v>
      </c>
      <c r="AX1924" t="s">
        <v>2673</v>
      </c>
    </row>
    <row r="1925" spans="47:50">
      <c r="AU1925" t="s">
        <v>2250</v>
      </c>
      <c r="AV1925" t="str">
        <f t="shared" si="30"/>
        <v>Oczyszczalnia Osiniec w aglomeracji Trzcianka</v>
      </c>
      <c r="AW1925" t="s">
        <v>2677</v>
      </c>
      <c r="AX1925" t="s">
        <v>2247</v>
      </c>
    </row>
    <row r="1926" spans="47:50">
      <c r="AU1926" t="s">
        <v>5938</v>
      </c>
      <c r="AV1926" t="str">
        <f t="shared" si="30"/>
        <v>Trzcianka w aglomeracji Trzcianka</v>
      </c>
      <c r="AW1926" t="s">
        <v>2247</v>
      </c>
      <c r="AX1926" t="s">
        <v>2247</v>
      </c>
    </row>
    <row r="1927" spans="47:50">
      <c r="AU1927" t="s">
        <v>5197</v>
      </c>
      <c r="AV1927" t="str">
        <f t="shared" si="30"/>
        <v>Trzciana-Libichowa w aglomeracji Trzciana</v>
      </c>
      <c r="AW1927" t="s">
        <v>2687</v>
      </c>
      <c r="AX1927" t="s">
        <v>2688</v>
      </c>
    </row>
    <row r="1928" spans="47:50">
      <c r="AU1928" t="s">
        <v>7129</v>
      </c>
      <c r="AV1928" t="str">
        <f t="shared" si="30"/>
        <v>Tryńcza w aglomeracji Tryńcza</v>
      </c>
      <c r="AW1928" t="s">
        <v>2694</v>
      </c>
      <c r="AX1928" t="s">
        <v>2694</v>
      </c>
    </row>
    <row r="1929" spans="47:50">
      <c r="AU1929" t="s">
        <v>6000</v>
      </c>
      <c r="AV1929" t="str">
        <f t="shared" si="30"/>
        <v>Oczyszczalnia ścieków w Truskolasach w aglomeracji Truskolasy</v>
      </c>
      <c r="AW1929" t="s">
        <v>2701</v>
      </c>
      <c r="AX1929" t="s">
        <v>2702</v>
      </c>
    </row>
    <row r="1930" spans="47:50">
      <c r="AU1930" t="s">
        <v>7675</v>
      </c>
      <c r="AV1930" t="str">
        <f t="shared" si="30"/>
        <v>Trójczyce w aglomeracji Trójczyce</v>
      </c>
      <c r="AW1930" t="s">
        <v>2709</v>
      </c>
      <c r="AX1930" t="s">
        <v>2709</v>
      </c>
    </row>
    <row r="1931" spans="47:50">
      <c r="AU1931" t="s">
        <v>7676</v>
      </c>
      <c r="AV1931" t="str">
        <f t="shared" si="30"/>
        <v>Niziny w aglomeracji Trójczyce</v>
      </c>
      <c r="AW1931" t="s">
        <v>2714</v>
      </c>
      <c r="AX1931" t="s">
        <v>2709</v>
      </c>
    </row>
    <row r="1932" spans="47:50">
      <c r="AU1932" t="s">
        <v>3142</v>
      </c>
      <c r="AV1932" t="str">
        <f t="shared" si="30"/>
        <v>Oczyszczalnia Trąbki Wielkie w aglomeracji Trąbki Wielkie</v>
      </c>
      <c r="AW1932" t="s">
        <v>2721</v>
      </c>
      <c r="AX1932" t="s">
        <v>2722</v>
      </c>
    </row>
    <row r="1933" spans="47:50">
      <c r="AU1933" t="s">
        <v>9232</v>
      </c>
      <c r="AV1933" t="str">
        <f t="shared" si="30"/>
        <v>Trąbki w aglomeracji Trąbki</v>
      </c>
      <c r="AW1933" t="s">
        <v>2728</v>
      </c>
      <c r="AX1933" t="s">
        <v>2728</v>
      </c>
    </row>
    <row r="1934" spans="47:50">
      <c r="AU1934" t="s">
        <v>5739</v>
      </c>
      <c r="AV1934" t="str">
        <f t="shared" si="30"/>
        <v>TRAWNIKI, TRAWNIKI-KOLONIA 48B, 21-044 TRAWNIKI w aglomeracji Trawniki</v>
      </c>
      <c r="AW1934" t="s">
        <v>2734</v>
      </c>
      <c r="AX1934" t="s">
        <v>2735</v>
      </c>
    </row>
    <row r="1935" spans="47:50">
      <c r="AU1935" t="s">
        <v>4375</v>
      </c>
      <c r="AV1935" t="str">
        <f t="shared" si="30"/>
        <v>Oczyszczalnia ścieków dla Miasta Toszek i przyległych sołectw w aglomeracji Toszek</v>
      </c>
      <c r="AW1935" t="s">
        <v>2743</v>
      </c>
      <c r="AX1935" t="s">
        <v>2744</v>
      </c>
    </row>
    <row r="1936" spans="47:50">
      <c r="AU1936" t="s">
        <v>8482</v>
      </c>
      <c r="AV1936" t="str">
        <f t="shared" si="30"/>
        <v>Torzym w aglomeracji Torzym</v>
      </c>
      <c r="AW1936" t="s">
        <v>2750</v>
      </c>
      <c r="AX1936" t="s">
        <v>2750</v>
      </c>
    </row>
    <row r="1937" spans="47:50">
      <c r="AU1937" t="s">
        <v>3137</v>
      </c>
      <c r="AV1937" t="str">
        <f t="shared" si="30"/>
        <v>Toruń Centralna Oczyszczalnia Ścieków w aglomeracji Toruń</v>
      </c>
      <c r="AW1937" t="s">
        <v>2757</v>
      </c>
      <c r="AX1937" t="s">
        <v>2491</v>
      </c>
    </row>
    <row r="1938" spans="47:50">
      <c r="AU1938" t="s">
        <v>4931</v>
      </c>
      <c r="AV1938" t="str">
        <f t="shared" si="30"/>
        <v>SBR Radocza w aglomeracji Tomice</v>
      </c>
      <c r="AW1938" t="s">
        <v>2762</v>
      </c>
      <c r="AX1938" t="s">
        <v>2763</v>
      </c>
    </row>
    <row r="1939" spans="47:50">
      <c r="AU1939" t="s">
        <v>9229</v>
      </c>
      <c r="AV1939" t="str">
        <f t="shared" si="30"/>
        <v>Oczyszczalnia ścieków w Tomaszowie Mazowieckim w aglomeracji TOMASZÓW MAZOWIECKI</v>
      </c>
      <c r="AW1939" t="s">
        <v>2769</v>
      </c>
      <c r="AX1939" t="s">
        <v>2770</v>
      </c>
    </row>
    <row r="1940" spans="47:50">
      <c r="AU1940" t="s">
        <v>5598</v>
      </c>
      <c r="AV1940" t="str">
        <f t="shared" si="30"/>
        <v>Oczyszczalnia Ścieków w Tomaszowie Lubelskim w aglomeracji Tomaszów Lubelski</v>
      </c>
      <c r="AW1940" t="s">
        <v>2776</v>
      </c>
      <c r="AX1940" t="s">
        <v>2777</v>
      </c>
    </row>
    <row r="1941" spans="47:50">
      <c r="AU1941" t="s">
        <v>3130</v>
      </c>
      <c r="AV1941" t="str">
        <f t="shared" si="30"/>
        <v>Tolkmicko w aglomeracji Tolkmicko</v>
      </c>
      <c r="AW1941" t="s">
        <v>2781</v>
      </c>
      <c r="AX1941" t="s">
        <v>2781</v>
      </c>
    </row>
    <row r="1942" spans="47:50">
      <c r="AU1942" t="s">
        <v>4969</v>
      </c>
      <c r="AV1942" t="str">
        <f t="shared" si="30"/>
        <v>Tokarnia-1 w aglomeracji TOKARNIA</v>
      </c>
      <c r="AW1942" t="s">
        <v>2786</v>
      </c>
      <c r="AX1942" t="s">
        <v>2787</v>
      </c>
    </row>
    <row r="1943" spans="47:50">
      <c r="AU1943" t="s">
        <v>9224</v>
      </c>
      <c r="AV1943" t="str">
        <f t="shared" si="30"/>
        <v>Tłuszcz w aglomeracji Tłuszcz</v>
      </c>
      <c r="AW1943" t="s">
        <v>2793</v>
      </c>
      <c r="AX1943" t="s">
        <v>2793</v>
      </c>
    </row>
    <row r="1944" spans="47:50">
      <c r="AU1944" t="s">
        <v>7671</v>
      </c>
      <c r="AV1944" t="str">
        <f t="shared" si="30"/>
        <v>Tereszpol w aglomeracji Tereszpol</v>
      </c>
      <c r="AW1944" t="s">
        <v>2798</v>
      </c>
      <c r="AX1944" t="s">
        <v>2798</v>
      </c>
    </row>
    <row r="1945" spans="47:50">
      <c r="AU1945" t="s">
        <v>5649</v>
      </c>
      <c r="AV1945" t="str">
        <f t="shared" ref="AV1945:AV2008" si="31">CONCATENATE("",AW1945," w aglomeracji ",AX1945)</f>
        <v>Terespol-Koroszczyn w aglomeracji Terespol-Koroszczyn</v>
      </c>
      <c r="AW1945" t="s">
        <v>2803</v>
      </c>
      <c r="AX1945" t="s">
        <v>2803</v>
      </c>
    </row>
    <row r="1946" spans="47:50">
      <c r="AU1946" t="s">
        <v>5643</v>
      </c>
      <c r="AV1946" t="str">
        <f t="shared" si="31"/>
        <v>Terespol "Wschód" w aglomeracji Terespol</v>
      </c>
      <c r="AW1946" t="s">
        <v>2809</v>
      </c>
      <c r="AX1946" t="s">
        <v>2810</v>
      </c>
    </row>
    <row r="1947" spans="47:50">
      <c r="AU1947" t="s">
        <v>9219</v>
      </c>
      <c r="AV1947" t="str">
        <f t="shared" si="31"/>
        <v>Granice w aglomeracji Teresin</v>
      </c>
      <c r="AW1947" t="s">
        <v>2814</v>
      </c>
      <c r="AX1947" t="s">
        <v>2815</v>
      </c>
    </row>
    <row r="1948" spans="47:50">
      <c r="AU1948" t="s">
        <v>9216</v>
      </c>
      <c r="AV1948" t="str">
        <f t="shared" si="31"/>
        <v>Tczów w aglomeracji Tczów</v>
      </c>
      <c r="AW1948" t="s">
        <v>2824</v>
      </c>
      <c r="AX1948" t="s">
        <v>2824</v>
      </c>
    </row>
    <row r="1949" spans="47:50">
      <c r="AU1949" t="s">
        <v>3555</v>
      </c>
      <c r="AV1949" t="str">
        <f t="shared" si="31"/>
        <v>Oczyszczalnia Ścieków Tczew w aglomeracji Tczew</v>
      </c>
      <c r="AW1949" t="s">
        <v>2833</v>
      </c>
      <c r="AX1949" t="s">
        <v>2834</v>
      </c>
    </row>
    <row r="1950" spans="47:50">
      <c r="AU1950" t="s">
        <v>4128</v>
      </c>
      <c r="AV1950" t="str">
        <f t="shared" si="31"/>
        <v>Kosorowice w aglomeracji Tarnów Opolski</v>
      </c>
      <c r="AW1950" t="s">
        <v>2842</v>
      </c>
      <c r="AX1950" t="s">
        <v>2843</v>
      </c>
    </row>
    <row r="1951" spans="47:50">
      <c r="AU1951" t="s">
        <v>4928</v>
      </c>
      <c r="AV1951" t="str">
        <f t="shared" si="31"/>
        <v>Tarnów w aglomeracji Tarnów</v>
      </c>
      <c r="AW1951" t="s">
        <v>2850</v>
      </c>
      <c r="AX1951" t="s">
        <v>2850</v>
      </c>
    </row>
    <row r="1952" spans="47:50">
      <c r="AU1952" t="s">
        <v>4122</v>
      </c>
      <c r="AV1952" t="str">
        <f t="shared" si="31"/>
        <v>Repty Śląskie w aglomeracji Tarnowskie Góry</v>
      </c>
      <c r="AW1952" t="s">
        <v>2858</v>
      </c>
      <c r="AX1952" t="s">
        <v>2859</v>
      </c>
    </row>
    <row r="1953" spans="47:50">
      <c r="AU1953" t="s">
        <v>4123</v>
      </c>
      <c r="AV1953" t="str">
        <f t="shared" si="31"/>
        <v>Leśna w aglomeracji Tarnowskie Góry</v>
      </c>
      <c r="AW1953" t="s">
        <v>2866</v>
      </c>
      <c r="AX1953" t="s">
        <v>2859</v>
      </c>
    </row>
    <row r="1954" spans="47:50">
      <c r="AU1954" t="s">
        <v>4124</v>
      </c>
      <c r="AV1954" t="str">
        <f t="shared" si="31"/>
        <v>Centralna w aglomeracji Tarnowskie Góry</v>
      </c>
      <c r="AW1954" t="s">
        <v>2871</v>
      </c>
      <c r="AX1954" t="s">
        <v>2859</v>
      </c>
    </row>
    <row r="1955" spans="47:50">
      <c r="AU1955" t="s">
        <v>6961</v>
      </c>
      <c r="AV1955" t="str">
        <f t="shared" si="31"/>
        <v>oczyszczalnia ścieków w Tarnowie Podgórnym w aglomeracji Tarnowo Podgórne</v>
      </c>
      <c r="AW1955" t="s">
        <v>2878</v>
      </c>
      <c r="AX1955" t="s">
        <v>2879</v>
      </c>
    </row>
    <row r="1956" spans="47:50">
      <c r="AU1956" t="s">
        <v>7666</v>
      </c>
      <c r="AV1956" t="str">
        <f t="shared" si="31"/>
        <v>Tarnowiec w aglomeracji Tarnowiec</v>
      </c>
      <c r="AW1956" t="s">
        <v>2886</v>
      </c>
      <c r="AX1956" t="s">
        <v>2886</v>
      </c>
    </row>
    <row r="1957" spans="47:50">
      <c r="AU1957" t="s">
        <v>7658</v>
      </c>
      <c r="AV1957" t="str">
        <f t="shared" si="31"/>
        <v>Tarnogród w aglomeracji Tarnogród</v>
      </c>
      <c r="AW1957" t="s">
        <v>2895</v>
      </c>
      <c r="AX1957" t="s">
        <v>2895</v>
      </c>
    </row>
    <row r="1958" spans="47:50">
      <c r="AU1958" t="s">
        <v>5345</v>
      </c>
      <c r="AV1958" t="str">
        <f t="shared" si="31"/>
        <v>Oczyszczalnia Ścieków Komunalnych w aglomeracji Tarnobrzeg</v>
      </c>
      <c r="AW1958" t="s">
        <v>2904</v>
      </c>
      <c r="AX1958" t="s">
        <v>2905</v>
      </c>
    </row>
    <row r="1959" spans="47:50">
      <c r="AU1959" t="s">
        <v>5798</v>
      </c>
      <c r="AV1959" t="str">
        <f t="shared" si="31"/>
        <v>Tarnawatka w aglomeracji Tarnawatka</v>
      </c>
      <c r="AW1959" t="s">
        <v>2911</v>
      </c>
      <c r="AX1959" t="s">
        <v>2911</v>
      </c>
    </row>
    <row r="1960" spans="47:50">
      <c r="AU1960" t="s">
        <v>9213</v>
      </c>
      <c r="AV1960" t="str">
        <f t="shared" si="31"/>
        <v>Oczyszczalnia Dohler w aglomeracji Tarczyn</v>
      </c>
      <c r="AW1960" t="s">
        <v>2917</v>
      </c>
      <c r="AX1960" t="s">
        <v>2918</v>
      </c>
    </row>
    <row r="1961" spans="47:50">
      <c r="AU1961" t="s">
        <v>1385</v>
      </c>
      <c r="AV1961" t="str">
        <f t="shared" si="31"/>
        <v>Świnoujście w aglomeracji Świnoujście</v>
      </c>
      <c r="AW1961" t="s">
        <v>1383</v>
      </c>
      <c r="AX1961" t="s">
        <v>1383</v>
      </c>
    </row>
    <row r="1962" spans="47:50">
      <c r="AU1962" t="s">
        <v>4732</v>
      </c>
      <c r="AV1962" t="str">
        <f t="shared" si="31"/>
        <v>Świniary w aglomeracji Świniary</v>
      </c>
      <c r="AW1962" t="s">
        <v>2928</v>
      </c>
      <c r="AX1962" t="s">
        <v>2928</v>
      </c>
    </row>
    <row r="1963" spans="47:50">
      <c r="AU1963" t="s">
        <v>7655</v>
      </c>
      <c r="AV1963" t="str">
        <f t="shared" si="31"/>
        <v>Świlcza Kamyszyn w aglomeracji Świlcza</v>
      </c>
      <c r="AW1963" t="s">
        <v>2934</v>
      </c>
      <c r="AX1963" t="s">
        <v>2935</v>
      </c>
    </row>
    <row r="1964" spans="47:50">
      <c r="AU1964" t="s">
        <v>7124</v>
      </c>
      <c r="AV1964" t="str">
        <f t="shared" si="31"/>
        <v>Oczyszczalnia Ścieków w Świętem w aglomeracji Święte</v>
      </c>
      <c r="AW1964" t="s">
        <v>2943</v>
      </c>
      <c r="AX1964" t="s">
        <v>2944</v>
      </c>
    </row>
    <row r="1965" spans="47:50">
      <c r="AU1965" t="s">
        <v>1970</v>
      </c>
      <c r="AV1965" t="str">
        <f t="shared" si="31"/>
        <v>Oczyszczalnia ścieków w Świętajnie w aglomeracji Świętajno</v>
      </c>
      <c r="AW1965" t="s">
        <v>2950</v>
      </c>
      <c r="AX1965" t="s">
        <v>1968</v>
      </c>
    </row>
    <row r="1966" spans="47:50">
      <c r="AU1966" t="s">
        <v>1971</v>
      </c>
      <c r="AV1966" t="str">
        <f t="shared" si="31"/>
        <v>Oczyszczalnia ścieków w Spychowie w aglomeracji Świętajno</v>
      </c>
      <c r="AW1966" t="s">
        <v>2955</v>
      </c>
      <c r="AX1966" t="s">
        <v>1968</v>
      </c>
    </row>
    <row r="1967" spans="47:50">
      <c r="AU1967" t="s">
        <v>8479</v>
      </c>
      <c r="AV1967" t="str">
        <f t="shared" si="31"/>
        <v>ŚWIERZAWA w aglomeracji Świerzawa</v>
      </c>
      <c r="AW1967" t="s">
        <v>2962</v>
      </c>
      <c r="AX1967" t="s">
        <v>2963</v>
      </c>
    </row>
    <row r="1968" spans="47:50">
      <c r="AU1968" t="s">
        <v>4120</v>
      </c>
      <c r="AV1968" t="str">
        <f t="shared" si="31"/>
        <v>Świerklany w aglomeracji Świerklany</v>
      </c>
      <c r="AW1968" t="s">
        <v>2970</v>
      </c>
      <c r="AX1968" t="s">
        <v>2970</v>
      </c>
    </row>
    <row r="1969" spans="47:50">
      <c r="AU1969" t="s">
        <v>3772</v>
      </c>
      <c r="AV1969" t="str">
        <f t="shared" si="31"/>
        <v>Oczyszczalnia Świerklaniec  w aglomeracji Świerklaniec</v>
      </c>
      <c r="AW1969" t="s">
        <v>2977</v>
      </c>
      <c r="AX1969" t="s">
        <v>2978</v>
      </c>
    </row>
    <row r="1970" spans="47:50">
      <c r="AU1970" t="s">
        <v>8476</v>
      </c>
      <c r="AV1970" t="str">
        <f t="shared" si="31"/>
        <v>Świeradów-Zdrój w aglomeracji Świeradów-Zdrój</v>
      </c>
      <c r="AW1970" t="s">
        <v>2984</v>
      </c>
      <c r="AX1970" t="s">
        <v>2984</v>
      </c>
    </row>
    <row r="1971" spans="47:50">
      <c r="AU1971" t="s">
        <v>9474</v>
      </c>
      <c r="AV1971" t="str">
        <f t="shared" si="31"/>
        <v>GMINNA OCZYSZCZALNIA ŚCIEKÓW W ŚWIEKATOWIE w aglomeracji Świekatowo</v>
      </c>
      <c r="AW1971" t="s">
        <v>2990</v>
      </c>
      <c r="AX1971" t="s">
        <v>2991</v>
      </c>
    </row>
    <row r="1972" spans="47:50">
      <c r="AU1972" t="s">
        <v>3543</v>
      </c>
      <c r="AV1972" t="str">
        <f t="shared" si="31"/>
        <v>Biologiczna Oczyszczalnia Ścieków Zakładu Mondi Świecie S.A. w aglomeracji Świecie-Bukowiec</v>
      </c>
      <c r="AW1972" t="s">
        <v>2998</v>
      </c>
      <c r="AX1972" t="s">
        <v>2999</v>
      </c>
    </row>
    <row r="1973" spans="47:50">
      <c r="AU1973" t="s">
        <v>3544</v>
      </c>
      <c r="AV1973" t="str">
        <f t="shared" si="31"/>
        <v>Miejska Komunalna Oczyszczalna Ścieków w Świeciu w aglomeracji Świecie-Bukowiec</v>
      </c>
      <c r="AW1973" t="s">
        <v>3005</v>
      </c>
      <c r="AX1973" t="s">
        <v>2999</v>
      </c>
    </row>
    <row r="1974" spans="47:50">
      <c r="AU1974" t="s">
        <v>3537</v>
      </c>
      <c r="AV1974" t="str">
        <f t="shared" si="31"/>
        <v>Oczyszczalnia ścieków w Świeciu nad Osą w aglomeracji Świecie nad Osą</v>
      </c>
      <c r="AW1974" t="s">
        <v>3012</v>
      </c>
      <c r="AX1974" t="s">
        <v>3013</v>
      </c>
    </row>
    <row r="1975" spans="47:50">
      <c r="AU1975" t="s">
        <v>1331</v>
      </c>
      <c r="AV1975" t="str">
        <f t="shared" si="31"/>
        <v>Miejska Oczyszczalnia Ścieków w aglomeracji Świdwin</v>
      </c>
      <c r="AW1975" t="s">
        <v>1387</v>
      </c>
      <c r="AX1975" t="s">
        <v>1329</v>
      </c>
    </row>
    <row r="1976" spans="47:50">
      <c r="AU1976" t="s">
        <v>8087</v>
      </c>
      <c r="AV1976" t="str">
        <f t="shared" si="31"/>
        <v>APIS w aglomeracji Świdnica</v>
      </c>
      <c r="AW1976" t="s">
        <v>3025</v>
      </c>
      <c r="AX1976" t="s">
        <v>3026</v>
      </c>
    </row>
    <row r="1977" spans="47:50">
      <c r="AU1977" t="s">
        <v>9508</v>
      </c>
      <c r="AV1977" t="str">
        <f t="shared" si="31"/>
        <v>ECOLO-CHIEFF w aglomeracji Świdnica</v>
      </c>
      <c r="AW1977" t="s">
        <v>3031</v>
      </c>
      <c r="AX1977" t="s">
        <v>3026</v>
      </c>
    </row>
    <row r="1978" spans="47:50">
      <c r="AU1978" t="s">
        <v>8469</v>
      </c>
      <c r="AV1978" t="str">
        <f t="shared" si="31"/>
        <v>Świdnickie Przedsiębiorstwo Wodociągów i Kanalizacji w Świdnicy Sp. z o.o. w aglomeracji Świdnica</v>
      </c>
      <c r="AW1978" t="s">
        <v>3038</v>
      </c>
      <c r="AX1978" t="s">
        <v>3026</v>
      </c>
    </row>
    <row r="1979" spans="47:50">
      <c r="AU1979" t="s">
        <v>6689</v>
      </c>
      <c r="AV1979" t="str">
        <f t="shared" si="31"/>
        <v>Gminna Oczyszczalnia Ścieków w Chwałkowie w aglomeracji Środa Wlkp</v>
      </c>
      <c r="AW1979" t="s">
        <v>3045</v>
      </c>
      <c r="AX1979" t="s">
        <v>3046</v>
      </c>
    </row>
    <row r="1980" spans="47:50">
      <c r="AU1980" t="s">
        <v>8464</v>
      </c>
      <c r="AV1980" t="str">
        <f t="shared" si="31"/>
        <v>Średzka Woda w aglomeracji Środa Śląska</v>
      </c>
      <c r="AW1980" t="s">
        <v>3052</v>
      </c>
      <c r="AX1980" t="s">
        <v>3053</v>
      </c>
    </row>
    <row r="1981" spans="47:50">
      <c r="AU1981" t="s">
        <v>6684</v>
      </c>
      <c r="AV1981" t="str">
        <f t="shared" si="31"/>
        <v>oczyszczalnia ścieków w Śremie w aglomeracji Śrem</v>
      </c>
      <c r="AW1981" t="s">
        <v>3061</v>
      </c>
      <c r="AX1981" t="s">
        <v>3062</v>
      </c>
    </row>
    <row r="1982" spans="47:50">
      <c r="AU1982" t="s">
        <v>2226</v>
      </c>
      <c r="AV1982" t="str">
        <f t="shared" si="31"/>
        <v>ZAKŁADOWA OCZYSZCZALNIA ŚCIEKÓW w aglomeracji Śmiłowo</v>
      </c>
      <c r="AW1982" t="s">
        <v>3067</v>
      </c>
      <c r="AX1982" t="s">
        <v>2223</v>
      </c>
    </row>
    <row r="1983" spans="47:50">
      <c r="AU1983" t="s">
        <v>8083</v>
      </c>
      <c r="AV1983" t="str">
        <f t="shared" si="31"/>
        <v>Oczyszczalnia ścieków w Koszanowie w aglomeracji Śmigiel</v>
      </c>
      <c r="AW1983" t="s">
        <v>3076</v>
      </c>
      <c r="AX1983" t="s">
        <v>3077</v>
      </c>
    </row>
    <row r="1984" spans="47:50">
      <c r="AU1984" t="s">
        <v>3532</v>
      </c>
      <c r="AV1984" t="str">
        <f t="shared" si="31"/>
        <v>Oczyszczalnia ścieków w Śliwicach w aglomeracji Śliwice</v>
      </c>
      <c r="AW1984" t="s">
        <v>3083</v>
      </c>
      <c r="AX1984" t="s">
        <v>3084</v>
      </c>
    </row>
    <row r="1985" spans="47:50">
      <c r="AU1985" t="s">
        <v>6623</v>
      </c>
      <c r="AV1985" t="str">
        <f t="shared" si="31"/>
        <v>LUBOMYŚLE w aglomeracji Ślesin</v>
      </c>
      <c r="AW1985" t="s">
        <v>3091</v>
      </c>
      <c r="AX1985" t="s">
        <v>3092</v>
      </c>
    </row>
    <row r="1986" spans="47:50">
      <c r="AU1986" t="s">
        <v>8078</v>
      </c>
      <c r="AV1986" t="str">
        <f t="shared" si="31"/>
        <v>oczyszczalnia ścieków Lasowice w aglomeracji Ścinawa</v>
      </c>
      <c r="AW1986" t="s">
        <v>3099</v>
      </c>
      <c r="AX1986" t="s">
        <v>3100</v>
      </c>
    </row>
    <row r="1987" spans="47:50">
      <c r="AU1987" t="s">
        <v>9210</v>
      </c>
      <c r="AV1987" t="str">
        <f t="shared" si="31"/>
        <v>Szydłowiec w aglomeracji Szydłowiec</v>
      </c>
      <c r="AW1987" t="s">
        <v>3107</v>
      </c>
      <c r="AX1987" t="s">
        <v>3107</v>
      </c>
    </row>
    <row r="1988" spans="47:50">
      <c r="AU1988" t="s">
        <v>2074</v>
      </c>
      <c r="AV1988" t="str">
        <f t="shared" si="31"/>
        <v>Szubin w aglomeracji Szubin</v>
      </c>
      <c r="AW1988" t="s">
        <v>2071</v>
      </c>
      <c r="AX1988" t="s">
        <v>2071</v>
      </c>
    </row>
    <row r="1989" spans="47:50">
      <c r="AU1989" t="s">
        <v>3525</v>
      </c>
      <c r="AV1989" t="str">
        <f t="shared" si="31"/>
        <v>Oczyszczalnia Sztum Pole w aglomeracji Sztum</v>
      </c>
      <c r="AW1989" t="s">
        <v>3119</v>
      </c>
      <c r="AX1989" t="s">
        <v>3120</v>
      </c>
    </row>
    <row r="1990" spans="47:50">
      <c r="AU1990" t="s">
        <v>8075</v>
      </c>
      <c r="AV1990" t="str">
        <f t="shared" si="31"/>
        <v>Oczyszczalnia ścieków w Wiechlicach w aglomeracji Szprotawa</v>
      </c>
      <c r="AW1990" t="s">
        <v>3127</v>
      </c>
      <c r="AX1990" t="s">
        <v>3128</v>
      </c>
    </row>
    <row r="1991" spans="47:50">
      <c r="AU1991" t="s">
        <v>8462</v>
      </c>
      <c r="AV1991" t="str">
        <f t="shared" si="31"/>
        <v>Grupowa Oczyszczalnia ścieków w Szlichtyngowej w aglomeracji Szlichtyngowa</v>
      </c>
      <c r="AW1991" t="s">
        <v>3132</v>
      </c>
      <c r="AX1991" t="s">
        <v>3133</v>
      </c>
    </row>
    <row r="1992" spans="47:50">
      <c r="AU1992" t="s">
        <v>8459</v>
      </c>
      <c r="AV1992" t="str">
        <f t="shared" si="31"/>
        <v>Oczyszczalnia ścieków  w Szklarskiej Porębie   w aglomeracji Szklarska Poręba</v>
      </c>
      <c r="AW1992" t="s">
        <v>3139</v>
      </c>
      <c r="AX1992" t="s">
        <v>3140</v>
      </c>
    </row>
    <row r="1993" spans="47:50">
      <c r="AU1993" t="s">
        <v>7653</v>
      </c>
      <c r="AV1993" t="str">
        <f t="shared" si="31"/>
        <v>Oczyszczalnia Ścieków Szerzyny w aglomeracji Szerzyny</v>
      </c>
      <c r="AW1993" t="s">
        <v>3144</v>
      </c>
      <c r="AX1993" t="s">
        <v>3145</v>
      </c>
    </row>
    <row r="1994" spans="47:50">
      <c r="AU1994" t="s">
        <v>5993</v>
      </c>
      <c r="AV1994" t="str">
        <f t="shared" si="31"/>
        <v>Szepietowo w aglomeracji Szepietowo</v>
      </c>
      <c r="AW1994" t="s">
        <v>3149</v>
      </c>
      <c r="AX1994" t="s">
        <v>3149</v>
      </c>
    </row>
    <row r="1995" spans="47:50">
      <c r="AU1995" t="s">
        <v>7684</v>
      </c>
      <c r="AV1995" t="str">
        <f t="shared" si="31"/>
        <v>Szebnie w aglomeracji Szebnie</v>
      </c>
      <c r="AW1995" t="s">
        <v>3154</v>
      </c>
      <c r="AX1995" t="s">
        <v>3154</v>
      </c>
    </row>
    <row r="1996" spans="47:50">
      <c r="AU1996" t="s">
        <v>1785</v>
      </c>
      <c r="AV1996" t="str">
        <f t="shared" si="31"/>
        <v>SZCZYTNO w aglomeracji Szczytno</v>
      </c>
      <c r="AW1996" t="s">
        <v>3158</v>
      </c>
      <c r="AX1996" t="s">
        <v>1780</v>
      </c>
    </row>
    <row r="1997" spans="47:50">
      <c r="AU1997" t="s">
        <v>4956</v>
      </c>
      <c r="AV1997" t="str">
        <f t="shared" si="31"/>
        <v>Szczurowa w aglomeracji Szczurowa</v>
      </c>
      <c r="AW1997" t="s">
        <v>3163</v>
      </c>
      <c r="AX1997" t="s">
        <v>3163</v>
      </c>
    </row>
    <row r="1998" spans="47:50">
      <c r="AU1998" t="s">
        <v>1705</v>
      </c>
      <c r="AV1998" t="str">
        <f t="shared" si="31"/>
        <v>OCZYSZCZALNIA ŚCIEKÓW W SZCZUCZYNIE,                                                                            w aglomeracji Szczuczyn</v>
      </c>
      <c r="AW1998" t="s">
        <v>3167</v>
      </c>
      <c r="AX1998" t="s">
        <v>1703</v>
      </c>
    </row>
    <row r="1999" spans="47:50">
      <c r="AU1999" t="s">
        <v>5203</v>
      </c>
      <c r="AV1999" t="str">
        <f t="shared" si="31"/>
        <v>Wola Szczucińska w aglomeracji Szczucin</v>
      </c>
      <c r="AW1999" t="s">
        <v>3174</v>
      </c>
      <c r="AX1999" t="s">
        <v>3175</v>
      </c>
    </row>
    <row r="2000" spans="47:50">
      <c r="AU2000" t="s">
        <v>6511</v>
      </c>
      <c r="AV2000" t="str">
        <f t="shared" si="31"/>
        <v>OCZYSZCALNIA ŚCIEKÓW W SZCZERCOWIE w aglomeracji SZCZERCÓW</v>
      </c>
      <c r="AW2000" t="s">
        <v>3181</v>
      </c>
      <c r="AX2000" t="s">
        <v>3182</v>
      </c>
    </row>
    <row r="2001" spans="47:50">
      <c r="AU2001" t="s">
        <v>9206</v>
      </c>
      <c r="AV2001" t="str">
        <f t="shared" si="31"/>
        <v>oczyszczalnia ścieków przy ul. Lelowskiej w Szczekocinach w aglomeracji Szczekociny</v>
      </c>
      <c r="AW2001" t="s">
        <v>3190</v>
      </c>
      <c r="AX2001" t="s">
        <v>3191</v>
      </c>
    </row>
    <row r="2002" spans="47:50">
      <c r="AU2002" t="s">
        <v>9207</v>
      </c>
      <c r="AV2002" t="str">
        <f t="shared" si="31"/>
        <v>oczyszczalnia ścieków przy ul. Parkowej w Szczekocinach w aglomeracji Szczekociny</v>
      </c>
      <c r="AW2002" t="s">
        <v>3197</v>
      </c>
      <c r="AX2002" t="s">
        <v>3191</v>
      </c>
    </row>
    <row r="2003" spans="47:50">
      <c r="AU2003" t="s">
        <v>2415</v>
      </c>
      <c r="AV2003" t="str">
        <f t="shared" si="31"/>
        <v>Szczecinek w aglomeracji Szczecinek</v>
      </c>
      <c r="AW2003" t="s">
        <v>2412</v>
      </c>
      <c r="AX2003" t="s">
        <v>2412</v>
      </c>
    </row>
    <row r="2004" spans="47:50">
      <c r="AU2004" t="s">
        <v>1239</v>
      </c>
      <c r="AV2004" t="str">
        <f t="shared" si="31"/>
        <v>Zdroje w aglomeracji Szczecin Prawobrzeże</v>
      </c>
      <c r="AW2004" t="s">
        <v>3210</v>
      </c>
      <c r="AX2004" t="s">
        <v>1237</v>
      </c>
    </row>
    <row r="2005" spans="47:50">
      <c r="AU2005" t="s">
        <v>1231</v>
      </c>
      <c r="AV2005" t="str">
        <f t="shared" si="31"/>
        <v>Pomorzany w aglomeracji Szczecin Lewobrzeże</v>
      </c>
      <c r="AW2005" t="s">
        <v>3215</v>
      </c>
      <c r="AX2005" t="s">
        <v>1229</v>
      </c>
    </row>
    <row r="2006" spans="47:50">
      <c r="AU2006" t="s">
        <v>5670</v>
      </c>
      <c r="AV2006" t="str">
        <f t="shared" si="31"/>
        <v>Szczebrzeszyn w aglomeracji Szczebrzeszyn</v>
      </c>
      <c r="AW2006" t="s">
        <v>3223</v>
      </c>
      <c r="AX2006" t="s">
        <v>3223</v>
      </c>
    </row>
    <row r="2007" spans="47:50">
      <c r="AU2007" t="s">
        <v>4739</v>
      </c>
      <c r="AV2007" t="str">
        <f t="shared" si="31"/>
        <v>Szczawnica w aglomeracji Szczawnica</v>
      </c>
      <c r="AW2007" t="s">
        <v>3229</v>
      </c>
      <c r="AX2007" t="s">
        <v>3229</v>
      </c>
    </row>
    <row r="2008" spans="47:50">
      <c r="AU2008" t="s">
        <v>6851</v>
      </c>
      <c r="AV2008" t="str">
        <f t="shared" si="31"/>
        <v>Szamotuły w aglomeracji Szamotuły</v>
      </c>
      <c r="AW2008" t="s">
        <v>3238</v>
      </c>
      <c r="AX2008" t="s">
        <v>3238</v>
      </c>
    </row>
    <row r="2009" spans="47:50">
      <c r="AU2009" t="s">
        <v>2354</v>
      </c>
      <c r="AV2009" t="str">
        <f t="shared" ref="AV2009:AV2072" si="32">CONCATENATE("",AW2009," w aglomeracji ",AX2009)</f>
        <v>Oczyszczalnia Ścieków w aglomeracji Szamocin</v>
      </c>
      <c r="AW2009" t="s">
        <v>1461</v>
      </c>
      <c r="AX2009" t="s">
        <v>2352</v>
      </c>
    </row>
    <row r="2010" spans="47:50">
      <c r="AU2010" t="s">
        <v>4115</v>
      </c>
      <c r="AV2010" t="str">
        <f t="shared" si="32"/>
        <v>Syrynia w aglomeracji Syrynia</v>
      </c>
      <c r="AW2010" t="s">
        <v>3251</v>
      </c>
      <c r="AX2010" t="s">
        <v>3251</v>
      </c>
    </row>
    <row r="2011" spans="47:50">
      <c r="AU2011" t="s">
        <v>8072</v>
      </c>
      <c r="AV2011" t="str">
        <f t="shared" si="32"/>
        <v>Oczyszcalnia ścieków w Sycowie w aglomeracji Syców</v>
      </c>
      <c r="AW2011" t="s">
        <v>3259</v>
      </c>
      <c r="AX2011" t="s">
        <v>3260</v>
      </c>
    </row>
    <row r="2012" spans="47:50">
      <c r="AU2012" t="s">
        <v>3519</v>
      </c>
      <c r="AV2012" t="str">
        <f t="shared" si="32"/>
        <v>Swornegacie w aglomeracji Swornegacie</v>
      </c>
      <c r="AW2012" t="s">
        <v>3266</v>
      </c>
      <c r="AX2012" t="s">
        <v>3266</v>
      </c>
    </row>
    <row r="2013" spans="47:50">
      <c r="AU2013" t="s">
        <v>1581</v>
      </c>
      <c r="AV2013" t="str">
        <f t="shared" si="32"/>
        <v>Suwałki w aglomeracji Suwałki</v>
      </c>
      <c r="AW2013" t="s">
        <v>1574</v>
      </c>
      <c r="AX2013" t="s">
        <v>1574</v>
      </c>
    </row>
    <row r="2014" spans="47:50">
      <c r="AU2014" t="s">
        <v>3768</v>
      </c>
      <c r="AV2014" t="str">
        <f t="shared" si="32"/>
        <v>Oczyszczalnia ścieków w Suszcu w aglomeracji Suszec</v>
      </c>
      <c r="AW2014" t="s">
        <v>3277</v>
      </c>
      <c r="AX2014" t="s">
        <v>3278</v>
      </c>
    </row>
    <row r="2015" spans="47:50">
      <c r="AU2015" t="s">
        <v>3769</v>
      </c>
      <c r="AV2015" t="str">
        <f t="shared" si="32"/>
        <v>Oczyszczalnia ścieków w Rudziczce w aglomeracji Suszec</v>
      </c>
      <c r="AW2015" t="s">
        <v>3283</v>
      </c>
      <c r="AX2015" t="s">
        <v>3278</v>
      </c>
    </row>
    <row r="2016" spans="47:50">
      <c r="AU2016" t="s">
        <v>3513</v>
      </c>
      <c r="AV2016" t="str">
        <f t="shared" si="32"/>
        <v>Oczyszczalnie ścieków w Suszu w aglomeracji Susz</v>
      </c>
      <c r="AW2016" t="s">
        <v>3289</v>
      </c>
      <c r="AX2016" t="s">
        <v>3290</v>
      </c>
    </row>
    <row r="2017" spans="47:50">
      <c r="AU2017" t="s">
        <v>8069</v>
      </c>
      <c r="AV2017" t="str">
        <f t="shared" si="32"/>
        <v>Oczyszczalnia Ścieków w Sułowie w aglomeracji Sułów</v>
      </c>
      <c r="AW2017" t="s">
        <v>3297</v>
      </c>
      <c r="AX2017" t="s">
        <v>3298</v>
      </c>
    </row>
    <row r="2018" spans="47:50">
      <c r="AU2018" t="s">
        <v>4995</v>
      </c>
      <c r="AV2018" t="str">
        <f t="shared" si="32"/>
        <v>Wola Kalinowska w aglomeracji Sułoszowa</v>
      </c>
      <c r="AW2018" t="s">
        <v>3304</v>
      </c>
      <c r="AX2018" t="s">
        <v>3305</v>
      </c>
    </row>
    <row r="2019" spans="47:50">
      <c r="AU2019" t="s">
        <v>5442</v>
      </c>
      <c r="AV2019" t="str">
        <f t="shared" si="32"/>
        <v>OCZYSZCZALNIA ŚCIEKÓW W BIERTOWICACH w aglomeracji SUŁKOWICE</v>
      </c>
      <c r="AW2019" t="s">
        <v>3310</v>
      </c>
      <c r="AX2019" t="s">
        <v>3311</v>
      </c>
    </row>
    <row r="2020" spans="47:50">
      <c r="AU2020" t="s">
        <v>9204</v>
      </c>
      <c r="AV2020" t="str">
        <f t="shared" si="32"/>
        <v>Sułkowice w aglomeracji Sułkowice</v>
      </c>
      <c r="AW2020" t="s">
        <v>3320</v>
      </c>
      <c r="AX2020" t="s">
        <v>3320</v>
      </c>
    </row>
    <row r="2021" spans="47:50">
      <c r="AU2021" t="s">
        <v>8066</v>
      </c>
      <c r="AV2021" t="str">
        <f t="shared" si="32"/>
        <v>SULMIERZYCE w aglomeracji Sulmierzyce</v>
      </c>
      <c r="AW2021" t="s">
        <v>3326</v>
      </c>
      <c r="AX2021" t="s">
        <v>3327</v>
      </c>
    </row>
    <row r="2022" spans="47:50">
      <c r="AU2022" t="s">
        <v>8452</v>
      </c>
      <c r="AV2022" t="str">
        <f t="shared" si="32"/>
        <v>Sulików w aglomeracji Sulików</v>
      </c>
      <c r="AW2022" t="s">
        <v>3333</v>
      </c>
      <c r="AX2022" t="s">
        <v>3333</v>
      </c>
    </row>
    <row r="2023" spans="47:50">
      <c r="AU2023" t="s">
        <v>6349</v>
      </c>
      <c r="AV2023" t="str">
        <f t="shared" si="32"/>
        <v>Sulęcinek w aglomeracji Sulęcinek</v>
      </c>
      <c r="AW2023" t="s">
        <v>3341</v>
      </c>
      <c r="AX2023" t="s">
        <v>3341</v>
      </c>
    </row>
    <row r="2024" spans="47:50">
      <c r="AU2024" t="s">
        <v>6219</v>
      </c>
      <c r="AV2024" t="str">
        <f t="shared" si="32"/>
        <v>Sulęcin w aglomeracji Sulęcin</v>
      </c>
      <c r="AW2024" t="s">
        <v>3347</v>
      </c>
      <c r="AX2024" t="s">
        <v>3347</v>
      </c>
    </row>
    <row r="2025" spans="47:50">
      <c r="AU2025" t="s">
        <v>9200</v>
      </c>
      <c r="AV2025" t="str">
        <f t="shared" si="32"/>
        <v>Miejska Oczyszczalnia Ścieków w aglomeracji Sulejówek</v>
      </c>
      <c r="AW2025" t="s">
        <v>1387</v>
      </c>
      <c r="AX2025" t="s">
        <v>3354</v>
      </c>
    </row>
    <row r="2026" spans="47:50">
      <c r="AU2026" t="s">
        <v>9197</v>
      </c>
      <c r="AV2026" t="str">
        <f t="shared" si="32"/>
        <v>Miejska Oczyszczalnia Ścieków w Sulejowie w aglomeracji Sulejów</v>
      </c>
      <c r="AW2026" t="s">
        <v>3360</v>
      </c>
      <c r="AX2026" t="s">
        <v>3361</v>
      </c>
    </row>
    <row r="2027" spans="47:50">
      <c r="AU2027" t="s">
        <v>8063</v>
      </c>
      <c r="AV2027" t="str">
        <f t="shared" si="32"/>
        <v>Nowy Świat w aglomeracji Sulechów</v>
      </c>
      <c r="AW2027" t="s">
        <v>3368</v>
      </c>
      <c r="AX2027" t="s">
        <v>3369</v>
      </c>
    </row>
    <row r="2028" spans="47:50">
      <c r="AU2028" t="s">
        <v>2774</v>
      </c>
      <c r="AV2028" t="str">
        <f t="shared" si="32"/>
        <v>Oczyszczalnia ścieków Suchy Dąb w aglomeracji Suchy Dąb</v>
      </c>
      <c r="AW2028" t="s">
        <v>3375</v>
      </c>
      <c r="AX2028" t="s">
        <v>2772</v>
      </c>
    </row>
    <row r="2029" spans="47:50">
      <c r="AU2029" t="s">
        <v>5920</v>
      </c>
      <c r="AV2029" t="str">
        <f t="shared" si="32"/>
        <v>Gminna Oczyszczalnia Ścieków w Przygodach w aglomeracji Suchożebry</v>
      </c>
      <c r="AW2029" t="s">
        <v>3382</v>
      </c>
      <c r="AX2029" t="s">
        <v>3383</v>
      </c>
    </row>
    <row r="2030" spans="47:50">
      <c r="AU2030" t="s">
        <v>1673</v>
      </c>
      <c r="AV2030" t="str">
        <f t="shared" si="32"/>
        <v>Oczyszczalnia ścieków w Suchowoli w aglomeracji Suchowola</v>
      </c>
      <c r="AW2030" t="s">
        <v>3388</v>
      </c>
      <c r="AX2030" t="s">
        <v>1670</v>
      </c>
    </row>
    <row r="2031" spans="47:50">
      <c r="AU2031" t="s">
        <v>9195</v>
      </c>
      <c r="AV2031" t="str">
        <f t="shared" si="32"/>
        <v>Oczyszczalnia Ścieków w Suchedniowie w aglomeracji Suchedniów</v>
      </c>
      <c r="AW2031" t="s">
        <v>3394</v>
      </c>
      <c r="AX2031" t="s">
        <v>3395</v>
      </c>
    </row>
    <row r="2032" spans="47:50">
      <c r="AU2032" t="s">
        <v>5244</v>
      </c>
      <c r="AV2032" t="str">
        <f t="shared" si="32"/>
        <v>Rejonowa Oczyszczalnia Ścieków w aglomeracji Sucha Beskidzka</v>
      </c>
      <c r="AW2032" t="s">
        <v>3401</v>
      </c>
      <c r="AX2032" t="s">
        <v>3402</v>
      </c>
    </row>
    <row r="2033" spans="47:50">
      <c r="AU2033" t="s">
        <v>3506</v>
      </c>
      <c r="AV2033" t="str">
        <f t="shared" si="32"/>
        <v>Subkowy w aglomeracji Subkowy</v>
      </c>
      <c r="AW2033" t="s">
        <v>3409</v>
      </c>
      <c r="AX2033" t="s">
        <v>3409</v>
      </c>
    </row>
    <row r="2034" spans="47:50">
      <c r="AU2034" t="s">
        <v>3507</v>
      </c>
      <c r="AV2034" t="str">
        <f t="shared" si="32"/>
        <v>Gorzędziej w aglomeracji Subkowy</v>
      </c>
      <c r="AW2034" t="s">
        <v>3414</v>
      </c>
      <c r="AX2034" t="s">
        <v>3409</v>
      </c>
    </row>
    <row r="2035" spans="47:50">
      <c r="AU2035" t="s">
        <v>9192</v>
      </c>
      <c r="AV2035" t="str">
        <f t="shared" si="32"/>
        <v>Styków w aglomeracji Styków</v>
      </c>
      <c r="AW2035" t="s">
        <v>3420</v>
      </c>
      <c r="AX2035" t="s">
        <v>3420</v>
      </c>
    </row>
    <row r="2036" spans="47:50">
      <c r="AU2036" t="s">
        <v>3502</v>
      </c>
      <c r="AV2036" t="str">
        <f t="shared" si="32"/>
        <v>Oczyszczalnia ścieków Ugoszcz w aglomeracji Studzienice</v>
      </c>
      <c r="AW2036" t="s">
        <v>3426</v>
      </c>
      <c r="AX2036" t="s">
        <v>3427</v>
      </c>
    </row>
    <row r="2037" spans="47:50">
      <c r="AU2037" t="s">
        <v>7649</v>
      </c>
      <c r="AV2037" t="str">
        <f t="shared" si="32"/>
        <v>Stubno w aglomeracji Stubno</v>
      </c>
      <c r="AW2037" t="s">
        <v>3434</v>
      </c>
      <c r="AX2037" t="s">
        <v>3434</v>
      </c>
    </row>
    <row r="2038" spans="47:50">
      <c r="AU2038" t="s">
        <v>5694</v>
      </c>
      <c r="AV2038" t="str">
        <f t="shared" si="32"/>
        <v>Strzyżów w aglomeracji Strzyżów</v>
      </c>
      <c r="AW2038" t="s">
        <v>3440</v>
      </c>
      <c r="AX2038" t="s">
        <v>3440</v>
      </c>
    </row>
    <row r="2039" spans="47:50">
      <c r="AU2039" t="s">
        <v>7052</v>
      </c>
      <c r="AV2039" t="str">
        <f t="shared" si="32"/>
        <v>Strzyżów w aglomeracji Strzyżów</v>
      </c>
      <c r="AW2039" t="s">
        <v>3440</v>
      </c>
      <c r="AX2039" t="s">
        <v>3440</v>
      </c>
    </row>
    <row r="2040" spans="47:50">
      <c r="AU2040" t="s">
        <v>2040</v>
      </c>
      <c r="AV2040" t="str">
        <f t="shared" si="32"/>
        <v>Strzelno Klasztorne w aglomeracji Strzelno</v>
      </c>
      <c r="AW2040" t="s">
        <v>3449</v>
      </c>
      <c r="AX2040" t="s">
        <v>2038</v>
      </c>
    </row>
    <row r="2041" spans="47:50">
      <c r="AU2041" t="s">
        <v>8449</v>
      </c>
      <c r="AV2041" t="str">
        <f t="shared" si="32"/>
        <v>Oczyszczalnia ścieków w Chociwelu  w aglomeracji Strzelin</v>
      </c>
      <c r="AW2041" t="s">
        <v>3455</v>
      </c>
      <c r="AX2041" t="s">
        <v>3456</v>
      </c>
    </row>
    <row r="2042" spans="47:50">
      <c r="AU2042" t="s">
        <v>4109</v>
      </c>
      <c r="AV2042" t="str">
        <f t="shared" si="32"/>
        <v>Oczyszczalnia Ścieków w Strzelcach Opolskich w aglomeracji Strzelce Opolskie</v>
      </c>
      <c r="AW2042" t="s">
        <v>3462</v>
      </c>
      <c r="AX2042" t="s">
        <v>3463</v>
      </c>
    </row>
    <row r="2043" spans="47:50">
      <c r="AU2043" t="s">
        <v>2157</v>
      </c>
      <c r="AV2043" t="str">
        <f t="shared" si="32"/>
        <v>MIEJSKA OCZYSZCZALNIA ŚCIEKÓW w aglomeracji STRZELCE KRAJEŃSKIE</v>
      </c>
      <c r="AW2043" t="s">
        <v>3470</v>
      </c>
      <c r="AX2043" t="s">
        <v>2155</v>
      </c>
    </row>
    <row r="2044" spans="47:50">
      <c r="AU2044" t="s">
        <v>9188</v>
      </c>
      <c r="AV2044" t="str">
        <f t="shared" si="32"/>
        <v>Strzegowo w aglomeracji Strzegowo</v>
      </c>
      <c r="AW2044" t="s">
        <v>3477</v>
      </c>
      <c r="AX2044" t="s">
        <v>3477</v>
      </c>
    </row>
    <row r="2045" spans="47:50">
      <c r="AU2045" t="s">
        <v>8061</v>
      </c>
      <c r="AV2045" t="str">
        <f t="shared" si="32"/>
        <v>Oczyszczania Ścieków Strzegom w aglomeracji Strzegom</v>
      </c>
      <c r="AW2045" t="s">
        <v>3483</v>
      </c>
      <c r="AX2045" t="s">
        <v>3484</v>
      </c>
    </row>
    <row r="2046" spans="47:50">
      <c r="AU2046" t="s">
        <v>6687</v>
      </c>
      <c r="AV2046" t="str">
        <f t="shared" si="32"/>
        <v>Strzałkowo w aglomeracji Strzałkowo</v>
      </c>
      <c r="AW2046" t="s">
        <v>3493</v>
      </c>
      <c r="AX2046" t="s">
        <v>3493</v>
      </c>
    </row>
    <row r="2047" spans="47:50">
      <c r="AU2047" t="s">
        <v>5092</v>
      </c>
      <c r="AV2047" t="str">
        <f t="shared" si="32"/>
        <v>Stryszów w aglomeracji Stryszów</v>
      </c>
      <c r="AW2047" t="s">
        <v>3500</v>
      </c>
      <c r="AX2047" t="s">
        <v>3500</v>
      </c>
    </row>
    <row r="2048" spans="47:50">
      <c r="AU2048" t="s">
        <v>9184</v>
      </c>
      <c r="AV2048" t="str">
        <f t="shared" si="32"/>
        <v>Stryków w aglomeracji Stryków</v>
      </c>
      <c r="AW2048" t="s">
        <v>3504</v>
      </c>
      <c r="AX2048" t="s">
        <v>3504</v>
      </c>
    </row>
    <row r="2049" spans="47:50">
      <c r="AU2049" t="s">
        <v>6090</v>
      </c>
      <c r="AV2049" t="str">
        <f t="shared" si="32"/>
        <v>Oczyszczalnia ścieków w Strykowie w aglomeracji Strykowo</v>
      </c>
      <c r="AW2049" t="s">
        <v>3509</v>
      </c>
      <c r="AX2049" t="s">
        <v>3510</v>
      </c>
    </row>
    <row r="2050" spans="47:50">
      <c r="AU2050" t="s">
        <v>4102</v>
      </c>
      <c r="AV2050" t="str">
        <f t="shared" si="32"/>
        <v>Oczyszczalnia ścieków Strumień w aglomeracji Strumień</v>
      </c>
      <c r="AW2050" t="s">
        <v>3515</v>
      </c>
      <c r="AX2050" t="s">
        <v>3516</v>
      </c>
    </row>
    <row r="2051" spans="47:50">
      <c r="AU2051" t="s">
        <v>8445</v>
      </c>
      <c r="AV2051" t="str">
        <f t="shared" si="32"/>
        <v>Oczyszczalnia Ścieków w Stroniu Śląskim w aglomeracji Stronie Ślaskie</v>
      </c>
      <c r="AW2051" t="s">
        <v>3521</v>
      </c>
      <c r="AX2051" t="s">
        <v>3522</v>
      </c>
    </row>
    <row r="2052" spans="47:50">
      <c r="AU2052" t="s">
        <v>9181</v>
      </c>
      <c r="AV2052" t="str">
        <f t="shared" si="32"/>
        <v xml:space="preserve">Stromiec w aglomeracji Stromiec </v>
      </c>
      <c r="AW2052" t="s">
        <v>3528</v>
      </c>
      <c r="AX2052" t="s">
        <v>3529</v>
      </c>
    </row>
    <row r="2053" spans="47:50">
      <c r="AU2053" t="s">
        <v>5340</v>
      </c>
      <c r="AV2053" t="str">
        <f t="shared" si="32"/>
        <v>STRAWCZYN w aglomeracji Strawczyn</v>
      </c>
      <c r="AW2053" t="s">
        <v>3534</v>
      </c>
      <c r="AX2053" t="s">
        <v>3535</v>
      </c>
    </row>
    <row r="2054" spans="47:50">
      <c r="AU2054" t="s">
        <v>7642</v>
      </c>
      <c r="AV2054" t="str">
        <f t="shared" si="32"/>
        <v>Straszęcin w aglomeracji Straszęcin</v>
      </c>
      <c r="AW2054" t="s">
        <v>3539</v>
      </c>
      <c r="AX2054" t="s">
        <v>3539</v>
      </c>
    </row>
    <row r="2055" spans="47:50">
      <c r="AU2055" t="s">
        <v>4734</v>
      </c>
      <c r="AV2055" t="str">
        <f t="shared" si="32"/>
        <v>Falęcin Stary w aglomeracji Stopnica</v>
      </c>
      <c r="AW2055" t="s">
        <v>3546</v>
      </c>
      <c r="AX2055" t="s">
        <v>3547</v>
      </c>
    </row>
    <row r="2056" spans="47:50">
      <c r="AU2056" t="s">
        <v>9177</v>
      </c>
      <c r="AV2056" t="str">
        <f t="shared" si="32"/>
        <v xml:space="preserve">Stoczek Łukowski w aglomeracji Stoczek Łukowski </v>
      </c>
      <c r="AW2056" t="s">
        <v>3550</v>
      </c>
      <c r="AX2056" t="s">
        <v>3551</v>
      </c>
    </row>
    <row r="2057" spans="47:50">
      <c r="AU2057" t="s">
        <v>2767</v>
      </c>
      <c r="AV2057" t="str">
        <f t="shared" si="32"/>
        <v>Delowo w aglomeracji Stężyca</v>
      </c>
      <c r="AW2057" t="s">
        <v>3556</v>
      </c>
      <c r="AX2057" t="s">
        <v>2765</v>
      </c>
    </row>
    <row r="2058" spans="47:50">
      <c r="AU2058" t="s">
        <v>6095</v>
      </c>
      <c r="AV2058" t="str">
        <f t="shared" si="32"/>
        <v>Oczyszczalnia ścieków Witobel w aglomeracji Stęszew</v>
      </c>
      <c r="AW2058" t="s">
        <v>3560</v>
      </c>
      <c r="AX2058" t="s">
        <v>3561</v>
      </c>
    </row>
    <row r="2059" spans="47:50">
      <c r="AU2059" t="s">
        <v>1337</v>
      </c>
      <c r="AV2059" t="str">
        <f t="shared" si="32"/>
        <v>Stepnica w aglomeracji Stepnica</v>
      </c>
      <c r="AW2059" t="s">
        <v>1335</v>
      </c>
      <c r="AX2059" t="s">
        <v>1335</v>
      </c>
    </row>
    <row r="2060" spans="47:50">
      <c r="AU2060" t="s">
        <v>3125</v>
      </c>
      <c r="AV2060" t="str">
        <f t="shared" si="32"/>
        <v>Stegna w aglomeracji Stegna</v>
      </c>
      <c r="AW2060" t="s">
        <v>3122</v>
      </c>
      <c r="AX2060" t="s">
        <v>3122</v>
      </c>
    </row>
    <row r="2061" spans="47:50">
      <c r="AU2061" t="s">
        <v>9174</v>
      </c>
      <c r="AV2061" t="str">
        <f t="shared" si="32"/>
        <v>Oczyszczalnia Stąporków w aglomeracji Stąporków</v>
      </c>
      <c r="AW2061" t="s">
        <v>3573</v>
      </c>
      <c r="AX2061" t="s">
        <v>3574</v>
      </c>
    </row>
    <row r="2062" spans="47:50">
      <c r="AU2062" t="s">
        <v>6325</v>
      </c>
      <c r="AV2062" t="str">
        <f t="shared" si="32"/>
        <v>Mechaniczno-biologiczna oczyszczalnia scieków w Długiej Wsi Drugiej w aglomeracji Stawiszyn</v>
      </c>
      <c r="AW2062" t="s">
        <v>3578</v>
      </c>
      <c r="AX2062" t="s">
        <v>3579</v>
      </c>
    </row>
    <row r="2063" spans="47:50">
      <c r="AU2063" t="s">
        <v>1712</v>
      </c>
      <c r="AV2063" t="str">
        <f t="shared" si="32"/>
        <v>MIEJSKA OCZYSZCZALNIA ŚCIEKÓW w aglomeracji Stawiski</v>
      </c>
      <c r="AW2063" t="s">
        <v>3470</v>
      </c>
      <c r="AX2063" t="s">
        <v>1710</v>
      </c>
    </row>
    <row r="2064" spans="47:50">
      <c r="AU2064" t="s">
        <v>3117</v>
      </c>
      <c r="AV2064" t="str">
        <f t="shared" si="32"/>
        <v>Stawiguda w aglomeracji Stawiguda</v>
      </c>
      <c r="AW2064" t="s">
        <v>3114</v>
      </c>
      <c r="AX2064" t="s">
        <v>3114</v>
      </c>
    </row>
    <row r="2065" spans="47:50">
      <c r="AU2065" t="s">
        <v>5470</v>
      </c>
      <c r="AV2065" t="str">
        <f t="shared" si="32"/>
        <v>Staszów w aglomeracji Staszów</v>
      </c>
      <c r="AW2065" t="s">
        <v>3596</v>
      </c>
      <c r="AX2065" t="s">
        <v>3596</v>
      </c>
    </row>
    <row r="2066" spans="47:50">
      <c r="AU2066" t="s">
        <v>5471</v>
      </c>
      <c r="AV2066" t="str">
        <f t="shared" si="32"/>
        <v>Wiązownica w aglomeracji Staszów</v>
      </c>
      <c r="AW2066" t="s">
        <v>2159</v>
      </c>
      <c r="AX2066" t="s">
        <v>3596</v>
      </c>
    </row>
    <row r="2067" spans="47:50">
      <c r="AU2067" t="s">
        <v>7122</v>
      </c>
      <c r="AV2067" t="str">
        <f t="shared" si="32"/>
        <v>Stary Dzików w aglomeracji Stary Dzików</v>
      </c>
      <c r="AW2067" t="s">
        <v>3612</v>
      </c>
      <c r="AX2067" t="s">
        <v>3612</v>
      </c>
    </row>
    <row r="2068" spans="47:50">
      <c r="AU2068" t="s">
        <v>3498</v>
      </c>
      <c r="AV2068" t="str">
        <f t="shared" si="32"/>
        <v>Oczyszczalnia ścieków PWiK STAR-WiK w aglomeracji Starogard Gdański</v>
      </c>
      <c r="AW2068" t="s">
        <v>3619</v>
      </c>
      <c r="AX2068" t="s">
        <v>3246</v>
      </c>
    </row>
    <row r="2069" spans="47:50">
      <c r="AU2069" t="s">
        <v>1365</v>
      </c>
      <c r="AV2069" t="str">
        <f t="shared" si="32"/>
        <v>Oczyszczalnia Ścieków Stargardzie w aglomeracji Stargard</v>
      </c>
      <c r="AW2069" t="s">
        <v>3628</v>
      </c>
      <c r="AX2069" t="s">
        <v>1100</v>
      </c>
    </row>
    <row r="2070" spans="47:50">
      <c r="AU2070" t="s">
        <v>3112</v>
      </c>
      <c r="AV2070" t="str">
        <f t="shared" si="32"/>
        <v>Stare Pole w aglomeracji Stare Pole</v>
      </c>
      <c r="AW2070" t="s">
        <v>3109</v>
      </c>
      <c r="AX2070" t="s">
        <v>3109</v>
      </c>
    </row>
    <row r="2071" spans="47:50">
      <c r="AU2071" t="s">
        <v>6147</v>
      </c>
      <c r="AV2071" t="str">
        <f t="shared" si="32"/>
        <v>Stare Oborzyska w aglomeracji Stare Oborzyska</v>
      </c>
      <c r="AW2071" t="s">
        <v>3644</v>
      </c>
      <c r="AX2071" t="s">
        <v>3644</v>
      </c>
    </row>
    <row r="2072" spans="47:50">
      <c r="AU2072" t="s">
        <v>6353</v>
      </c>
      <c r="AV2072" t="str">
        <f t="shared" si="32"/>
        <v>Modła Królewska w aglomeracji Stare Miasto</v>
      </c>
      <c r="AW2072" t="s">
        <v>3653</v>
      </c>
      <c r="AX2072" t="s">
        <v>3654</v>
      </c>
    </row>
    <row r="2073" spans="47:50">
      <c r="AU2073" t="s">
        <v>2171</v>
      </c>
      <c r="AV2073" t="str">
        <f t="shared" ref="AV2073:AV2136" si="33">CONCATENATE("",AW2073," w aglomeracji ",AX2073)</f>
        <v>Stare Kurowo w aglomeracji Stare Kurowo</v>
      </c>
      <c r="AW2073" t="s">
        <v>2168</v>
      </c>
      <c r="AX2073" t="s">
        <v>2168</v>
      </c>
    </row>
    <row r="2074" spans="47:50">
      <c r="AU2074" t="s">
        <v>1992</v>
      </c>
      <c r="AV2074" t="str">
        <f t="shared" si="33"/>
        <v>Stare Juchy w aglomeracji Stare Juchy</v>
      </c>
      <c r="AW2074" t="s">
        <v>1990</v>
      </c>
      <c r="AX2074" t="s">
        <v>1990</v>
      </c>
    </row>
    <row r="2075" spans="47:50">
      <c r="AU2075" t="s">
        <v>9171</v>
      </c>
      <c r="AV2075" t="str">
        <f t="shared" si="33"/>
        <v>Stare Babice w aglomeracji Stare Babice</v>
      </c>
      <c r="AW2075" t="s">
        <v>3671</v>
      </c>
      <c r="AX2075" t="s">
        <v>3671</v>
      </c>
    </row>
    <row r="2076" spans="47:50">
      <c r="AU2076" t="s">
        <v>9168</v>
      </c>
      <c r="AV2076" t="str">
        <f t="shared" si="33"/>
        <v>Oczyszczalnia ścieków w Starachowicach w aglomeracji Starachowice</v>
      </c>
      <c r="AW2076" t="s">
        <v>3676</v>
      </c>
      <c r="AX2076" t="s">
        <v>3677</v>
      </c>
    </row>
    <row r="2077" spans="47:50">
      <c r="AU2077" t="s">
        <v>5895</v>
      </c>
      <c r="AV2077" t="str">
        <f t="shared" si="33"/>
        <v>Gminna Oczyszczalnia Ścieków w Starej Kornicy w aglomeracji Stara Kornica</v>
      </c>
      <c r="AW2077" t="s">
        <v>3685</v>
      </c>
      <c r="AX2077" t="s">
        <v>3686</v>
      </c>
    </row>
    <row r="2078" spans="47:50">
      <c r="AU2078" t="s">
        <v>3491</v>
      </c>
      <c r="AV2078" t="str">
        <f t="shared" si="33"/>
        <v>Stara Kiszewa  w aglomeracji Stara Kiszewa</v>
      </c>
      <c r="AW2078" t="s">
        <v>3489</v>
      </c>
      <c r="AX2078" t="s">
        <v>3486</v>
      </c>
    </row>
    <row r="2079" spans="47:50">
      <c r="AU2079" t="s">
        <v>8059</v>
      </c>
      <c r="AV2079" t="str">
        <f t="shared" si="33"/>
        <v>Stara Kamienica w aglomeracji Stara Kamienica</v>
      </c>
      <c r="AW2079" t="s">
        <v>3698</v>
      </c>
      <c r="AX2079" t="s">
        <v>3698</v>
      </c>
    </row>
    <row r="2080" spans="47:50">
      <c r="AU2080" t="s">
        <v>8055</v>
      </c>
      <c r="AV2080" t="str">
        <f t="shared" si="33"/>
        <v>Stanowice w aglomeracji Stanowice</v>
      </c>
      <c r="AW2080" t="s">
        <v>3704</v>
      </c>
      <c r="AX2080" t="s">
        <v>3704</v>
      </c>
    </row>
    <row r="2081" spans="47:50">
      <c r="AU2081" t="s">
        <v>9164</v>
      </c>
      <c r="AV2081" t="str">
        <f t="shared" si="33"/>
        <v>Centralna w aglomeracji Stanisławów</v>
      </c>
      <c r="AW2081" t="s">
        <v>2871</v>
      </c>
      <c r="AX2081" t="s">
        <v>3712</v>
      </c>
    </row>
    <row r="2082" spans="47:50">
      <c r="AU2082" t="s">
        <v>7638</v>
      </c>
      <c r="AV2082" t="str">
        <f t="shared" si="33"/>
        <v>Miejska Oczyszczalnia Ścieków w Stalowej Woli w aglomeracji Stalowa Wola</v>
      </c>
      <c r="AW2082" t="s">
        <v>3719</v>
      </c>
      <c r="AX2082" t="s">
        <v>3720</v>
      </c>
    </row>
    <row r="2083" spans="47:50">
      <c r="AU2083" t="s">
        <v>4920</v>
      </c>
      <c r="AV2083" t="str">
        <f t="shared" si="33"/>
        <v>SPYTKOWICE w aglomeracji SPYTKOWICE</v>
      </c>
      <c r="AW2083" t="s">
        <v>3727</v>
      </c>
      <c r="AX2083" t="s">
        <v>3727</v>
      </c>
    </row>
    <row r="2084" spans="47:50">
      <c r="AU2084" t="s">
        <v>4921</v>
      </c>
      <c r="AV2084" t="str">
        <f t="shared" si="33"/>
        <v>BACHOWICE w aglomeracji SPYTKOWICE</v>
      </c>
      <c r="AW2084" t="s">
        <v>3733</v>
      </c>
      <c r="AX2084" t="s">
        <v>3727</v>
      </c>
    </row>
    <row r="2085" spans="47:50">
      <c r="AU2085" t="s">
        <v>4965</v>
      </c>
      <c r="AV2085" t="str">
        <f t="shared" si="33"/>
        <v>Oczyszczalnia Ścieków Spytkowice w aglomeracji Spytkowice</v>
      </c>
      <c r="AW2085" t="s">
        <v>3741</v>
      </c>
      <c r="AX2085" t="s">
        <v>3742</v>
      </c>
    </row>
    <row r="2086" spans="47:50">
      <c r="AU2086" t="s">
        <v>3481</v>
      </c>
      <c r="AV2086" t="str">
        <f t="shared" si="33"/>
        <v>Oczyszczalnia Ścieków w Wąwelnie w aglomeracji Sośno</v>
      </c>
      <c r="AW2086" t="s">
        <v>3749</v>
      </c>
      <c r="AX2086" t="s">
        <v>3479</v>
      </c>
    </row>
    <row r="2087" spans="47:50">
      <c r="AU2087" t="s">
        <v>4099</v>
      </c>
      <c r="AV2087" t="str">
        <f t="shared" si="33"/>
        <v>OŚ Trachy w aglomeracji Sośnicowice</v>
      </c>
      <c r="AW2087" t="s">
        <v>3757</v>
      </c>
      <c r="AX2087" t="s">
        <v>3758</v>
      </c>
    </row>
    <row r="2088" spans="47:50">
      <c r="AU2088" t="s">
        <v>4095</v>
      </c>
      <c r="AV2088" t="str">
        <f t="shared" si="33"/>
        <v>Radocha II w aglomeracji Sosnowiec</v>
      </c>
      <c r="AW2088" t="s">
        <v>3765</v>
      </c>
      <c r="AX2088" t="s">
        <v>3766</v>
      </c>
    </row>
    <row r="2089" spans="47:50">
      <c r="AU2089" t="s">
        <v>4096</v>
      </c>
      <c r="AV2089" t="str">
        <f t="shared" si="33"/>
        <v>Zagórze w aglomeracji Sosnowiec</v>
      </c>
      <c r="AW2089" t="s">
        <v>3770</v>
      </c>
      <c r="AX2089" t="s">
        <v>3766</v>
      </c>
    </row>
    <row r="2090" spans="47:50">
      <c r="AU2090" t="s">
        <v>9161</v>
      </c>
      <c r="AV2090" t="str">
        <f t="shared" si="33"/>
        <v>Oczyszczalnia Ścieków w Komorach Dąbrownych  w aglomeracji Sońsk</v>
      </c>
      <c r="AW2090" t="s">
        <v>3774</v>
      </c>
      <c r="AX2090" t="s">
        <v>3775</v>
      </c>
    </row>
    <row r="2091" spans="47:50">
      <c r="AU2091" t="s">
        <v>6398</v>
      </c>
      <c r="AV2091" t="str">
        <f t="shared" si="33"/>
        <v>oczyszczalnia Błankowa w aglomeracji Sompolno</v>
      </c>
      <c r="AW2091" t="s">
        <v>3780</v>
      </c>
      <c r="AX2091" t="s">
        <v>3781</v>
      </c>
    </row>
    <row r="2092" spans="47:50">
      <c r="AU2092" t="s">
        <v>3105</v>
      </c>
      <c r="AV2092" t="str">
        <f t="shared" si="33"/>
        <v>Sławki w aglomeracji Somonino</v>
      </c>
      <c r="AW2092" t="s">
        <v>3786</v>
      </c>
      <c r="AX2092" t="s">
        <v>3102</v>
      </c>
    </row>
    <row r="2093" spans="47:50">
      <c r="AU2093" t="s">
        <v>7632</v>
      </c>
      <c r="AV2093" t="str">
        <f t="shared" si="33"/>
        <v>Oczyszczalnia ścieków Solina - Zabrodzie w aglomeracji Solina</v>
      </c>
      <c r="AW2093" t="s">
        <v>3790</v>
      </c>
      <c r="AX2093" t="s">
        <v>3791</v>
      </c>
    </row>
    <row r="2094" spans="47:50">
      <c r="AU2094" t="s">
        <v>7633</v>
      </c>
      <c r="AV2094" t="str">
        <f t="shared" si="33"/>
        <v>Oczyszczalna ścieków Solina - Osiedle w aglomeracji Solina</v>
      </c>
      <c r="AW2094" t="s">
        <v>3794</v>
      </c>
      <c r="AX2094" t="s">
        <v>3791</v>
      </c>
    </row>
    <row r="2095" spans="47:50">
      <c r="AU2095" t="s">
        <v>4726</v>
      </c>
      <c r="AV2095" t="str">
        <f t="shared" si="33"/>
        <v>Solec-Zdrój w aglomeracji Solec-Zdrój</v>
      </c>
      <c r="AW2095" t="s">
        <v>3798</v>
      </c>
      <c r="AX2095" t="s">
        <v>3798</v>
      </c>
    </row>
    <row r="2096" spans="47:50">
      <c r="AU2096" t="s">
        <v>1643</v>
      </c>
      <c r="AV2096" t="str">
        <f t="shared" si="33"/>
        <v>Sokółka w aglomeracji Sokółka</v>
      </c>
      <c r="AW2096" t="s">
        <v>1641</v>
      </c>
      <c r="AX2096" t="s">
        <v>1641</v>
      </c>
    </row>
    <row r="2097" spans="47:50">
      <c r="AU2097" t="s">
        <v>5861</v>
      </c>
      <c r="AV2097" t="str">
        <f t="shared" si="33"/>
        <v>Miejska oczyszczalnia ścieków w aglomeracji Sokołów Podlaski</v>
      </c>
      <c r="AW2097" t="s">
        <v>3806</v>
      </c>
      <c r="AX2097" t="s">
        <v>3807</v>
      </c>
    </row>
    <row r="2098" spans="47:50">
      <c r="AU2098" t="s">
        <v>7111</v>
      </c>
      <c r="AV2098" t="str">
        <f t="shared" si="33"/>
        <v>Oczyszczalnia Ścieków w Sokołowie Małopolskim w aglomeracji Sokołów Małopolski</v>
      </c>
      <c r="AW2098" t="s">
        <v>3812</v>
      </c>
      <c r="AX2098" t="s">
        <v>3813</v>
      </c>
    </row>
    <row r="2099" spans="47:50">
      <c r="AU2099" t="s">
        <v>9158</v>
      </c>
      <c r="AV2099" t="str">
        <f t="shared" si="33"/>
        <v>Kondrajec w aglomeracji Sochocin</v>
      </c>
      <c r="AW2099" t="s">
        <v>3819</v>
      </c>
      <c r="AX2099" t="s">
        <v>3820</v>
      </c>
    </row>
    <row r="2100" spans="47:50">
      <c r="AU2100" t="s">
        <v>9155</v>
      </c>
      <c r="AV2100" t="str">
        <f t="shared" si="33"/>
        <v>Miejska Oczyszczalnia Ścieków w Sochaczewie w aglomeracji Sochaczew</v>
      </c>
      <c r="AW2100" t="s">
        <v>3828</v>
      </c>
      <c r="AX2100" t="s">
        <v>3829</v>
      </c>
    </row>
    <row r="2101" spans="47:50">
      <c r="AU2101" t="s">
        <v>8049</v>
      </c>
      <c r="AV2101" t="str">
        <f t="shared" si="33"/>
        <v>SOBÓTKA PLDO059, ul. Czysta 7, 55-050 Sobótka w aglomeracji Sobótka</v>
      </c>
      <c r="AW2101" t="s">
        <v>3836</v>
      </c>
      <c r="AX2101" t="s">
        <v>3837</v>
      </c>
    </row>
    <row r="2102" spans="47:50">
      <c r="AU2102" t="s">
        <v>3097</v>
      </c>
      <c r="AV2102" t="str">
        <f t="shared" si="33"/>
        <v>Oczyszczalnia Sobowidz w aglomeracji Sobowidz</v>
      </c>
      <c r="AW2102" t="s">
        <v>3844</v>
      </c>
      <c r="AX2102" t="s">
        <v>3094</v>
      </c>
    </row>
    <row r="2103" spans="47:50">
      <c r="AU2103" t="s">
        <v>9151</v>
      </c>
      <c r="AV2103" t="str">
        <f t="shared" si="33"/>
        <v>Oczyszczalnia Ścieków w Sobolewie w aglomeracji Sobolew</v>
      </c>
      <c r="AW2103" t="s">
        <v>3850</v>
      </c>
      <c r="AX2103" t="s">
        <v>3851</v>
      </c>
    </row>
    <row r="2104" spans="47:50">
      <c r="AU2104" t="s">
        <v>5159</v>
      </c>
      <c r="AV2104" t="str">
        <f t="shared" si="33"/>
        <v>Oczyszczalnia Ścieków w Sobkowie w aglomeracji Sobków</v>
      </c>
      <c r="AW2104" t="s">
        <v>3857</v>
      </c>
      <c r="AX2104" t="s">
        <v>3858</v>
      </c>
    </row>
    <row r="2105" spans="47:50">
      <c r="AU2105" t="s">
        <v>3089</v>
      </c>
      <c r="AV2105" t="str">
        <f t="shared" si="33"/>
        <v>SMOŁDZINO w aglomeracji SMOŁDZINO</v>
      </c>
      <c r="AW2105" t="s">
        <v>3087</v>
      </c>
      <c r="AX2105" t="s">
        <v>3087</v>
      </c>
    </row>
    <row r="2106" spans="47:50">
      <c r="AU2106" t="s">
        <v>4088</v>
      </c>
      <c r="AV2106" t="str">
        <f t="shared" si="33"/>
        <v>Oczyszczalnia ścieków w Smolnicy w aglomeracji Smolnica</v>
      </c>
      <c r="AW2106" t="s">
        <v>3869</v>
      </c>
      <c r="AX2106" t="s">
        <v>3870</v>
      </c>
    </row>
    <row r="2107" spans="47:50">
      <c r="AU2107" t="s">
        <v>3475</v>
      </c>
      <c r="AV2107" t="str">
        <f t="shared" si="33"/>
        <v>Gminna Oczyszczalnia Ścieków w Kopytkowie w aglomeracji Smętowo Graniczne</v>
      </c>
      <c r="AW2107" t="s">
        <v>3876</v>
      </c>
      <c r="AX2107" t="s">
        <v>3472</v>
      </c>
    </row>
    <row r="2108" spans="47:50">
      <c r="AU2108" t="s">
        <v>2756</v>
      </c>
      <c r="AV2108" t="str">
        <f t="shared" si="33"/>
        <v>Oczyszczalnia Słupsk w aglomeracji Słupsk</v>
      </c>
      <c r="AW2108" t="s">
        <v>3882</v>
      </c>
      <c r="AX2108" t="s">
        <v>2752</v>
      </c>
    </row>
    <row r="2109" spans="47:50">
      <c r="AU2109" t="s">
        <v>9148</v>
      </c>
      <c r="AV2109" t="str">
        <f t="shared" si="33"/>
        <v>Oczyszczalnia Ścieków w Słupnie w aglomeracji Słupno</v>
      </c>
      <c r="AW2109" t="s">
        <v>3890</v>
      </c>
      <c r="AX2109" t="s">
        <v>3891</v>
      </c>
    </row>
    <row r="2110" spans="47:50">
      <c r="AU2110" t="s">
        <v>6672</v>
      </c>
      <c r="AV2110" t="str">
        <f t="shared" si="33"/>
        <v>MOS SŁUBICE w aglomeracji Słubice</v>
      </c>
      <c r="AW2110" t="s">
        <v>3898</v>
      </c>
      <c r="AX2110" t="s">
        <v>3899</v>
      </c>
    </row>
    <row r="2111" spans="47:50">
      <c r="AU2111" t="s">
        <v>6255</v>
      </c>
      <c r="AV2111" t="str">
        <f t="shared" si="33"/>
        <v>Oczyszczalnia Ścieków w Przyborowie w aglomeracji Słońsk</v>
      </c>
      <c r="AW2111" t="s">
        <v>3907</v>
      </c>
      <c r="AX2111" t="s">
        <v>3908</v>
      </c>
    </row>
    <row r="2112" spans="47:50">
      <c r="AU2112" t="s">
        <v>5029</v>
      </c>
      <c r="AV2112" t="str">
        <f t="shared" si="33"/>
        <v>Słomniki w aglomeracji Słomniki</v>
      </c>
      <c r="AW2112" t="s">
        <v>3916</v>
      </c>
      <c r="AX2112" t="s">
        <v>3916</v>
      </c>
    </row>
    <row r="2113" spans="47:50">
      <c r="AU2113" t="s">
        <v>6467</v>
      </c>
      <c r="AV2113" t="str">
        <f t="shared" si="33"/>
        <v>Sławsk w aglomeracji Sławsk</v>
      </c>
      <c r="AW2113" t="s">
        <v>3922</v>
      </c>
      <c r="AX2113" t="s">
        <v>3922</v>
      </c>
    </row>
    <row r="2114" spans="47:50">
      <c r="AU2114" t="s">
        <v>1000</v>
      </c>
      <c r="AV2114" t="str">
        <f t="shared" si="33"/>
        <v>Oczyszczalnia ścieków Sławno w aglomeracji Sławno</v>
      </c>
      <c r="AW2114" t="s">
        <v>3929</v>
      </c>
      <c r="AX2114" t="s">
        <v>995</v>
      </c>
    </row>
    <row r="2115" spans="47:50">
      <c r="AU2115" t="s">
        <v>4083</v>
      </c>
      <c r="AV2115" t="str">
        <f t="shared" si="33"/>
        <v>Oczyszczalnia Ścieków Browarna w aglomeracji Sławków-Miedawa</v>
      </c>
      <c r="AW2115" t="s">
        <v>3935</v>
      </c>
      <c r="AX2115" t="s">
        <v>3936</v>
      </c>
    </row>
    <row r="2116" spans="47:50">
      <c r="AU2116" t="s">
        <v>4084</v>
      </c>
      <c r="AV2116" t="str">
        <f t="shared" si="33"/>
        <v>Oczyszczalnia Ścieków Browarna w aglomeracji Sławków-Miedawa</v>
      </c>
      <c r="AW2116" t="s">
        <v>3935</v>
      </c>
      <c r="AX2116" t="s">
        <v>3936</v>
      </c>
    </row>
    <row r="2117" spans="47:50">
      <c r="AU2117" t="s">
        <v>8043</v>
      </c>
      <c r="AV2117" t="str">
        <f t="shared" si="33"/>
        <v>Oczyszczalnia Ścieków w Sławie w aglomeracji Sława</v>
      </c>
      <c r="AW2117" t="s">
        <v>3951</v>
      </c>
      <c r="AX2117" t="s">
        <v>3952</v>
      </c>
    </row>
    <row r="2118" spans="47:50">
      <c r="AU2118" t="s">
        <v>8044</v>
      </c>
      <c r="AV2118" t="str">
        <f t="shared" si="33"/>
        <v>Oczyszczalnia Ścieków w Krążkowie w aglomeracji Sława</v>
      </c>
      <c r="AW2118" t="s">
        <v>3957</v>
      </c>
      <c r="AX2118" t="s">
        <v>3952</v>
      </c>
    </row>
    <row r="2119" spans="47:50">
      <c r="AU2119" t="s">
        <v>6278</v>
      </c>
      <c r="AV2119" t="str">
        <f t="shared" si="33"/>
        <v xml:space="preserve">Skwierzyna w aglomeracji Skwierzyna </v>
      </c>
      <c r="AW2119" t="s">
        <v>3964</v>
      </c>
      <c r="AX2119" t="s">
        <v>3965</v>
      </c>
    </row>
    <row r="2120" spans="47:50">
      <c r="AU2120" t="s">
        <v>9475</v>
      </c>
      <c r="AV2120" t="str">
        <f t="shared" si="33"/>
        <v>Gminna Oczyszczalnia Ścieków w Lisewie w aglomeracji Skulsk</v>
      </c>
      <c r="AW2120" t="s">
        <v>3970</v>
      </c>
      <c r="AX2120" t="s">
        <v>2400</v>
      </c>
    </row>
    <row r="2121" spans="47:50">
      <c r="AU2121" t="s">
        <v>6890</v>
      </c>
      <c r="AV2121" t="str">
        <f t="shared" si="33"/>
        <v>oczyszczalnia Skórzewo w aglomeracji Skórzewo</v>
      </c>
      <c r="AW2121" t="s">
        <v>3977</v>
      </c>
      <c r="AX2121" t="s">
        <v>3978</v>
      </c>
    </row>
    <row r="2122" spans="47:50">
      <c r="AU2122" t="s">
        <v>6891</v>
      </c>
      <c r="AV2122" t="str">
        <f t="shared" si="33"/>
        <v>oczyszczalnia Dąbrówka w aglomeracji Skórzewo</v>
      </c>
      <c r="AW2122" t="s">
        <v>3983</v>
      </c>
      <c r="AX2122" t="s">
        <v>3978</v>
      </c>
    </row>
    <row r="2123" spans="47:50">
      <c r="AU2123" t="s">
        <v>5907</v>
      </c>
      <c r="AV2123" t="str">
        <f t="shared" si="33"/>
        <v>Skórzec w aglomeracji Skórzec</v>
      </c>
      <c r="AW2123" t="s">
        <v>3989</v>
      </c>
      <c r="AX2123" t="s">
        <v>3989</v>
      </c>
    </row>
    <row r="2124" spans="47:50">
      <c r="AU2124" t="s">
        <v>5908</v>
      </c>
      <c r="AV2124" t="str">
        <f t="shared" si="33"/>
        <v>Grala-Dąbrowizna w aglomeracji Skórzec</v>
      </c>
      <c r="AW2124" t="s">
        <v>3994</v>
      </c>
      <c r="AX2124" t="s">
        <v>3989</v>
      </c>
    </row>
    <row r="2125" spans="47:50">
      <c r="AU2125" t="s">
        <v>5909</v>
      </c>
      <c r="AV2125" t="str">
        <f t="shared" si="33"/>
        <v>Żelków w aglomeracji Skórzec</v>
      </c>
      <c r="AW2125" t="s">
        <v>4000</v>
      </c>
      <c r="AX2125" t="s">
        <v>3989</v>
      </c>
    </row>
    <row r="2126" spans="47:50">
      <c r="AU2126" t="s">
        <v>3469</v>
      </c>
      <c r="AV2126" t="str">
        <f t="shared" si="33"/>
        <v>Oczyszczalnia Skórcz w aglomeracji Skórcz</v>
      </c>
      <c r="AW2126" t="s">
        <v>4006</v>
      </c>
      <c r="AX2126" t="s">
        <v>3465</v>
      </c>
    </row>
    <row r="2127" spans="47:50">
      <c r="AU2127" t="s">
        <v>4476</v>
      </c>
      <c r="AV2127" t="str">
        <f t="shared" si="33"/>
        <v>Skorzeszyce w aglomeracji Skorzeszyce</v>
      </c>
      <c r="AW2127" t="s">
        <v>4014</v>
      </c>
      <c r="AX2127" t="s">
        <v>4014</v>
      </c>
    </row>
    <row r="2128" spans="47:50">
      <c r="AU2128" t="s">
        <v>8038</v>
      </c>
      <c r="AV2128" t="str">
        <f t="shared" si="33"/>
        <v>Oczyszczalnia ścieków w Skoroszycach w aglomeracji Skoroszyce</v>
      </c>
      <c r="AW2128" t="s">
        <v>4020</v>
      </c>
      <c r="AX2128" t="s">
        <v>4021</v>
      </c>
    </row>
    <row r="2129" spans="47:50">
      <c r="AU2129" t="s">
        <v>7108</v>
      </c>
      <c r="AV2129" t="str">
        <f t="shared" si="33"/>
        <v>Przysieki w aglomeracji Skołyszyn</v>
      </c>
      <c r="AW2129" t="s">
        <v>4028</v>
      </c>
      <c r="AX2129" t="s">
        <v>4029</v>
      </c>
    </row>
    <row r="2130" spans="47:50">
      <c r="AU2130" t="s">
        <v>4077</v>
      </c>
      <c r="AV2130" t="str">
        <f t="shared" si="33"/>
        <v>Miejska oczyszczalnia ścieków Skoczów w aglomeracji Skoczów</v>
      </c>
      <c r="AW2130" t="s">
        <v>4035</v>
      </c>
      <c r="AX2130" t="s">
        <v>4036</v>
      </c>
    </row>
    <row r="2131" spans="47:50">
      <c r="AU2131" t="s">
        <v>9145</v>
      </c>
      <c r="AV2131" t="str">
        <f t="shared" si="33"/>
        <v>Komunalna oczyszczalnia ścieków dla miasta Skierniewice w aglomeracji Skierniewice</v>
      </c>
      <c r="AW2131" t="s">
        <v>4043</v>
      </c>
      <c r="AX2131" t="s">
        <v>4044</v>
      </c>
    </row>
    <row r="2132" spans="47:50">
      <c r="AU2132" t="s">
        <v>2748</v>
      </c>
      <c r="AV2132" t="str">
        <f t="shared" si="33"/>
        <v>Miejsko-Gminna Oczyszczalnia Ścieków w Skępem w aglomeracji Skępe</v>
      </c>
      <c r="AW2132" t="s">
        <v>4049</v>
      </c>
      <c r="AX2132" t="s">
        <v>2746</v>
      </c>
    </row>
    <row r="2133" spans="47:50">
      <c r="AU2133" t="s">
        <v>8439</v>
      </c>
      <c r="AV2133" t="str">
        <f t="shared" si="33"/>
        <v>Cibórz w aglomeracji Skąpe</v>
      </c>
      <c r="AW2133" t="s">
        <v>4057</v>
      </c>
      <c r="AX2133" t="s">
        <v>4058</v>
      </c>
    </row>
    <row r="2134" spans="47:50">
      <c r="AU2134" t="s">
        <v>5331</v>
      </c>
      <c r="AV2134" t="str">
        <f t="shared" si="33"/>
        <v>Oczyszczalnia ścieków w aglomeracji Skawina</v>
      </c>
      <c r="AW2134" t="s">
        <v>1160</v>
      </c>
      <c r="AX2134" t="s">
        <v>4066</v>
      </c>
    </row>
    <row r="2135" spans="47:50">
      <c r="AU2135" t="s">
        <v>9141</v>
      </c>
      <c r="AV2135" t="str">
        <f t="shared" si="33"/>
        <v>Skarżysko-Kamienna w aglomeracji Skarżysko-Kamienna</v>
      </c>
      <c r="AW2135" t="s">
        <v>4074</v>
      </c>
      <c r="AX2135" t="s">
        <v>4074</v>
      </c>
    </row>
    <row r="2136" spans="47:50">
      <c r="AU2136" t="s">
        <v>9137</v>
      </c>
      <c r="AV2136" t="str">
        <f t="shared" si="33"/>
        <v>MIEJSKO GMINNA OCZYSZCZALNIA ŚCIEKÓW W SKARYSZEWIE w aglomeracji Skaryszew</v>
      </c>
      <c r="AW2136" t="s">
        <v>4079</v>
      </c>
      <c r="AX2136" t="s">
        <v>4080</v>
      </c>
    </row>
    <row r="2137" spans="47:50">
      <c r="AU2137" t="s">
        <v>3460</v>
      </c>
      <c r="AV2137" t="str">
        <f t="shared" ref="AV2137:AV2200" si="34">CONCATENATE("",AW2137," w aglomeracji ",AX2137)</f>
        <v>Miejska Oczyszczalnia Ścieków w Skarszewach w aglomeracji Skarszewy</v>
      </c>
      <c r="AW2137" t="s">
        <v>4085</v>
      </c>
      <c r="AX2137" t="s">
        <v>3458</v>
      </c>
    </row>
    <row r="2138" spans="47:50">
      <c r="AU2138" t="s">
        <v>5184</v>
      </c>
      <c r="AV2138" t="str">
        <f t="shared" si="34"/>
        <v>Oczyszczalnia Ścieków w Nowej Wsi w aglomeracji Skała</v>
      </c>
      <c r="AW2138" t="s">
        <v>4090</v>
      </c>
      <c r="AX2138" t="s">
        <v>4091</v>
      </c>
    </row>
    <row r="2139" spans="47:50">
      <c r="AU2139" t="s">
        <v>5185</v>
      </c>
      <c r="AV2139" t="str">
        <f t="shared" si="34"/>
        <v>Oczyszczalnia Ścieków w Ojcowie w aglomeracji Skała</v>
      </c>
      <c r="AW2139" t="s">
        <v>4097</v>
      </c>
      <c r="AX2139" t="s">
        <v>4091</v>
      </c>
    </row>
    <row r="2140" spans="47:50">
      <c r="AU2140" t="s">
        <v>3763</v>
      </c>
      <c r="AV2140" t="str">
        <f t="shared" si="34"/>
        <v>Północ w aglomeracji Siewierz</v>
      </c>
      <c r="AW2140" t="s">
        <v>4100</v>
      </c>
      <c r="AX2140" t="s">
        <v>3760</v>
      </c>
    </row>
    <row r="2141" spans="47:50">
      <c r="AU2141" t="s">
        <v>9133</v>
      </c>
      <c r="AV2141" t="str">
        <f t="shared" si="34"/>
        <v>Miejska Oczyszczalnia Ścieków w Sierpcu w aglomeracji Sierpc</v>
      </c>
      <c r="AW2141" t="s">
        <v>4104</v>
      </c>
      <c r="AX2141" t="s">
        <v>4105</v>
      </c>
    </row>
    <row r="2142" spans="47:50">
      <c r="AU2142" t="s">
        <v>6700</v>
      </c>
      <c r="AV2142" t="str">
        <f t="shared" si="34"/>
        <v>Sieraków Śląski w aglomeracji Sieraków Śląski</v>
      </c>
      <c r="AW2142" t="s">
        <v>4111</v>
      </c>
      <c r="AX2142" t="s">
        <v>4111</v>
      </c>
    </row>
    <row r="2143" spans="47:50">
      <c r="AU2143" t="s">
        <v>6611</v>
      </c>
      <c r="AV2143" t="str">
        <f t="shared" si="34"/>
        <v>Miejska Oczyszczalnia Ścieków w Sierakowie  w aglomeracji Sieraków</v>
      </c>
      <c r="AW2143" t="s">
        <v>4117</v>
      </c>
      <c r="AX2143" t="s">
        <v>4118</v>
      </c>
    </row>
    <row r="2144" spans="47:50">
      <c r="AU2144" t="s">
        <v>2740</v>
      </c>
      <c r="AV2144" t="str">
        <f t="shared" si="34"/>
        <v>Sierakowice w aglomeracji Sierakowice</v>
      </c>
      <c r="AW2144" t="s">
        <v>2737</v>
      </c>
      <c r="AX2144" t="s">
        <v>2737</v>
      </c>
    </row>
    <row r="2145" spans="47:50">
      <c r="AU2145" t="s">
        <v>2741</v>
      </c>
      <c r="AV2145" t="str">
        <f t="shared" si="34"/>
        <v>Sulęczyno w aglomeracji Sierakowice</v>
      </c>
      <c r="AW2145" t="s">
        <v>4125</v>
      </c>
      <c r="AX2145" t="s">
        <v>2737</v>
      </c>
    </row>
    <row r="2146" spans="47:50">
      <c r="AU2146" t="s">
        <v>7627</v>
      </c>
      <c r="AV2146" t="str">
        <f t="shared" si="34"/>
        <v>Sierakośce w aglomeracji SIERAKOŚCE</v>
      </c>
      <c r="AW2146" t="s">
        <v>4130</v>
      </c>
      <c r="AX2146" t="s">
        <v>4131</v>
      </c>
    </row>
    <row r="2147" spans="47:50">
      <c r="AU2147" t="s">
        <v>4721</v>
      </c>
      <c r="AV2147" t="str">
        <f t="shared" si="34"/>
        <v>Oczyszczalnia ścieków w Sieprawiu w aglomeracji Siepraw</v>
      </c>
      <c r="AW2147" t="s">
        <v>4137</v>
      </c>
      <c r="AX2147" t="s">
        <v>4138</v>
      </c>
    </row>
    <row r="2148" spans="47:50">
      <c r="AU2148" t="s">
        <v>8034</v>
      </c>
      <c r="AV2148" t="str">
        <f t="shared" si="34"/>
        <v>Oczyszczalnia ścieków w Sieniawce w aglomeracji Sieniawka</v>
      </c>
      <c r="AW2148" t="s">
        <v>4144</v>
      </c>
      <c r="AX2148" t="s">
        <v>4145</v>
      </c>
    </row>
    <row r="2149" spans="47:50">
      <c r="AU2149" t="s">
        <v>7624</v>
      </c>
      <c r="AV2149" t="str">
        <f t="shared" si="34"/>
        <v>Sieniawa w aglomeracji Sieniawa</v>
      </c>
      <c r="AW2149" t="s">
        <v>4149</v>
      </c>
      <c r="AX2149" t="s">
        <v>4149</v>
      </c>
    </row>
    <row r="2150" spans="47:50">
      <c r="AU2150" t="s">
        <v>4153</v>
      </c>
      <c r="AV2150" t="str">
        <f t="shared" si="34"/>
        <v>PLMZ0050 w aglomeracji Siedlce</v>
      </c>
      <c r="AW2150" t="s">
        <v>4153</v>
      </c>
      <c r="AX2150" t="s">
        <v>4154</v>
      </c>
    </row>
    <row r="2151" spans="47:50">
      <c r="AU2151" t="s">
        <v>8435</v>
      </c>
      <c r="AV2151" t="str">
        <f t="shared" si="34"/>
        <v>Oczyszczalnia ścieków SBR w aglomeracji Siechnice</v>
      </c>
      <c r="AW2151" t="s">
        <v>4160</v>
      </c>
      <c r="AX2151" t="s">
        <v>4161</v>
      </c>
    </row>
    <row r="2152" spans="47:50">
      <c r="AU2152" t="s">
        <v>2145</v>
      </c>
      <c r="AV2152" t="str">
        <f t="shared" si="34"/>
        <v>Wojnowo w aglomeracji Sicienko</v>
      </c>
      <c r="AW2152" t="s">
        <v>4164</v>
      </c>
      <c r="AX2152" t="s">
        <v>2142</v>
      </c>
    </row>
    <row r="2153" spans="47:50">
      <c r="AU2153" t="s">
        <v>3453</v>
      </c>
      <c r="AV2153" t="str">
        <f t="shared" si="34"/>
        <v>Gminna Oczyszczalnia Ścieków w aglomeracji Sępólno Krajeńskie</v>
      </c>
      <c r="AW2153" t="s">
        <v>4167</v>
      </c>
      <c r="AX2153" t="s">
        <v>3451</v>
      </c>
    </row>
    <row r="2154" spans="47:50">
      <c r="AU2154" t="s">
        <v>7616</v>
      </c>
      <c r="AV2154" t="str">
        <f t="shared" si="34"/>
        <v>Oczyszczalnia ścieków Wapienne w aglomeracji Sękowa - Wapienne</v>
      </c>
      <c r="AW2154" t="s">
        <v>4171</v>
      </c>
      <c r="AX2154" t="s">
        <v>4172</v>
      </c>
    </row>
    <row r="2155" spans="47:50">
      <c r="AU2155" t="s">
        <v>7613</v>
      </c>
      <c r="AV2155" t="str">
        <f t="shared" si="34"/>
        <v>Sędziszów Małopolski w aglomeracji Sędziszów Małopolski</v>
      </c>
      <c r="AW2155" t="s">
        <v>4176</v>
      </c>
      <c r="AX2155" t="s">
        <v>4176</v>
      </c>
    </row>
    <row r="2156" spans="47:50">
      <c r="AU2156" t="s">
        <v>5288</v>
      </c>
      <c r="AV2156" t="str">
        <f t="shared" si="34"/>
        <v>Oczyszczalnia komunalna Sędziszów w aglomeracji Sędziszów</v>
      </c>
      <c r="AW2156" t="s">
        <v>4181</v>
      </c>
      <c r="AX2156" t="s">
        <v>4182</v>
      </c>
    </row>
    <row r="2157" spans="47:50">
      <c r="AU2157" t="s">
        <v>9130</v>
      </c>
      <c r="AV2157" t="str">
        <f t="shared" si="34"/>
        <v>Zakład Dębe w aglomeracji Serock</v>
      </c>
      <c r="AW2157" t="s">
        <v>4189</v>
      </c>
      <c r="AX2157" t="s">
        <v>4190</v>
      </c>
    </row>
    <row r="2158" spans="47:50">
      <c r="AU2158" t="s">
        <v>7146</v>
      </c>
      <c r="AV2158" t="str">
        <f t="shared" si="34"/>
        <v>Oczyszczalnia ścieków w Sanoku w aglomeracji Sanok</v>
      </c>
      <c r="AW2158" t="s">
        <v>4199</v>
      </c>
      <c r="AX2158" t="s">
        <v>4200</v>
      </c>
    </row>
    <row r="2159" spans="47:50">
      <c r="AU2159" t="s">
        <v>4917</v>
      </c>
      <c r="AV2159" t="str">
        <f t="shared" si="34"/>
        <v>PGKiM w Sandomierzu Sp.z o.o. Zakład Wodociągów i Kanalizacji Oczyszczalnia ścieków w aglomeracji Sandomierz</v>
      </c>
      <c r="AW2159" t="s">
        <v>4207</v>
      </c>
      <c r="AX2159" t="s">
        <v>4208</v>
      </c>
    </row>
    <row r="2160" spans="47:50">
      <c r="AU2160" t="s">
        <v>5083</v>
      </c>
      <c r="AV2160" t="str">
        <f t="shared" si="34"/>
        <v>oczyszczalnia Samborzec w aglomeracji Samborzec</v>
      </c>
      <c r="AW2160" t="s">
        <v>4218</v>
      </c>
      <c r="AX2160" t="s">
        <v>4219</v>
      </c>
    </row>
    <row r="2161" spans="47:50">
      <c r="AU2161" t="s">
        <v>3081</v>
      </c>
      <c r="AV2161" t="str">
        <f t="shared" si="34"/>
        <v>Oczyszczalnia ścieków Samborowo w aglomeracji Samborowo</v>
      </c>
      <c r="AW2161" t="s">
        <v>4224</v>
      </c>
      <c r="AX2161" t="s">
        <v>3079</v>
      </c>
    </row>
    <row r="2162" spans="47:50">
      <c r="AU2162" t="s">
        <v>6533</v>
      </c>
      <c r="AV2162" t="str">
        <f t="shared" si="34"/>
        <v>GMINNA OCZYSZCZALNIA ŚCIEKÓW w aglomeracji Rzgów</v>
      </c>
      <c r="AW2162" t="s">
        <v>4230</v>
      </c>
      <c r="AX2162" t="s">
        <v>4231</v>
      </c>
    </row>
    <row r="2163" spans="47:50">
      <c r="AU2163" t="s">
        <v>4910</v>
      </c>
      <c r="AV2163" t="str">
        <f t="shared" si="34"/>
        <v>Oczyszczalnia ścieków w Borku w aglomeracji Rzezawa</v>
      </c>
      <c r="AW2163" t="s">
        <v>4236</v>
      </c>
      <c r="AX2163" t="s">
        <v>4237</v>
      </c>
    </row>
    <row r="2164" spans="47:50">
      <c r="AU2164" t="s">
        <v>4911</v>
      </c>
      <c r="AV2164" t="str">
        <f t="shared" si="34"/>
        <v>Oczyszczalnia ścieków w Okulicach  w aglomeracji Rzezawa</v>
      </c>
      <c r="AW2164" t="s">
        <v>4242</v>
      </c>
      <c r="AX2164" t="s">
        <v>4237</v>
      </c>
    </row>
    <row r="2165" spans="47:50">
      <c r="AU2165" t="s">
        <v>7608</v>
      </c>
      <c r="AV2165" t="str">
        <f t="shared" si="34"/>
        <v>Oczyszczalnia Ścieków Rzeszów w aglomeracji Rzeszów</v>
      </c>
      <c r="AW2165" t="s">
        <v>4248</v>
      </c>
      <c r="AX2165" t="s">
        <v>1019</v>
      </c>
    </row>
    <row r="2166" spans="47:50">
      <c r="AU2166" t="s">
        <v>8030</v>
      </c>
      <c r="AV2166" t="str">
        <f t="shared" si="34"/>
        <v>OŚ RZEPIN w aglomeracji Rzepin</v>
      </c>
      <c r="AW2166" t="s">
        <v>4254</v>
      </c>
      <c r="AX2166" t="s">
        <v>4255</v>
      </c>
    </row>
    <row r="2167" spans="47:50">
      <c r="AU2167" t="s">
        <v>8031</v>
      </c>
      <c r="AV2167" t="str">
        <f t="shared" si="34"/>
        <v>OŚ DRZEŃSKO w aglomeracji Rzepin</v>
      </c>
      <c r="AW2167" t="s">
        <v>4260</v>
      </c>
      <c r="AX2167" t="s">
        <v>4255</v>
      </c>
    </row>
    <row r="2168" spans="47:50">
      <c r="AU2168" t="s">
        <v>9125</v>
      </c>
      <c r="AV2168" t="str">
        <f t="shared" si="34"/>
        <v>Bartoszówka w aglomeracji Rzeczyca</v>
      </c>
      <c r="AW2168" t="s">
        <v>4268</v>
      </c>
      <c r="AX2168" t="s">
        <v>4269</v>
      </c>
    </row>
    <row r="2169" spans="47:50">
      <c r="AU2169" t="s">
        <v>2205</v>
      </c>
      <c r="AV2169" t="str">
        <f t="shared" si="34"/>
        <v>RZECZENICA w aglomeracji Rzeczenica</v>
      </c>
      <c r="AW2169" t="s">
        <v>4275</v>
      </c>
      <c r="AX2169" t="s">
        <v>2203</v>
      </c>
    </row>
    <row r="2170" spans="47:50">
      <c r="AU2170" t="s">
        <v>9122</v>
      </c>
      <c r="AV2170" t="str">
        <f t="shared" si="34"/>
        <v>RZĄŚNIK w aglomeracji Rząśnik</v>
      </c>
      <c r="AW2170" t="s">
        <v>4281</v>
      </c>
      <c r="AX2170" t="s">
        <v>4282</v>
      </c>
    </row>
    <row r="2171" spans="47:50">
      <c r="AU2171" t="s">
        <v>5130</v>
      </c>
      <c r="AV2171" t="str">
        <f t="shared" si="34"/>
        <v>Rytro w aglomeracji Rytro</v>
      </c>
      <c r="AW2171" t="s">
        <v>4289</v>
      </c>
      <c r="AX2171" t="s">
        <v>4289</v>
      </c>
    </row>
    <row r="2172" spans="47:50">
      <c r="AU2172" t="s">
        <v>3203</v>
      </c>
      <c r="AV2172" t="str">
        <f t="shared" si="34"/>
        <v>Rytel w aglomeracji Rytel</v>
      </c>
      <c r="AW2172" t="s">
        <v>3447</v>
      </c>
      <c r="AX2172" t="s">
        <v>3447</v>
      </c>
    </row>
    <row r="2173" spans="47:50">
      <c r="AU2173" t="s">
        <v>3074</v>
      </c>
      <c r="AV2173" t="str">
        <f t="shared" si="34"/>
        <v>RYPIN w aglomeracji Rypin</v>
      </c>
      <c r="AW2173" t="s">
        <v>4298</v>
      </c>
      <c r="AX2173" t="s">
        <v>3069</v>
      </c>
    </row>
    <row r="2174" spans="47:50">
      <c r="AU2174" t="s">
        <v>1937</v>
      </c>
      <c r="AV2174" t="str">
        <f t="shared" si="34"/>
        <v>RYN w aglomeracji RYN</v>
      </c>
      <c r="AW2174" t="s">
        <v>1935</v>
      </c>
      <c r="AX2174" t="s">
        <v>1935</v>
      </c>
    </row>
    <row r="2175" spans="47:50">
      <c r="AU2175" t="s">
        <v>7600</v>
      </c>
      <c r="AV2175" t="str">
        <f t="shared" si="34"/>
        <v>Oczyszczalnia Ścieków w Rymanowie w aglomeracji Rymanów</v>
      </c>
      <c r="AW2175" t="s">
        <v>4309</v>
      </c>
      <c r="AX2175" t="s">
        <v>4310</v>
      </c>
    </row>
    <row r="2176" spans="47:50">
      <c r="AU2176" t="s">
        <v>5567</v>
      </c>
      <c r="AV2176" t="str">
        <f t="shared" si="34"/>
        <v>Oczyszczalnia ścieków FREGATA w Rykach w aglomeracji Ryki</v>
      </c>
      <c r="AW2176" t="s">
        <v>4316</v>
      </c>
      <c r="AX2176" t="s">
        <v>4317</v>
      </c>
    </row>
    <row r="2177" spans="47:50">
      <c r="AU2177" t="s">
        <v>3444</v>
      </c>
      <c r="AV2177" t="str">
        <f t="shared" si="34"/>
        <v>Ryjewo w aglomeracji Ryjewo</v>
      </c>
      <c r="AW2177" t="s">
        <v>3442</v>
      </c>
      <c r="AX2177" t="s">
        <v>3442</v>
      </c>
    </row>
    <row r="2178" spans="47:50">
      <c r="AU2178" t="s">
        <v>8433</v>
      </c>
      <c r="AV2178" t="str">
        <f t="shared" si="34"/>
        <v>Rydzyna w aglomeracji Rydzyna</v>
      </c>
      <c r="AW2178" t="s">
        <v>4327</v>
      </c>
      <c r="AX2178" t="s">
        <v>4327</v>
      </c>
    </row>
    <row r="2179" spans="47:50">
      <c r="AU2179" t="s">
        <v>6426</v>
      </c>
      <c r="AV2179" t="str">
        <f t="shared" si="34"/>
        <v>Oczyszczalnia ścieków w Ryczywol w aglomeracji Ryczywół</v>
      </c>
      <c r="AW2179" t="s">
        <v>4333</v>
      </c>
      <c r="AX2179" t="s">
        <v>4334</v>
      </c>
    </row>
    <row r="2180" spans="47:50">
      <c r="AU2180" t="s">
        <v>2732</v>
      </c>
      <c r="AV2180" t="str">
        <f t="shared" si="34"/>
        <v>Oczyszczalnia Rybno w aglomeracji Rybno</v>
      </c>
      <c r="AW2180" t="s">
        <v>4340</v>
      </c>
      <c r="AX2180" t="s">
        <v>2730</v>
      </c>
    </row>
    <row r="2181" spans="47:50">
      <c r="AU2181" t="s">
        <v>3754</v>
      </c>
      <c r="AV2181" t="str">
        <f t="shared" si="34"/>
        <v>Oczyszczalnia ścieków Rybnik Orzepowice w aglomeracji Rybnik</v>
      </c>
      <c r="AW2181" t="s">
        <v>4346</v>
      </c>
      <c r="AX2181" t="s">
        <v>3751</v>
      </c>
    </row>
    <row r="2182" spans="47:50">
      <c r="AU2182" t="s">
        <v>3755</v>
      </c>
      <c r="AV2182" t="str">
        <f t="shared" si="34"/>
        <v>Oczyszczalnia ścieków Rybnik Boguszowice  w aglomeracji Rybnik</v>
      </c>
      <c r="AW2182" t="s">
        <v>4352</v>
      </c>
      <c r="AX2182" t="s">
        <v>3751</v>
      </c>
    </row>
    <row r="2183" spans="47:50">
      <c r="AU2183" t="s">
        <v>4369</v>
      </c>
      <c r="AV2183" t="str">
        <f t="shared" si="34"/>
        <v>Oczyszczalnia ścieków Rudy-Brantolka w aglomeracji Rudy</v>
      </c>
      <c r="AW2183" t="s">
        <v>4360</v>
      </c>
      <c r="AX2183" t="s">
        <v>4361</v>
      </c>
    </row>
    <row r="2184" spans="47:50">
      <c r="AU2184" t="s">
        <v>4370</v>
      </c>
      <c r="AV2184" t="str">
        <f t="shared" si="34"/>
        <v>Oczyszczalnia ścieków MOW Rudy w aglomeracji Rudy</v>
      </c>
      <c r="AW2184" t="s">
        <v>4367</v>
      </c>
      <c r="AX2184" t="s">
        <v>4361</v>
      </c>
    </row>
    <row r="2185" spans="47:50">
      <c r="AU2185" t="s">
        <v>7589</v>
      </c>
      <c r="AV2185" t="str">
        <f t="shared" si="34"/>
        <v>Miejska Oczyszczalnia Ścieków w Rudniku nad Sanem w aglomeracji Rudnik nad Sanem</v>
      </c>
      <c r="AW2185" t="s">
        <v>4372</v>
      </c>
      <c r="AX2185" t="s">
        <v>4373</v>
      </c>
    </row>
    <row r="2186" spans="47:50">
      <c r="AU2186" t="s">
        <v>8026</v>
      </c>
      <c r="AV2186" t="str">
        <f t="shared" si="34"/>
        <v>OCZYSZCZALNIA ŚCIEKÓW W RUDNEJ w aglomeracji RUDNA</v>
      </c>
      <c r="AW2186" t="s">
        <v>4377</v>
      </c>
      <c r="AX2186" t="s">
        <v>4378</v>
      </c>
    </row>
    <row r="2187" spans="47:50">
      <c r="AU2187" t="s">
        <v>9119</v>
      </c>
      <c r="AV2187" t="str">
        <f t="shared" si="34"/>
        <v>Oczyszczalnia Rudki w aglomeracji Rudki</v>
      </c>
      <c r="AW2187" t="s">
        <v>4382</v>
      </c>
      <c r="AX2187" t="s">
        <v>4383</v>
      </c>
    </row>
    <row r="2188" spans="47:50">
      <c r="AU2188" t="s">
        <v>3746</v>
      </c>
      <c r="AV2188" t="str">
        <f t="shared" si="34"/>
        <v>Orzegów w aglomeracji Ruda Śląska</v>
      </c>
      <c r="AW2188" t="s">
        <v>4387</v>
      </c>
      <c r="AX2188" t="s">
        <v>3744</v>
      </c>
    </row>
    <row r="2189" spans="47:50">
      <c r="AU2189" t="s">
        <v>3747</v>
      </c>
      <c r="AV2189" t="str">
        <f t="shared" si="34"/>
        <v>Barbara w aglomeracji Ruda Śląska</v>
      </c>
      <c r="AW2189" t="s">
        <v>4390</v>
      </c>
      <c r="AX2189" t="s">
        <v>3744</v>
      </c>
    </row>
    <row r="2190" spans="47:50">
      <c r="AU2190" t="s">
        <v>3748</v>
      </c>
      <c r="AV2190" t="str">
        <f t="shared" si="34"/>
        <v>Halemba Centrum w aglomeracji Ruda Śląska</v>
      </c>
      <c r="AW2190" t="s">
        <v>4393</v>
      </c>
      <c r="AX2190" t="s">
        <v>3744</v>
      </c>
    </row>
    <row r="2191" spans="47:50">
      <c r="AU2191" t="s">
        <v>7516</v>
      </c>
      <c r="AV2191" t="str">
        <f t="shared" si="34"/>
        <v>Oczyszczalnia Ruda Różaniecka w aglomeracji Ruda Różaniecka</v>
      </c>
      <c r="AW2191" t="s">
        <v>4400</v>
      </c>
      <c r="AX2191" t="s">
        <v>4401</v>
      </c>
    </row>
    <row r="2192" spans="47:50">
      <c r="AU2192" t="s">
        <v>1868</v>
      </c>
      <c r="AV2192" t="str">
        <f t="shared" si="34"/>
        <v>Ruciane - Nida w aglomeracji Ruciane-Nida</v>
      </c>
      <c r="AW2192" t="s">
        <v>4408</v>
      </c>
      <c r="AX2192" t="s">
        <v>1866</v>
      </c>
    </row>
    <row r="2193" spans="47:50">
      <c r="AU2193" t="s">
        <v>7660</v>
      </c>
      <c r="AV2193" t="str">
        <f t="shared" si="34"/>
        <v>Różaniec Pierwszy w aglomeracji Różaniec Pierwszy</v>
      </c>
      <c r="AW2193" t="s">
        <v>4415</v>
      </c>
      <c r="AX2193" t="s">
        <v>4415</v>
      </c>
    </row>
    <row r="2194" spans="47:50">
      <c r="AU2194" t="s">
        <v>1542</v>
      </c>
      <c r="AV2194" t="str">
        <f t="shared" si="34"/>
        <v>Oczyszczalnia Różan w aglomeracji Różan</v>
      </c>
      <c r="AW2194" t="s">
        <v>4422</v>
      </c>
      <c r="AX2194" t="s">
        <v>1539</v>
      </c>
    </row>
    <row r="2195" spans="47:50">
      <c r="AU2195" t="s">
        <v>8430</v>
      </c>
      <c r="AV2195" t="str">
        <f t="shared" si="34"/>
        <v>Oczyszczalnia ścieków w Rozdrażewie w aglomeracji Rozdrażew</v>
      </c>
      <c r="AW2195" t="s">
        <v>4435</v>
      </c>
      <c r="AX2195" t="s">
        <v>4436</v>
      </c>
    </row>
    <row r="2196" spans="47:50">
      <c r="AU2196" t="s">
        <v>2726</v>
      </c>
      <c r="AV2196" t="str">
        <f t="shared" si="34"/>
        <v>Oczyszczalnia ścieków Rowy w aglomeracji Rowy</v>
      </c>
      <c r="AW2196" t="s">
        <v>4443</v>
      </c>
      <c r="AX2196" t="s">
        <v>2724</v>
      </c>
    </row>
    <row r="2197" spans="47:50">
      <c r="AU2197" t="s">
        <v>6908</v>
      </c>
      <c r="AV2197" t="str">
        <f t="shared" si="34"/>
        <v>ROSOSZYCA w aglomeracji Rososzyca</v>
      </c>
      <c r="AW2197" t="s">
        <v>4449</v>
      </c>
      <c r="AX2197" t="s">
        <v>4450</v>
      </c>
    </row>
    <row r="2198" spans="47:50">
      <c r="AU2198" t="s">
        <v>6990</v>
      </c>
      <c r="AV2198" t="str">
        <f t="shared" si="34"/>
        <v>Masarska w aglomeracji Ropczyce</v>
      </c>
      <c r="AW2198" t="s">
        <v>4459</v>
      </c>
      <c r="AX2198" t="s">
        <v>4460</v>
      </c>
    </row>
    <row r="2199" spans="47:50">
      <c r="AU2199" t="s">
        <v>6991</v>
      </c>
      <c r="AV2199" t="str">
        <f t="shared" si="34"/>
        <v>Robotnicza w aglomeracji Ropczyce</v>
      </c>
      <c r="AW2199" t="s">
        <v>4468</v>
      </c>
      <c r="AX2199" t="s">
        <v>4460</v>
      </c>
    </row>
    <row r="2200" spans="47:50">
      <c r="AU2200" t="s">
        <v>7587</v>
      </c>
      <c r="AV2200" t="str">
        <f t="shared" si="34"/>
        <v>Ropa w aglomeracji Ropa</v>
      </c>
      <c r="AW2200" t="s">
        <v>4474</v>
      </c>
      <c r="AX2200" t="s">
        <v>4474</v>
      </c>
    </row>
    <row r="2201" spans="47:50">
      <c r="AU2201" t="s">
        <v>7104</v>
      </c>
      <c r="AV2201" t="str">
        <f t="shared" ref="AV2201:AV2264" si="35">CONCATENATE("",AW2201," w aglomeracji ",AX2201)</f>
        <v>Rokietnica "HYDROVIT SI " w aglomeracji Rokietnica</v>
      </c>
      <c r="AW2201" t="s">
        <v>4478</v>
      </c>
      <c r="AX2201" t="s">
        <v>4479</v>
      </c>
    </row>
    <row r="2202" spans="47:50">
      <c r="AU2202" t="s">
        <v>6904</v>
      </c>
      <c r="AV2202" t="str">
        <f t="shared" si="35"/>
        <v>Oczyszczalnia Bytkowo w aglomeracji Rokietnica</v>
      </c>
      <c r="AW2202" t="s">
        <v>4489</v>
      </c>
      <c r="AX2202" t="s">
        <v>4479</v>
      </c>
    </row>
    <row r="2203" spans="47:50">
      <c r="AU2203" t="s">
        <v>9116</v>
      </c>
      <c r="AV2203" t="str">
        <f t="shared" si="35"/>
        <v>Rokiciny w aglomeracji Rokiciny</v>
      </c>
      <c r="AW2203" t="s">
        <v>4496</v>
      </c>
      <c r="AX2203" t="s">
        <v>4496</v>
      </c>
    </row>
    <row r="2204" spans="47:50">
      <c r="AU2204" t="s">
        <v>6260</v>
      </c>
      <c r="AV2204" t="str">
        <f t="shared" si="35"/>
        <v>Oczyszczalnia ścieków w Rogoźnie w aglomeracji Rogoźno</v>
      </c>
      <c r="AW2204" t="s">
        <v>4503</v>
      </c>
      <c r="AX2204" t="s">
        <v>4504</v>
      </c>
    </row>
    <row r="2205" spans="47:50">
      <c r="AU2205" t="s">
        <v>6734</v>
      </c>
      <c r="AV2205" t="str">
        <f t="shared" si="35"/>
        <v>Mechaniczno biologiczna oczyszczalnia ścieków w aglomeracji Rogowo</v>
      </c>
      <c r="AW2205" t="s">
        <v>4511</v>
      </c>
      <c r="AX2205" t="s">
        <v>4512</v>
      </c>
    </row>
    <row r="2206" spans="47:50">
      <c r="AU2206" t="s">
        <v>6401</v>
      </c>
      <c r="AV2206" t="str">
        <f t="shared" si="35"/>
        <v>Karolina w aglomeracji Rędziny</v>
      </c>
      <c r="AW2206" t="s">
        <v>4520</v>
      </c>
      <c r="AX2206" t="s">
        <v>4521</v>
      </c>
    </row>
    <row r="2207" spans="47:50">
      <c r="AU2207" t="s">
        <v>1489</v>
      </c>
      <c r="AV2207" t="str">
        <f t="shared" si="35"/>
        <v>POBIEROWO w aglomeracji Rewal</v>
      </c>
      <c r="AW2207" t="s">
        <v>4527</v>
      </c>
      <c r="AX2207" t="s">
        <v>1487</v>
      </c>
    </row>
    <row r="2208" spans="47:50">
      <c r="AU2208" t="s">
        <v>1895</v>
      </c>
      <c r="AV2208" t="str">
        <f t="shared" si="35"/>
        <v>oczyszczalnia ścieków WPK Sp. z o.o. w Reszlu w aglomeracji Reszel</v>
      </c>
      <c r="AW2208" t="s">
        <v>4534</v>
      </c>
      <c r="AX2208" t="s">
        <v>1893</v>
      </c>
    </row>
    <row r="2209" spans="47:50">
      <c r="AU2209" t="s">
        <v>1307</v>
      </c>
      <c r="AV2209" t="str">
        <f t="shared" si="35"/>
        <v>Oczyszczalnia Resko w aglomeracji Resko</v>
      </c>
      <c r="AW2209" t="s">
        <v>4539</v>
      </c>
      <c r="AX2209" t="s">
        <v>1304</v>
      </c>
    </row>
    <row r="2210" spans="47:50">
      <c r="AU2210" t="s">
        <v>5676</v>
      </c>
      <c r="AV2210" t="str">
        <f t="shared" si="35"/>
        <v>Miejski Zakład Wodociągów i Kanalizacji w aglomeracji Rejowiec Fabryczny</v>
      </c>
      <c r="AW2210" t="s">
        <v>4546</v>
      </c>
      <c r="AX2210" t="s">
        <v>4547</v>
      </c>
    </row>
    <row r="2211" spans="47:50">
      <c r="AU2211" t="s">
        <v>5756</v>
      </c>
      <c r="AV2211" t="str">
        <f t="shared" si="35"/>
        <v>Rejowiec w aglomeracji Rejowiec</v>
      </c>
      <c r="AW2211" t="s">
        <v>4553</v>
      </c>
      <c r="AX2211" t="s">
        <v>4553</v>
      </c>
    </row>
    <row r="2212" spans="47:50">
      <c r="AU2212" t="s">
        <v>1443</v>
      </c>
      <c r="AV2212" t="str">
        <f t="shared" si="35"/>
        <v>Recz w aglomeracji Recz</v>
      </c>
      <c r="AW2212" t="s">
        <v>1441</v>
      </c>
      <c r="AX2212" t="s">
        <v>1441</v>
      </c>
    </row>
    <row r="2213" spans="47:50">
      <c r="AU2213" t="s">
        <v>1143</v>
      </c>
      <c r="AV2213" t="str">
        <f t="shared" si="35"/>
        <v>Rąbino w aglomeracji Rąbino</v>
      </c>
      <c r="AW2213" t="s">
        <v>1140</v>
      </c>
      <c r="AX2213" t="s">
        <v>1140</v>
      </c>
    </row>
    <row r="2214" spans="47:50">
      <c r="AU2214" t="s">
        <v>8425</v>
      </c>
      <c r="AV2214" t="str">
        <f t="shared" si="35"/>
        <v>Oczyszczalnia ścieków w Rawiczu w aglomeracji Rawicz</v>
      </c>
      <c r="AW2214" t="s">
        <v>4572</v>
      </c>
      <c r="AX2214" t="s">
        <v>4573</v>
      </c>
    </row>
    <row r="2215" spans="47:50">
      <c r="AU2215" t="s">
        <v>9112</v>
      </c>
      <c r="AV2215" t="str">
        <f t="shared" si="35"/>
        <v>Oczyszczalnia ścieków w Żydomicach w aglomeracji Rawa Mazowiecka</v>
      </c>
      <c r="AW2215" t="s">
        <v>4581</v>
      </c>
      <c r="AX2215" t="s">
        <v>4582</v>
      </c>
    </row>
    <row r="2216" spans="47:50">
      <c r="AU2216" t="s">
        <v>9108</v>
      </c>
      <c r="AV2216" t="str">
        <f t="shared" si="35"/>
        <v>Oczyszczalnia ścieków w Falentach w aglomeracji Raszyn</v>
      </c>
      <c r="AW2216" t="s">
        <v>4590</v>
      </c>
      <c r="AX2216" t="s">
        <v>4591</v>
      </c>
    </row>
    <row r="2217" spans="47:50">
      <c r="AU2217" t="s">
        <v>6029</v>
      </c>
      <c r="AV2217" t="str">
        <f t="shared" si="35"/>
        <v>Raszewy w aglomeracji Raszewy</v>
      </c>
      <c r="AW2217" t="s">
        <v>4598</v>
      </c>
      <c r="AX2217" t="s">
        <v>4598</v>
      </c>
    </row>
    <row r="2218" spans="47:50">
      <c r="AU2218" t="s">
        <v>7581</v>
      </c>
      <c r="AV2218" t="str">
        <f t="shared" si="35"/>
        <v>Raniżów-Borki w aglomeracji Raniżów</v>
      </c>
      <c r="AW2218" t="s">
        <v>4607</v>
      </c>
      <c r="AX2218" t="s">
        <v>4608</v>
      </c>
    </row>
    <row r="2219" spans="47:50">
      <c r="AU2219" t="s">
        <v>6328</v>
      </c>
      <c r="AV2219" t="str">
        <f t="shared" si="35"/>
        <v>Rakoniewice w aglomeracji Rakoniewice</v>
      </c>
      <c r="AW2219" t="s">
        <v>4615</v>
      </c>
      <c r="AX2219" t="s">
        <v>4615</v>
      </c>
    </row>
    <row r="2220" spans="47:50">
      <c r="AU2220" t="s">
        <v>1725</v>
      </c>
      <c r="AV2220" t="str">
        <f t="shared" si="35"/>
        <v>Rajgród w aglomeracji Rajgród</v>
      </c>
      <c r="AW2220" t="s">
        <v>1723</v>
      </c>
      <c r="AX2220" t="s">
        <v>1723</v>
      </c>
    </row>
    <row r="2221" spans="47:50">
      <c r="AU2221" t="s">
        <v>5625</v>
      </c>
      <c r="AV2221" t="str">
        <f t="shared" si="35"/>
        <v>Radzyń Podlaski w aglomeracji Radzyń Podlaski</v>
      </c>
      <c r="AW2221" t="s">
        <v>4626</v>
      </c>
      <c r="AX2221" t="s">
        <v>4626</v>
      </c>
    </row>
    <row r="2222" spans="47:50">
      <c r="AU2222" t="s">
        <v>9105</v>
      </c>
      <c r="AV2222" t="str">
        <f t="shared" si="35"/>
        <v>Oczyszczalnia Ścieków Komunalnych w aglomeracji Radzymin</v>
      </c>
      <c r="AW2222" t="s">
        <v>2904</v>
      </c>
      <c r="AX2222" t="s">
        <v>4633</v>
      </c>
    </row>
    <row r="2223" spans="47:50">
      <c r="AU2223" t="s">
        <v>2100</v>
      </c>
      <c r="AV2223" t="str">
        <f t="shared" si="35"/>
        <v>Oczyszczalnia ścieków miasta Radziejów w Broniewku w aglomeracji Radziejów</v>
      </c>
      <c r="AW2223" t="s">
        <v>4639</v>
      </c>
      <c r="AX2223" t="s">
        <v>2095</v>
      </c>
    </row>
    <row r="2224" spans="47:50">
      <c r="AU2224" t="s">
        <v>7578</v>
      </c>
      <c r="AV2224" t="str">
        <f t="shared" si="35"/>
        <v>Radymno Pomiltek w aglomeracji Radymno</v>
      </c>
      <c r="AW2224" t="s">
        <v>4645</v>
      </c>
      <c r="AX2224" t="s">
        <v>4646</v>
      </c>
    </row>
    <row r="2225" spans="47:50">
      <c r="AU2225" t="s">
        <v>8422</v>
      </c>
      <c r="AV2225" t="str">
        <f t="shared" si="35"/>
        <v>Radwanice w aglomeracji Radwanice</v>
      </c>
      <c r="AW2225" t="s">
        <v>4654</v>
      </c>
      <c r="AX2225" t="s">
        <v>4654</v>
      </c>
    </row>
    <row r="2226" spans="47:50">
      <c r="AU2226" t="s">
        <v>9102</v>
      </c>
      <c r="AV2226" t="str">
        <f t="shared" si="35"/>
        <v>Radoszyce w aglomeracji Radoszyce</v>
      </c>
      <c r="AW2226" t="s">
        <v>4661</v>
      </c>
      <c r="AX2226" t="s">
        <v>4661</v>
      </c>
    </row>
    <row r="2227" spans="47:50">
      <c r="AU2227" t="s">
        <v>9099</v>
      </c>
      <c r="AV2227" t="str">
        <f t="shared" si="35"/>
        <v>Radom w aglomeracji Radom</v>
      </c>
      <c r="AW2227" t="s">
        <v>4666</v>
      </c>
      <c r="AX2227" t="s">
        <v>4666</v>
      </c>
    </row>
    <row r="2228" spans="47:50">
      <c r="AU2228" t="s">
        <v>4718</v>
      </c>
      <c r="AV2228" t="str">
        <f t="shared" si="35"/>
        <v>Oczyszczalnia Ścieków w Radłowie w aglomeracji Radłów</v>
      </c>
      <c r="AW2228" t="s">
        <v>4674</v>
      </c>
      <c r="AX2228" t="s">
        <v>4675</v>
      </c>
    </row>
    <row r="2229" spans="47:50">
      <c r="AU2229" t="s">
        <v>4712</v>
      </c>
      <c r="AV2229" t="str">
        <f t="shared" si="35"/>
        <v>Radgoszcz-Centrum w aglomeracji Radgoszcz</v>
      </c>
      <c r="AW2229" t="s">
        <v>4681</v>
      </c>
      <c r="AX2229" t="s">
        <v>4682</v>
      </c>
    </row>
    <row r="2230" spans="47:50">
      <c r="AU2230" t="s">
        <v>2384</v>
      </c>
      <c r="AV2230" t="str">
        <f t="shared" si="35"/>
        <v>Radawnica w aglomeracji Radawnica</v>
      </c>
      <c r="AW2230" t="s">
        <v>2382</v>
      </c>
      <c r="AX2230" t="s">
        <v>2382</v>
      </c>
    </row>
    <row r="2231" spans="47:50">
      <c r="AU2231" t="s">
        <v>6141</v>
      </c>
      <c r="AV2231" t="str">
        <f t="shared" si="35"/>
        <v>Racot w aglomeracji Racot</v>
      </c>
      <c r="AW2231" t="s">
        <v>4696</v>
      </c>
      <c r="AX2231" t="s">
        <v>4696</v>
      </c>
    </row>
    <row r="2232" spans="47:50">
      <c r="AU2232" t="s">
        <v>3739</v>
      </c>
      <c r="AV2232" t="str">
        <f t="shared" si="35"/>
        <v>Oczyszczalnia Ścieków w Raciborzu w aglomeracji Racibórz</v>
      </c>
      <c r="AW2232" t="s">
        <v>4701</v>
      </c>
      <c r="AX2232" t="s">
        <v>3735</v>
      </c>
    </row>
    <row r="2233" spans="47:50">
      <c r="AU2233" t="s">
        <v>9095</v>
      </c>
      <c r="AV2233" t="str">
        <f t="shared" si="35"/>
        <v xml:space="preserve">Oczyszczalnia Ścieków w Raciążu w aglomeracji Raciąż </v>
      </c>
      <c r="AW2233" t="s">
        <v>4708</v>
      </c>
      <c r="AX2233" t="s">
        <v>4709</v>
      </c>
    </row>
    <row r="2234" spans="47:50">
      <c r="AU2234" t="s">
        <v>5181</v>
      </c>
      <c r="AV2234" t="str">
        <f t="shared" si="35"/>
        <v>Oczyszczalnia ścieków Miasta Rabka-Zdrój w aglomeracji Rabka-Zdrój</v>
      </c>
      <c r="AW2234" t="s">
        <v>4714</v>
      </c>
      <c r="AX2234" t="s">
        <v>4715</v>
      </c>
    </row>
    <row r="2235" spans="47:50">
      <c r="AU2235" t="s">
        <v>4706</v>
      </c>
      <c r="AV2235" t="str">
        <f t="shared" si="35"/>
        <v>Oczyszczalnia ścieków w Rokicinach Podhalańskich w aglomeracji Raba Wyżna – Rokiciny Podhalańskie</v>
      </c>
      <c r="AW2235" t="s">
        <v>4719</v>
      </c>
      <c r="AX2235" t="s">
        <v>4703</v>
      </c>
    </row>
    <row r="2236" spans="47:50">
      <c r="AU2236" t="s">
        <v>6731</v>
      </c>
      <c r="AV2236" t="str">
        <f t="shared" si="35"/>
        <v>PS500 w aglomeracji Pyzdry</v>
      </c>
      <c r="AW2236" t="s">
        <v>4723</v>
      </c>
      <c r="AX2236" t="s">
        <v>4724</v>
      </c>
    </row>
    <row r="2237" spans="47:50">
      <c r="AU2237" t="s">
        <v>7151</v>
      </c>
      <c r="AV2237" t="str">
        <f t="shared" si="35"/>
        <v>Jastkowice w aglomeracji Pysznica</v>
      </c>
      <c r="AW2237" t="s">
        <v>4728</v>
      </c>
      <c r="AX2237" t="s">
        <v>4729</v>
      </c>
    </row>
    <row r="2238" spans="47:50">
      <c r="AU2238" t="s">
        <v>1458</v>
      </c>
      <c r="AV2238" t="str">
        <f t="shared" si="35"/>
        <v>Pyrzyce w aglomeracji Pyrzyce</v>
      </c>
      <c r="AW2238" t="s">
        <v>1455</v>
      </c>
      <c r="AX2238" t="s">
        <v>1455</v>
      </c>
    </row>
    <row r="2239" spans="47:50">
      <c r="AU2239" t="s">
        <v>9091</v>
      </c>
      <c r="AV2239" t="str">
        <f t="shared" si="35"/>
        <v>Hydrocentrum w aglomeracji Puszcza Mariańska</v>
      </c>
      <c r="AW2239" t="s">
        <v>4736</v>
      </c>
      <c r="AX2239" t="s">
        <v>4737</v>
      </c>
    </row>
    <row r="2240" spans="47:50">
      <c r="AU2240" t="s">
        <v>9089</v>
      </c>
      <c r="AV2240" t="str">
        <f t="shared" si="35"/>
        <v>Pułtusk w aglomeracji Pułtusk</v>
      </c>
      <c r="AW2240" t="s">
        <v>4741</v>
      </c>
      <c r="AX2240" t="s">
        <v>4741</v>
      </c>
    </row>
    <row r="2241" spans="47:50">
      <c r="AU2241" t="s">
        <v>7575</v>
      </c>
      <c r="AV2241" t="str">
        <f t="shared" si="35"/>
        <v>Pułanki w aglomeracji Pułanki</v>
      </c>
      <c r="AW2241" t="s">
        <v>4747</v>
      </c>
      <c r="AX2241" t="s">
        <v>4747</v>
      </c>
    </row>
    <row r="2242" spans="47:50">
      <c r="AU2242" t="s">
        <v>2719</v>
      </c>
      <c r="AV2242" t="str">
        <f t="shared" si="35"/>
        <v>Swarzewo w aglomeracji Puck</v>
      </c>
      <c r="AW2242" t="s">
        <v>4751</v>
      </c>
      <c r="AX2242" t="s">
        <v>2716</v>
      </c>
    </row>
    <row r="2243" spans="47:50">
      <c r="AU2243" t="s">
        <v>5752</v>
      </c>
      <c r="AV2243" t="str">
        <f t="shared" si="35"/>
        <v xml:space="preserve">Puchaczów w aglomeracji Puchaczów </v>
      </c>
      <c r="AW2243" t="s">
        <v>4757</v>
      </c>
      <c r="AX2243" t="s">
        <v>4758</v>
      </c>
    </row>
    <row r="2244" spans="47:50">
      <c r="AU2244" t="s">
        <v>3732</v>
      </c>
      <c r="AV2244" t="str">
        <f t="shared" si="35"/>
        <v>OŚ"PSZÓW" w aglomeracji Pszów</v>
      </c>
      <c r="AW2244" t="s">
        <v>4763</v>
      </c>
      <c r="AX2244" t="s">
        <v>3729</v>
      </c>
    </row>
    <row r="2245" spans="47:50">
      <c r="AU2245" t="s">
        <v>3725</v>
      </c>
      <c r="AV2245" t="str">
        <f t="shared" si="35"/>
        <v>Oczyszczalnia Ścieków „Pszczyna” w aglomeracji Pszczyna</v>
      </c>
      <c r="AW2245" t="s">
        <v>4768</v>
      </c>
      <c r="AX2245" t="s">
        <v>3722</v>
      </c>
    </row>
    <row r="2246" spans="47:50">
      <c r="AU2246" t="s">
        <v>3066</v>
      </c>
      <c r="AV2246" t="str">
        <f t="shared" si="35"/>
        <v>Oczyszczalnia Pszczółki w aglomeracji Pszczółki</v>
      </c>
      <c r="AW2246" t="s">
        <v>4771</v>
      </c>
      <c r="AX2246" t="s">
        <v>3064</v>
      </c>
    </row>
    <row r="2247" spans="47:50">
      <c r="AU2247" t="s">
        <v>6268</v>
      </c>
      <c r="AV2247" t="str">
        <f t="shared" si="35"/>
        <v>Pszczew w aglomeracji Pszczew</v>
      </c>
      <c r="AW2247" t="s">
        <v>4778</v>
      </c>
      <c r="AX2247" t="s">
        <v>4778</v>
      </c>
    </row>
    <row r="2248" spans="47:50">
      <c r="AU2248" t="s">
        <v>3587</v>
      </c>
      <c r="AV2248" t="str">
        <f t="shared" si="35"/>
        <v>Przywidz w aglomeracji Przywidz</v>
      </c>
      <c r="AW2248" t="s">
        <v>3585</v>
      </c>
      <c r="AX2248" t="s">
        <v>3585</v>
      </c>
    </row>
    <row r="2249" spans="47:50">
      <c r="AU2249" t="s">
        <v>6454</v>
      </c>
      <c r="AV2249" t="str">
        <f t="shared" si="35"/>
        <v>Przytoczna w aglomeracji Przytoczna</v>
      </c>
      <c r="AW2249" t="s">
        <v>4791</v>
      </c>
      <c r="AX2249" t="s">
        <v>4791</v>
      </c>
    </row>
    <row r="2250" spans="47:50">
      <c r="AU2250" t="s">
        <v>9085</v>
      </c>
      <c r="AV2250" t="str">
        <f t="shared" si="35"/>
        <v>Przysucha w aglomeracji Przysucha</v>
      </c>
      <c r="AW2250" t="s">
        <v>4797</v>
      </c>
      <c r="AX2250" t="s">
        <v>4797</v>
      </c>
    </row>
    <row r="2251" spans="47:50">
      <c r="AU2251" t="s">
        <v>6136</v>
      </c>
      <c r="AV2251" t="str">
        <f t="shared" si="35"/>
        <v>OCZYSZCZALNIA ŚCIEKÓW W PRZYROWIE w aglomeracji Przyrów</v>
      </c>
      <c r="AW2251" t="s">
        <v>4803</v>
      </c>
      <c r="AX2251" t="s">
        <v>4804</v>
      </c>
    </row>
    <row r="2252" spans="47:50">
      <c r="AU2252" t="s">
        <v>1028</v>
      </c>
      <c r="AV2252" t="str">
        <f t="shared" si="35"/>
        <v>Zabierzewo w aglomeracji Przybiernów</v>
      </c>
      <c r="AW2252" t="s">
        <v>4809</v>
      </c>
      <c r="AX2252" t="s">
        <v>1024</v>
      </c>
    </row>
    <row r="2253" spans="47:50">
      <c r="AU2253" t="s">
        <v>2713</v>
      </c>
      <c r="AV2253" t="str">
        <f t="shared" si="35"/>
        <v>Przodkowo w aglomeracji Przodkowo</v>
      </c>
      <c r="AW2253" t="s">
        <v>2711</v>
      </c>
      <c r="AX2253" t="s">
        <v>2711</v>
      </c>
    </row>
    <row r="2254" spans="47:50">
      <c r="AU2254" t="s">
        <v>4366</v>
      </c>
      <c r="AV2254" t="str">
        <f t="shared" si="35"/>
        <v>Przezchlebie w aglomeracji Przezchlebie</v>
      </c>
      <c r="AW2254" t="s">
        <v>4363</v>
      </c>
      <c r="AX2254" t="s">
        <v>4363</v>
      </c>
    </row>
    <row r="2255" spans="47:50">
      <c r="AU2255" t="s">
        <v>7305</v>
      </c>
      <c r="AV2255" t="str">
        <f t="shared" si="35"/>
        <v>Przewrotne w aglomeracji Przewrotne</v>
      </c>
      <c r="AW2255" t="s">
        <v>4829</v>
      </c>
      <c r="AX2255" t="s">
        <v>4829</v>
      </c>
    </row>
    <row r="2256" spans="47:50">
      <c r="AU2256" t="s">
        <v>6975</v>
      </c>
      <c r="AV2256" t="str">
        <f t="shared" si="35"/>
        <v>Oczyszczalnia Ścieków w Przeworsku w aglomeracji Przeworsk</v>
      </c>
      <c r="AW2256" t="s">
        <v>4835</v>
      </c>
      <c r="AX2256" t="s">
        <v>4836</v>
      </c>
    </row>
    <row r="2257" spans="47:50">
      <c r="AU2257" t="s">
        <v>7571</v>
      </c>
      <c r="AV2257" t="str">
        <f t="shared" si="35"/>
        <v>oczyszczalnia ścieków w Przemyślu w aglomeracji Przemyśl</v>
      </c>
      <c r="AW2257" t="s">
        <v>4844</v>
      </c>
      <c r="AX2257" t="s">
        <v>4845</v>
      </c>
    </row>
    <row r="2258" spans="47:50">
      <c r="AU2258" t="s">
        <v>8419</v>
      </c>
      <c r="AV2258" t="str">
        <f t="shared" si="35"/>
        <v>Oczyszczalnia ścieków w aglomeracji Przemków</v>
      </c>
      <c r="AW2258" t="s">
        <v>1160</v>
      </c>
      <c r="AX2258" t="s">
        <v>4857</v>
      </c>
    </row>
    <row r="2259" spans="47:50">
      <c r="AU2259" t="s">
        <v>8414</v>
      </c>
      <c r="AV2259" t="str">
        <f t="shared" si="35"/>
        <v xml:space="preserve">Przemęt w aglomeracji Przemęt </v>
      </c>
      <c r="AW2259" t="s">
        <v>4865</v>
      </c>
      <c r="AX2259" t="s">
        <v>4866</v>
      </c>
    </row>
    <row r="2260" spans="47:50">
      <c r="AU2260" t="s">
        <v>8415</v>
      </c>
      <c r="AV2260" t="str">
        <f t="shared" si="35"/>
        <v xml:space="preserve">Wieleń w aglomeracji Przemęt </v>
      </c>
      <c r="AW2260" t="s">
        <v>2126</v>
      </c>
      <c r="AX2260" t="s">
        <v>4866</v>
      </c>
    </row>
    <row r="2261" spans="47:50">
      <c r="AU2261" t="s">
        <v>9082</v>
      </c>
      <c r="AV2261" t="str">
        <f t="shared" si="35"/>
        <v>Przedbórz w aglomeracji Przedbórz</v>
      </c>
      <c r="AW2261" t="s">
        <v>4876</v>
      </c>
      <c r="AX2261" t="s">
        <v>4876</v>
      </c>
    </row>
    <row r="2262" spans="47:50">
      <c r="AU2262" t="s">
        <v>7565</v>
      </c>
      <c r="AV2262" t="str">
        <f t="shared" si="35"/>
        <v>mechaniczno-biologiczna oczyszczalnia ścieków w Błoniu w aglomeracji Przecław</v>
      </c>
      <c r="AW2262" t="s">
        <v>4882</v>
      </c>
      <c r="AX2262" t="s">
        <v>4883</v>
      </c>
    </row>
    <row r="2263" spans="47:50">
      <c r="AU2263" t="s">
        <v>3438</v>
      </c>
      <c r="AV2263" t="str">
        <f t="shared" si="35"/>
        <v>Przechlewo w aglomeracji Przechlewo</v>
      </c>
      <c r="AW2263" t="s">
        <v>3436</v>
      </c>
      <c r="AX2263" t="s">
        <v>3436</v>
      </c>
    </row>
    <row r="2264" spans="47:50">
      <c r="AU2264" t="s">
        <v>9079</v>
      </c>
      <c r="AV2264" t="str">
        <f t="shared" si="35"/>
        <v>Oczyszczalnia ścieków w Przasnyszu w aglomeracji Przasnysz</v>
      </c>
      <c r="AW2264" t="s">
        <v>4892</v>
      </c>
      <c r="AX2264" t="s">
        <v>4893</v>
      </c>
    </row>
    <row r="2265" spans="47:50">
      <c r="AU2265" t="s">
        <v>9076</v>
      </c>
      <c r="AV2265" t="str">
        <f t="shared" ref="AV2265:AV2328" si="36">CONCATENATE("",AW2265," w aglomeracji ",AX2265)</f>
        <v>Zakład Pruszków w aglomeracji Pruszków</v>
      </c>
      <c r="AW2265" t="s">
        <v>4901</v>
      </c>
      <c r="AX2265" t="s">
        <v>4902</v>
      </c>
    </row>
    <row r="2266" spans="47:50">
      <c r="AU2266" t="s">
        <v>3432</v>
      </c>
      <c r="AV2266" t="str">
        <f t="shared" si="36"/>
        <v>PRUSZCZ w aglomeracji PRUSZCZ</v>
      </c>
      <c r="AW2266" t="s">
        <v>3430</v>
      </c>
      <c r="AX2266" t="s">
        <v>3430</v>
      </c>
    </row>
    <row r="2267" spans="47:50">
      <c r="AU2267" t="s">
        <v>8021</v>
      </c>
      <c r="AV2267" t="str">
        <f t="shared" si="36"/>
        <v>Pietrowice Małe w aglomeracji Prusice</v>
      </c>
      <c r="AW2267" t="s">
        <v>4913</v>
      </c>
      <c r="AX2267" t="s">
        <v>4914</v>
      </c>
    </row>
    <row r="2268" spans="47:50">
      <c r="AU2268" t="s">
        <v>4072</v>
      </c>
      <c r="AV2268" t="str">
        <f t="shared" si="36"/>
        <v>Oczyszczalnia Ścieków w Prudniku  w aglomeracji Prudnik</v>
      </c>
      <c r="AW2268" t="s">
        <v>4918</v>
      </c>
      <c r="AX2268" t="s">
        <v>4068</v>
      </c>
    </row>
    <row r="2269" spans="47:50">
      <c r="AU2269" t="s">
        <v>7563</v>
      </c>
      <c r="AV2269" t="str">
        <f t="shared" si="36"/>
        <v>Oczyszczalnia ścieków w Pruchniku w aglomeracji Pruchnik</v>
      </c>
      <c r="AW2269" t="s">
        <v>4923</v>
      </c>
      <c r="AX2269" t="s">
        <v>4924</v>
      </c>
    </row>
    <row r="2270" spans="47:50">
      <c r="AU2270" t="s">
        <v>3717</v>
      </c>
      <c r="AV2270" t="str">
        <f t="shared" si="36"/>
        <v>Oczyszczalnia ścieków w Prószkowie w aglomeracji Prószków</v>
      </c>
      <c r="AW2270" t="s">
        <v>4929</v>
      </c>
      <c r="AX2270" t="s">
        <v>3714</v>
      </c>
    </row>
    <row r="2271" spans="47:50">
      <c r="AU2271" t="s">
        <v>5038</v>
      </c>
      <c r="AV2271" t="str">
        <f t="shared" si="36"/>
        <v>Oczyszczalnia Ścieków w Proszowicach w aglomeracji Proszowice</v>
      </c>
      <c r="AW2271" t="s">
        <v>4933</v>
      </c>
      <c r="AX2271" t="s">
        <v>4934</v>
      </c>
    </row>
    <row r="2272" spans="47:50">
      <c r="AU2272" t="s">
        <v>1945</v>
      </c>
      <c r="AV2272" t="str">
        <f t="shared" si="36"/>
        <v>PROSTKI w aglomeracji PROSTKI</v>
      </c>
      <c r="AW2272" t="s">
        <v>1943</v>
      </c>
      <c r="AX2272" t="s">
        <v>1943</v>
      </c>
    </row>
    <row r="2273" spans="47:50">
      <c r="AU2273" t="s">
        <v>8018</v>
      </c>
      <c r="AV2273" t="str">
        <f t="shared" si="36"/>
        <v xml:space="preserve">komunalna oczyszczalnia ścieków w aglomeracji Prochowice </v>
      </c>
      <c r="AW2273" t="s">
        <v>4943</v>
      </c>
      <c r="AX2273" t="s">
        <v>4944</v>
      </c>
    </row>
    <row r="2274" spans="47:50">
      <c r="AU2274" t="s">
        <v>6654</v>
      </c>
      <c r="AV2274" t="str">
        <f t="shared" si="36"/>
        <v>Oczyszczalnia Ścieków Praszka w aglomeracji Praszka</v>
      </c>
      <c r="AW2274" t="s">
        <v>4950</v>
      </c>
      <c r="AX2274" t="s">
        <v>4951</v>
      </c>
    </row>
    <row r="2275" spans="47:50">
      <c r="AU2275" t="s">
        <v>3424</v>
      </c>
      <c r="AV2275" t="str">
        <f t="shared" si="36"/>
        <v>Prabuty w aglomeracji Prabuty</v>
      </c>
      <c r="AW2275" t="s">
        <v>3422</v>
      </c>
      <c r="AX2275" t="s">
        <v>3422</v>
      </c>
    </row>
    <row r="2276" spans="47:50">
      <c r="AU2276" t="s">
        <v>6173</v>
      </c>
      <c r="AV2276" t="str">
        <f t="shared" si="36"/>
        <v>Centralna Oczyszczalnia Ścieków w aglomeracji Poznań</v>
      </c>
      <c r="AW2276" t="s">
        <v>4958</v>
      </c>
      <c r="AX2276" t="s">
        <v>1038</v>
      </c>
    </row>
    <row r="2277" spans="47:50">
      <c r="AU2277" t="s">
        <v>6174</v>
      </c>
      <c r="AV2277" t="str">
        <f t="shared" si="36"/>
        <v>Lewobrzeżna Oczyszczalnia Ścieków w aglomeracji Poznań</v>
      </c>
      <c r="AW2277" t="s">
        <v>4963</v>
      </c>
      <c r="AX2277" t="s">
        <v>1038</v>
      </c>
    </row>
    <row r="2278" spans="47:50">
      <c r="AU2278" t="s">
        <v>1978</v>
      </c>
      <c r="AV2278" t="str">
        <f t="shared" si="36"/>
        <v>Pozezdrze  w aglomeracji Pozezdrze</v>
      </c>
      <c r="AW2278" t="s">
        <v>4966</v>
      </c>
      <c r="AX2278" t="s">
        <v>1976</v>
      </c>
    </row>
    <row r="2279" spans="47:50">
      <c r="AU2279" t="s">
        <v>6738</v>
      </c>
      <c r="AV2279" t="str">
        <f t="shared" si="36"/>
        <v>Oczyszczalnia ścieków w m. Ługi w aglomeracji Powidz</v>
      </c>
      <c r="AW2279" t="s">
        <v>4971</v>
      </c>
      <c r="AX2279" t="s">
        <v>4972</v>
      </c>
    </row>
    <row r="2280" spans="47:50">
      <c r="AU2280" t="s">
        <v>6739</v>
      </c>
      <c r="AV2280" t="str">
        <f t="shared" si="36"/>
        <v>Oczyszczalnia ścieków w m. Ługi w aglomeracji Powidz</v>
      </c>
      <c r="AW2280" t="s">
        <v>4971</v>
      </c>
      <c r="AX2280" t="s">
        <v>4972</v>
      </c>
    </row>
    <row r="2281" spans="47:50">
      <c r="AU2281" t="s">
        <v>2124</v>
      </c>
      <c r="AV2281" t="str">
        <f t="shared" si="36"/>
        <v>Oczyszczalnia Potulice w aglomeracji Potulice</v>
      </c>
      <c r="AW2281" t="s">
        <v>4982</v>
      </c>
      <c r="AX2281" t="s">
        <v>2121</v>
      </c>
    </row>
    <row r="2282" spans="47:50">
      <c r="AU2282" t="s">
        <v>3059</v>
      </c>
      <c r="AV2282" t="str">
        <f t="shared" si="36"/>
        <v xml:space="preserve">Potęgowo w aglomeracji Potęgowo </v>
      </c>
      <c r="AW2282" t="s">
        <v>4987</v>
      </c>
      <c r="AX2282" t="s">
        <v>3055</v>
      </c>
    </row>
    <row r="2283" spans="47:50">
      <c r="AU2283" t="s">
        <v>3709</v>
      </c>
      <c r="AV2283" t="str">
        <f t="shared" si="36"/>
        <v>Poręba nowa w aglomeracji Poręba</v>
      </c>
      <c r="AW2283" t="s">
        <v>4993</v>
      </c>
      <c r="AX2283" t="s">
        <v>3706</v>
      </c>
    </row>
    <row r="2284" spans="47:50">
      <c r="AU2284" t="s">
        <v>3710</v>
      </c>
      <c r="AV2284" t="str">
        <f t="shared" si="36"/>
        <v>Poręba stara w aglomeracji Poręba</v>
      </c>
      <c r="AW2284" t="s">
        <v>4996</v>
      </c>
      <c r="AX2284" t="s">
        <v>3706</v>
      </c>
    </row>
    <row r="2285" spans="47:50">
      <c r="AU2285" t="s">
        <v>6079</v>
      </c>
      <c r="AV2285" t="str">
        <f t="shared" si="36"/>
        <v>Oczyszczalnia Ścieków w Poraju w aglomeracji Poraj</v>
      </c>
      <c r="AW2285" t="s">
        <v>5002</v>
      </c>
      <c r="AX2285" t="s">
        <v>5003</v>
      </c>
    </row>
    <row r="2286" spans="47:50">
      <c r="AU2286" t="s">
        <v>6894</v>
      </c>
      <c r="AV2286" t="str">
        <f t="shared" si="36"/>
        <v>Gminna oczyszczalnia ścieków komunalnych w Popowie w aglomeracji Popów</v>
      </c>
      <c r="AW2286" t="s">
        <v>5008</v>
      </c>
      <c r="AX2286" t="s">
        <v>5009</v>
      </c>
    </row>
    <row r="2287" spans="47:50">
      <c r="AU2287" t="s">
        <v>4357</v>
      </c>
      <c r="AV2287" t="str">
        <f t="shared" si="36"/>
        <v>Stare Siołkowice w aglomeracji Popielów-Karłowice</v>
      </c>
      <c r="AW2287" t="s">
        <v>5015</v>
      </c>
      <c r="AX2287" t="s">
        <v>4354</v>
      </c>
    </row>
    <row r="2288" spans="47:50">
      <c r="AU2288" t="s">
        <v>4358</v>
      </c>
      <c r="AV2288" t="str">
        <f t="shared" si="36"/>
        <v>Karłowice w aglomeracji Popielów-Karłowice</v>
      </c>
      <c r="AW2288" t="s">
        <v>5021</v>
      </c>
      <c r="AX2288" t="s">
        <v>4354</v>
      </c>
    </row>
    <row r="2289" spans="47:50">
      <c r="AU2289" t="s">
        <v>8408</v>
      </c>
      <c r="AV2289" t="str">
        <f t="shared" si="36"/>
        <v>Poniec w aglomeracji Poniec</v>
      </c>
      <c r="AW2289" t="s">
        <v>5027</v>
      </c>
      <c r="AX2289" t="s">
        <v>5027</v>
      </c>
    </row>
    <row r="2290" spans="47:50">
      <c r="AU2290" t="s">
        <v>8409</v>
      </c>
      <c r="AV2290" t="str">
        <f t="shared" si="36"/>
        <v>Rokosowo w aglomeracji Poniec</v>
      </c>
      <c r="AW2290" t="s">
        <v>5030</v>
      </c>
      <c r="AX2290" t="s">
        <v>5027</v>
      </c>
    </row>
    <row r="2291" spans="47:50">
      <c r="AU2291" t="s">
        <v>9072</v>
      </c>
      <c r="AV2291" t="str">
        <f t="shared" si="36"/>
        <v>MEWA w aglomeracji Pomiechówek</v>
      </c>
      <c r="AW2291" t="s">
        <v>5035</v>
      </c>
      <c r="AX2291" t="s">
        <v>5036</v>
      </c>
    </row>
    <row r="2292" spans="47:50">
      <c r="AU2292" t="s">
        <v>1350</v>
      </c>
      <c r="AV2292" t="str">
        <f t="shared" si="36"/>
        <v>Połczyn-Zdrój  w aglomeracji Połczyn-Zdrój</v>
      </c>
      <c r="AW2292" t="s">
        <v>5039</v>
      </c>
      <c r="AX2292" t="s">
        <v>1347</v>
      </c>
    </row>
    <row r="2293" spans="47:50">
      <c r="AU2293" t="s">
        <v>4700</v>
      </c>
      <c r="AV2293" t="str">
        <f t="shared" si="36"/>
        <v>OŚ w Łęgu k. Połańca w aglomeracji Połaniec</v>
      </c>
      <c r="AW2293" t="s">
        <v>5045</v>
      </c>
      <c r="AX2293" t="s">
        <v>4698</v>
      </c>
    </row>
    <row r="2294" spans="47:50">
      <c r="AU2294" t="s">
        <v>4351</v>
      </c>
      <c r="AV2294" t="str">
        <f t="shared" si="36"/>
        <v>Polska Cerekiew typu ECOLO-CHIEF w aglomeracji Polska Cerekiew</v>
      </c>
      <c r="AW2294" t="s">
        <v>5049</v>
      </c>
      <c r="AX2294" t="s">
        <v>4348</v>
      </c>
    </row>
    <row r="2295" spans="47:50">
      <c r="AU2295" t="s">
        <v>8404</v>
      </c>
      <c r="AV2295" t="str">
        <f t="shared" si="36"/>
        <v>Komunalna Oczyszczalnia Ścieków w Polkowicach w aglomeracji Polkowice</v>
      </c>
      <c r="AW2295" t="s">
        <v>5056</v>
      </c>
      <c r="AX2295" t="s">
        <v>5057</v>
      </c>
    </row>
    <row r="2296" spans="47:50">
      <c r="AU2296" t="s">
        <v>1414</v>
      </c>
      <c r="AV2296" t="str">
        <f t="shared" si="36"/>
        <v>Zakładowa Oczyszczalnia ścieków w aglomeracji Police</v>
      </c>
      <c r="AW2296" t="s">
        <v>5062</v>
      </c>
      <c r="AX2296" t="s">
        <v>1412</v>
      </c>
    </row>
    <row r="2297" spans="47:50">
      <c r="AU2297" t="s">
        <v>7119</v>
      </c>
      <c r="AV2297" t="str">
        <f t="shared" si="36"/>
        <v>Oczyszczalnia ścieków w Berezce w aglomeracji Polańczyk</v>
      </c>
      <c r="AW2297" t="s">
        <v>5067</v>
      </c>
      <c r="AX2297" t="s">
        <v>5068</v>
      </c>
    </row>
    <row r="2298" spans="47:50">
      <c r="AU2298" t="s">
        <v>1357</v>
      </c>
      <c r="AV2298" t="str">
        <f t="shared" si="36"/>
        <v>Oczyszczalnia Polanów w aglomeracji Polanów</v>
      </c>
      <c r="AW2298" t="s">
        <v>5074</v>
      </c>
      <c r="AX2298" t="s">
        <v>1354</v>
      </c>
    </row>
    <row r="2299" spans="47:50">
      <c r="AU2299" t="s">
        <v>8401</v>
      </c>
      <c r="AV2299" t="str">
        <f t="shared" si="36"/>
        <v>Oczyszczalnia Ścieków w Szalejowie Górnym w aglomeracji Polanica-Zdrój</v>
      </c>
      <c r="AW2299" t="s">
        <v>5080</v>
      </c>
      <c r="AX2299" t="s">
        <v>5081</v>
      </c>
    </row>
    <row r="2300" spans="47:50">
      <c r="AU2300" t="s">
        <v>4064</v>
      </c>
      <c r="AV2300" t="str">
        <f t="shared" si="36"/>
        <v>Oczyszczalnia Pogwizdów w aglomeracji Pogwizdów</v>
      </c>
      <c r="AW2300" t="s">
        <v>5084</v>
      </c>
      <c r="AX2300" t="s">
        <v>4060</v>
      </c>
    </row>
    <row r="2301" spans="47:50">
      <c r="AU2301" t="s">
        <v>6919</v>
      </c>
      <c r="AV2301" t="str">
        <f t="shared" si="36"/>
        <v>Pogorzela w aglomeracji Pogorzela</v>
      </c>
      <c r="AW2301" t="s">
        <v>5090</v>
      </c>
      <c r="AX2301" t="s">
        <v>5090</v>
      </c>
    </row>
    <row r="2302" spans="47:50">
      <c r="AU2302" t="s">
        <v>8386</v>
      </c>
      <c r="AV2302" t="str">
        <f t="shared" si="36"/>
        <v>Oczyszczalnia ścieków w Marczycach  w aglomeracji Podgórzyn</v>
      </c>
      <c r="AW2302" t="s">
        <v>5094</v>
      </c>
      <c r="AX2302" t="s">
        <v>5095</v>
      </c>
    </row>
    <row r="2303" spans="47:50">
      <c r="AU2303" t="s">
        <v>6541</v>
      </c>
      <c r="AV2303" t="str">
        <f t="shared" si="36"/>
        <v>Poddębice w aglomeracji Poddębice</v>
      </c>
      <c r="AW2303" t="s">
        <v>5103</v>
      </c>
      <c r="AX2303" t="s">
        <v>5103</v>
      </c>
    </row>
    <row r="2304" spans="47:50">
      <c r="AU2304" t="s">
        <v>6394</v>
      </c>
      <c r="AV2304" t="str">
        <f t="shared" si="36"/>
        <v>oczyszczalnia ścieków w Kolonii Poczesna w aglomeracji Poczesna</v>
      </c>
      <c r="AW2304" t="s">
        <v>5109</v>
      </c>
      <c r="AX2304" t="s">
        <v>5110</v>
      </c>
    </row>
    <row r="2305" spans="47:50">
      <c r="AU2305" t="s">
        <v>6395</v>
      </c>
      <c r="AV2305" t="str">
        <f t="shared" si="36"/>
        <v>oczyszczalnia ścieków w Hucie Starej B w aglomeracji Poczesna</v>
      </c>
      <c r="AW2305" t="s">
        <v>5115</v>
      </c>
      <c r="AX2305" t="s">
        <v>5110</v>
      </c>
    </row>
    <row r="2306" spans="47:50">
      <c r="AU2306" t="s">
        <v>6396</v>
      </c>
      <c r="AV2306" t="str">
        <f t="shared" si="36"/>
        <v>oczyszczalnia we Wrzosowej  w aglomeracji Poczesna</v>
      </c>
      <c r="AW2306" t="s">
        <v>5121</v>
      </c>
      <c r="AX2306" t="s">
        <v>5110</v>
      </c>
    </row>
    <row r="2307" spans="47:50">
      <c r="AU2307" t="s">
        <v>6316</v>
      </c>
      <c r="AV2307" t="str">
        <f t="shared" si="36"/>
        <v>Pniewy w aglomeracji Pniewy</v>
      </c>
      <c r="AW2307" t="s">
        <v>5128</v>
      </c>
      <c r="AX2307" t="s">
        <v>5128</v>
      </c>
    </row>
    <row r="2308" spans="47:50">
      <c r="AU2308" t="s">
        <v>5779</v>
      </c>
      <c r="AV2308" t="str">
        <f t="shared" si="36"/>
        <v>Płudy - Gminna oczyszczalnia ścieków SUPERBOS 500 w aglomeracji Płudy</v>
      </c>
      <c r="AW2308" t="s">
        <v>5132</v>
      </c>
      <c r="AX2308" t="s">
        <v>5133</v>
      </c>
    </row>
    <row r="2309" spans="47:50">
      <c r="AU2309" t="s">
        <v>1475</v>
      </c>
      <c r="AV2309" t="str">
        <f t="shared" si="36"/>
        <v>OCZYSZCZALNIA PŁOTY w aglomeracji PŁOTY</v>
      </c>
      <c r="AW2309" t="s">
        <v>5138</v>
      </c>
      <c r="AX2309" t="s">
        <v>1473</v>
      </c>
    </row>
    <row r="2310" spans="47:50">
      <c r="AU2310" t="s">
        <v>9069</v>
      </c>
      <c r="AV2310" t="str">
        <f t="shared" si="36"/>
        <v>Miejska Oczyszczalnia Ścieków           w Płońsku w aglomeracji Płońsk</v>
      </c>
      <c r="AW2310" t="s">
        <v>5146</v>
      </c>
      <c r="AX2310" t="s">
        <v>5147</v>
      </c>
    </row>
    <row r="2311" spans="47:50">
      <c r="AU2311" t="s">
        <v>9066</v>
      </c>
      <c r="AV2311" t="str">
        <f t="shared" si="36"/>
        <v>Kalinowiec w aglomeracji Płoniawy-Bramura</v>
      </c>
      <c r="AW2311" t="s">
        <v>5155</v>
      </c>
      <c r="AX2311" t="s">
        <v>5156</v>
      </c>
    </row>
    <row r="2312" spans="47:50">
      <c r="AU2312" t="s">
        <v>9062</v>
      </c>
      <c r="AV2312" t="str">
        <f t="shared" si="36"/>
        <v>Maszewo w aglomeracji Płock</v>
      </c>
      <c r="AW2312" t="s">
        <v>1262</v>
      </c>
      <c r="AX2312" t="s">
        <v>5161</v>
      </c>
    </row>
    <row r="2313" spans="47:50">
      <c r="AU2313" t="s">
        <v>5447</v>
      </c>
      <c r="AV2313" t="str">
        <f t="shared" si="36"/>
        <v>Oczyszczalnia Ścieków w Rzuchowej w aglomeracji Pleśna</v>
      </c>
      <c r="AW2313" t="s">
        <v>5168</v>
      </c>
      <c r="AX2313" t="s">
        <v>5169</v>
      </c>
    </row>
    <row r="2314" spans="47:50">
      <c r="AU2314" t="s">
        <v>6224</v>
      </c>
      <c r="AV2314" t="str">
        <f t="shared" si="36"/>
        <v>Oczyszczalnia ścieków Zielona Łąka w aglomeracji Pleszew</v>
      </c>
      <c r="AW2314" t="s">
        <v>5176</v>
      </c>
      <c r="AX2314" t="s">
        <v>5177</v>
      </c>
    </row>
    <row r="2315" spans="47:50">
      <c r="AU2315" t="s">
        <v>5165</v>
      </c>
      <c r="AV2315" t="str">
        <f t="shared" si="36"/>
        <v xml:space="preserve">Piwniczna-Zdrój w aglomeracji Piwniczna-Zdrój </v>
      </c>
      <c r="AW2315" t="s">
        <v>5182</v>
      </c>
      <c r="AX2315" t="s">
        <v>5163</v>
      </c>
    </row>
    <row r="2316" spans="47:50">
      <c r="AU2316" t="s">
        <v>5166</v>
      </c>
      <c r="AV2316" t="str">
        <f t="shared" si="36"/>
        <v xml:space="preserve">Wierchomla w aglomeracji Piwniczna-Zdrój </v>
      </c>
      <c r="AW2316" t="s">
        <v>5186</v>
      </c>
      <c r="AX2316" t="s">
        <v>5163</v>
      </c>
    </row>
    <row r="2317" spans="47:50">
      <c r="AU2317" t="s">
        <v>5775</v>
      </c>
      <c r="AV2317" t="str">
        <f t="shared" si="36"/>
        <v>Piszczac w aglomeracji Piszczac</v>
      </c>
      <c r="AW2317" t="s">
        <v>5195</v>
      </c>
      <c r="AX2317" t="s">
        <v>5195</v>
      </c>
    </row>
    <row r="2318" spans="47:50">
      <c r="AU2318" t="s">
        <v>1831</v>
      </c>
      <c r="AV2318" t="str">
        <f t="shared" si="36"/>
        <v>Jagodne w aglomeracji Pisz</v>
      </c>
      <c r="AW2318" t="s">
        <v>5198</v>
      </c>
      <c r="AX2318" t="s">
        <v>1828</v>
      </c>
    </row>
    <row r="2319" spans="47:50">
      <c r="AU2319" t="s">
        <v>4694</v>
      </c>
      <c r="AV2319" t="str">
        <f t="shared" si="36"/>
        <v>Pisarzowice w aglomeracji Pisarzowice</v>
      </c>
      <c r="AW2319" t="s">
        <v>4690</v>
      </c>
      <c r="AX2319" t="s">
        <v>4690</v>
      </c>
    </row>
    <row r="2320" spans="47:50">
      <c r="AU2320" t="s">
        <v>9059</v>
      </c>
      <c r="AV2320" t="str">
        <f t="shared" si="36"/>
        <v>Miejska Oczyszczalnia Ścieków w aglomeracji Piotrków Trybunalski</v>
      </c>
      <c r="AW2320" t="s">
        <v>1387</v>
      </c>
      <c r="AX2320" t="s">
        <v>5205</v>
      </c>
    </row>
    <row r="2321" spans="47:50">
      <c r="AU2321" t="s">
        <v>2130</v>
      </c>
      <c r="AV2321" t="str">
        <f t="shared" si="36"/>
        <v>Piotrków Kujawski w aglomeracji Piotrków Kujawski</v>
      </c>
      <c r="AW2321" t="s">
        <v>2128</v>
      </c>
      <c r="AX2321" t="s">
        <v>2128</v>
      </c>
    </row>
    <row r="2322" spans="47:50">
      <c r="AU2322" t="s">
        <v>9055</v>
      </c>
      <c r="AV2322" t="str">
        <f t="shared" si="36"/>
        <v>Oczyszczalnia Ścieków Januszno w aglomeracji Pionki</v>
      </c>
      <c r="AW2322" t="s">
        <v>5214</v>
      </c>
      <c r="AX2322" t="s">
        <v>5215</v>
      </c>
    </row>
    <row r="2323" spans="47:50">
      <c r="AU2323" t="s">
        <v>4908</v>
      </c>
      <c r="AV2323" t="str">
        <f t="shared" si="36"/>
        <v>Pińczów w aglomeracji Pińczów</v>
      </c>
      <c r="AW2323" t="s">
        <v>4904</v>
      </c>
      <c r="AX2323" t="s">
        <v>4904</v>
      </c>
    </row>
    <row r="2324" spans="47:50">
      <c r="AU2324" t="s">
        <v>2219</v>
      </c>
      <c r="AV2324" t="str">
        <f t="shared" si="36"/>
        <v>Gwda w aglomeracji Piła</v>
      </c>
      <c r="AW2324" t="s">
        <v>5224</v>
      </c>
      <c r="AX2324" t="s">
        <v>2154</v>
      </c>
    </row>
    <row r="2325" spans="47:50">
      <c r="AU2325" t="s">
        <v>7095</v>
      </c>
      <c r="AV2325" t="str">
        <f t="shared" si="36"/>
        <v>PILZNO w aglomeracji PILZNO</v>
      </c>
      <c r="AW2325" t="s">
        <v>5228</v>
      </c>
      <c r="AX2325" t="s">
        <v>5228</v>
      </c>
    </row>
    <row r="2326" spans="47:50">
      <c r="AU2326" t="s">
        <v>9051</v>
      </c>
      <c r="AV2326" t="str">
        <f t="shared" si="36"/>
        <v>oczyszczalnia ścieków Pilica w aglomeracji Pilica</v>
      </c>
      <c r="AW2326" t="s">
        <v>5234</v>
      </c>
      <c r="AX2326" t="s">
        <v>5235</v>
      </c>
    </row>
    <row r="2327" spans="47:50">
      <c r="AU2327" t="s">
        <v>4345</v>
      </c>
      <c r="AV2327" t="str">
        <f t="shared" si="36"/>
        <v>Oczyszczalnia ścieków Pilchowice "Piaski" w aglomeracji Pilchowice</v>
      </c>
      <c r="AW2327" t="s">
        <v>5241</v>
      </c>
      <c r="AX2327" t="s">
        <v>4342</v>
      </c>
    </row>
    <row r="2328" spans="47:50">
      <c r="AU2328" t="s">
        <v>9047</v>
      </c>
      <c r="AV2328" t="str">
        <f t="shared" si="36"/>
        <v>Pilawa w aglomeracji Pilawa</v>
      </c>
      <c r="AW2328" t="s">
        <v>5246</v>
      </c>
      <c r="AX2328" t="s">
        <v>5246</v>
      </c>
    </row>
    <row r="2329" spans="47:50">
      <c r="AU2329" t="s">
        <v>9048</v>
      </c>
      <c r="AV2329" t="str">
        <f t="shared" ref="AV2329:AV2392" si="37">CONCATENATE("",AW2329," w aglomeracji ",AX2329)</f>
        <v>Gocław w aglomeracji Pilawa</v>
      </c>
      <c r="AW2329" t="s">
        <v>5250</v>
      </c>
      <c r="AX2329" t="s">
        <v>5246</v>
      </c>
    </row>
    <row r="2330" spans="47:50">
      <c r="AU2330" t="s">
        <v>3050</v>
      </c>
      <c r="AV2330" t="str">
        <f t="shared" si="37"/>
        <v>Oczyszczalnia ścieków w Pieniężnie. Nazwa: Oczyszczalnia "Biogradex" w aglomeracji Pieniężno</v>
      </c>
      <c r="AW2330" t="s">
        <v>5255</v>
      </c>
      <c r="AX2330" t="s">
        <v>3048</v>
      </c>
    </row>
    <row r="2331" spans="47:50">
      <c r="AU2331" t="s">
        <v>5223</v>
      </c>
      <c r="AV2331" t="str">
        <f t="shared" si="37"/>
        <v>Piekoszów w aglomeracji Piekoszów</v>
      </c>
      <c r="AW2331" t="s">
        <v>5221</v>
      </c>
      <c r="AX2331" t="s">
        <v>5221</v>
      </c>
    </row>
    <row r="2332" spans="47:50">
      <c r="AU2332" t="s">
        <v>3702</v>
      </c>
      <c r="AV2332" t="str">
        <f t="shared" si="37"/>
        <v>OŚK PÓŁNOC w aglomeracji Piekary Śląskie Północ</v>
      </c>
      <c r="AW2332" t="s">
        <v>5263</v>
      </c>
      <c r="AX2332" t="s">
        <v>3700</v>
      </c>
    </row>
    <row r="2333" spans="47:50">
      <c r="AU2333" t="s">
        <v>3696</v>
      </c>
      <c r="AV2333" t="str">
        <f t="shared" si="37"/>
        <v>OŚK Południe w aglomeracji Piekary Śląskie Południe</v>
      </c>
      <c r="AW2333" t="s">
        <v>5268</v>
      </c>
      <c r="AX2333" t="s">
        <v>3693</v>
      </c>
    </row>
    <row r="2334" spans="47:50">
      <c r="AU2334" t="s">
        <v>1922</v>
      </c>
      <c r="AV2334" t="str">
        <f t="shared" si="37"/>
        <v>PIECKI w aglomeracji Piecki</v>
      </c>
      <c r="AW2334" t="s">
        <v>5273</v>
      </c>
      <c r="AX2334" t="s">
        <v>1920</v>
      </c>
    </row>
    <row r="2335" spans="47:50">
      <c r="AU2335" t="s">
        <v>8379</v>
      </c>
      <c r="AV2335" t="str">
        <f t="shared" si="37"/>
        <v>Oczyszczalnia ścieków  w Piechowicach  w aglomeracji Piechowice</v>
      </c>
      <c r="AW2335" t="s">
        <v>5278</v>
      </c>
      <c r="AX2335" t="s">
        <v>5279</v>
      </c>
    </row>
    <row r="2336" spans="47:50">
      <c r="AU2336" t="s">
        <v>5737</v>
      </c>
      <c r="AV2336" t="str">
        <f t="shared" si="37"/>
        <v>Oczyszczalnia ścieków w Piaskach w aglomeracji Piaski</v>
      </c>
      <c r="AW2336" t="s">
        <v>5284</v>
      </c>
      <c r="AX2336" t="s">
        <v>5285</v>
      </c>
    </row>
    <row r="2337" spans="47:50">
      <c r="AU2337" t="s">
        <v>9044</v>
      </c>
      <c r="AV2337" t="str">
        <f t="shared" si="37"/>
        <v>Piaseczno w aglomeracji Piaseczno</v>
      </c>
      <c r="AW2337" t="s">
        <v>5289</v>
      </c>
      <c r="AX2337" t="s">
        <v>5289</v>
      </c>
    </row>
    <row r="2338" spans="47:50">
      <c r="AU2338" t="s">
        <v>9045</v>
      </c>
      <c r="AV2338" t="str">
        <f t="shared" si="37"/>
        <v>Wólka Kozodawska w aglomeracji Piaseczno</v>
      </c>
      <c r="AW2338" t="s">
        <v>5294</v>
      </c>
      <c r="AX2338" t="s">
        <v>5289</v>
      </c>
    </row>
    <row r="2339" spans="47:50">
      <c r="AU2339" t="s">
        <v>8015</v>
      </c>
      <c r="AV2339" t="str">
        <f t="shared" si="37"/>
        <v>Pępowo w aglomeracji Pępowo</v>
      </c>
      <c r="AW2339" t="s">
        <v>5301</v>
      </c>
      <c r="AX2339" t="s">
        <v>5301</v>
      </c>
    </row>
    <row r="2340" spans="47:50">
      <c r="AU2340" t="s">
        <v>8374</v>
      </c>
      <c r="AV2340" t="str">
        <f t="shared" si="37"/>
        <v>Perzów w aglomeracji Perzów</v>
      </c>
      <c r="AW2340" t="s">
        <v>5308</v>
      </c>
      <c r="AX2340" t="s">
        <v>5308</v>
      </c>
    </row>
    <row r="2341" spans="47:50">
      <c r="AU2341" t="s">
        <v>1119</v>
      </c>
      <c r="AV2341" t="str">
        <f t="shared" si="37"/>
        <v>Pełczyce w aglomeracji Pełczyce</v>
      </c>
      <c r="AW2341" t="s">
        <v>1116</v>
      </c>
      <c r="AX2341" t="s">
        <v>1116</v>
      </c>
    </row>
    <row r="2342" spans="47:50">
      <c r="AU2342" t="s">
        <v>1120</v>
      </c>
      <c r="AV2342" t="str">
        <f t="shared" si="37"/>
        <v>Jarosławsko w aglomeracji Pełczyce</v>
      </c>
      <c r="AW2342" t="s">
        <v>5319</v>
      </c>
      <c r="AX2342" t="s">
        <v>1116</v>
      </c>
    </row>
    <row r="2343" spans="47:50">
      <c r="AU2343" t="s">
        <v>3418</v>
      </c>
      <c r="AV2343" t="str">
        <f t="shared" si="37"/>
        <v>Oczyszczalnia Pelplin w aglomeracji Pelplin</v>
      </c>
      <c r="AW2343" t="s">
        <v>5324</v>
      </c>
      <c r="AX2343" t="s">
        <v>3416</v>
      </c>
    </row>
    <row r="2344" spans="47:50">
      <c r="AU2344" t="s">
        <v>9039</v>
      </c>
      <c r="AV2344" t="str">
        <f t="shared" si="37"/>
        <v>Godów w aglomeracji Pawłów</v>
      </c>
      <c r="AW2344" t="s">
        <v>5328</v>
      </c>
      <c r="AX2344" t="s">
        <v>5329</v>
      </c>
    </row>
    <row r="2345" spans="47:50">
      <c r="AU2345" t="s">
        <v>9040</v>
      </c>
      <c r="AV2345" t="str">
        <f t="shared" si="37"/>
        <v>Tarczek w aglomeracji Pawłów</v>
      </c>
      <c r="AW2345" t="s">
        <v>5332</v>
      </c>
      <c r="AX2345" t="s">
        <v>5329</v>
      </c>
    </row>
    <row r="2346" spans="47:50">
      <c r="AU2346" t="s">
        <v>9041</v>
      </c>
      <c r="AV2346" t="str">
        <f t="shared" si="37"/>
        <v>Pawłów w aglomeracji Pawłów</v>
      </c>
      <c r="AW2346" t="s">
        <v>5329</v>
      </c>
      <c r="AX2346" t="s">
        <v>5329</v>
      </c>
    </row>
    <row r="2347" spans="47:50">
      <c r="AU2347" t="s">
        <v>3691</v>
      </c>
      <c r="AV2347" t="str">
        <f t="shared" si="37"/>
        <v>Pawłowiczki w aglomeracji Pawłowiczki</v>
      </c>
      <c r="AW2347" t="s">
        <v>3688</v>
      </c>
      <c r="AX2347" t="s">
        <v>3688</v>
      </c>
    </row>
    <row r="2348" spans="47:50">
      <c r="AU2348" t="s">
        <v>4055</v>
      </c>
      <c r="AV2348" t="str">
        <f t="shared" si="37"/>
        <v>Mechaniczno-biologiczna w aglomeracji Pawłowice</v>
      </c>
      <c r="AW2348" t="s">
        <v>5342</v>
      </c>
      <c r="AX2348" t="s">
        <v>4051</v>
      </c>
    </row>
    <row r="2349" spans="47:50">
      <c r="AU2349" t="s">
        <v>1929</v>
      </c>
      <c r="AV2349" t="str">
        <f t="shared" si="37"/>
        <v>Pasym w aglomeracji Pasym</v>
      </c>
      <c r="AW2349" t="s">
        <v>1927</v>
      </c>
      <c r="AX2349" t="s">
        <v>1927</v>
      </c>
    </row>
    <row r="2350" spans="47:50">
      <c r="AU2350" t="s">
        <v>3413</v>
      </c>
      <c r="AV2350" t="str">
        <f t="shared" si="37"/>
        <v>Pasłęk w aglomeracji Pasłęk</v>
      </c>
      <c r="AW2350" t="s">
        <v>3411</v>
      </c>
      <c r="AX2350" t="s">
        <v>3411</v>
      </c>
    </row>
    <row r="2351" spans="47:50">
      <c r="AU2351" t="s">
        <v>5628</v>
      </c>
      <c r="AV2351" t="str">
        <f t="shared" si="37"/>
        <v>Oczyszczalnia Ścieków w Parczewie w aglomeracji Parczew</v>
      </c>
      <c r="AW2351" t="s">
        <v>5356</v>
      </c>
      <c r="AX2351" t="s">
        <v>5357</v>
      </c>
    </row>
    <row r="2352" spans="47:50">
      <c r="AU2352" t="s">
        <v>9036</v>
      </c>
      <c r="AV2352" t="str">
        <f t="shared" si="37"/>
        <v>Oczyszczalnia Ścieków w Paradyżu w aglomeracji Paradyż</v>
      </c>
      <c r="AW2352" t="s">
        <v>5363</v>
      </c>
      <c r="AX2352" t="s">
        <v>5364</v>
      </c>
    </row>
    <row r="2353" spans="47:50">
      <c r="AU2353" t="s">
        <v>5916</v>
      </c>
      <c r="AV2353" t="str">
        <f t="shared" si="37"/>
        <v>Hołubla  w aglomeracji Paprotnia</v>
      </c>
      <c r="AW2353" t="s">
        <v>5370</v>
      </c>
      <c r="AX2353" t="s">
        <v>5371</v>
      </c>
    </row>
    <row r="2354" spans="47:50">
      <c r="AU2354" t="s">
        <v>3043</v>
      </c>
      <c r="AV2354" t="str">
        <f t="shared" si="37"/>
        <v>Zegartowice w aglomeracji Papowo Biskupie</v>
      </c>
      <c r="AW2354" t="s">
        <v>5376</v>
      </c>
      <c r="AX2354" t="s">
        <v>3040</v>
      </c>
    </row>
    <row r="2355" spans="47:50">
      <c r="AU2355" t="s">
        <v>6645</v>
      </c>
      <c r="AV2355" t="str">
        <f t="shared" si="37"/>
        <v>OŚ Panki w aglomeracji Panki</v>
      </c>
      <c r="AW2355" t="s">
        <v>5383</v>
      </c>
      <c r="AX2355" t="s">
        <v>5384</v>
      </c>
    </row>
    <row r="2356" spans="47:50">
      <c r="AU2356" t="s">
        <v>8012</v>
      </c>
      <c r="AV2356" t="str">
        <f t="shared" si="37"/>
        <v>Pakosław w aglomeracji Pakosław</v>
      </c>
      <c r="AW2356" t="s">
        <v>5390</v>
      </c>
      <c r="AX2356" t="s">
        <v>5390</v>
      </c>
    </row>
    <row r="2357" spans="47:50">
      <c r="AU2357" t="s">
        <v>8013</v>
      </c>
      <c r="AV2357" t="str">
        <f t="shared" si="37"/>
        <v>Chojno w aglomeracji Pakosław</v>
      </c>
      <c r="AW2357" t="s">
        <v>5395</v>
      </c>
      <c r="AX2357" t="s">
        <v>5390</v>
      </c>
    </row>
    <row r="2358" spans="47:50">
      <c r="AU2358" t="s">
        <v>6164</v>
      </c>
      <c r="AV2358" t="str">
        <f t="shared" si="37"/>
        <v>Miejska oczyszczalnia ścieków w aglomeracji Pajęczno</v>
      </c>
      <c r="AW2358" t="s">
        <v>3806</v>
      </c>
      <c r="AX2358" t="s">
        <v>5401</v>
      </c>
    </row>
    <row r="2359" spans="47:50">
      <c r="AU2359" t="s">
        <v>7560</v>
      </c>
      <c r="AV2359" t="str">
        <f t="shared" si="37"/>
        <v>Padew Narodowa w aglomeracji Padew Narodowa</v>
      </c>
      <c r="AW2359" t="s">
        <v>5407</v>
      </c>
      <c r="AX2359" t="s">
        <v>5407</v>
      </c>
    </row>
    <row r="2360" spans="47:50">
      <c r="AU2360" t="s">
        <v>8009</v>
      </c>
      <c r="AV2360" t="str">
        <f t="shared" si="37"/>
        <v xml:space="preserve">Oczyszczalnia ścieków w Paczkowie w aglomeracji Paczków </v>
      </c>
      <c r="AW2360" t="s">
        <v>5414</v>
      </c>
      <c r="AX2360" t="s">
        <v>5415</v>
      </c>
    </row>
    <row r="2361" spans="47:50">
      <c r="AU2361" t="s">
        <v>5354</v>
      </c>
      <c r="AV2361" t="str">
        <f t="shared" si="37"/>
        <v>Oczyszczalnia ścieków Ożarów, 27-530 Ożarów, ul. Partyzantów 13 w aglomeracji Ożarów</v>
      </c>
      <c r="AW2361" t="s">
        <v>5420</v>
      </c>
      <c r="AX2361" t="s">
        <v>5352</v>
      </c>
    </row>
    <row r="2362" spans="47:50">
      <c r="AU2362" t="s">
        <v>4339</v>
      </c>
      <c r="AV2362" t="str">
        <f t="shared" si="37"/>
        <v>Oczyszczalnia Ścieków Ożarowice w aglomeracji Ożarowice</v>
      </c>
      <c r="AW2362" t="s">
        <v>5424</v>
      </c>
      <c r="AX2362" t="s">
        <v>4336</v>
      </c>
    </row>
    <row r="2363" spans="47:50">
      <c r="AU2363" t="s">
        <v>9032</v>
      </c>
      <c r="AV2363" t="str">
        <f t="shared" si="37"/>
        <v>Oczyszczalnia Ścieków w Cedrowicach w aglomeracji Ozorków</v>
      </c>
      <c r="AW2363" t="s">
        <v>5430</v>
      </c>
      <c r="AX2363" t="s">
        <v>5431</v>
      </c>
    </row>
    <row r="2364" spans="47:50">
      <c r="AU2364" t="s">
        <v>4331</v>
      </c>
      <c r="AV2364" t="str">
        <f t="shared" si="37"/>
        <v>Mechaniczno-biologiczna oczyszczalnia ścieków w Antoniowie w aglomeracji Ozimek</v>
      </c>
      <c r="AW2364" t="s">
        <v>5440</v>
      </c>
      <c r="AX2364" t="s">
        <v>4329</v>
      </c>
    </row>
    <row r="2365" spans="47:50">
      <c r="AU2365" t="s">
        <v>9030</v>
      </c>
      <c r="AV2365" t="str">
        <f t="shared" si="37"/>
        <v>Oczyszczalnia ścieków w Otwocku w aglomeracji Otwock</v>
      </c>
      <c r="AW2365" t="s">
        <v>5444</v>
      </c>
      <c r="AX2365" t="s">
        <v>5445</v>
      </c>
    </row>
    <row r="2366" spans="47:50">
      <c r="AU2366" t="s">
        <v>6846</v>
      </c>
      <c r="AV2366" t="str">
        <f t="shared" si="37"/>
        <v>Otorowo w aglomeracji Otorowo</v>
      </c>
      <c r="AW2366" t="s">
        <v>5449</v>
      </c>
      <c r="AX2366" t="s">
        <v>5449</v>
      </c>
    </row>
    <row r="2367" spans="47:50">
      <c r="AU2367" t="s">
        <v>4688</v>
      </c>
      <c r="AV2367" t="str">
        <f t="shared" si="37"/>
        <v>Miejsko-Przemysłowa Oczyszczalnia Ścieków Sp.z o. o.  w aglomeracji Oświęcim</v>
      </c>
      <c r="AW2367" t="s">
        <v>5454</v>
      </c>
      <c r="AX2367" t="s">
        <v>4684</v>
      </c>
    </row>
    <row r="2368" spans="47:50">
      <c r="AU2368" t="s">
        <v>6495</v>
      </c>
      <c r="AV2368" t="str">
        <f t="shared" si="37"/>
        <v>Ośno Lubuskie w aglomeracji Ośno Lubuskie</v>
      </c>
      <c r="AW2368" t="s">
        <v>5460</v>
      </c>
      <c r="AX2368" t="s">
        <v>5460</v>
      </c>
    </row>
    <row r="2369" spans="47:50">
      <c r="AU2369" t="s">
        <v>8005</v>
      </c>
      <c r="AV2369" t="str">
        <f t="shared" si="37"/>
        <v>"STRZEGOWA" w aglomeracji Ostrzeszów</v>
      </c>
      <c r="AW2369" t="s">
        <v>5467</v>
      </c>
      <c r="AX2369" t="s">
        <v>5468</v>
      </c>
    </row>
    <row r="2370" spans="47:50">
      <c r="AU2370" t="s">
        <v>6589</v>
      </c>
      <c r="AV2370" t="str">
        <f t="shared" si="37"/>
        <v xml:space="preserve"> Rąbczyn w aglomeracji Ostrów Wielkopolski</v>
      </c>
      <c r="AW2370" t="s">
        <v>5473</v>
      </c>
      <c r="AX2370" t="s">
        <v>5474</v>
      </c>
    </row>
    <row r="2371" spans="47:50">
      <c r="AU2371" t="s">
        <v>5848</v>
      </c>
      <c r="AV2371" t="str">
        <f t="shared" si="37"/>
        <v>Miesjka Oczyszczalnia Ścieków w aglomeracji Ostrów Mazowiecka</v>
      </c>
      <c r="AW2371" t="s">
        <v>5483</v>
      </c>
      <c r="AX2371" t="s">
        <v>5484</v>
      </c>
    </row>
    <row r="2372" spans="47:50">
      <c r="AU2372" t="s">
        <v>5716</v>
      </c>
      <c r="AV2372" t="str">
        <f t="shared" si="37"/>
        <v xml:space="preserve">Otrów Lubelski  w aglomeracji Ostrów Lubelski </v>
      </c>
      <c r="AW2372" t="s">
        <v>5490</v>
      </c>
      <c r="AX2372" t="s">
        <v>5491</v>
      </c>
    </row>
    <row r="2373" spans="47:50">
      <c r="AU2373" t="s">
        <v>7556</v>
      </c>
      <c r="AV2373" t="str">
        <f t="shared" si="37"/>
        <v>Gminna Oczyszczalnia ścieków w Skrzyszowie w aglomeracji Ostrów</v>
      </c>
      <c r="AW2373" t="s">
        <v>5501</v>
      </c>
      <c r="AX2373" t="s">
        <v>5502</v>
      </c>
    </row>
    <row r="2374" spans="47:50">
      <c r="AU2374" t="s">
        <v>3036</v>
      </c>
      <c r="AV2374" t="str">
        <f t="shared" si="37"/>
        <v>Tyrowo w aglomeracji Ostróda</v>
      </c>
      <c r="AW2374" t="s">
        <v>5508</v>
      </c>
      <c r="AX2374" t="s">
        <v>3033</v>
      </c>
    </row>
    <row r="2375" spans="47:50">
      <c r="AU2375" t="s">
        <v>6508</v>
      </c>
      <c r="AV2375" t="str">
        <f t="shared" si="37"/>
        <v>Gostuń w aglomeracji Ostrowite</v>
      </c>
      <c r="AW2375" t="s">
        <v>5515</v>
      </c>
      <c r="AX2375" t="s">
        <v>5516</v>
      </c>
    </row>
    <row r="2376" spans="47:50">
      <c r="AU2376" t="s">
        <v>9026</v>
      </c>
      <c r="AV2376" t="str">
        <f t="shared" si="37"/>
        <v>Miejska Oczyszczalnia Ścieków w aglomeracji Ostrowiec Świętokrzyski</v>
      </c>
      <c r="AW2376" t="s">
        <v>1387</v>
      </c>
      <c r="AX2376" t="s">
        <v>5523</v>
      </c>
    </row>
    <row r="2377" spans="47:50">
      <c r="AU2377" t="s">
        <v>6810</v>
      </c>
      <c r="AV2377" t="str">
        <f t="shared" si="37"/>
        <v>Oczyszczalnia mechaniczno-biologiczna Ostroróg w aglomeracji Ostroróg</v>
      </c>
      <c r="AW2377" t="s">
        <v>5530</v>
      </c>
      <c r="AX2377" t="s">
        <v>5531</v>
      </c>
    </row>
    <row r="2378" spans="47:50">
      <c r="AU2378" t="s">
        <v>1518</v>
      </c>
      <c r="AV2378" t="str">
        <f t="shared" si="37"/>
        <v>Ostrołęka w aglomeracji Ostrołęka</v>
      </c>
      <c r="AW2378" t="s">
        <v>1512</v>
      </c>
      <c r="AX2378" t="s">
        <v>1512</v>
      </c>
    </row>
    <row r="2379" spans="47:50">
      <c r="AU2379" t="s">
        <v>9023</v>
      </c>
      <c r="AV2379" t="str">
        <f t="shared" si="37"/>
        <v>Oczyszczalnia Ścieków Komunalnych w Osięcinach w aglomeracji Osięciny</v>
      </c>
      <c r="AW2379" t="s">
        <v>5544</v>
      </c>
      <c r="AX2379" t="s">
        <v>5545</v>
      </c>
    </row>
    <row r="2380" spans="47:50">
      <c r="AU2380" t="s">
        <v>6832</v>
      </c>
      <c r="AV2380" t="str">
        <f t="shared" si="37"/>
        <v>Oczyszczalnia mechaniczno-biologiczna SBR w aglomeracji Osiek Mały</v>
      </c>
      <c r="AW2380" t="s">
        <v>5555</v>
      </c>
      <c r="AX2380" t="s">
        <v>5556</v>
      </c>
    </row>
    <row r="2381" spans="47:50">
      <c r="AU2381" t="s">
        <v>3407</v>
      </c>
      <c r="AV2381" t="str">
        <f t="shared" si="37"/>
        <v>OSIEK w aglomeracji Osiek</v>
      </c>
      <c r="AW2381" t="s">
        <v>5562</v>
      </c>
      <c r="AX2381" t="s">
        <v>3404</v>
      </c>
    </row>
    <row r="2382" spans="47:50">
      <c r="AU2382" t="s">
        <v>5033</v>
      </c>
      <c r="AV2382" t="str">
        <f t="shared" si="37"/>
        <v>Osiek w aglomeracji Osiek</v>
      </c>
      <c r="AW2382" t="s">
        <v>3404</v>
      </c>
      <c r="AX2382" t="s">
        <v>3404</v>
      </c>
    </row>
    <row r="2383" spans="47:50">
      <c r="AU2383" t="s">
        <v>3399</v>
      </c>
      <c r="AV2383" t="str">
        <f t="shared" si="37"/>
        <v>Osieczna w aglomeracji Osieczna</v>
      </c>
      <c r="AW2383" t="s">
        <v>3397</v>
      </c>
      <c r="AX2383" t="s">
        <v>3397</v>
      </c>
    </row>
    <row r="2384" spans="47:50">
      <c r="AU2384" t="s">
        <v>9020</v>
      </c>
      <c r="AV2384" t="str">
        <f t="shared" si="37"/>
        <v>OŚ POGORZEL w aglomeracji Osieck</v>
      </c>
      <c r="AW2384" t="s">
        <v>5581</v>
      </c>
      <c r="AX2384" t="s">
        <v>5582</v>
      </c>
    </row>
    <row r="2385" spans="47:50">
      <c r="AU2385" t="s">
        <v>3392</v>
      </c>
      <c r="AV2385" t="str">
        <f t="shared" si="37"/>
        <v>Gminna Oczyszczalnia Ścieków w Osiu w aglomeracji Osie</v>
      </c>
      <c r="AW2385" t="s">
        <v>5589</v>
      </c>
      <c r="AX2385" t="s">
        <v>3390</v>
      </c>
    </row>
    <row r="2386" spans="47:50">
      <c r="AU2386" t="s">
        <v>1838</v>
      </c>
      <c r="AV2386" t="str">
        <f t="shared" si="37"/>
        <v>Orzysz w aglomeracji Orzysz</v>
      </c>
      <c r="AW2386" t="s">
        <v>1836</v>
      </c>
      <c r="AX2386" t="s">
        <v>1836</v>
      </c>
    </row>
    <row r="2387" spans="47:50">
      <c r="AU2387" t="s">
        <v>4325</v>
      </c>
      <c r="AV2387" t="str">
        <f t="shared" si="37"/>
        <v>Orzesze Gardawice w aglomeracji Orzesze</v>
      </c>
      <c r="AW2387" t="s">
        <v>5599</v>
      </c>
      <c r="AX2387" t="s">
        <v>4323</v>
      </c>
    </row>
    <row r="2388" spans="47:50">
      <c r="AU2388" t="s">
        <v>6283</v>
      </c>
      <c r="AV2388" t="str">
        <f t="shared" si="37"/>
        <v>Orzechowo w aglomeracji Orzechowo</v>
      </c>
      <c r="AW2388" t="s">
        <v>5607</v>
      </c>
      <c r="AX2388" t="s">
        <v>5607</v>
      </c>
    </row>
    <row r="2389" spans="47:50">
      <c r="AU2389" t="s">
        <v>7746</v>
      </c>
      <c r="AV2389" t="str">
        <f t="shared" si="37"/>
        <v>Oczyszczalnia Ścieków w miejscowości Orzechowce w aglomeracji Orzechowce</v>
      </c>
      <c r="AW2389" t="s">
        <v>5616</v>
      </c>
      <c r="AX2389" t="s">
        <v>5617</v>
      </c>
    </row>
    <row r="2390" spans="47:50">
      <c r="AU2390" t="s">
        <v>4048</v>
      </c>
      <c r="AV2390" t="str">
        <f t="shared" si="37"/>
        <v>Bio – Blok 1000 w aglomeracji Ornontowice</v>
      </c>
      <c r="AW2390" t="s">
        <v>5622</v>
      </c>
      <c r="AX2390" t="s">
        <v>4046</v>
      </c>
    </row>
    <row r="2391" spans="47:50">
      <c r="AU2391" t="s">
        <v>3387</v>
      </c>
      <c r="AV2391" t="str">
        <f t="shared" si="37"/>
        <v>Orneta w aglomeracji Orneta</v>
      </c>
      <c r="AW2391" t="s">
        <v>3385</v>
      </c>
      <c r="AX2391" t="s">
        <v>3385</v>
      </c>
    </row>
    <row r="2392" spans="47:50">
      <c r="AU2392" t="s">
        <v>2362</v>
      </c>
      <c r="AV2392" t="str">
        <f t="shared" si="37"/>
        <v>Osówiec w aglomeracji Orchowo</v>
      </c>
      <c r="AW2392" t="s">
        <v>5629</v>
      </c>
      <c r="AX2392" t="s">
        <v>2359</v>
      </c>
    </row>
    <row r="2393" spans="47:50">
      <c r="AU2393" t="s">
        <v>9018</v>
      </c>
      <c r="AV2393" t="str">
        <f t="shared" ref="AV2393:AV2456" si="38">CONCATENATE("",AW2393," w aglomeracji ",AX2393)</f>
        <v>Miejska oczyszczalnia ścieków Opole Lubelskie  w aglomeracji Opole Lubelskie</v>
      </c>
      <c r="AW2393" t="s">
        <v>5636</v>
      </c>
      <c r="AX2393" t="s">
        <v>5637</v>
      </c>
    </row>
    <row r="2394" spans="47:50">
      <c r="AU2394" t="s">
        <v>4321</v>
      </c>
      <c r="AV2394" t="str">
        <f t="shared" si="38"/>
        <v>Opole w aglomeracji Opole</v>
      </c>
      <c r="AW2394" t="s">
        <v>3624</v>
      </c>
      <c r="AX2394" t="s">
        <v>3624</v>
      </c>
    </row>
    <row r="2395" spans="47:50">
      <c r="AU2395" t="s">
        <v>9015</v>
      </c>
      <c r="AV2395" t="str">
        <f t="shared" si="38"/>
        <v>Opoczno w aglomeracji Opoczno</v>
      </c>
      <c r="AW2395" t="s">
        <v>5645</v>
      </c>
      <c r="AX2395" t="s">
        <v>5645</v>
      </c>
    </row>
    <row r="2396" spans="47:50">
      <c r="AU2396" t="s">
        <v>6033</v>
      </c>
      <c r="AV2396" t="str">
        <f t="shared" si="38"/>
        <v>Gminna Oczyszczalnia Ścieków w Opatówku w aglomeracji Opatówek</v>
      </c>
      <c r="AW2396" t="s">
        <v>5651</v>
      </c>
      <c r="AX2396" t="s">
        <v>5652</v>
      </c>
    </row>
    <row r="2397" spans="47:50">
      <c r="AU2397" t="s">
        <v>4679</v>
      </c>
      <c r="AV2397" t="str">
        <f t="shared" si="38"/>
        <v>OPATÓW w aglomeracji Opatów</v>
      </c>
      <c r="AW2397" t="s">
        <v>5658</v>
      </c>
      <c r="AX2397" t="s">
        <v>4677</v>
      </c>
    </row>
    <row r="2398" spans="47:50">
      <c r="AU2398" t="s">
        <v>6229</v>
      </c>
      <c r="AV2398" t="str">
        <f t="shared" si="38"/>
        <v>Coma-TEC 20/250-2/P w aglomeracji Opatów</v>
      </c>
      <c r="AW2398" t="s">
        <v>5663</v>
      </c>
      <c r="AX2398" t="s">
        <v>4677</v>
      </c>
    </row>
    <row r="2399" spans="47:50">
      <c r="AU2399" t="s">
        <v>6229</v>
      </c>
      <c r="AV2399" t="str">
        <f t="shared" si="38"/>
        <v>Oczyszczalnia Ścieków w Złochowicach w aglomeracji Opatów</v>
      </c>
      <c r="AW2399" t="s">
        <v>5668</v>
      </c>
      <c r="AX2399" t="s">
        <v>4677</v>
      </c>
    </row>
    <row r="2400" spans="47:50">
      <c r="AU2400" t="s">
        <v>6663</v>
      </c>
      <c r="AV2400" t="str">
        <f t="shared" si="38"/>
        <v>Troszczyn w aglomeracji Opalenica</v>
      </c>
      <c r="AW2400" t="s">
        <v>5672</v>
      </c>
      <c r="AX2400" t="s">
        <v>5673</v>
      </c>
    </row>
    <row r="2401" spans="47:50">
      <c r="AU2401" t="s">
        <v>8298</v>
      </c>
      <c r="AV2401" t="str">
        <f t="shared" si="38"/>
        <v>Oczyszczalnia ścieków w Ołdrzychowicach Kłodzkich w aglomeracji Ołdrzychowice Kłodzkie</v>
      </c>
      <c r="AW2401" t="s">
        <v>5678</v>
      </c>
      <c r="AX2401" t="s">
        <v>5679</v>
      </c>
    </row>
    <row r="2402" spans="47:50">
      <c r="AU2402" t="s">
        <v>8372</v>
      </c>
      <c r="AV2402" t="str">
        <f t="shared" si="38"/>
        <v>Oczyszczalnia ścieków w Oławie w aglomeracji Oława</v>
      </c>
      <c r="AW2402" t="s">
        <v>5686</v>
      </c>
      <c r="AX2402" t="s">
        <v>5687</v>
      </c>
    </row>
    <row r="2403" spans="47:50">
      <c r="AU2403" t="s">
        <v>8001</v>
      </c>
      <c r="AV2403" t="str">
        <f t="shared" si="38"/>
        <v>Olszyna w aglomeracji Olszyna</v>
      </c>
      <c r="AW2403" t="s">
        <v>5691</v>
      </c>
      <c r="AX2403" t="s">
        <v>5691</v>
      </c>
    </row>
    <row r="2404" spans="47:50">
      <c r="AU2404" t="s">
        <v>3030</v>
      </c>
      <c r="AV2404" t="str">
        <f t="shared" si="38"/>
        <v>Oczyszczalnia ścieków w Wilkowie w aglomeracji Olsztynek</v>
      </c>
      <c r="AW2404" t="s">
        <v>5695</v>
      </c>
      <c r="AX2404" t="s">
        <v>3028</v>
      </c>
    </row>
    <row r="2405" spans="47:50">
      <c r="AU2405" t="s">
        <v>1752</v>
      </c>
      <c r="AV2405" t="str">
        <f t="shared" si="38"/>
        <v>Łyna w aglomeracji Olsztyn</v>
      </c>
      <c r="AW2405" t="s">
        <v>5701</v>
      </c>
      <c r="AX2405" t="s">
        <v>1745</v>
      </c>
    </row>
    <row r="2406" spans="47:50">
      <c r="AU2406" t="s">
        <v>6293</v>
      </c>
      <c r="AV2406" t="str">
        <f t="shared" si="38"/>
        <v>Oczyszczalnia ścieków w Olsztynie w aglomeracji Olsztyn</v>
      </c>
      <c r="AW2406" t="s">
        <v>5705</v>
      </c>
      <c r="AX2406" t="s">
        <v>1745</v>
      </c>
    </row>
    <row r="2407" spans="47:50">
      <c r="AU2407" t="s">
        <v>4041</v>
      </c>
      <c r="AV2407" t="str">
        <f t="shared" si="38"/>
        <v>Oczyszczalnia Ścieków w Olkuszu w aglomeracji Olkusz</v>
      </c>
      <c r="AW2407" t="s">
        <v>5710</v>
      </c>
      <c r="AX2407" t="s">
        <v>4038</v>
      </c>
    </row>
    <row r="2408" spans="47:50">
      <c r="AU2408" t="s">
        <v>5375</v>
      </c>
      <c r="AV2408" t="str">
        <f t="shared" si="38"/>
        <v>Oleśnica w aglomeracji Oleśnica</v>
      </c>
      <c r="AW2408" t="s">
        <v>5373</v>
      </c>
      <c r="AX2408" t="s">
        <v>5373</v>
      </c>
    </row>
    <row r="2409" spans="47:50">
      <c r="AU2409" t="s">
        <v>8367</v>
      </c>
      <c r="AV2409" t="str">
        <f t="shared" si="38"/>
        <v>Komunalna Oczyszczalnia Ścieków w Oleśnicy w aglomeracji Oleśnica</v>
      </c>
      <c r="AW2409" t="s">
        <v>5718</v>
      </c>
      <c r="AX2409" t="s">
        <v>5373</v>
      </c>
    </row>
    <row r="2410" spans="47:50">
      <c r="AU2410" t="s">
        <v>7092</v>
      </c>
      <c r="AV2410" t="str">
        <f t="shared" si="38"/>
        <v>Oleszyce, ul. Zamkowa w aglomeracji Oleszyce</v>
      </c>
      <c r="AW2410" t="s">
        <v>5724</v>
      </c>
      <c r="AX2410" t="s">
        <v>5725</v>
      </c>
    </row>
    <row r="2411" spans="47:50">
      <c r="AU2411" t="s">
        <v>4033</v>
      </c>
      <c r="AV2411" t="str">
        <f t="shared" si="38"/>
        <v>Oczyszczalnia ścieków w Oleśnie w aglomeracji Olesno</v>
      </c>
      <c r="AW2411" t="s">
        <v>5730</v>
      </c>
      <c r="AX2411" t="s">
        <v>4031</v>
      </c>
    </row>
    <row r="2412" spans="47:50">
      <c r="AU2412" t="s">
        <v>5006</v>
      </c>
      <c r="AV2412" t="str">
        <f t="shared" si="38"/>
        <v>Olesno w aglomeracji Olesno</v>
      </c>
      <c r="AW2412" t="s">
        <v>4031</v>
      </c>
      <c r="AX2412" t="s">
        <v>4031</v>
      </c>
    </row>
    <row r="2413" spans="47:50">
      <c r="AU2413" t="s">
        <v>1823</v>
      </c>
      <c r="AV2413" t="str">
        <f t="shared" si="38"/>
        <v>Olecko w aglomeracji Olecko</v>
      </c>
      <c r="AW2413" t="s">
        <v>1820</v>
      </c>
      <c r="AX2413" t="s">
        <v>1820</v>
      </c>
    </row>
    <row r="2414" spans="47:50">
      <c r="AU2414" t="s">
        <v>2368</v>
      </c>
      <c r="AV2414" t="str">
        <f t="shared" si="38"/>
        <v>Oczyszczalnia Okonek w aglomeracji Okonek</v>
      </c>
      <c r="AW2414" t="s">
        <v>5740</v>
      </c>
      <c r="AX2414" t="s">
        <v>2366</v>
      </c>
    </row>
    <row r="2415" spans="47:50">
      <c r="AU2415" t="s">
        <v>6571</v>
      </c>
      <c r="AV2415" t="str">
        <f t="shared" si="38"/>
        <v>Osieczna w aglomeracji Oieczna</v>
      </c>
      <c r="AW2415" t="s">
        <v>3397</v>
      </c>
      <c r="AX2415" t="s">
        <v>5746</v>
      </c>
    </row>
    <row r="2416" spans="47:50">
      <c r="AU2416" t="s">
        <v>4314</v>
      </c>
      <c r="AV2416" t="str">
        <f t="shared" si="38"/>
        <v>Oczyszczalnia ścieków w Ogrodzieńcu w aglomeracji Ogrodzieniec</v>
      </c>
      <c r="AW2416" t="s">
        <v>5749</v>
      </c>
      <c r="AX2416" t="s">
        <v>4312</v>
      </c>
    </row>
    <row r="2417" spans="47:50">
      <c r="AU2417" t="s">
        <v>9012</v>
      </c>
      <c r="AV2417" t="str">
        <f t="shared" si="38"/>
        <v>Odrzywół w aglomeracji Odrzywół</v>
      </c>
      <c r="AW2417" t="s">
        <v>5754</v>
      </c>
      <c r="AX2417" t="s">
        <v>5754</v>
      </c>
    </row>
    <row r="2418" spans="47:50">
      <c r="AU2418" t="s">
        <v>7996</v>
      </c>
      <c r="AV2418" t="str">
        <f t="shared" si="38"/>
        <v>Odolanów w aglomeracji Odolanów</v>
      </c>
      <c r="AW2418" t="s">
        <v>5758</v>
      </c>
      <c r="AX2418" t="s">
        <v>5758</v>
      </c>
    </row>
    <row r="2419" spans="47:50">
      <c r="AU2419" t="s">
        <v>5267</v>
      </c>
      <c r="AV2419" t="str">
        <f t="shared" si="38"/>
        <v>oczyszczalnia ścieków w Tylmanowej w aglomeracji Ochotnica Dolna</v>
      </c>
      <c r="AW2419" t="s">
        <v>5764</v>
      </c>
      <c r="AX2419" t="s">
        <v>5265</v>
      </c>
    </row>
    <row r="2420" spans="47:50">
      <c r="AU2420" t="s">
        <v>6986</v>
      </c>
      <c r="AV2420" t="str">
        <f t="shared" si="38"/>
        <v>Zamch w aglomeracji Obsza</v>
      </c>
      <c r="AW2420" t="s">
        <v>5772</v>
      </c>
      <c r="AX2420" t="s">
        <v>5773</v>
      </c>
    </row>
    <row r="2421" spans="47:50">
      <c r="AU2421" t="s">
        <v>2692</v>
      </c>
      <c r="AV2421" t="str">
        <f t="shared" si="38"/>
        <v>Oczyszczalnia Ścieków w Dobrzejewicach w aglomeracji Obrowo</v>
      </c>
      <c r="AW2421" t="s">
        <v>5776</v>
      </c>
      <c r="AX2421" t="s">
        <v>2690</v>
      </c>
    </row>
    <row r="2422" spans="47:50">
      <c r="AU2422" t="s">
        <v>7992</v>
      </c>
      <c r="AV2422" t="str">
        <f t="shared" si="38"/>
        <v>ul. Grunwladzka 41, Oborniki Śląskie  w aglomeracji Oborniki Śląskie</v>
      </c>
      <c r="AW2422" t="s">
        <v>5781</v>
      </c>
      <c r="AX2422" t="s">
        <v>5782</v>
      </c>
    </row>
    <row r="2423" spans="47:50">
      <c r="AU2423" t="s">
        <v>7993</v>
      </c>
      <c r="AV2423" t="str">
        <f t="shared" si="38"/>
        <v>ul. Gen. S. Maczka, Oborniki Śląskie w aglomeracji Oborniki Śląskie</v>
      </c>
      <c r="AW2423" t="s">
        <v>5785</v>
      </c>
      <c r="AX2423" t="s">
        <v>5782</v>
      </c>
    </row>
    <row r="2424" spans="47:50">
      <c r="AU2424" t="s">
        <v>6691</v>
      </c>
      <c r="AV2424" t="str">
        <f t="shared" si="38"/>
        <v>Oczyszczalnia ścieków w Obornikach w aglomeracji Oborniki</v>
      </c>
      <c r="AW2424" t="s">
        <v>5791</v>
      </c>
      <c r="AX2424" t="s">
        <v>5792</v>
      </c>
    </row>
    <row r="2425" spans="47:50">
      <c r="AU2425" t="s">
        <v>8364</v>
      </c>
      <c r="AV2425" t="str">
        <f t="shared" si="38"/>
        <v>Nysa w aglomeracji Nysa</v>
      </c>
      <c r="AW2425" t="s">
        <v>5796</v>
      </c>
      <c r="AX2425" t="s">
        <v>5796</v>
      </c>
    </row>
    <row r="2426" spans="47:50">
      <c r="AU2426" t="s">
        <v>7552</v>
      </c>
      <c r="AV2426" t="str">
        <f t="shared" si="38"/>
        <v xml:space="preserve">Nozdrzec w aglomeracji Nozdrzec
</v>
      </c>
      <c r="AW2426" t="s">
        <v>5800</v>
      </c>
      <c r="AX2426" t="s">
        <v>5801</v>
      </c>
    </row>
    <row r="2427" spans="47:50">
      <c r="AU2427" t="s">
        <v>7553</v>
      </c>
      <c r="AV2427" t="str">
        <f t="shared" si="38"/>
        <v xml:space="preserve">Nozdrzec w aglomeracji Nozdrzec
</v>
      </c>
      <c r="AW2427" t="s">
        <v>5800</v>
      </c>
      <c r="AX2427" t="s">
        <v>5801</v>
      </c>
    </row>
    <row r="2428" spans="47:50">
      <c r="AU2428" t="s">
        <v>7548</v>
      </c>
      <c r="AV2428" t="str">
        <f t="shared" si="38"/>
        <v>Oczyszczalnia ścieków w Nowym Żmigrodzie w aglomeracji Nowy Żmigród</v>
      </c>
      <c r="AW2428" t="s">
        <v>5808</v>
      </c>
      <c r="AX2428" t="s">
        <v>5809</v>
      </c>
    </row>
    <row r="2429" spans="47:50">
      <c r="AU2429" t="s">
        <v>5173</v>
      </c>
      <c r="AV2429" t="str">
        <f t="shared" si="38"/>
        <v>Stary Wiśnicz typ BIO-PAKT KBA-120-1500 w aglomeracji Nowy Wiśnicz</v>
      </c>
      <c r="AW2429" t="s">
        <v>5814</v>
      </c>
      <c r="AX2429" t="s">
        <v>5171</v>
      </c>
    </row>
    <row r="2430" spans="47:50">
      <c r="AU2430" t="s">
        <v>5174</v>
      </c>
      <c r="AV2430" t="str">
        <f t="shared" si="38"/>
        <v>Nowy Wiśnicz KBA-80-600 w aglomeracji Nowy Wiśnicz</v>
      </c>
      <c r="AW2430" t="s">
        <v>5819</v>
      </c>
      <c r="AX2430" t="s">
        <v>5171</v>
      </c>
    </row>
    <row r="2431" spans="47:50">
      <c r="AU2431" t="s">
        <v>6818</v>
      </c>
      <c r="AV2431" t="str">
        <f t="shared" si="38"/>
        <v>Oczyszczalnia ścieków w Nowym Tomyślu w aglomeracji Nowy Tomyśl</v>
      </c>
      <c r="AW2431" t="s">
        <v>5825</v>
      </c>
      <c r="AX2431" t="s">
        <v>5826</v>
      </c>
    </row>
    <row r="2432" spans="47:50">
      <c r="AU2432" t="s">
        <v>5419</v>
      </c>
      <c r="AV2432" t="str">
        <f t="shared" si="38"/>
        <v>Trute w aglomeracji Nowy Targ - Trute</v>
      </c>
      <c r="AW2432" t="s">
        <v>5829</v>
      </c>
      <c r="AX2432" t="s">
        <v>5417</v>
      </c>
    </row>
    <row r="2433" spans="47:50">
      <c r="AU2433" t="s">
        <v>5412</v>
      </c>
      <c r="AV2433" t="str">
        <f t="shared" si="38"/>
        <v>Łopuszna w aglomeracji Nowy Targ - Łopuszna</v>
      </c>
      <c r="AW2433" t="s">
        <v>5836</v>
      </c>
      <c r="AX2433" t="s">
        <v>5409</v>
      </c>
    </row>
    <row r="2434" spans="47:50">
      <c r="AU2434" t="s">
        <v>5405</v>
      </c>
      <c r="AV2434" t="str">
        <f t="shared" si="38"/>
        <v>Krempachy w aglomeracji Nowy Targ - Krempachy</v>
      </c>
      <c r="AW2434" t="s">
        <v>5842</v>
      </c>
      <c r="AX2434" t="s">
        <v>5403</v>
      </c>
    </row>
    <row r="2435" spans="47:50">
      <c r="AU2435" t="s">
        <v>4899</v>
      </c>
      <c r="AV2435" t="str">
        <f t="shared" si="38"/>
        <v>Nowy Targ w aglomeracji Nowy Targ</v>
      </c>
      <c r="AW2435" t="s">
        <v>4895</v>
      </c>
      <c r="AX2435" t="s">
        <v>4895</v>
      </c>
    </row>
    <row r="2436" spans="47:50">
      <c r="AU2436" t="s">
        <v>5073</v>
      </c>
      <c r="AV2436" t="str">
        <f t="shared" si="38"/>
        <v>Komunalna Oczyszczalnia Ścieków w Nowym Sączu w aglomeracji Nowy Sącz</v>
      </c>
      <c r="AW2436" t="s">
        <v>5849</v>
      </c>
      <c r="AX2436" t="s">
        <v>4426</v>
      </c>
    </row>
    <row r="2437" spans="47:50">
      <c r="AU2437" t="s">
        <v>7546</v>
      </c>
      <c r="AV2437" t="str">
        <f t="shared" si="38"/>
        <v xml:space="preserve">Nowy Kamień w aglomeracji Nowy Kamień
</v>
      </c>
      <c r="AW2437" t="s">
        <v>5855</v>
      </c>
      <c r="AX2437" t="s">
        <v>5856</v>
      </c>
    </row>
    <row r="2438" spans="47:50">
      <c r="AU2438" t="s">
        <v>9008</v>
      </c>
      <c r="AV2438" t="str">
        <f t="shared" si="38"/>
        <v>Południe w aglomeracji Nowy Dwór Mazowiecki</v>
      </c>
      <c r="AW2438" t="s">
        <v>5863</v>
      </c>
      <c r="AX2438" t="s">
        <v>5864</v>
      </c>
    </row>
    <row r="2439" spans="47:50">
      <c r="AU2439" t="s">
        <v>3023</v>
      </c>
      <c r="AV2439" t="str">
        <f t="shared" si="38"/>
        <v xml:space="preserve">NOWY DWÓR GDAŃSKI w aglomeracji Nowy Dwór Gdański
</v>
      </c>
      <c r="AW2439" t="s">
        <v>5869</v>
      </c>
      <c r="AX2439" t="s">
        <v>3020</v>
      </c>
    </row>
    <row r="2440" spans="47:50">
      <c r="AU2440" t="s">
        <v>7987</v>
      </c>
      <c r="AV2440" t="str">
        <f t="shared" si="38"/>
        <v>OCZYSZCZALNIA ŚCIEKÓW W NOWOGRODZIE BOBRZAŃSKIM w aglomeracji Nowogród Bobrzański</v>
      </c>
      <c r="AW2440" t="s">
        <v>5875</v>
      </c>
      <c r="AX2440" t="s">
        <v>5876</v>
      </c>
    </row>
    <row r="2441" spans="47:50">
      <c r="AU2441" t="s">
        <v>8360</v>
      </c>
      <c r="AV2441" t="str">
        <f t="shared" si="38"/>
        <v>Oczyszczalnia ścieków w Nowogrodźcu w aglomeracji Nowogrodziec</v>
      </c>
      <c r="AW2441" t="s">
        <v>5883</v>
      </c>
      <c r="AX2441" t="s">
        <v>5884</v>
      </c>
    </row>
    <row r="2442" spans="47:50">
      <c r="AU2442" t="s">
        <v>1279</v>
      </c>
      <c r="AV2442" t="str">
        <f t="shared" si="38"/>
        <v>Nowogard w aglomeracji Nowogard</v>
      </c>
      <c r="AW2442" t="s">
        <v>1277</v>
      </c>
      <c r="AX2442" t="s">
        <v>1277</v>
      </c>
    </row>
    <row r="2443" spans="47:50">
      <c r="AU2443" t="s">
        <v>3380</v>
      </c>
      <c r="AV2443" t="str">
        <f t="shared" si="38"/>
        <v xml:space="preserve">Oczyszczalnia ścieków w Trylu w aglomeracji Nowe
</v>
      </c>
      <c r="AW2443" t="s">
        <v>5893</v>
      </c>
      <c r="AX2443" t="s">
        <v>3377</v>
      </c>
    </row>
    <row r="2444" spans="47:50">
      <c r="AU2444" t="s">
        <v>9005</v>
      </c>
      <c r="AV2444" t="str">
        <f t="shared" si="38"/>
        <v xml:space="preserve">BIO-PAK w aglomeracji Nowe Miasto
</v>
      </c>
      <c r="AW2444" t="s">
        <v>5897</v>
      </c>
      <c r="AX2444" t="s">
        <v>5898</v>
      </c>
    </row>
    <row r="2445" spans="47:50">
      <c r="AU2445" t="s">
        <v>9000</v>
      </c>
      <c r="AV2445" t="str">
        <f t="shared" si="38"/>
        <v>Miejska oczyszczalnia ścieków w aglomeracji Nowe Miasto nad Pilicą</v>
      </c>
      <c r="AW2445" t="s">
        <v>3806</v>
      </c>
      <c r="AX2445" t="s">
        <v>5905</v>
      </c>
    </row>
    <row r="2446" spans="47:50">
      <c r="AU2446" t="s">
        <v>3018</v>
      </c>
      <c r="AV2446" t="str">
        <f t="shared" si="38"/>
        <v>oczyszczalnia mechaniczno-biologiczna Nowe Miasto Lubawskie w aglomeracji Nowe Miasto Lubawskie</v>
      </c>
      <c r="AW2446" t="s">
        <v>5910</v>
      </c>
      <c r="AX2446" t="s">
        <v>3015</v>
      </c>
    </row>
    <row r="2447" spans="47:50">
      <c r="AU2447" t="s">
        <v>8357</v>
      </c>
      <c r="AV2447" t="str">
        <f t="shared" si="38"/>
        <v>Nowe Miasteczko w aglomeracji Nowe Miasteczko</v>
      </c>
      <c r="AW2447" t="s">
        <v>5914</v>
      </c>
      <c r="AX2447" t="s">
        <v>5914</v>
      </c>
    </row>
    <row r="2448" spans="47:50">
      <c r="AU2448" t="s">
        <v>4976</v>
      </c>
      <c r="AV2448" t="str">
        <f t="shared" si="38"/>
        <v>Oczyszczalnia ścieków w Nowym Brzesku w aglomeracji Nowe Brzesko</v>
      </c>
      <c r="AW2448" t="s">
        <v>5917</v>
      </c>
      <c r="AX2448" t="s">
        <v>4974</v>
      </c>
    </row>
    <row r="2449" spans="47:50">
      <c r="AU2449" t="s">
        <v>2109</v>
      </c>
      <c r="AV2449" t="str">
        <f t="shared" si="38"/>
        <v xml:space="preserve">Brzoza w aglomeracji Nowa Wieś Wielka
</v>
      </c>
      <c r="AW2449" t="s">
        <v>5921</v>
      </c>
      <c r="AX2449" t="s">
        <v>2105</v>
      </c>
    </row>
    <row r="2450" spans="47:50">
      <c r="AU2450" t="s">
        <v>7540</v>
      </c>
      <c r="AV2450" t="str">
        <f t="shared" si="38"/>
        <v>Nowa Wieś w aglomeracji Nowa Wieś</v>
      </c>
      <c r="AW2450" t="s">
        <v>5927</v>
      </c>
      <c r="AX2450" t="s">
        <v>5927</v>
      </c>
    </row>
    <row r="2451" spans="47:50">
      <c r="AU2451" t="s">
        <v>8997</v>
      </c>
      <c r="AV2451" t="str">
        <f t="shared" si="38"/>
        <v>KOZIENICE w aglomeracji Nowa Wieś</v>
      </c>
      <c r="AW2451" t="s">
        <v>5935</v>
      </c>
      <c r="AX2451" t="s">
        <v>5927</v>
      </c>
    </row>
    <row r="2452" spans="47:50">
      <c r="AU2452" t="s">
        <v>7984</v>
      </c>
      <c r="AV2452" t="str">
        <f t="shared" si="38"/>
        <v>Centralna Oczyszczalnia Ścieków w aglomeracji Nowa Sól</v>
      </c>
      <c r="AW2452" t="s">
        <v>4958</v>
      </c>
      <c r="AX2452" t="s">
        <v>5940</v>
      </c>
    </row>
    <row r="2453" spans="47:50">
      <c r="AU2453" t="s">
        <v>8993</v>
      </c>
      <c r="AV2453" t="str">
        <f t="shared" si="38"/>
        <v xml:space="preserve">Oczyszaczalnia ścieków Nowa Słupia na gruntach Starej Słupi  w aglomeracji Nowa Słupia
</v>
      </c>
      <c r="AW2453" t="s">
        <v>5947</v>
      </c>
      <c r="AX2453" t="s">
        <v>5948</v>
      </c>
    </row>
    <row r="2454" spans="47:50">
      <c r="AU2454" t="s">
        <v>8994</v>
      </c>
      <c r="AV2454" t="str">
        <f t="shared" si="38"/>
        <v xml:space="preserve">Oczyszczalnia Mirocice w aglomeracji Nowa Słupia
</v>
      </c>
      <c r="AW2454" t="s">
        <v>5955</v>
      </c>
      <c r="AX2454" t="s">
        <v>5948</v>
      </c>
    </row>
    <row r="2455" spans="47:50">
      <c r="AU2455" t="s">
        <v>7533</v>
      </c>
      <c r="AV2455" t="str">
        <f t="shared" si="38"/>
        <v xml:space="preserve">Komunalna Biologiczna Oczyszczalnia Ścieków sp.z o.o. w aglomeracji Nowa Sarzyna
</v>
      </c>
      <c r="AW2455" t="s">
        <v>5963</v>
      </c>
      <c r="AX2455" t="s">
        <v>5964</v>
      </c>
    </row>
    <row r="2456" spans="47:50">
      <c r="AU2456" t="s">
        <v>8354</v>
      </c>
      <c r="AV2456" t="str">
        <f t="shared" si="38"/>
        <v>Międzygminna Oczyszczalnia Ścieków w Ścinawce Dolnej w aglomeracji Nowa Ruda</v>
      </c>
      <c r="AW2456" t="s">
        <v>5972</v>
      </c>
      <c r="AX2456" t="s">
        <v>5973</v>
      </c>
    </row>
    <row r="2457" spans="47:50">
      <c r="AU2457" t="s">
        <v>3009</v>
      </c>
      <c r="AV2457" t="str">
        <f t="shared" ref="AV2457:AV2520" si="39">CONCATENATE("",AW2457," w aglomeracji ",AX2457)</f>
        <v>Rekownica w aglomeracji Nowa Karczma</v>
      </c>
      <c r="AW2457" t="s">
        <v>5979</v>
      </c>
      <c r="AX2457" t="s">
        <v>3007</v>
      </c>
    </row>
    <row r="2458" spans="47:50">
      <c r="AU2458" t="s">
        <v>3010</v>
      </c>
      <c r="AV2458" t="str">
        <f t="shared" si="39"/>
        <v>Lubań w aglomeracji Nowa Karczma</v>
      </c>
      <c r="AW2458" t="s">
        <v>5984</v>
      </c>
      <c r="AX2458" t="s">
        <v>3007</v>
      </c>
    </row>
    <row r="2459" spans="47:50">
      <c r="AU2459" t="s">
        <v>7528</v>
      </c>
      <c r="AV2459" t="str">
        <f t="shared" si="39"/>
        <v xml:space="preserve">Miejska Oczyszczalnia w Nowej Dębie w aglomeracji Nowa Dęba
</v>
      </c>
      <c r="AW2459" t="s">
        <v>5990</v>
      </c>
      <c r="AX2459" t="s">
        <v>5991</v>
      </c>
    </row>
    <row r="2460" spans="47:50">
      <c r="AU2460" t="s">
        <v>7088</v>
      </c>
      <c r="AV2460" t="str">
        <f t="shared" si="39"/>
        <v>Trześń w aglomeracji Niwiska</v>
      </c>
      <c r="AW2460" t="s">
        <v>5995</v>
      </c>
      <c r="AX2460" t="s">
        <v>5996</v>
      </c>
    </row>
    <row r="2461" spans="47:50">
      <c r="AU2461" t="s">
        <v>7523</v>
      </c>
      <c r="AV2461" t="str">
        <f t="shared" si="39"/>
        <v>Oczyszczalnia ścieków komunalnych w Nisku w aglomeracji Nisko</v>
      </c>
      <c r="AW2461" t="s">
        <v>6002</v>
      </c>
      <c r="AX2461" t="s">
        <v>6003</v>
      </c>
    </row>
    <row r="2462" spans="47:50">
      <c r="AU2462" t="s">
        <v>6602</v>
      </c>
      <c r="AV2462" t="str">
        <f t="shared" si="39"/>
        <v>Niepruszewo w aglomeracji Niepruszewo</v>
      </c>
      <c r="AW2462" t="s">
        <v>6012</v>
      </c>
      <c r="AX2462" t="s">
        <v>6012</v>
      </c>
    </row>
    <row r="2463" spans="47:50">
      <c r="AU2463" t="s">
        <v>4670</v>
      </c>
      <c r="AV2463" t="str">
        <f t="shared" si="39"/>
        <v>Oczyszczalnia ścieków Niepołomice w aglomeracji Niepołomice</v>
      </c>
      <c r="AW2463" t="s">
        <v>6015</v>
      </c>
      <c r="AX2463" t="s">
        <v>4668</v>
      </c>
    </row>
    <row r="2464" spans="47:50">
      <c r="AU2464" t="s">
        <v>4671</v>
      </c>
      <c r="AV2464" t="str">
        <f t="shared" si="39"/>
        <v>Oczyszczalnia ścieków Podłęże w aglomeracji Niepołomice</v>
      </c>
      <c r="AW2464" t="s">
        <v>6022</v>
      </c>
      <c r="AX2464" t="s">
        <v>4668</v>
      </c>
    </row>
    <row r="2465" spans="47:50">
      <c r="AU2465" t="s">
        <v>4672</v>
      </c>
      <c r="AV2465" t="str">
        <f t="shared" si="39"/>
        <v>Oczyszczalnia ścieków Zabierzów Bocheński w aglomeracji Niepołomice</v>
      </c>
      <c r="AW2465" t="s">
        <v>6027</v>
      </c>
      <c r="AX2465" t="s">
        <v>4668</v>
      </c>
    </row>
    <row r="2466" spans="47:50">
      <c r="AU2466" t="s">
        <v>7084</v>
      </c>
      <c r="AV2466" t="str">
        <f t="shared" si="39"/>
        <v>Nienadowa w aglomeracji Nienadowa</v>
      </c>
      <c r="AW2466" t="s">
        <v>6031</v>
      </c>
      <c r="AX2466" t="s">
        <v>6031</v>
      </c>
    </row>
    <row r="2467" spans="47:50">
      <c r="AU2467" t="s">
        <v>7979</v>
      </c>
      <c r="AV2467" t="str">
        <f t="shared" si="39"/>
        <v>Oczyszczalnia ścieków Niemodlin w Gościejowicach Małych w aglomeracji Niemodlin</v>
      </c>
      <c r="AW2467" t="s">
        <v>6035</v>
      </c>
      <c r="AX2467" t="s">
        <v>6036</v>
      </c>
    </row>
    <row r="2468" spans="47:50">
      <c r="AU2468" t="s">
        <v>8349</v>
      </c>
      <c r="AV2468" t="str">
        <f t="shared" si="39"/>
        <v>Niemcza w aglomeracji Niemcza</v>
      </c>
      <c r="AW2468" t="s">
        <v>6043</v>
      </c>
      <c r="AX2468" t="s">
        <v>6043</v>
      </c>
    </row>
    <row r="2469" spans="47:50">
      <c r="AU2469" t="s">
        <v>5684</v>
      </c>
      <c r="AV2469" t="str">
        <f t="shared" si="39"/>
        <v>NIEMCE w aglomeracji NIEMCE</v>
      </c>
      <c r="AW2469" t="s">
        <v>5682</v>
      </c>
      <c r="AX2469" t="s">
        <v>5682</v>
      </c>
    </row>
    <row r="2470" spans="47:50">
      <c r="AU2470" t="s">
        <v>7976</v>
      </c>
      <c r="AV2470" t="str">
        <f t="shared" si="39"/>
        <v>Oczyszczalnia ścieków w Niegosławicach w aglomeracji Niegosławice</v>
      </c>
      <c r="AW2470" t="s">
        <v>6052</v>
      </c>
      <c r="AX2470" t="s">
        <v>6053</v>
      </c>
    </row>
    <row r="2471" spans="47:50">
      <c r="AU2471" t="s">
        <v>7977</v>
      </c>
      <c r="AV2471" t="str">
        <f t="shared" si="39"/>
        <v>Oczyszczalnia ścieków w Mycielinie w aglomeracji Niegosławice</v>
      </c>
      <c r="AW2471" t="s">
        <v>6059</v>
      </c>
      <c r="AX2471" t="s">
        <v>6053</v>
      </c>
    </row>
    <row r="2472" spans="47:50">
      <c r="AU2472" t="s">
        <v>5763</v>
      </c>
      <c r="AV2472" t="str">
        <f t="shared" si="39"/>
        <v>Oczyszczalnia Ścieków w Tarle w aglomeracji Niedźwiada</v>
      </c>
      <c r="AW2472" t="s">
        <v>6065</v>
      </c>
      <c r="AX2472" t="s">
        <v>5760</v>
      </c>
    </row>
    <row r="2473" spans="47:50">
      <c r="AU2473" t="s">
        <v>5700</v>
      </c>
      <c r="AV2473" t="str">
        <f t="shared" si="39"/>
        <v xml:space="preserve">Niedrzwica w aglomeracji Niedrzwica Duża
</v>
      </c>
      <c r="AW2473" t="s">
        <v>6071</v>
      </c>
      <c r="AX2473" t="s">
        <v>5697</v>
      </c>
    </row>
    <row r="2474" spans="47:50">
      <c r="AU2474" t="s">
        <v>7519</v>
      </c>
      <c r="AV2474" t="str">
        <f t="shared" si="39"/>
        <v>Niebylec-Małówka w aglomeracji Niebylec</v>
      </c>
      <c r="AW2474" t="s">
        <v>6076</v>
      </c>
      <c r="AX2474" t="s">
        <v>6077</v>
      </c>
    </row>
    <row r="2475" spans="47:50">
      <c r="AU2475" t="s">
        <v>8990</v>
      </c>
      <c r="AV2475" t="str">
        <f t="shared" si="39"/>
        <v xml:space="preserve">Oczyszczalnia ścieków w Tatarach w aglomeracji Nidzica
</v>
      </c>
      <c r="AW2475" t="s">
        <v>6081</v>
      </c>
      <c r="AX2475" t="s">
        <v>6082</v>
      </c>
    </row>
    <row r="2476" spans="47:50">
      <c r="AU2476" t="s">
        <v>4307</v>
      </c>
      <c r="AV2476" t="str">
        <f t="shared" si="39"/>
        <v>Oczyszczalnia ścieków CIECHOWICE w aglomeracji Nędza</v>
      </c>
      <c r="AW2476" t="s">
        <v>6087</v>
      </c>
      <c r="AX2476" t="s">
        <v>4304</v>
      </c>
    </row>
    <row r="2477" spans="47:50">
      <c r="AU2477" t="s">
        <v>6290</v>
      </c>
      <c r="AV2477" t="str">
        <f t="shared" si="39"/>
        <v>Oczyszczalnia ścieków w Nekli w aglomeracji Nekla</v>
      </c>
      <c r="AW2477" t="s">
        <v>6092</v>
      </c>
      <c r="AX2477" t="s">
        <v>6093</v>
      </c>
    </row>
    <row r="2478" spans="47:50">
      <c r="AU2478" t="s">
        <v>8984</v>
      </c>
      <c r="AV2478" t="str">
        <f t="shared" si="39"/>
        <v xml:space="preserve">Oczyszczalnia Ścieków w Nasielsku w aglomeracji Nasielsk
</v>
      </c>
      <c r="AW2478" t="s">
        <v>6097</v>
      </c>
      <c r="AX2478" t="s">
        <v>6098</v>
      </c>
    </row>
    <row r="2479" spans="47:50">
      <c r="AU2479" t="s">
        <v>7165</v>
      </c>
      <c r="AV2479" t="str">
        <f t="shared" si="39"/>
        <v xml:space="preserve">Oczyszczalnia Narol w aglomeracji Narol
</v>
      </c>
      <c r="AW2479" t="s">
        <v>6104</v>
      </c>
      <c r="AX2479" t="s">
        <v>6105</v>
      </c>
    </row>
    <row r="2480" spans="47:50">
      <c r="AU2480" t="s">
        <v>5020</v>
      </c>
      <c r="AV2480" t="str">
        <f t="shared" si="39"/>
        <v xml:space="preserve">Napęków w aglomeracji Napęków
</v>
      </c>
      <c r="AW2480" t="s">
        <v>6113</v>
      </c>
      <c r="AX2480" t="s">
        <v>5017</v>
      </c>
    </row>
    <row r="2481" spans="47:50">
      <c r="AU2481" t="s">
        <v>8344</v>
      </c>
      <c r="AV2481" t="str">
        <f t="shared" si="39"/>
        <v>Oczyszczalnia Ścieków w Namysłowie w aglomeracji Namysłów</v>
      </c>
      <c r="AW2481" t="s">
        <v>6120</v>
      </c>
      <c r="AX2481" t="s">
        <v>6121</v>
      </c>
    </row>
    <row r="2482" spans="47:50">
      <c r="AU2482" t="s">
        <v>8345</v>
      </c>
      <c r="AV2482" t="str">
        <f t="shared" si="39"/>
        <v>Oczyszczalnia Ścieków w Pokoju w aglomeracji Namysłów</v>
      </c>
      <c r="AW2482" t="s">
        <v>6128</v>
      </c>
      <c r="AX2482" t="s">
        <v>6121</v>
      </c>
    </row>
    <row r="2483" spans="47:50">
      <c r="AU2483" t="s">
        <v>8981</v>
      </c>
      <c r="AV2483" t="str">
        <f t="shared" si="39"/>
        <v>Oczyszczalnia Ścieków w Nałęczowie w aglomeracji Nałęczów</v>
      </c>
      <c r="AW2483" t="s">
        <v>6133</v>
      </c>
      <c r="AX2483" t="s">
        <v>6134</v>
      </c>
    </row>
    <row r="2484" spans="47:50">
      <c r="AU2484" t="s">
        <v>2015</v>
      </c>
      <c r="AV2484" t="str">
        <f t="shared" si="39"/>
        <v xml:space="preserve">Oczyszczalnia Lubasz Nakło nad Notecią w aglomeracji Nakło nad Notecią
</v>
      </c>
      <c r="AW2484" t="s">
        <v>6137</v>
      </c>
      <c r="AX2484" t="s">
        <v>2010</v>
      </c>
    </row>
    <row r="2485" spans="47:50">
      <c r="AU2485" t="s">
        <v>6743</v>
      </c>
      <c r="AV2485" t="str">
        <f t="shared" si="39"/>
        <v xml:space="preserve">Nagradowice w aglomeracji Nagradowice
</v>
      </c>
      <c r="AW2485" t="s">
        <v>6143</v>
      </c>
      <c r="AX2485" t="s">
        <v>6144</v>
      </c>
    </row>
    <row r="2486" spans="47:50">
      <c r="AU2486" t="s">
        <v>8979</v>
      </c>
      <c r="AV2486" t="str">
        <f t="shared" si="39"/>
        <v>NADARZYN w aglomeracji NADARZYN</v>
      </c>
      <c r="AW2486" t="s">
        <v>6149</v>
      </c>
      <c r="AX2486" t="s">
        <v>6149</v>
      </c>
    </row>
    <row r="2487" spans="47:50">
      <c r="AU2487" t="s">
        <v>1176</v>
      </c>
      <c r="AV2487" t="str">
        <f t="shared" si="39"/>
        <v>Myślibórz w aglomeracji Myślibórz</v>
      </c>
      <c r="AW2487" t="s">
        <v>1173</v>
      </c>
      <c r="AX2487" t="s">
        <v>1173</v>
      </c>
    </row>
    <row r="2488" spans="47:50">
      <c r="AU2488" t="s">
        <v>4658</v>
      </c>
      <c r="AV2488" t="str">
        <f t="shared" si="39"/>
        <v>Myślenice w aglomeracji Myślenice</v>
      </c>
      <c r="AW2488" t="s">
        <v>4656</v>
      </c>
      <c r="AX2488" t="s">
        <v>4656</v>
      </c>
    </row>
    <row r="2489" spans="47:50">
      <c r="AU2489" t="s">
        <v>4659</v>
      </c>
      <c r="AV2489" t="str">
        <f t="shared" si="39"/>
        <v>Krzyszkowice w aglomeracji Myślenice</v>
      </c>
      <c r="AW2489" t="s">
        <v>6165</v>
      </c>
      <c r="AX2489" t="s">
        <v>4656</v>
      </c>
    </row>
    <row r="2490" spans="47:50">
      <c r="AU2490" t="s">
        <v>1536</v>
      </c>
      <c r="AV2490" t="str">
        <f t="shared" si="39"/>
        <v>BIONIP w aglomeracji Myszyniec</v>
      </c>
      <c r="AW2490" t="s">
        <v>6170</v>
      </c>
      <c r="AX2490" t="s">
        <v>1534</v>
      </c>
    </row>
    <row r="2491" spans="47:50">
      <c r="AU2491" t="s">
        <v>6527</v>
      </c>
      <c r="AV2491" t="str">
        <f t="shared" si="39"/>
        <v>MOŚ Myszków w aglomeracji Myszków</v>
      </c>
      <c r="AW2491" t="s">
        <v>6176</v>
      </c>
      <c r="AX2491" t="s">
        <v>6177</v>
      </c>
    </row>
    <row r="2492" spans="47:50">
      <c r="AU2492" t="s">
        <v>8339</v>
      </c>
      <c r="AV2492" t="str">
        <f t="shared" si="39"/>
        <v>Oczyszczalnia ścieków  ORZEŁ w Myslakowicach  w aglomeracji Mysłakowice</v>
      </c>
      <c r="AW2492" t="s">
        <v>6182</v>
      </c>
      <c r="AX2492" t="s">
        <v>6183</v>
      </c>
    </row>
    <row r="2493" spans="47:50">
      <c r="AU2493" t="s">
        <v>6674</v>
      </c>
      <c r="AV2493" t="str">
        <f t="shared" si="39"/>
        <v>Mechaniczno-biologiczna oczyszczalnia ścieków w Rybnej w aglomeracji Mykanów</v>
      </c>
      <c r="AW2493" t="s">
        <v>6190</v>
      </c>
      <c r="AX2493" t="s">
        <v>6191</v>
      </c>
    </row>
    <row r="2494" spans="47:50">
      <c r="AU2494" t="s">
        <v>7116</v>
      </c>
      <c r="AV2494" t="str">
        <f t="shared" si="39"/>
        <v>Oczyszczalnia ścieków w Myczkowcach w aglomeracji Myczkowce</v>
      </c>
      <c r="AW2494" t="s">
        <v>6197</v>
      </c>
      <c r="AX2494" t="s">
        <v>6198</v>
      </c>
    </row>
    <row r="2495" spans="47:50">
      <c r="AU2495" t="s">
        <v>4887</v>
      </c>
      <c r="AV2495" t="str">
        <f t="shared" si="39"/>
        <v>Oczyszczalnia ścieków Muszyna w aglomeracji Muszyna</v>
      </c>
      <c r="AW2495" t="s">
        <v>6205</v>
      </c>
      <c r="AX2495" t="s">
        <v>4885</v>
      </c>
    </row>
    <row r="2496" spans="47:50">
      <c r="AU2496" t="s">
        <v>6518</v>
      </c>
      <c r="AV2496" t="str">
        <f t="shared" si="39"/>
        <v>Oczyszczalnia Ścieków w Szlachęcinie w aglomeracji Murowana Goślina</v>
      </c>
      <c r="AW2496" t="s">
        <v>6212</v>
      </c>
      <c r="AX2496" t="s">
        <v>6213</v>
      </c>
    </row>
    <row r="2497" spans="47:50">
      <c r="AU2497" t="s">
        <v>4880</v>
      </c>
      <c r="AV2497" t="str">
        <f t="shared" si="39"/>
        <v>Jaszczurowa w aglomeracji Mucharz</v>
      </c>
      <c r="AW2497" t="s">
        <v>6217</v>
      </c>
      <c r="AX2497" t="s">
        <v>4878</v>
      </c>
    </row>
    <row r="2498" spans="47:50">
      <c r="AU2498" t="s">
        <v>8334</v>
      </c>
      <c r="AV2498" t="str">
        <f t="shared" si="39"/>
        <v>Oczyszczalnia ścieków w Mściwojowie w aglomeracji Mściwojów</v>
      </c>
      <c r="AW2498" t="s">
        <v>6221</v>
      </c>
      <c r="AX2498" t="s">
        <v>6222</v>
      </c>
    </row>
    <row r="2499" spans="47:50">
      <c r="AU2499" t="s">
        <v>8974</v>
      </c>
      <c r="AV2499" t="str">
        <f t="shared" si="39"/>
        <v>Oczyszczalnia ścieków w Grabcach Józefpolskich w aglomeracji Mszczonów</v>
      </c>
      <c r="AW2499" t="s">
        <v>6226</v>
      </c>
      <c r="AX2499" t="s">
        <v>6227</v>
      </c>
    </row>
    <row r="2500" spans="47:50">
      <c r="AU2500" t="s">
        <v>4652</v>
      </c>
      <c r="AV2500" t="str">
        <f t="shared" si="39"/>
        <v>Oczyszczalni ścieków w Mszanie Dolnej w aglomeracji Mszana Dolna miasto</v>
      </c>
      <c r="AW2500" t="s">
        <v>6230</v>
      </c>
      <c r="AX2500" t="s">
        <v>4648</v>
      </c>
    </row>
    <row r="2501" spans="47:50">
      <c r="AU2501" t="s">
        <v>5439</v>
      </c>
      <c r="AV2501" t="str">
        <f t="shared" si="39"/>
        <v>Kasinka Mała w aglomeracji Mszana Dolna</v>
      </c>
      <c r="AW2501" t="s">
        <v>6235</v>
      </c>
      <c r="AX2501" t="s">
        <v>5433</v>
      </c>
    </row>
    <row r="2502" spans="47:50">
      <c r="AU2502" t="s">
        <v>6239</v>
      </c>
      <c r="AV2502" t="str">
        <f t="shared" si="39"/>
        <v>Jaskrów w aglomeracji Mstów</v>
      </c>
      <c r="AW2502" t="s">
        <v>6240</v>
      </c>
      <c r="AX2502" t="s">
        <v>6237</v>
      </c>
    </row>
    <row r="2503" spans="47:50">
      <c r="AU2503" t="s">
        <v>5756</v>
      </c>
      <c r="AV2503" t="str">
        <f t="shared" si="39"/>
        <v>Rejowiec w aglomeracji Mrozy</v>
      </c>
      <c r="AW2503" t="s">
        <v>4553</v>
      </c>
      <c r="AX2503" t="s">
        <v>5886</v>
      </c>
    </row>
    <row r="2504" spans="47:50">
      <c r="AU2504" t="s">
        <v>2091</v>
      </c>
      <c r="AV2504" t="str">
        <f t="shared" si="39"/>
        <v>Mrocza w aglomeracji Mrocza</v>
      </c>
      <c r="AW2504" t="s">
        <v>2089</v>
      </c>
      <c r="AX2504" t="s">
        <v>2089</v>
      </c>
    </row>
    <row r="2505" spans="47:50">
      <c r="AU2505" t="s">
        <v>1815</v>
      </c>
      <c r="AV2505" t="str">
        <f t="shared" si="39"/>
        <v>Oczyszczalnia Ścieków w miejscowości Polska Wieś w aglomeracji Mrągowo</v>
      </c>
      <c r="AW2505" t="s">
        <v>6252</v>
      </c>
      <c r="AX2505" t="s">
        <v>1810</v>
      </c>
    </row>
    <row r="2506" spans="47:50">
      <c r="AU2506" t="s">
        <v>7974</v>
      </c>
      <c r="AV2506" t="str">
        <f t="shared" si="39"/>
        <v>Mościsko w aglomeracji Mościsko</v>
      </c>
      <c r="AW2506" t="s">
        <v>6257</v>
      </c>
      <c r="AX2506" t="s">
        <v>6257</v>
      </c>
    </row>
    <row r="2507" spans="47:50">
      <c r="AU2507" t="s">
        <v>7078</v>
      </c>
      <c r="AV2507" t="str">
        <f t="shared" si="39"/>
        <v>Moszczenica w aglomeracji Moszczenica</v>
      </c>
      <c r="AW2507" t="s">
        <v>6262</v>
      </c>
      <c r="AX2507" t="s">
        <v>6262</v>
      </c>
    </row>
    <row r="2508" spans="47:50">
      <c r="AU2508" t="s">
        <v>8970</v>
      </c>
      <c r="AV2508" t="str">
        <f t="shared" si="39"/>
        <v>Moszczenica w aglomeracji Moszczenica</v>
      </c>
      <c r="AW2508" t="s">
        <v>6262</v>
      </c>
      <c r="AX2508" t="s">
        <v>6262</v>
      </c>
    </row>
    <row r="2509" spans="47:50">
      <c r="AU2509" t="s">
        <v>6546</v>
      </c>
      <c r="AV2509" t="str">
        <f t="shared" si="39"/>
        <v>Oczyszczalnia Ścieków Mosina w aglomeracji Mosina-Puszczykowo</v>
      </c>
      <c r="AW2509" t="s">
        <v>6270</v>
      </c>
      <c r="AX2509" t="s">
        <v>6271</v>
      </c>
    </row>
    <row r="2510" spans="47:50">
      <c r="AU2510" t="s">
        <v>1037</v>
      </c>
      <c r="AV2510" t="str">
        <f t="shared" si="39"/>
        <v>Oczyszczalnia ścieków komunalnych w Moryniu w aglomeracji Moryń</v>
      </c>
      <c r="AW2510" t="s">
        <v>6276</v>
      </c>
      <c r="AX2510" t="s">
        <v>1034</v>
      </c>
    </row>
    <row r="2511" spans="47:50">
      <c r="AU2511" t="s">
        <v>5219</v>
      </c>
      <c r="AV2511" t="str">
        <f t="shared" si="39"/>
        <v>Mordarka w aglomeracji Mordarka</v>
      </c>
      <c r="AW2511" t="s">
        <v>5217</v>
      </c>
      <c r="AX2511" t="s">
        <v>5217</v>
      </c>
    </row>
    <row r="2512" spans="47:50">
      <c r="AU2512" t="s">
        <v>3004</v>
      </c>
      <c r="AV2512" t="str">
        <f t="shared" si="39"/>
        <v>Jędrychówko w aglomeracji Morąg</v>
      </c>
      <c r="AW2512" t="s">
        <v>6284</v>
      </c>
      <c r="AX2512" t="s">
        <v>3001</v>
      </c>
    </row>
    <row r="2513" spans="47:50">
      <c r="AU2513" t="s">
        <v>4643</v>
      </c>
      <c r="AV2513" t="str">
        <f t="shared" si="39"/>
        <v>Brzeziny w aglomeracji Morawica</v>
      </c>
      <c r="AW2513" t="s">
        <v>6288</v>
      </c>
      <c r="AX2513" t="s">
        <v>4641</v>
      </c>
    </row>
    <row r="2514" spans="47:50">
      <c r="AU2514" t="s">
        <v>1650</v>
      </c>
      <c r="AV2514" t="str">
        <f t="shared" si="39"/>
        <v>Oczyszczalnia Ścieków w Mońkach w aglomeracji Mońki</v>
      </c>
      <c r="AW2514" t="s">
        <v>6291</v>
      </c>
      <c r="AX2514" t="s">
        <v>1647</v>
      </c>
    </row>
    <row r="2515" spans="47:50">
      <c r="AU2515" t="s">
        <v>6374</v>
      </c>
      <c r="AV2515" t="str">
        <f t="shared" si="39"/>
        <v>Mokrsko w aglomeracji Mokrsko</v>
      </c>
      <c r="AW2515" t="s">
        <v>6295</v>
      </c>
      <c r="AX2515" t="s">
        <v>6295</v>
      </c>
    </row>
    <row r="2516" spans="47:50">
      <c r="AU2516" t="s">
        <v>5925</v>
      </c>
      <c r="AV2516" t="str">
        <f t="shared" si="39"/>
        <v>Mokobody w aglomeracji Mokobody</v>
      </c>
      <c r="AW2516" t="s">
        <v>5923</v>
      </c>
      <c r="AX2516" t="s">
        <v>5923</v>
      </c>
    </row>
    <row r="2517" spans="47:50">
      <c r="AU2517" t="s">
        <v>2033</v>
      </c>
      <c r="AV2517" t="str">
        <f t="shared" si="39"/>
        <v>Mogilno w aglomeracji Mogilno</v>
      </c>
      <c r="AW2517" t="s">
        <v>2030</v>
      </c>
      <c r="AX2517" t="s">
        <v>2030</v>
      </c>
    </row>
    <row r="2518" spans="47:50">
      <c r="AU2518" t="s">
        <v>5054</v>
      </c>
      <c r="AV2518" t="str">
        <f t="shared" si="39"/>
        <v>Oczyszczalnia Lusina w aglomeracji Mogilany-Lusina</v>
      </c>
      <c r="AW2518" t="s">
        <v>6309</v>
      </c>
      <c r="AX2518" t="s">
        <v>5051</v>
      </c>
    </row>
    <row r="2519" spans="47:50">
      <c r="AU2519" t="s">
        <v>5061</v>
      </c>
      <c r="AV2519" t="str">
        <f t="shared" si="39"/>
        <v>Włosań w aglomeracji Mogilany - Włosań</v>
      </c>
      <c r="AW2519" t="s">
        <v>6314</v>
      </c>
      <c r="AX2519" t="s">
        <v>5059</v>
      </c>
    </row>
    <row r="2520" spans="47:50">
      <c r="AU2520" t="s">
        <v>8967</v>
      </c>
      <c r="AV2520" t="str">
        <f t="shared" si="39"/>
        <v>Mogielnica w aglomeracji Mogielnica</v>
      </c>
      <c r="AW2520" t="s">
        <v>6318</v>
      </c>
      <c r="AX2520" t="s">
        <v>6318</v>
      </c>
    </row>
    <row r="2521" spans="47:50">
      <c r="AU2521" t="s">
        <v>8965</v>
      </c>
      <c r="AV2521" t="str">
        <f t="shared" ref="AV2521:AV2584" si="40">CONCATENATE("",AW2521," w aglomeracji ",AX2521)</f>
        <v>COMA-TEC w aglomeracji Mniów</v>
      </c>
      <c r="AW2521" t="s">
        <v>6322</v>
      </c>
      <c r="AX2521" t="s">
        <v>6323</v>
      </c>
    </row>
    <row r="2522" spans="47:50">
      <c r="AU2522" t="s">
        <v>2996</v>
      </c>
      <c r="AV2522" t="str">
        <f t="shared" si="40"/>
        <v>Młynary w aglomeracji Młynary</v>
      </c>
      <c r="AW2522" t="s">
        <v>2993</v>
      </c>
      <c r="AX2522" t="s">
        <v>2993</v>
      </c>
    </row>
    <row r="2523" spans="47:50">
      <c r="AU2523" t="s">
        <v>8961</v>
      </c>
      <c r="AV2523" t="str">
        <f t="shared" si="40"/>
        <v>mechaniczno-biologiczna oczyszczalnia  scieków w aglomeracji Mława</v>
      </c>
      <c r="AW2523" t="s">
        <v>6330</v>
      </c>
      <c r="AX2523" t="s">
        <v>6331</v>
      </c>
    </row>
    <row r="2524" spans="47:50">
      <c r="AU2524" t="s">
        <v>7969</v>
      </c>
      <c r="AV2524" t="str">
        <f t="shared" si="40"/>
        <v>Mirsk SBR w aglomeracji Mirsk</v>
      </c>
      <c r="AW2524" t="s">
        <v>6339</v>
      </c>
      <c r="AX2524" t="s">
        <v>6340</v>
      </c>
    </row>
    <row r="2525" spans="47:50">
      <c r="AU2525" t="s">
        <v>2455</v>
      </c>
      <c r="AV2525" t="str">
        <f t="shared" si="40"/>
        <v>MIROSŁAWIEC w aglomeracji Mirosławiec</v>
      </c>
      <c r="AW2525" t="s">
        <v>6345</v>
      </c>
      <c r="AX2525" t="s">
        <v>2453</v>
      </c>
    </row>
    <row r="2526" spans="47:50">
      <c r="AU2526" t="s">
        <v>8957</v>
      </c>
      <c r="AV2526" t="str">
        <f t="shared" si="40"/>
        <v>Mińsk Mazowiecki w aglomeracji Mińsk Mazowiecki</v>
      </c>
      <c r="AW2526" t="s">
        <v>6351</v>
      </c>
      <c r="AX2526" t="s">
        <v>6351</v>
      </c>
    </row>
    <row r="2527" spans="47:50">
      <c r="AU2527" t="s">
        <v>6287</v>
      </c>
      <c r="AV2527" t="str">
        <f t="shared" si="40"/>
        <v>Milosław w aglomeracji Miłosław</v>
      </c>
      <c r="AW2527" t="s">
        <v>6354</v>
      </c>
      <c r="AX2527" t="s">
        <v>6280</v>
      </c>
    </row>
    <row r="2528" spans="47:50">
      <c r="AU2528" t="s">
        <v>2988</v>
      </c>
      <c r="AV2528" t="str">
        <f t="shared" si="40"/>
        <v>Miłomłyn w aglomeracji Miłomłyn</v>
      </c>
      <c r="AW2528" t="s">
        <v>2986</v>
      </c>
      <c r="AX2528" t="s">
        <v>2986</v>
      </c>
    </row>
    <row r="2529" spans="47:50">
      <c r="AU2529" t="s">
        <v>8330</v>
      </c>
      <c r="AV2529" t="str">
        <f t="shared" si="40"/>
        <v>Miłkowice w aglomeracji Miłkowice</v>
      </c>
      <c r="AW2529" t="s">
        <v>6365</v>
      </c>
      <c r="AX2529" t="s">
        <v>6365</v>
      </c>
    </row>
    <row r="2530" spans="47:50">
      <c r="AU2530" t="s">
        <v>2982</v>
      </c>
      <c r="AV2530" t="str">
        <f t="shared" si="40"/>
        <v>Oczyszczalnia ścieków w Miłakowie w aglomeracji Miłakowo</v>
      </c>
      <c r="AW2530" t="s">
        <v>6371</v>
      </c>
      <c r="AX2530" t="s">
        <v>2980</v>
      </c>
    </row>
    <row r="2531" spans="47:50">
      <c r="AU2531" t="s">
        <v>7966</v>
      </c>
      <c r="AV2531" t="str">
        <f t="shared" si="40"/>
        <v>Oczyszczalnia Ścieków w Miliczu w aglomeracji Milicz</v>
      </c>
      <c r="AW2531" t="s">
        <v>6376</v>
      </c>
      <c r="AX2531" t="s">
        <v>6377</v>
      </c>
    </row>
    <row r="2532" spans="47:50">
      <c r="AU2532" t="s">
        <v>5667</v>
      </c>
      <c r="AV2532" t="str">
        <f t="shared" si="40"/>
        <v>Mechaniczno-Biologiczna Oczyszczalnia Ścieków w Milejowie w aglomeracji Milejów</v>
      </c>
      <c r="AW2532" t="s">
        <v>6380</v>
      </c>
      <c r="AX2532" t="s">
        <v>5665</v>
      </c>
    </row>
    <row r="2533" spans="47:50">
      <c r="AU2533" t="s">
        <v>4026</v>
      </c>
      <c r="AV2533" t="str">
        <f t="shared" si="40"/>
        <v>CENTRUM w aglomeracji Mikołów</v>
      </c>
      <c r="AW2533" t="s">
        <v>6386</v>
      </c>
      <c r="AX2533" t="s">
        <v>4023</v>
      </c>
    </row>
    <row r="2534" spans="47:50">
      <c r="AU2534" t="s">
        <v>9476</v>
      </c>
      <c r="AV2534" t="str">
        <f t="shared" si="40"/>
        <v>Oczyszczalnia ścieków w Mikołajkach w aglomeracji Mikołajki</v>
      </c>
      <c r="AW2534" t="s">
        <v>6392</v>
      </c>
      <c r="AX2534" t="s">
        <v>1888</v>
      </c>
    </row>
    <row r="2535" spans="47:50">
      <c r="AU2535" t="s">
        <v>1111</v>
      </c>
      <c r="AV2535" t="str">
        <f t="shared" si="40"/>
        <v>Międzyzdroje w aglomeracji Międzyzdroje</v>
      </c>
      <c r="AW2535" t="s">
        <v>1108</v>
      </c>
      <c r="AX2535" t="s">
        <v>1108</v>
      </c>
    </row>
    <row r="2536" spans="47:50">
      <c r="AU2536" t="s">
        <v>6210</v>
      </c>
      <c r="AV2536" t="str">
        <f t="shared" si="40"/>
        <v>Obra w aglomeracji Międzyrzecz</v>
      </c>
      <c r="AW2536" t="s">
        <v>6399</v>
      </c>
      <c r="AX2536" t="s">
        <v>6207</v>
      </c>
    </row>
    <row r="2537" spans="47:50">
      <c r="AU2537" t="s">
        <v>5588</v>
      </c>
      <c r="AV2537" t="str">
        <f t="shared" si="40"/>
        <v>Międzyrzec Podlaski w aglomeracji Międzyrzec Podlaski</v>
      </c>
      <c r="AW2537" t="s">
        <v>5584</v>
      </c>
      <c r="AX2537" t="s">
        <v>5584</v>
      </c>
    </row>
    <row r="2538" spans="47:50">
      <c r="AU2538" t="s">
        <v>7963</v>
      </c>
      <c r="AV2538" t="str">
        <f t="shared" si="40"/>
        <v>Miejska oczyszczalnia ścieków w Międzylesiu w aglomeracji Międzylesie</v>
      </c>
      <c r="AW2538" t="s">
        <v>6407</v>
      </c>
      <c r="AX2538" t="s">
        <v>6408</v>
      </c>
    </row>
    <row r="2539" spans="47:50">
      <c r="AU2539" t="s">
        <v>6161</v>
      </c>
      <c r="AV2539" t="str">
        <f t="shared" si="40"/>
        <v>Oczyszczalnia ścieków Międzychód w aglomeracji Międzychód</v>
      </c>
      <c r="AW2539" t="s">
        <v>6411</v>
      </c>
      <c r="AX2539" t="s">
        <v>6157</v>
      </c>
    </row>
    <row r="2540" spans="47:50">
      <c r="AU2540" t="s">
        <v>5336</v>
      </c>
      <c r="AV2540" t="str">
        <f t="shared" si="40"/>
        <v>Międzybrodzie Bialskie ul. Ekologiczna w aglomeracji Międzybrodzie Bialskie</v>
      </c>
      <c r="AW2540" t="s">
        <v>6418</v>
      </c>
      <c r="AX2540" t="s">
        <v>5334</v>
      </c>
    </row>
    <row r="2541" spans="47:50">
      <c r="AU2541" t="s">
        <v>8327</v>
      </c>
      <c r="AV2541" t="str">
        <f t="shared" si="40"/>
        <v>Międzybórz w aglomeracji Międzybórz</v>
      </c>
      <c r="AW2541" t="s">
        <v>6424</v>
      </c>
      <c r="AX2541" t="s">
        <v>6424</v>
      </c>
    </row>
    <row r="2542" spans="47:50">
      <c r="AU2542" t="s">
        <v>6102</v>
      </c>
      <c r="AV2542" t="str">
        <f t="shared" si="40"/>
        <v>Oczyszczalnia ścieków w Mieścisku w aglomeracji Mieścisko</v>
      </c>
      <c r="AW2542" t="s">
        <v>6427</v>
      </c>
      <c r="AX2542" t="s">
        <v>6100</v>
      </c>
    </row>
    <row r="2543" spans="47:50">
      <c r="AU2543" t="s">
        <v>1343</v>
      </c>
      <c r="AV2543" t="str">
        <f t="shared" si="40"/>
        <v>Mieszkowice w aglomeracji Mieszkowice</v>
      </c>
      <c r="AW2543" t="s">
        <v>1341</v>
      </c>
      <c r="AX2543" t="s">
        <v>1341</v>
      </c>
    </row>
    <row r="2544" spans="47:50">
      <c r="AU2544" t="s">
        <v>7958</v>
      </c>
      <c r="AV2544" t="str">
        <f t="shared" si="40"/>
        <v>oczyszczalnia ścieków Golińsk w aglomeracji Mieroszów</v>
      </c>
      <c r="AW2544" t="s">
        <v>6436</v>
      </c>
      <c r="AX2544" t="s">
        <v>6437</v>
      </c>
    </row>
    <row r="2545" spans="47:50">
      <c r="AU2545" t="s">
        <v>7959</v>
      </c>
      <c r="AV2545" t="str">
        <f t="shared" si="40"/>
        <v>oczyszczalnia ścieków Sokołowsko w aglomeracji Mieroszów</v>
      </c>
      <c r="AW2545" t="s">
        <v>6442</v>
      </c>
      <c r="AX2545" t="s">
        <v>6437</v>
      </c>
    </row>
    <row r="2546" spans="47:50">
      <c r="AU2546" t="s">
        <v>1064</v>
      </c>
      <c r="AV2546" t="str">
        <f t="shared" si="40"/>
        <v>Unieście w aglomeracji Mielno</v>
      </c>
      <c r="AW2546" t="s">
        <v>6447</v>
      </c>
      <c r="AX2546" t="s">
        <v>1061</v>
      </c>
    </row>
    <row r="2547" spans="47:50">
      <c r="AU2547" t="s">
        <v>1065</v>
      </c>
      <c r="AV2547" t="str">
        <f t="shared" si="40"/>
        <v>Kiszkowo w aglomeracji Mielno</v>
      </c>
      <c r="AW2547" t="s">
        <v>6452</v>
      </c>
      <c r="AX2547" t="s">
        <v>1061</v>
      </c>
    </row>
    <row r="2548" spans="47:50">
      <c r="AU2548" t="s">
        <v>7512</v>
      </c>
      <c r="AV2548" t="str">
        <f t="shared" si="40"/>
        <v>Oczyszczalnia Ścieków w Mielcu w aglomeracji Mielec</v>
      </c>
      <c r="AW2548" t="s">
        <v>6456</v>
      </c>
      <c r="AX2548" t="s">
        <v>6457</v>
      </c>
    </row>
    <row r="2549" spans="47:50">
      <c r="AU2549" t="s">
        <v>7954</v>
      </c>
      <c r="AV2549" t="str">
        <f t="shared" si="40"/>
        <v xml:space="preserve">Karolinki  w aglomeracji Miejska Górka </v>
      </c>
      <c r="AW2549" t="s">
        <v>6463</v>
      </c>
      <c r="AX2549" t="s">
        <v>6464</v>
      </c>
    </row>
    <row r="2550" spans="47:50">
      <c r="AU2550" t="s">
        <v>6505</v>
      </c>
      <c r="AV2550" t="str">
        <f t="shared" si="40"/>
        <v>Gminna Oczyszczalnia Ścieków w aglomeracji Miedźno</v>
      </c>
      <c r="AW2550" t="s">
        <v>4167</v>
      </c>
      <c r="AX2550" t="s">
        <v>6469</v>
      </c>
    </row>
    <row r="2551" spans="47:50">
      <c r="AU2551" t="s">
        <v>4302</v>
      </c>
      <c r="AV2551" t="str">
        <f t="shared" si="40"/>
        <v>Oś Promlecz w aglomeracji Miedźna - Wola</v>
      </c>
      <c r="AW2551" t="s">
        <v>6474</v>
      </c>
      <c r="AX2551" t="s">
        <v>4300</v>
      </c>
    </row>
    <row r="2552" spans="47:50">
      <c r="AU2552" t="s">
        <v>4297</v>
      </c>
      <c r="AV2552" t="str">
        <f t="shared" si="40"/>
        <v>OŚ Lemna w aglomeracji Miedźna</v>
      </c>
      <c r="AW2552" t="s">
        <v>6477</v>
      </c>
      <c r="AX2552" t="s">
        <v>4295</v>
      </c>
    </row>
    <row r="2553" spans="47:50">
      <c r="AU2553" t="s">
        <v>4638</v>
      </c>
      <c r="AV2553" t="str">
        <f t="shared" si="40"/>
        <v>Oczyszczalnia ścieków Laskowa w aglomeracji Miedziana Góra</v>
      </c>
      <c r="AW2553" t="s">
        <v>6483</v>
      </c>
      <c r="AX2553" t="s">
        <v>4635</v>
      </c>
    </row>
    <row r="2554" spans="47:50">
      <c r="AU2554" t="s">
        <v>5465</v>
      </c>
      <c r="AV2554" t="str">
        <f t="shared" si="40"/>
        <v>Oczyszczalnia ścieków Komorów w aglomeracji Miechów</v>
      </c>
      <c r="AW2554" t="s">
        <v>6488</v>
      </c>
      <c r="AX2554" t="s">
        <v>5462</v>
      </c>
    </row>
    <row r="2555" spans="47:50">
      <c r="AU2555" t="s">
        <v>5744</v>
      </c>
      <c r="AV2555" t="str">
        <f t="shared" si="40"/>
        <v>Michów w aglomeracji Michów</v>
      </c>
      <c r="AW2555" t="s">
        <v>5463</v>
      </c>
      <c r="AX2555" t="s">
        <v>5463</v>
      </c>
    </row>
    <row r="2556" spans="47:50">
      <c r="AU2556" t="s">
        <v>5970</v>
      </c>
      <c r="AV2556" t="str">
        <f t="shared" si="40"/>
        <v>Miejska Oczyszczalnia Ścieków Komunalnych w aglomeracji Miasto Wysokie Mazowieckie</v>
      </c>
      <c r="AW2556" t="s">
        <v>6496</v>
      </c>
      <c r="AX2556" t="s">
        <v>5966</v>
      </c>
    </row>
    <row r="2557" spans="47:50">
      <c r="AU2557" t="s">
        <v>6948</v>
      </c>
      <c r="AV2557" t="str">
        <f t="shared" si="40"/>
        <v>Oczyszczalnia ścieków w Słupcy w aglomeracji Miasto Słupca</v>
      </c>
      <c r="AW2557" t="s">
        <v>6502</v>
      </c>
      <c r="AX2557" t="s">
        <v>6503</v>
      </c>
    </row>
    <row r="2558" spans="47:50">
      <c r="AU2558" t="s">
        <v>5954</v>
      </c>
      <c r="AV2558" t="str">
        <f t="shared" si="40"/>
        <v>OCZYSZCZALNIA MIEJSKA w aglomeracji Miasto Siemiatycze</v>
      </c>
      <c r="AW2558" t="s">
        <v>6506</v>
      </c>
      <c r="AX2558" t="s">
        <v>5950</v>
      </c>
    </row>
    <row r="2559" spans="47:50">
      <c r="AU2559" t="s">
        <v>1682</v>
      </c>
      <c r="AV2559" t="str">
        <f t="shared" si="40"/>
        <v>Miasto Sejny w aglomeracji Miasto Sejny</v>
      </c>
      <c r="AW2559" t="s">
        <v>1679</v>
      </c>
      <c r="AX2559" t="s">
        <v>1679</v>
      </c>
    </row>
    <row r="2560" spans="47:50">
      <c r="AU2560" t="s">
        <v>8952</v>
      </c>
      <c r="AV2560" t="str">
        <f t="shared" si="40"/>
        <v>Miejska Oczyszczalnia Ścieków, ul. Piaskowa 39, 95-015 Głowno w aglomeracji Miasto Głowno</v>
      </c>
      <c r="AW2560" t="s">
        <v>6513</v>
      </c>
      <c r="AX2560" t="s">
        <v>6514</v>
      </c>
    </row>
    <row r="2561" spans="47:50">
      <c r="AU2561" t="s">
        <v>1259</v>
      </c>
      <c r="AV2561" t="str">
        <f t="shared" si="40"/>
        <v>Oczyszczalnia Ścieków Żukowo Morskie w aglomeracji Miasto Darłowo</v>
      </c>
      <c r="AW2561" t="s">
        <v>6519</v>
      </c>
      <c r="AX2561" t="s">
        <v>1256</v>
      </c>
    </row>
    <row r="2562" spans="47:50">
      <c r="AU2562" t="s">
        <v>5507</v>
      </c>
      <c r="AV2562" t="str">
        <f t="shared" si="40"/>
        <v>Oczyszczalnia ścieków w Bochni w aglomeracji Miasto Bochnia</v>
      </c>
      <c r="AW2562" t="s">
        <v>6525</v>
      </c>
      <c r="AX2562" t="s">
        <v>5504</v>
      </c>
    </row>
    <row r="2563" spans="47:50">
      <c r="AU2563" t="s">
        <v>8949</v>
      </c>
      <c r="AV2563" t="str">
        <f t="shared" si="40"/>
        <v>Gminna Oczyszczalnia Ścieków w Miastkowie Kościelnym w aglomeracji Miastków Kościelny</v>
      </c>
      <c r="AW2563" t="s">
        <v>6529</v>
      </c>
      <c r="AX2563" t="s">
        <v>6530</v>
      </c>
    </row>
    <row r="2564" spans="47:50">
      <c r="AU2564" t="s">
        <v>1378</v>
      </c>
      <c r="AV2564" t="str">
        <f t="shared" si="40"/>
        <v>oczyszczalnia ścieków w Węgorzynku  w aglomeracji Miastko</v>
      </c>
      <c r="AW2564" t="s">
        <v>6534</v>
      </c>
      <c r="AX2564" t="s">
        <v>1375</v>
      </c>
    </row>
    <row r="2565" spans="47:50">
      <c r="AU2565" t="s">
        <v>3683</v>
      </c>
      <c r="AV2565" t="str">
        <f t="shared" si="40"/>
        <v>Miasteczko Śląskie w aglomeracji Miasteczko Śląskie</v>
      </c>
      <c r="AW2565" t="s">
        <v>3679</v>
      </c>
      <c r="AX2565" t="s">
        <v>3679</v>
      </c>
    </row>
    <row r="2566" spans="47:50">
      <c r="AU2566" t="s">
        <v>2379</v>
      </c>
      <c r="AV2566" t="str">
        <f t="shared" si="40"/>
        <v>Oczyszczalnia ścieków w Brzostowie w aglomeracji Miasteczko Krajeńskie</v>
      </c>
      <c r="AW2566" t="s">
        <v>6542</v>
      </c>
      <c r="AX2566" t="s">
        <v>2377</v>
      </c>
    </row>
    <row r="2567" spans="47:50">
      <c r="AU2567" t="s">
        <v>5212</v>
      </c>
      <c r="AV2567" t="str">
        <f t="shared" si="40"/>
        <v>Męcina w aglomeracji Męcina</v>
      </c>
      <c r="AW2567" t="s">
        <v>5210</v>
      </c>
      <c r="AX2567" t="s">
        <v>5210</v>
      </c>
    </row>
    <row r="2568" spans="47:50">
      <c r="AU2568" t="s">
        <v>7507</v>
      </c>
      <c r="AV2568" t="str">
        <f t="shared" si="40"/>
        <v>Medyka w aglomeracji Medyka</v>
      </c>
      <c r="AW2568" t="s">
        <v>6550</v>
      </c>
      <c r="AX2568" t="s">
        <v>6550</v>
      </c>
    </row>
    <row r="2569" spans="47:50">
      <c r="AU2569" t="s">
        <v>1265</v>
      </c>
      <c r="AV2569" t="str">
        <f t="shared" si="40"/>
        <v>Oczyszczalnia Ścieków Maszewo w aglomeracji Maszewo</v>
      </c>
      <c r="AW2569" t="s">
        <v>6556</v>
      </c>
      <c r="AX2569" t="s">
        <v>1262</v>
      </c>
    </row>
    <row r="2570" spans="47:50">
      <c r="AU2570" t="s">
        <v>4801</v>
      </c>
      <c r="AV2570" t="str">
        <f t="shared" si="40"/>
        <v>Marzysz w aglomeracji Marzysz</v>
      </c>
      <c r="AW2570" t="s">
        <v>4799</v>
      </c>
      <c r="AX2570" t="s">
        <v>4799</v>
      </c>
    </row>
    <row r="2571" spans="47:50">
      <c r="AU2571" t="s">
        <v>7505</v>
      </c>
      <c r="AV2571" t="str">
        <f t="shared" si="40"/>
        <v>Oczyszczalnia ścieków w Markowej w aglomeracji Markowa</v>
      </c>
      <c r="AW2571" t="s">
        <v>6567</v>
      </c>
      <c r="AX2571" t="s">
        <v>6568</v>
      </c>
    </row>
    <row r="2572" spans="47:50">
      <c r="AU2572" t="s">
        <v>2304</v>
      </c>
      <c r="AV2572" t="str">
        <f t="shared" si="40"/>
        <v>Margonin w aglomeracji Margonin</v>
      </c>
      <c r="AW2572" t="s">
        <v>2301</v>
      </c>
      <c r="AX2572" t="s">
        <v>2301</v>
      </c>
    </row>
    <row r="2573" spans="47:50">
      <c r="AU2573" t="s">
        <v>8324</v>
      </c>
      <c r="AV2573" t="str">
        <f t="shared" si="40"/>
        <v>Marciszów w aglomeracji Marciszów</v>
      </c>
      <c r="AW2573" t="s">
        <v>6579</v>
      </c>
      <c r="AX2573" t="s">
        <v>6579</v>
      </c>
    </row>
    <row r="2574" spans="47:50">
      <c r="AU2574" t="s">
        <v>1370</v>
      </c>
      <c r="AV2574" t="str">
        <f t="shared" si="40"/>
        <v>OCZYSZCZALNIA ŚCIEKÓW BONIN w aglomeracji Manowo</v>
      </c>
      <c r="AW2574" t="s">
        <v>6585</v>
      </c>
      <c r="AX2574" t="s">
        <v>1368</v>
      </c>
    </row>
    <row r="2575" spans="47:50">
      <c r="AU2575" t="s">
        <v>4447</v>
      </c>
      <c r="AV2575" t="str">
        <f t="shared" si="40"/>
        <v>Maniowy w aglomeracji Maniowy</v>
      </c>
      <c r="AW2575" t="s">
        <v>4445</v>
      </c>
      <c r="AX2575" t="s">
        <v>4445</v>
      </c>
    </row>
    <row r="2576" spans="47:50">
      <c r="AU2576" t="s">
        <v>7499</v>
      </c>
      <c r="AV2576" t="str">
        <f t="shared" si="40"/>
        <v>Oczyszczalnia ścieków w Manasterzu w aglomeracji Manasterz</v>
      </c>
      <c r="AW2576" t="s">
        <v>6593</v>
      </c>
      <c r="AX2576" t="s">
        <v>6594</v>
      </c>
    </row>
    <row r="2577" spans="47:50">
      <c r="AU2577" t="s">
        <v>7951</v>
      </c>
      <c r="AV2577" t="str">
        <f t="shared" si="40"/>
        <v>Małomice w aglomeracji Małomice</v>
      </c>
      <c r="AW2577" t="s">
        <v>6600</v>
      </c>
      <c r="AX2577" t="s">
        <v>6600</v>
      </c>
    </row>
    <row r="2578" spans="47:50">
      <c r="AU2578" t="s">
        <v>4631</v>
      </c>
      <c r="AV2578" t="str">
        <f t="shared" si="40"/>
        <v>Małogoszcz w aglomeracji Małogoszcz</v>
      </c>
      <c r="AW2578" t="s">
        <v>4628</v>
      </c>
      <c r="AX2578" t="s">
        <v>4628</v>
      </c>
    </row>
    <row r="2579" spans="47:50">
      <c r="AU2579" t="s">
        <v>5873</v>
      </c>
      <c r="AV2579" t="str">
        <f t="shared" si="40"/>
        <v>Oczyszczalnia ścieków Małkinia Górna w aglomeracji Małkinia Górna</v>
      </c>
      <c r="AW2579" t="s">
        <v>6609</v>
      </c>
      <c r="AX2579" t="s">
        <v>5871</v>
      </c>
    </row>
    <row r="2580" spans="47:50">
      <c r="AU2580" t="s">
        <v>7948</v>
      </c>
      <c r="AV2580" t="str">
        <f t="shared" si="40"/>
        <v>MALCZYCE w aglomeracji Malczyce</v>
      </c>
      <c r="AW2580" t="s">
        <v>6613</v>
      </c>
      <c r="AX2580" t="s">
        <v>6614</v>
      </c>
    </row>
    <row r="2581" spans="47:50">
      <c r="AU2581" t="s">
        <v>3374</v>
      </c>
      <c r="AV2581" t="str">
        <f t="shared" si="40"/>
        <v>Oczyszczalnia ścieków w Kałdowie Wsi w aglomeracji Malbork</v>
      </c>
      <c r="AW2581" t="s">
        <v>6620</v>
      </c>
      <c r="AX2581" t="s">
        <v>3371</v>
      </c>
    </row>
    <row r="2582" spans="47:50">
      <c r="AU2582" t="s">
        <v>8947</v>
      </c>
      <c r="AV2582" t="str">
        <f t="shared" si="40"/>
        <v>Miejska Oczyszczalnia Ścieków w aglomeracji Maków Mazowiecki</v>
      </c>
      <c r="AW2582" t="s">
        <v>1387</v>
      </c>
      <c r="AX2582" t="s">
        <v>6625</v>
      </c>
    </row>
    <row r="2583" spans="47:50">
      <c r="AU2583" t="s">
        <v>5497</v>
      </c>
      <c r="AV2583" t="str">
        <f t="shared" si="40"/>
        <v>OCZYSZCZALNIA ŚCIEKÓW W MAKOWIE PODHALAŃSKIM - PROJEKTOWANA w aglomeracji Makowsko-Zawojska</v>
      </c>
      <c r="AW2583" t="s">
        <v>6631</v>
      </c>
      <c r="AX2583" t="s">
        <v>5493</v>
      </c>
    </row>
    <row r="2584" spans="47:50">
      <c r="AU2584" t="s">
        <v>5498</v>
      </c>
      <c r="AV2584" t="str">
        <f t="shared" si="40"/>
        <v>OCZYSZCZALNIA ŚCIEKÓW SKAWICA CENTRUM - PROJEKTOWANA w aglomeracji Makowsko-Zawojska</v>
      </c>
      <c r="AW2584" t="s">
        <v>6636</v>
      </c>
      <c r="AX2584" t="s">
        <v>5493</v>
      </c>
    </row>
    <row r="2585" spans="47:50">
      <c r="AU2585" t="s">
        <v>5499</v>
      </c>
      <c r="AV2585" t="str">
        <f t="shared" ref="AV2585:AV2648" si="41">CONCATENATE("",AW2585," w aglomeracji ",AX2585)</f>
        <v>Oczyszczalnia ścieków w Grzechyni w aglomeracji Makowsko-Zawojska</v>
      </c>
      <c r="AW2585" t="s">
        <v>6642</v>
      </c>
      <c r="AX2585" t="s">
        <v>5493</v>
      </c>
    </row>
    <row r="2586" spans="47:50">
      <c r="AU2586" t="s">
        <v>7492</v>
      </c>
      <c r="AV2586" t="str">
        <f t="shared" si="41"/>
        <v>Majdan Królewski w aglomeracji Majdan Królewski</v>
      </c>
      <c r="AW2586" t="s">
        <v>6647</v>
      </c>
      <c r="AX2586" t="s">
        <v>6647</v>
      </c>
    </row>
    <row r="2587" spans="47:50">
      <c r="AU2587" t="s">
        <v>1524</v>
      </c>
      <c r="AV2587" t="str">
        <f t="shared" si="41"/>
        <v>Łyse w aglomeracji Łyse</v>
      </c>
      <c r="AW2587" t="s">
        <v>1521</v>
      </c>
      <c r="AX2587" t="s">
        <v>1521</v>
      </c>
    </row>
    <row r="2588" spans="47:50">
      <c r="AU2588" t="s">
        <v>3366</v>
      </c>
      <c r="AV2588" t="str">
        <f t="shared" si="41"/>
        <v>oczyszczalnia ścieków w Łukcie w aglomeracji Łukta</v>
      </c>
      <c r="AW2588" t="s">
        <v>6655</v>
      </c>
      <c r="AX2588" t="s">
        <v>3363</v>
      </c>
    </row>
    <row r="2589" spans="47:50">
      <c r="AU2589" t="s">
        <v>5573</v>
      </c>
      <c r="AV2589" t="str">
        <f t="shared" si="41"/>
        <v>Zakład kanalziacji i oczyszczania ścieków w aglomeracji Łuków</v>
      </c>
      <c r="AW2589" t="s">
        <v>6661</v>
      </c>
      <c r="AX2589" t="s">
        <v>5569</v>
      </c>
    </row>
    <row r="2590" spans="47:50">
      <c r="AU2590" t="s">
        <v>4992</v>
      </c>
      <c r="AV2590" t="str">
        <f t="shared" si="41"/>
        <v>MBR w aglomeracji Łukowica</v>
      </c>
      <c r="AW2590" t="s">
        <v>6664</v>
      </c>
      <c r="AX2590" t="s">
        <v>4989</v>
      </c>
    </row>
    <row r="2591" spans="47:50">
      <c r="AU2591" t="s">
        <v>7490</v>
      </c>
      <c r="AV2591" t="str">
        <f t="shared" si="41"/>
        <v>Oczyszczalnia ścieków w Łukowej w aglomeracji Łukowa</v>
      </c>
      <c r="AW2591" t="s">
        <v>6669</v>
      </c>
      <c r="AX2591" t="s">
        <v>6670</v>
      </c>
    </row>
    <row r="2592" spans="47:50">
      <c r="AU2592" t="s">
        <v>3358</v>
      </c>
      <c r="AV2592" t="str">
        <f t="shared" si="41"/>
        <v>Łubiana w aglomeracji Łubiana</v>
      </c>
      <c r="AW2592" t="s">
        <v>3356</v>
      </c>
      <c r="AX2592" t="s">
        <v>3356</v>
      </c>
    </row>
    <row r="2593" spans="47:50">
      <c r="AU2593" t="s">
        <v>8945</v>
      </c>
      <c r="AV2593" t="str">
        <f t="shared" si="41"/>
        <v>Miejska Oczyszczalnia Ścieków w Łowiczu w aglomeracji Łowicz</v>
      </c>
      <c r="AW2593" t="s">
        <v>6676</v>
      </c>
      <c r="AX2593" t="s">
        <v>6677</v>
      </c>
    </row>
    <row r="2594" spans="47:50">
      <c r="AU2594" t="s">
        <v>5125</v>
      </c>
      <c r="AV2594" t="str">
        <f t="shared" si="41"/>
        <v>Łososina Dolna w aglomeracji Łososina Dolna</v>
      </c>
      <c r="AW2594" t="s">
        <v>5123</v>
      </c>
      <c r="AX2594" t="s">
        <v>5123</v>
      </c>
    </row>
    <row r="2595" spans="47:50">
      <c r="AU2595" t="s">
        <v>5126</v>
      </c>
      <c r="AV2595" t="str">
        <f t="shared" si="41"/>
        <v>Tęgoborze w aglomeracji Łososina Dolna</v>
      </c>
      <c r="AW2595" t="s">
        <v>6685</v>
      </c>
      <c r="AX2595" t="s">
        <v>5123</v>
      </c>
    </row>
    <row r="2596" spans="47:50">
      <c r="AU2596" t="s">
        <v>5881</v>
      </c>
      <c r="AV2596" t="str">
        <f t="shared" si="41"/>
        <v>Łosice w aglomeracji Łosice</v>
      </c>
      <c r="AW2596" t="s">
        <v>5878</v>
      </c>
      <c r="AX2596" t="s">
        <v>5878</v>
      </c>
    </row>
    <row r="2597" spans="47:50">
      <c r="AU2597" t="s">
        <v>5488</v>
      </c>
      <c r="AV2597" t="str">
        <f t="shared" si="41"/>
        <v>Łopuszno w aglomeracji Łopuszno</v>
      </c>
      <c r="AW2597" t="s">
        <v>5478</v>
      </c>
      <c r="AX2597" t="s">
        <v>5478</v>
      </c>
    </row>
    <row r="2598" spans="47:50">
      <c r="AU2598" t="s">
        <v>5088</v>
      </c>
      <c r="AV2598" t="str">
        <f t="shared" si="41"/>
        <v>Świniary Nowe w aglomeracji Łoniów</v>
      </c>
      <c r="AW2598" t="s">
        <v>6692</v>
      </c>
      <c r="AX2598" t="s">
        <v>5086</v>
      </c>
    </row>
    <row r="2599" spans="47:50">
      <c r="AU2599" t="s">
        <v>1589</v>
      </c>
      <c r="AV2599" t="str">
        <f t="shared" si="41"/>
        <v>Łomża w aglomeracji Łomża</v>
      </c>
      <c r="AW2599" t="s">
        <v>1584</v>
      </c>
      <c r="AX2599" t="s">
        <v>1584</v>
      </c>
    </row>
    <row r="2600" spans="47:50">
      <c r="AU2600" t="s">
        <v>8939</v>
      </c>
      <c r="AV2600" t="str">
        <f t="shared" si="41"/>
        <v>Łomianki w aglomeracji Łomianki</v>
      </c>
      <c r="AW2600" t="s">
        <v>6702</v>
      </c>
      <c r="AX2600" t="s">
        <v>6702</v>
      </c>
    </row>
    <row r="2601" spans="47:50">
      <c r="AU2601" t="s">
        <v>5868</v>
      </c>
      <c r="AV2601" t="str">
        <f t="shared" si="41"/>
        <v>Oczyszczalnia Łochów w aglomeracji Łochów</v>
      </c>
      <c r="AW2601" t="s">
        <v>6707</v>
      </c>
      <c r="AX2601" t="s">
        <v>5866</v>
      </c>
    </row>
    <row r="2602" spans="47:50">
      <c r="AU2602" t="s">
        <v>2298</v>
      </c>
      <c r="AV2602" t="str">
        <f t="shared" si="41"/>
        <v>Liszkowo w aglomeracji Łobżenica</v>
      </c>
      <c r="AW2602" t="s">
        <v>6714</v>
      </c>
      <c r="AX2602" t="s">
        <v>2296</v>
      </c>
    </row>
    <row r="2603" spans="47:50">
      <c r="AU2603" t="s">
        <v>7945</v>
      </c>
      <c r="AV2603" t="str">
        <f t="shared" si="41"/>
        <v>Oczyszczalnia Ścieków w Łęknicy w aglomeracji Łęknica</v>
      </c>
      <c r="AW2603" t="s">
        <v>6719</v>
      </c>
      <c r="AX2603" t="s">
        <v>6720</v>
      </c>
    </row>
    <row r="2604" spans="47:50">
      <c r="AU2604" t="s">
        <v>5361</v>
      </c>
      <c r="AV2604" t="str">
        <f t="shared" si="41"/>
        <v>Oczyszczalnia ścieków w Łękawicy w aglomeracji Łękawica</v>
      </c>
      <c r="AW2604" t="s">
        <v>6723</v>
      </c>
      <c r="AX2604" t="s">
        <v>5359</v>
      </c>
    </row>
    <row r="2605" spans="47:50">
      <c r="AU2605" t="s">
        <v>6313</v>
      </c>
      <c r="AV2605" t="str">
        <f t="shared" si="41"/>
        <v>Opatów w aglomeracji Łęka Opatowska</v>
      </c>
      <c r="AW2605" t="s">
        <v>4677</v>
      </c>
      <c r="AX2605" t="s">
        <v>6311</v>
      </c>
    </row>
    <row r="2606" spans="47:50">
      <c r="AU2606" t="s">
        <v>2676</v>
      </c>
      <c r="AV2606" t="str">
        <f t="shared" si="41"/>
        <v>Łęczyce w aglomeracji Łęczyce</v>
      </c>
      <c r="AW2606" t="s">
        <v>2511</v>
      </c>
      <c r="AX2606" t="s">
        <v>2511</v>
      </c>
    </row>
    <row r="2607" spans="47:50">
      <c r="AU2607" t="s">
        <v>8937</v>
      </c>
      <c r="AV2607" t="str">
        <f t="shared" si="41"/>
        <v>Łęczyca w aglomeracji Łęczyca</v>
      </c>
      <c r="AW2607" t="s">
        <v>6736</v>
      </c>
      <c r="AX2607" t="s">
        <v>6736</v>
      </c>
    </row>
    <row r="2608" spans="47:50">
      <c r="AU2608" t="s">
        <v>5594</v>
      </c>
      <c r="AV2608" t="str">
        <f t="shared" si="41"/>
        <v>Łęczna  w aglomeracji Łęczna</v>
      </c>
      <c r="AW2608" t="s">
        <v>6740</v>
      </c>
      <c r="AX2608" t="s">
        <v>5591</v>
      </c>
    </row>
    <row r="2609" spans="47:50">
      <c r="AU2609" t="s">
        <v>2671</v>
      </c>
      <c r="AV2609" t="str">
        <f t="shared" si="41"/>
        <v>Łeba w aglomeracji Łeba</v>
      </c>
      <c r="AW2609" t="s">
        <v>2668</v>
      </c>
      <c r="AX2609" t="s">
        <v>2668</v>
      </c>
    </row>
    <row r="2610" spans="47:50">
      <c r="AU2610" t="s">
        <v>7486</v>
      </c>
      <c r="AV2610" t="str">
        <f t="shared" si="41"/>
        <v>Łąka w aglomeracji Łąka</v>
      </c>
      <c r="AW2610" t="s">
        <v>6749</v>
      </c>
      <c r="AX2610" t="s">
        <v>6749</v>
      </c>
    </row>
    <row r="2611" spans="47:50">
      <c r="AU2611" t="s">
        <v>8933</v>
      </c>
      <c r="AV2611" t="str">
        <f t="shared" si="41"/>
        <v>Kamionki w aglomeracji Łączna</v>
      </c>
      <c r="AW2611" t="s">
        <v>6756</v>
      </c>
      <c r="AX2611" t="s">
        <v>6757</v>
      </c>
    </row>
    <row r="2612" spans="47:50">
      <c r="AU2612" t="s">
        <v>4620</v>
      </c>
      <c r="AV2612" t="str">
        <f t="shared" si="41"/>
        <v>Oczyszczalnia Jazowsko w aglomeracji ŁĄCKO-JAZOWSKO</v>
      </c>
      <c r="AW2612" t="s">
        <v>6760</v>
      </c>
      <c r="AX2612" t="s">
        <v>6761</v>
      </c>
    </row>
    <row r="2613" spans="47:50">
      <c r="AU2613" t="s">
        <v>4621</v>
      </c>
      <c r="AV2613" t="str">
        <f t="shared" si="41"/>
        <v>Oczyszczalnia Kadcza w aglomeracji ŁĄCKO-JAZOWSKO</v>
      </c>
      <c r="AW2613" t="s">
        <v>6766</v>
      </c>
      <c r="AX2613" t="s">
        <v>6761</v>
      </c>
    </row>
    <row r="2614" spans="47:50">
      <c r="AU2614" t="s">
        <v>4624</v>
      </c>
      <c r="AV2614" t="str">
        <f t="shared" si="41"/>
        <v>Oczyszczalnia Łącko w aglomeracji Łącko</v>
      </c>
      <c r="AW2614" t="s">
        <v>6772</v>
      </c>
      <c r="AX2614" t="s">
        <v>4618</v>
      </c>
    </row>
    <row r="2615" spans="47:50">
      <c r="AU2615" t="s">
        <v>4018</v>
      </c>
      <c r="AV2615" t="str">
        <f t="shared" si="41"/>
        <v>Oczyszczalnia ścieków w Łazach w aglomeracji Łazy</v>
      </c>
      <c r="AW2615" t="s">
        <v>6779</v>
      </c>
      <c r="AX2615" t="s">
        <v>4016</v>
      </c>
    </row>
    <row r="2616" spans="47:50">
      <c r="AU2616" t="s">
        <v>4293</v>
      </c>
      <c r="AV2616" t="str">
        <f t="shared" si="41"/>
        <v>Oczyszczalnia ścieków "Wschód" w aglomeracji Łaziska Górne</v>
      </c>
      <c r="AW2616" t="s">
        <v>6784</v>
      </c>
      <c r="AX2616" t="s">
        <v>4291</v>
      </c>
    </row>
    <row r="2617" spans="47:50">
      <c r="AU2617" t="s">
        <v>8926</v>
      </c>
      <c r="AV2617" t="str">
        <f t="shared" si="41"/>
        <v>Łaskarzew w aglomeracji Łaskarzew</v>
      </c>
      <c r="AW2617" t="s">
        <v>6791</v>
      </c>
      <c r="AX2617" t="s">
        <v>6791</v>
      </c>
    </row>
    <row r="2618" spans="47:50">
      <c r="AU2618" t="s">
        <v>6729</v>
      </c>
      <c r="AV2618" t="str">
        <f t="shared" si="41"/>
        <v>Łask w aglomeracji Łask</v>
      </c>
      <c r="AW2618" t="s">
        <v>6725</v>
      </c>
      <c r="AX2618" t="s">
        <v>6725</v>
      </c>
    </row>
    <row r="2619" spans="47:50">
      <c r="AU2619" t="s">
        <v>3352</v>
      </c>
      <c r="AV2619" t="str">
        <f t="shared" si="41"/>
        <v>Grupowa Oczyszczalnia Ścieków Łasin  w aglomeracji Łasin</v>
      </c>
      <c r="AW2619" t="s">
        <v>6800</v>
      </c>
      <c r="AX2619" t="s">
        <v>3349</v>
      </c>
    </row>
    <row r="2620" spans="47:50">
      <c r="AU2620" t="s">
        <v>1613</v>
      </c>
      <c r="AV2620" t="str">
        <f t="shared" si="41"/>
        <v>Miejska oczyszczalnia Ścieków w Łapach w aglomeracji Łapy</v>
      </c>
      <c r="AW2620" t="s">
        <v>6803</v>
      </c>
      <c r="AX2620" t="s">
        <v>1609</v>
      </c>
    </row>
    <row r="2621" spans="47:50">
      <c r="AU2621" t="s">
        <v>5044</v>
      </c>
      <c r="AV2621" t="str">
        <f t="shared" si="41"/>
        <v>Niedzica w aglomeracji Łapsze Niżne - Niedzica</v>
      </c>
      <c r="AW2621" t="s">
        <v>6808</v>
      </c>
      <c r="AX2621" t="s">
        <v>5041</v>
      </c>
    </row>
    <row r="2622" spans="47:50">
      <c r="AU2622" t="s">
        <v>7481</v>
      </c>
      <c r="AV2622" t="str">
        <f t="shared" si="41"/>
        <v>Wola Dalsza w aglomeracji Łańcut</v>
      </c>
      <c r="AW2622" t="s">
        <v>6812</v>
      </c>
      <c r="AX2622" t="s">
        <v>6813</v>
      </c>
    </row>
    <row r="2623" spans="47:50">
      <c r="AU2623" t="s">
        <v>4874</v>
      </c>
      <c r="AV2623" t="str">
        <f t="shared" si="41"/>
        <v>Oczyszczalnia Ścieków ECOLO-CHIEF w Łagowie w aglomeracji Łagów</v>
      </c>
      <c r="AW2623" t="s">
        <v>6816</v>
      </c>
      <c r="AX2623" t="s">
        <v>4872</v>
      </c>
    </row>
    <row r="2624" spans="47:50">
      <c r="AU2624" t="s">
        <v>7942</v>
      </c>
      <c r="AV2624" t="str">
        <f t="shared" si="41"/>
        <v>Gronów  w aglomeracji Łagów</v>
      </c>
      <c r="AW2624" t="s">
        <v>6820</v>
      </c>
      <c r="AX2624" t="s">
        <v>4872</v>
      </c>
    </row>
    <row r="2625" spans="47:50">
      <c r="AU2625" t="s">
        <v>7937</v>
      </c>
      <c r="AV2625" t="str">
        <f t="shared" si="41"/>
        <v>Sokolniki w aglomeracji Łagiewniki</v>
      </c>
      <c r="AW2625" t="s">
        <v>6825</v>
      </c>
      <c r="AX2625" t="s">
        <v>6826</v>
      </c>
    </row>
    <row r="2626" spans="47:50">
      <c r="AU2626" t="s">
        <v>7938</v>
      </c>
      <c r="AV2626" t="str">
        <f t="shared" si="41"/>
        <v>Łagiewniki w aglomeracji Łagiewniki</v>
      </c>
      <c r="AW2626" t="s">
        <v>6826</v>
      </c>
      <c r="AX2626" t="s">
        <v>6826</v>
      </c>
    </row>
    <row r="2627" spans="47:50">
      <c r="AU2627" t="s">
        <v>5349</v>
      </c>
      <c r="AV2627" t="str">
        <f t="shared" si="41"/>
        <v>OCZYSZCZALNIA ŚCIEKÓW MACIEJÓWKA w aglomeracji Łabowa</v>
      </c>
      <c r="AW2627" t="s">
        <v>6833</v>
      </c>
      <c r="AX2627" t="s">
        <v>5347</v>
      </c>
    </row>
    <row r="2628" spans="47:50">
      <c r="AU2628" t="s">
        <v>5350</v>
      </c>
      <c r="AV2628" t="str">
        <f t="shared" si="41"/>
        <v>OCZYSZCZALNIA ŚCIEKÓW W KAMIANNEJ  w aglomeracji Łabowa</v>
      </c>
      <c r="AW2628" t="s">
        <v>6836</v>
      </c>
      <c r="AX2628" t="s">
        <v>5347</v>
      </c>
    </row>
    <row r="2629" spans="47:50">
      <c r="AU2629" t="s">
        <v>2061</v>
      </c>
      <c r="AV2629" t="str">
        <f t="shared" si="41"/>
        <v>Oczyszczalnia ścieków w Łabiszynie w aglomeracji Łabiszyn</v>
      </c>
      <c r="AW2629" t="s">
        <v>6840</v>
      </c>
      <c r="AX2629" t="s">
        <v>2059</v>
      </c>
    </row>
    <row r="2630" spans="47:50">
      <c r="AU2630" t="s">
        <v>4012</v>
      </c>
      <c r="AV2630" t="str">
        <f t="shared" si="41"/>
        <v>Oczyszczalnia Ścieków w Suminie w aglomeracji Lyski</v>
      </c>
      <c r="AW2630" t="s">
        <v>6844</v>
      </c>
      <c r="AX2630" t="s">
        <v>4008</v>
      </c>
    </row>
    <row r="2631" spans="47:50">
      <c r="AU2631" t="s">
        <v>7934</v>
      </c>
      <c r="AV2631" t="str">
        <f t="shared" si="41"/>
        <v>Oczyszczalnia ścieków w Lwówku Śląskim w aglomeracji Lwówek Śląski</v>
      </c>
      <c r="AW2631" t="s">
        <v>6848</v>
      </c>
      <c r="AX2631" t="s">
        <v>6849</v>
      </c>
    </row>
    <row r="2632" spans="47:50">
      <c r="AU2632" t="s">
        <v>6538</v>
      </c>
      <c r="AV2632" t="str">
        <f t="shared" si="41"/>
        <v>Konin w aglomeracji Lwówek</v>
      </c>
      <c r="AW2632" t="s">
        <v>6774</v>
      </c>
      <c r="AX2632" t="s">
        <v>6536</v>
      </c>
    </row>
    <row r="2633" spans="47:50">
      <c r="AU2633" t="s">
        <v>2665</v>
      </c>
      <c r="AV2633" t="str">
        <f t="shared" si="41"/>
        <v>Oczyszczalnia Ścieków w Luzinie w aglomeracji Luzino</v>
      </c>
      <c r="AW2633" t="s">
        <v>6856</v>
      </c>
      <c r="AX2633" t="s">
        <v>2663</v>
      </c>
    </row>
    <row r="2634" spans="47:50">
      <c r="AU2634" t="s">
        <v>5770</v>
      </c>
      <c r="AV2634" t="str">
        <f t="shared" si="41"/>
        <v xml:space="preserve">Mechaniczno-biologiczna oczyszczalnia ścieków w Lubyczy Królewskiej w aglomeracji Lubycza Królewska </v>
      </c>
      <c r="AW2634" t="s">
        <v>6860</v>
      </c>
      <c r="AX2634" t="s">
        <v>5766</v>
      </c>
    </row>
    <row r="2635" spans="47:50">
      <c r="AU2635" t="s">
        <v>7929</v>
      </c>
      <c r="AV2635" t="str">
        <f t="shared" si="41"/>
        <v>Miejska Oczyszczalnia Ścieków w Lubsku w aglomeracji Lubsko</v>
      </c>
      <c r="AW2635" t="s">
        <v>6867</v>
      </c>
      <c r="AX2635" t="s">
        <v>6868</v>
      </c>
    </row>
    <row r="2636" spans="47:50">
      <c r="AU2636" t="s">
        <v>6830</v>
      </c>
      <c r="AV2636" t="str">
        <f t="shared" si="41"/>
        <v>Lubrza w aglomeracji Lubrza</v>
      </c>
      <c r="AW2636" t="s">
        <v>6828</v>
      </c>
      <c r="AX2636" t="s">
        <v>6828</v>
      </c>
    </row>
    <row r="2637" spans="47:50">
      <c r="AU2637" t="s">
        <v>8923</v>
      </c>
      <c r="AV2637" t="str">
        <f t="shared" si="41"/>
        <v>Lubraniec Marysin w aglomeracji Lubraniec</v>
      </c>
      <c r="AW2637" t="s">
        <v>6880</v>
      </c>
      <c r="AX2637" t="s">
        <v>6881</v>
      </c>
    </row>
    <row r="2638" spans="47:50">
      <c r="AU2638" t="s">
        <v>8320</v>
      </c>
      <c r="AV2638" t="str">
        <f t="shared" si="41"/>
        <v>Oczyszczalnia ścieków w Lubomierzu w aglomeracji Lubomierz</v>
      </c>
      <c r="AW2638" t="s">
        <v>6887</v>
      </c>
      <c r="AX2638" t="s">
        <v>6888</v>
      </c>
    </row>
    <row r="2639" spans="47:50">
      <c r="AU2639" t="s">
        <v>8321</v>
      </c>
      <c r="AV2639" t="str">
        <f t="shared" si="41"/>
        <v>Oczyszczalnoa ścieków w Janicach  w aglomeracji Lubomierz</v>
      </c>
      <c r="AW2639" t="s">
        <v>6892</v>
      </c>
      <c r="AX2639" t="s">
        <v>6888</v>
      </c>
    </row>
    <row r="2640" spans="47:50">
      <c r="AU2640" t="s">
        <v>8921</v>
      </c>
      <c r="AV2640" t="str">
        <f t="shared" si="41"/>
        <v>Lubochnia w aglomeracji Lubochnia</v>
      </c>
      <c r="AW2640" t="s">
        <v>6896</v>
      </c>
      <c r="AX2640" t="s">
        <v>6896</v>
      </c>
    </row>
    <row r="2641" spans="47:50">
      <c r="AU2641" t="s">
        <v>6245</v>
      </c>
      <c r="AV2641" t="str">
        <f t="shared" si="41"/>
        <v>Lubniewice w aglomeracji Lubniewice</v>
      </c>
      <c r="AW2641" t="s">
        <v>6243</v>
      </c>
      <c r="AX2641" t="s">
        <v>6243</v>
      </c>
    </row>
    <row r="2642" spans="47:50">
      <c r="AU2642" t="s">
        <v>4287</v>
      </c>
      <c r="AV2642" t="str">
        <f t="shared" si="41"/>
        <v>Oczyszczalnia Ścieków Lubliniec w aglomeracji Lubliniec</v>
      </c>
      <c r="AW2642" t="s">
        <v>6905</v>
      </c>
      <c r="AX2642" t="s">
        <v>4284</v>
      </c>
    </row>
    <row r="2643" spans="47:50">
      <c r="AU2643" t="s">
        <v>5537</v>
      </c>
      <c r="AV2643" t="str">
        <f t="shared" si="41"/>
        <v>Hajdów w aglomeracji Lublin</v>
      </c>
      <c r="AW2643" t="s">
        <v>6909</v>
      </c>
      <c r="AX2643" t="s">
        <v>1212</v>
      </c>
    </row>
    <row r="2644" spans="47:50">
      <c r="AU2644" t="s">
        <v>7923</v>
      </c>
      <c r="AV2644" t="str">
        <f t="shared" si="41"/>
        <v>Oczyszczalnia Ścieków w Lubinie w aglomeracji Lubin</v>
      </c>
      <c r="AW2644" t="s">
        <v>6916</v>
      </c>
      <c r="AX2644" t="s">
        <v>6917</v>
      </c>
    </row>
    <row r="2645" spans="47:50">
      <c r="AU2645" t="s">
        <v>3345</v>
      </c>
      <c r="AV2645" t="str">
        <f t="shared" si="41"/>
        <v>Biologiczna oczyszczalnia ścieków w Bysławiu w aglomeracji Lubiewo</v>
      </c>
      <c r="AW2645" t="s">
        <v>6920</v>
      </c>
      <c r="AX2645" t="s">
        <v>3343</v>
      </c>
    </row>
    <row r="2646" spans="47:50">
      <c r="AU2646" t="s">
        <v>2975</v>
      </c>
      <c r="AV2646" t="str">
        <f t="shared" si="41"/>
        <v>mechaniczno-biologiczno-chemiczna oczyszczalnia scieków w Lubichowie w aglomeracji Lubichowo</v>
      </c>
      <c r="AW2646" t="s">
        <v>6925</v>
      </c>
      <c r="AX2646" t="s">
        <v>2972</v>
      </c>
    </row>
    <row r="2647" spans="47:50">
      <c r="AU2647" t="s">
        <v>8512</v>
      </c>
      <c r="AV2647" t="str">
        <f t="shared" si="41"/>
        <v>Lubiąż w aglomeracji Lubiąż</v>
      </c>
      <c r="AW2647" t="s">
        <v>6934</v>
      </c>
      <c r="AX2647" t="s">
        <v>6934</v>
      </c>
    </row>
    <row r="2648" spans="47:50">
      <c r="AU2648" t="s">
        <v>7477</v>
      </c>
      <c r="AV2648" t="str">
        <f t="shared" si="41"/>
        <v>Lubenia w aglomeracji Lubenia</v>
      </c>
      <c r="AW2648" t="s">
        <v>6940</v>
      </c>
      <c r="AX2648" t="s">
        <v>6940</v>
      </c>
    </row>
    <row r="2649" spans="47:50">
      <c r="AU2649" t="s">
        <v>8393</v>
      </c>
      <c r="AV2649" t="str">
        <f t="shared" ref="AV2649:AV2712" si="42">CONCATENATE("",AW2649," w aglomeracji ",AX2649)</f>
        <v>Lubawka w aglomeracji Lubawka</v>
      </c>
      <c r="AW2649" t="s">
        <v>6944</v>
      </c>
      <c r="AX2649" t="s">
        <v>6944</v>
      </c>
    </row>
    <row r="2650" spans="47:50">
      <c r="AU2650" t="s">
        <v>2968</v>
      </c>
      <c r="AV2650" t="str">
        <f t="shared" si="42"/>
        <v>LUBAWA w aglomeracji Lubawa</v>
      </c>
      <c r="AW2650" t="s">
        <v>2966</v>
      </c>
      <c r="AX2650" t="s">
        <v>2965</v>
      </c>
    </row>
    <row r="2651" spans="47:50">
      <c r="AU2651" t="s">
        <v>2327</v>
      </c>
      <c r="AV2651" t="str">
        <f t="shared" si="42"/>
        <v>Stajkowo w aglomeracji Lubasz</v>
      </c>
      <c r="AW2651" t="s">
        <v>6954</v>
      </c>
      <c r="AX2651" t="s">
        <v>2325</v>
      </c>
    </row>
    <row r="2652" spans="47:50">
      <c r="AU2652" t="s">
        <v>5579</v>
      </c>
      <c r="AV2652" t="str">
        <f t="shared" si="42"/>
        <v>Oczyszczalnia ścieków w Lubartowie w aglomeracji Lubartów</v>
      </c>
      <c r="AW2652" t="s">
        <v>6959</v>
      </c>
      <c r="AX2652" t="s">
        <v>5575</v>
      </c>
    </row>
    <row r="2653" spans="47:50">
      <c r="AU2653" t="s">
        <v>8317</v>
      </c>
      <c r="AV2653" t="str">
        <f t="shared" si="42"/>
        <v>Lubań w aglomeracji Lubań</v>
      </c>
      <c r="AW2653" t="s">
        <v>5984</v>
      </c>
      <c r="AX2653" t="s">
        <v>5984</v>
      </c>
    </row>
    <row r="2654" spans="47:50">
      <c r="AU2654" t="s">
        <v>7472</v>
      </c>
      <c r="AV2654" t="str">
        <f t="shared" si="42"/>
        <v>Oczyszczalnia Ścieków w Lubaczowie w aglomeracji Lubaczów</v>
      </c>
      <c r="AW2654" t="s">
        <v>6968</v>
      </c>
      <c r="AX2654" t="s">
        <v>6969</v>
      </c>
    </row>
    <row r="2655" spans="47:50">
      <c r="AU2655" t="s">
        <v>3339</v>
      </c>
      <c r="AV2655" t="str">
        <f t="shared" si="42"/>
        <v>Gminna Oczyszczalnia Ścieków Komunalnych w Lnianku w aglomeracji LNIANO</v>
      </c>
      <c r="AW2655" t="s">
        <v>6976</v>
      </c>
      <c r="AX2655" t="s">
        <v>6977</v>
      </c>
    </row>
    <row r="2656" spans="47:50">
      <c r="AU2656" t="s">
        <v>4613</v>
      </c>
      <c r="AV2656" t="str">
        <f t="shared" si="42"/>
        <v>Piekary w aglomeracji Liszki - Piekary</v>
      </c>
      <c r="AW2656" t="s">
        <v>2469</v>
      </c>
      <c r="AX2656" t="s">
        <v>4610</v>
      </c>
    </row>
    <row r="2657" spans="47:50">
      <c r="AU2657" t="s">
        <v>6127</v>
      </c>
      <c r="AV2657" t="str">
        <f t="shared" si="42"/>
        <v>OŚ w Lisowie w aglomeracji Lisów</v>
      </c>
      <c r="AW2657" t="s">
        <v>6987</v>
      </c>
      <c r="AX2657" t="s">
        <v>6123</v>
      </c>
    </row>
    <row r="2658" spans="47:50">
      <c r="AU2658" t="s">
        <v>7467</v>
      </c>
      <c r="AV2658" t="str">
        <f t="shared" si="42"/>
        <v>SBR Lisia Góra w aglomeracji Lisia Góra-Wschód</v>
      </c>
      <c r="AW2658" t="s">
        <v>6993</v>
      </c>
      <c r="AX2658" t="s">
        <v>6994</v>
      </c>
    </row>
    <row r="2659" spans="47:50">
      <c r="AU2659" t="s">
        <v>7468</v>
      </c>
      <c r="AV2659" t="str">
        <f t="shared" si="42"/>
        <v>SBR Stare Żukowice w aglomeracji Lisia Góra-Wschód</v>
      </c>
      <c r="AW2659" t="s">
        <v>6998</v>
      </c>
      <c r="AX2659" t="s">
        <v>6994</v>
      </c>
    </row>
    <row r="2660" spans="47:50">
      <c r="AU2660" t="s">
        <v>2653</v>
      </c>
      <c r="AV2660" t="str">
        <f t="shared" si="42"/>
        <v>Oczyszczalnia Ścieków Lipusz w aglomeracji Lipusz</v>
      </c>
      <c r="AW2660" t="s">
        <v>7003</v>
      </c>
      <c r="AX2660" t="s">
        <v>2650</v>
      </c>
    </row>
    <row r="2661" spans="47:50">
      <c r="AU2661" t="s">
        <v>8918</v>
      </c>
      <c r="AV2661" t="str">
        <f t="shared" si="42"/>
        <v>Lipsko w aglomeracji Lipsko</v>
      </c>
      <c r="AW2661" t="s">
        <v>7010</v>
      </c>
      <c r="AX2661" t="s">
        <v>7010</v>
      </c>
    </row>
    <row r="2662" spans="47:50">
      <c r="AU2662" t="s">
        <v>2960</v>
      </c>
      <c r="AV2662" t="str">
        <f t="shared" si="42"/>
        <v>OCZYSZCZALNIA ŚCIEKÓW  W LIPNIE w aglomeracji Lipno</v>
      </c>
      <c r="AW2662" t="s">
        <v>7015</v>
      </c>
      <c r="AX2662" t="s">
        <v>2957</v>
      </c>
    </row>
    <row r="2663" spans="47:50">
      <c r="AU2663" t="s">
        <v>5521</v>
      </c>
      <c r="AV2663" t="str">
        <f t="shared" si="42"/>
        <v>Lipnik w aglomeracji Lipnik</v>
      </c>
      <c r="AW2663" t="s">
        <v>5518</v>
      </c>
      <c r="AX2663" t="s">
        <v>5518</v>
      </c>
    </row>
    <row r="2664" spans="47:50">
      <c r="AU2664" t="s">
        <v>4604</v>
      </c>
      <c r="AV2664" t="str">
        <f t="shared" si="42"/>
        <v>Lipnica Wielka w aglomeracji Lipnica Wielka</v>
      </c>
      <c r="AW2664" t="s">
        <v>4600</v>
      </c>
      <c r="AX2664" t="s">
        <v>4600</v>
      </c>
    </row>
    <row r="2665" spans="47:50">
      <c r="AU2665" t="s">
        <v>4605</v>
      </c>
      <c r="AV2665" t="str">
        <f t="shared" si="42"/>
        <v>Kiczory w aglomeracji Lipnica Wielka</v>
      </c>
      <c r="AW2665" t="s">
        <v>7030</v>
      </c>
      <c r="AX2665" t="s">
        <v>4600</v>
      </c>
    </row>
    <row r="2666" spans="47:50">
      <c r="AU2666" t="s">
        <v>5368</v>
      </c>
      <c r="AV2666" t="str">
        <f t="shared" si="42"/>
        <v>Oczyszczalnia Ścieków w Lipnicy Dolnej w aglomeracji Lipnica Murowana</v>
      </c>
      <c r="AW2666" t="s">
        <v>7036</v>
      </c>
      <c r="AX2666" t="s">
        <v>5366</v>
      </c>
    </row>
    <row r="2667" spans="47:50">
      <c r="AU2667" t="s">
        <v>3331</v>
      </c>
      <c r="AV2667" t="str">
        <f t="shared" si="42"/>
        <v>Upiłka - ELA MAX 7 w aglomeracji Lipnica</v>
      </c>
      <c r="AW2667" t="s">
        <v>7043</v>
      </c>
      <c r="AX2667" t="s">
        <v>3329</v>
      </c>
    </row>
    <row r="2668" spans="47:50">
      <c r="AU2668" t="s">
        <v>7465</v>
      </c>
      <c r="AV2668" t="str">
        <f t="shared" si="42"/>
        <v>Lipiny Dolne w aglomeracji Lipiny Dolne</v>
      </c>
      <c r="AW2668" t="s">
        <v>7049</v>
      </c>
      <c r="AX2668" t="s">
        <v>7049</v>
      </c>
    </row>
    <row r="2669" spans="47:50">
      <c r="AU2669" t="s">
        <v>7461</v>
      </c>
      <c r="AV2669" t="str">
        <f t="shared" si="42"/>
        <v>Oczyszczalnia ścieków Wójtowa w aglomeracji Lipinki</v>
      </c>
      <c r="AW2669" t="s">
        <v>7054</v>
      </c>
      <c r="AX2669" t="s">
        <v>7055</v>
      </c>
    </row>
    <row r="2670" spans="47:50">
      <c r="AU2670" t="s">
        <v>7461</v>
      </c>
      <c r="AV2670" t="str">
        <f t="shared" si="42"/>
        <v>Oczyszczalnia ścieków Lipinki w aglomeracji Lipinki</v>
      </c>
      <c r="AW2670" t="s">
        <v>7061</v>
      </c>
      <c r="AX2670" t="s">
        <v>7055</v>
      </c>
    </row>
    <row r="2671" spans="47:50">
      <c r="AU2671" t="s">
        <v>6660</v>
      </c>
      <c r="AV2671" t="str">
        <f t="shared" si="42"/>
        <v>Gminna Oczyszczalnia Ścieków w Lipiu w aglomeracji Lipie</v>
      </c>
      <c r="AW2671" t="s">
        <v>7067</v>
      </c>
      <c r="AX2671" t="s">
        <v>6657</v>
      </c>
    </row>
    <row r="2672" spans="47:50">
      <c r="AU2672" t="s">
        <v>979</v>
      </c>
      <c r="AV2672" t="str">
        <f t="shared" si="42"/>
        <v>Oczyszczalnia ścieków w Lipianach w aglomeracji Lipiany</v>
      </c>
      <c r="AW2672" t="s">
        <v>7072</v>
      </c>
      <c r="AX2672" t="s">
        <v>972</v>
      </c>
    </row>
    <row r="2673" spans="47:50">
      <c r="AU2673" t="s">
        <v>8915</v>
      </c>
      <c r="AV2673" t="str">
        <f t="shared" si="42"/>
        <v>Lipce Reymontowskie w aglomeracji Lipce Reymontowskie</v>
      </c>
      <c r="AW2673" t="s">
        <v>7076</v>
      </c>
      <c r="AX2673" t="s">
        <v>7076</v>
      </c>
    </row>
    <row r="2674" spans="47:50">
      <c r="AU2674" t="s">
        <v>7458</v>
      </c>
      <c r="AV2674" t="str">
        <f t="shared" si="42"/>
        <v>Lipa w aglomeracji Lipa</v>
      </c>
      <c r="AW2674" t="s">
        <v>7080</v>
      </c>
      <c r="AX2674" t="s">
        <v>7080</v>
      </c>
    </row>
    <row r="2675" spans="47:50">
      <c r="AU2675" t="s">
        <v>2954</v>
      </c>
      <c r="AV2675" t="str">
        <f t="shared" si="42"/>
        <v>Tłuczewo w aglomeracji Linia</v>
      </c>
      <c r="AW2675" t="s">
        <v>7085</v>
      </c>
      <c r="AX2675" t="s">
        <v>2952</v>
      </c>
    </row>
    <row r="2676" spans="47:50">
      <c r="AU2676" t="s">
        <v>3324</v>
      </c>
      <c r="AV2676" t="str">
        <f t="shared" si="42"/>
        <v>Orle w aglomeracji Liniewo</v>
      </c>
      <c r="AW2676" t="s">
        <v>7089</v>
      </c>
      <c r="AX2676" t="s">
        <v>3322</v>
      </c>
    </row>
    <row r="2677" spans="47:50">
      <c r="AU2677" t="s">
        <v>4862</v>
      </c>
      <c r="AV2677" t="str">
        <f t="shared" si="42"/>
        <v>Limanowa w aglomeracji Limanowa</v>
      </c>
      <c r="AW2677" t="s">
        <v>4859</v>
      </c>
      <c r="AX2677" t="s">
        <v>4859</v>
      </c>
    </row>
    <row r="2678" spans="47:50">
      <c r="AU2678" t="s">
        <v>4863</v>
      </c>
      <c r="AV2678" t="str">
        <f t="shared" si="42"/>
        <v>OSM Limanowa w aglomeracji Limanowa</v>
      </c>
      <c r="AW2678" t="s">
        <v>7096</v>
      </c>
      <c r="AX2678" t="s">
        <v>4859</v>
      </c>
    </row>
    <row r="2679" spans="47:50">
      <c r="AU2679" t="s">
        <v>1806</v>
      </c>
      <c r="AV2679" t="str">
        <f t="shared" si="42"/>
        <v>Miejska Oczyszczalnia Ścieków w aglomeracji Lidzbark Warmiński</v>
      </c>
      <c r="AW2679" t="s">
        <v>1387</v>
      </c>
      <c r="AX2679" t="s">
        <v>1803</v>
      </c>
    </row>
    <row r="2680" spans="47:50">
      <c r="AU2680" t="s">
        <v>2648</v>
      </c>
      <c r="AV2680" t="str">
        <f t="shared" si="42"/>
        <v>Oczyszczalnia Ścieków w Lidzbarku  w aglomeracji Lidzbark</v>
      </c>
      <c r="AW2680" t="s">
        <v>7105</v>
      </c>
      <c r="AX2680" t="s">
        <v>2644</v>
      </c>
    </row>
    <row r="2681" spans="47:50">
      <c r="AU2681" t="s">
        <v>4596</v>
      </c>
      <c r="AV2681" t="str">
        <f t="shared" si="42"/>
        <v>OŚ LIBIĄŻ B w aglomeracji Libiąż B</v>
      </c>
      <c r="AW2681" t="s">
        <v>7109</v>
      </c>
      <c r="AX2681" t="s">
        <v>4593</v>
      </c>
    </row>
    <row r="2682" spans="47:50">
      <c r="AU2682" t="s">
        <v>4005</v>
      </c>
      <c r="AV2682" t="str">
        <f t="shared" si="42"/>
        <v>OŚ LIBIĄŻ A w aglomeracji Libiąż A</v>
      </c>
      <c r="AW2682" t="s">
        <v>7112</v>
      </c>
      <c r="AX2682" t="s">
        <v>4002</v>
      </c>
    </row>
    <row r="2683" spans="47:50">
      <c r="AU2683" t="s">
        <v>3998</v>
      </c>
      <c r="AV2683" t="str">
        <f t="shared" si="42"/>
        <v>Oczyszczalnia Hołdunów w aglomeracji Lędziny</v>
      </c>
      <c r="AW2683" t="s">
        <v>7117</v>
      </c>
      <c r="AX2683" t="s">
        <v>3996</v>
      </c>
    </row>
    <row r="2684" spans="47:50">
      <c r="AU2684" t="s">
        <v>3999</v>
      </c>
      <c r="AV2684" t="str">
        <f t="shared" si="42"/>
        <v>Oczyszczalnia Ziemowit w aglomeracji Lędziny</v>
      </c>
      <c r="AW2684" t="s">
        <v>7120</v>
      </c>
      <c r="AX2684" t="s">
        <v>3996</v>
      </c>
    </row>
    <row r="2685" spans="47:50">
      <c r="AU2685" t="s">
        <v>2640</v>
      </c>
      <c r="AV2685" t="str">
        <f t="shared" si="42"/>
        <v>Lębork w aglomeracji Lębork</v>
      </c>
      <c r="AW2685" t="s">
        <v>2636</v>
      </c>
      <c r="AX2685" t="s">
        <v>2636</v>
      </c>
    </row>
    <row r="2686" spans="47:50">
      <c r="AU2686" t="s">
        <v>7455</v>
      </c>
      <c r="AV2686" t="str">
        <f t="shared" si="42"/>
        <v>Miejska Oczyszczalnia Ścieków w Leżajsku w aglomeracji Leżajsk</v>
      </c>
      <c r="AW2686" t="s">
        <v>7126</v>
      </c>
      <c r="AX2686" t="s">
        <v>7019</v>
      </c>
    </row>
    <row r="2687" spans="47:50">
      <c r="AU2687" t="s">
        <v>8313</v>
      </c>
      <c r="AV2687" t="str">
        <f t="shared" si="42"/>
        <v>Lewin Brzeski w aglomeracji Lewin Brzeski</v>
      </c>
      <c r="AW2687" t="s">
        <v>7131</v>
      </c>
      <c r="AX2687" t="s">
        <v>7131</v>
      </c>
    </row>
    <row r="2688" spans="47:50">
      <c r="AU2688" t="s">
        <v>8910</v>
      </c>
      <c r="AV2688" t="str">
        <f t="shared" si="42"/>
        <v xml:space="preserve">Zamienie w aglomeracji Lesznowola </v>
      </c>
      <c r="AW2688" t="s">
        <v>7135</v>
      </c>
      <c r="AX2688" t="s">
        <v>7136</v>
      </c>
    </row>
    <row r="2689" spans="47:50">
      <c r="AU2689" t="s">
        <v>8911</v>
      </c>
      <c r="AV2689" t="str">
        <f t="shared" si="42"/>
        <v xml:space="preserve">Łazy w aglomeracji Lesznowola </v>
      </c>
      <c r="AW2689" t="s">
        <v>4016</v>
      </c>
      <c r="AX2689" t="s">
        <v>7136</v>
      </c>
    </row>
    <row r="2690" spans="47:50">
      <c r="AU2690" t="s">
        <v>8912</v>
      </c>
      <c r="AV2690" t="str">
        <f t="shared" si="42"/>
        <v xml:space="preserve">Kosów w aglomeracji Lesznowola </v>
      </c>
      <c r="AW2690" t="s">
        <v>7141</v>
      </c>
      <c r="AX2690" t="s">
        <v>7136</v>
      </c>
    </row>
    <row r="2691" spans="47:50">
      <c r="AU2691" t="s">
        <v>7919</v>
      </c>
      <c r="AV2691" t="str">
        <f t="shared" si="42"/>
        <v>Oczyszczalnia ścieków dla miasta Leszna w Henrykowie w aglomeracji Leszno</v>
      </c>
      <c r="AW2691" t="s">
        <v>7148</v>
      </c>
      <c r="AX2691" t="s">
        <v>7149</v>
      </c>
    </row>
    <row r="2692" spans="47:50">
      <c r="AU2692" t="s">
        <v>7450</v>
      </c>
      <c r="AV2692" t="str">
        <f t="shared" si="42"/>
        <v>Gminna oczyszczalnia ścieków 
w Lesku w aglomeracji Lesko</v>
      </c>
      <c r="AW2692" t="s">
        <v>7153</v>
      </c>
      <c r="AX2692" t="s">
        <v>7154</v>
      </c>
    </row>
    <row r="2693" spans="47:50">
      <c r="AU2693" t="s">
        <v>8906</v>
      </c>
      <c r="AV2693" t="str">
        <f t="shared" si="42"/>
        <v>Oczyszczalnia Ścieków Michałów w aglomeracji Leoncin</v>
      </c>
      <c r="AW2693" t="s">
        <v>7161</v>
      </c>
      <c r="AX2693" t="s">
        <v>7162</v>
      </c>
    </row>
    <row r="2694" spans="47:50">
      <c r="AU2694" t="s">
        <v>1554</v>
      </c>
      <c r="AV2694" t="str">
        <f t="shared" si="42"/>
        <v>Gminna Oczyszczalnia Ścieków w Lelisie w aglomeracji Lelis</v>
      </c>
      <c r="AW2694" t="s">
        <v>7166</v>
      </c>
      <c r="AX2694" t="s">
        <v>1551</v>
      </c>
    </row>
    <row r="2695" spans="47:50">
      <c r="AU2695" t="s">
        <v>8310</v>
      </c>
      <c r="AV2695" t="str">
        <f t="shared" si="42"/>
        <v>GMINNA OCZYSZCZALNIA ŚCIEKÓW W BISKUPICACH w aglomeracji Legnickie Pole</v>
      </c>
      <c r="AW2695" t="s">
        <v>7172</v>
      </c>
      <c r="AX2695" t="s">
        <v>7173</v>
      </c>
    </row>
    <row r="2696" spans="47:50">
      <c r="AU2696" t="s">
        <v>7916</v>
      </c>
      <c r="AV2696" t="str">
        <f t="shared" si="42"/>
        <v>Legnica w aglomeracji Legnica</v>
      </c>
      <c r="AW2696" t="s">
        <v>7180</v>
      </c>
      <c r="AX2696" t="s">
        <v>7180</v>
      </c>
    </row>
    <row r="2697" spans="47:50">
      <c r="AU2697" t="s">
        <v>8308</v>
      </c>
      <c r="AV2697" t="str">
        <f t="shared" si="42"/>
        <v>Lądek-Zdrój w aglomeracji Lądek-Zdrój</v>
      </c>
      <c r="AW2697" t="s">
        <v>7186</v>
      </c>
      <c r="AX2697" t="s">
        <v>7186</v>
      </c>
    </row>
    <row r="2698" spans="47:50">
      <c r="AU2698" t="s">
        <v>8904</v>
      </c>
      <c r="AV2698" t="str">
        <f t="shared" si="42"/>
        <v>Gminna Oczyszczalnia Ścieków Komunalnych w aglomeracji Latowicz</v>
      </c>
      <c r="AW2698" t="s">
        <v>7192</v>
      </c>
      <c r="AX2698" t="s">
        <v>7193</v>
      </c>
    </row>
    <row r="2699" spans="47:50">
      <c r="AU2699" t="s">
        <v>7071</v>
      </c>
      <c r="AV2699" t="str">
        <f t="shared" si="42"/>
        <v>Laszki w aglomeracji Laszki</v>
      </c>
      <c r="AW2699" t="s">
        <v>7069</v>
      </c>
      <c r="AX2699" t="s">
        <v>7069</v>
      </c>
    </row>
    <row r="2700" spans="47:50">
      <c r="AU2700" t="s">
        <v>4588</v>
      </c>
      <c r="AV2700" t="str">
        <f t="shared" si="42"/>
        <v>Ujanowice w aglomeracji LASKOWA</v>
      </c>
      <c r="AW2700" t="s">
        <v>7205</v>
      </c>
      <c r="AX2700" t="s">
        <v>4586</v>
      </c>
    </row>
    <row r="2701" spans="47:50">
      <c r="AU2701" t="s">
        <v>6155</v>
      </c>
      <c r="AV2701" t="str">
        <f t="shared" si="42"/>
        <v>Oczyszczalnia ścieków w Kwilczu w aglomeracji Kwilcz</v>
      </c>
      <c r="AW2701" t="s">
        <v>7210</v>
      </c>
      <c r="AX2701" t="s">
        <v>6151</v>
      </c>
    </row>
    <row r="2702" spans="47:50">
      <c r="AU2702" t="s">
        <v>3318</v>
      </c>
      <c r="AV2702" t="str">
        <f t="shared" si="42"/>
        <v>MM Kwidzyn sp. z o.o. w aglomeracji Kwidzyn</v>
      </c>
      <c r="AW2702" t="s">
        <v>7215</v>
      </c>
      <c r="AX2702" t="s">
        <v>3313</v>
      </c>
    </row>
    <row r="2703" spans="47:50">
      <c r="AU2703" t="s">
        <v>4279</v>
      </c>
      <c r="AV2703" t="str">
        <f t="shared" si="42"/>
        <v>oczyszczalnia ścieków w Kuźni Raciborskiej w aglomeracji Kuźnia Raciborska</v>
      </c>
      <c r="AW2703" t="s">
        <v>7219</v>
      </c>
      <c r="AX2703" t="s">
        <v>4277</v>
      </c>
    </row>
    <row r="2704" spans="47:50">
      <c r="AU2704" t="s">
        <v>6446</v>
      </c>
      <c r="AV2704" t="str">
        <f t="shared" si="42"/>
        <v>Zakład Obsługi Komunalnej  w aglomeracji Kuślin</v>
      </c>
      <c r="AW2704" t="s">
        <v>7225</v>
      </c>
      <c r="AX2704" t="s">
        <v>6444</v>
      </c>
    </row>
    <row r="2705" spans="47:50">
      <c r="AU2705" t="s">
        <v>2949</v>
      </c>
      <c r="AV2705" t="str">
        <f t="shared" si="42"/>
        <v>Gminna oczyszczalnia ścieków w aglomeracji Kurzętnik</v>
      </c>
      <c r="AW2705" t="s">
        <v>7230</v>
      </c>
      <c r="AX2705" t="s">
        <v>2946</v>
      </c>
    </row>
    <row r="2706" spans="47:50">
      <c r="AU2706" t="s">
        <v>8901</v>
      </c>
      <c r="AV2706" t="str">
        <f t="shared" si="42"/>
        <v>oczyszczalnia ścieków w Kurowie w aglomeracji Kurów</v>
      </c>
      <c r="AW2706" t="s">
        <v>7239</v>
      </c>
      <c r="AX2706" t="s">
        <v>7240</v>
      </c>
    </row>
    <row r="2707" spans="47:50">
      <c r="AU2707" t="s">
        <v>8898</v>
      </c>
      <c r="AV2707" t="str">
        <f t="shared" si="42"/>
        <v>Kunów w aglomeracji Kunów</v>
      </c>
      <c r="AW2707" t="s">
        <v>7244</v>
      </c>
      <c r="AX2707" t="s">
        <v>7244</v>
      </c>
    </row>
    <row r="2708" spans="47:50">
      <c r="AU2708" t="s">
        <v>8305</v>
      </c>
      <c r="AV2708" t="str">
        <f t="shared" si="42"/>
        <v>Oczyszczalnia Ścieków w Kudowie Zdrój w aglomeracji Kudowa-Zdrój</v>
      </c>
      <c r="AW2708" t="s">
        <v>7249</v>
      </c>
      <c r="AX2708" t="s">
        <v>7250</v>
      </c>
    </row>
    <row r="2709" spans="47:50">
      <c r="AU2709" t="s">
        <v>6577</v>
      </c>
      <c r="AV2709" t="str">
        <f t="shared" si="42"/>
        <v>Oczyszczalnia ścieków w Kiełczynku w aglomeracji Książ Wielkopolski</v>
      </c>
      <c r="AW2709" t="s">
        <v>7254</v>
      </c>
      <c r="AX2709" t="s">
        <v>6573</v>
      </c>
    </row>
    <row r="2710" spans="47:50">
      <c r="AU2710" t="s">
        <v>3993</v>
      </c>
      <c r="AV2710" t="str">
        <f t="shared" si="42"/>
        <v>Oczyszczalnia Ścieków w Tworkowie w aglomeracji Krzyżanowice</v>
      </c>
      <c r="AW2710" t="s">
        <v>7259</v>
      </c>
      <c r="AX2710" t="s">
        <v>3991</v>
      </c>
    </row>
    <row r="2711" spans="47:50">
      <c r="AU2711" t="s">
        <v>2309</v>
      </c>
      <c r="AV2711" t="str">
        <f t="shared" si="42"/>
        <v>Oczyszczalnia Ścieków w aglomeracji Krzyż Wielkopolski</v>
      </c>
      <c r="AW2711" t="s">
        <v>1461</v>
      </c>
      <c r="AX2711" t="s">
        <v>2307</v>
      </c>
    </row>
    <row r="2712" spans="47:50">
      <c r="AU2712" t="s">
        <v>6788</v>
      </c>
      <c r="AV2712" t="str">
        <f t="shared" si="42"/>
        <v>Krzywiń w aglomeracji Krzywiń</v>
      </c>
      <c r="AW2712" t="s">
        <v>6786</v>
      </c>
      <c r="AX2712" t="s">
        <v>6786</v>
      </c>
    </row>
    <row r="2713" spans="47:50">
      <c r="AU2713" t="s">
        <v>6789</v>
      </c>
      <c r="AV2713" t="str">
        <f t="shared" ref="AV2713:AV2776" si="43">CONCATENATE("",AW2713," w aglomeracji ",AX2713)</f>
        <v>Jerka w aglomeracji Krzywiń</v>
      </c>
      <c r="AW2713" t="s">
        <v>7273</v>
      </c>
      <c r="AX2713" t="s">
        <v>6786</v>
      </c>
    </row>
    <row r="2714" spans="47:50">
      <c r="AU2714" t="s">
        <v>7447</v>
      </c>
      <c r="AV2714" t="str">
        <f t="shared" si="43"/>
        <v>Krzywcza w aglomeracji Krzywcza</v>
      </c>
      <c r="AW2714" t="s">
        <v>7279</v>
      </c>
      <c r="AX2714" t="s">
        <v>7279</v>
      </c>
    </row>
    <row r="2715" spans="47:50">
      <c r="AU2715" t="s">
        <v>6783</v>
      </c>
      <c r="AV2715" t="str">
        <f t="shared" si="43"/>
        <v>Brzezińskie Holendry w aglomeracji Krzymów</v>
      </c>
      <c r="AW2715" t="s">
        <v>7285</v>
      </c>
      <c r="AX2715" t="s">
        <v>6781</v>
      </c>
    </row>
    <row r="2716" spans="47:50">
      <c r="AU2716" t="s">
        <v>7444</v>
      </c>
      <c r="AV2716" t="str">
        <f t="shared" si="43"/>
        <v>Krzeszów w aglomeracji Krzeszów</v>
      </c>
      <c r="AW2716" t="s">
        <v>7291</v>
      </c>
      <c r="AX2716" t="s">
        <v>7291</v>
      </c>
    </row>
    <row r="2717" spans="47:50">
      <c r="AU2717" t="s">
        <v>6771</v>
      </c>
      <c r="AV2717" t="str">
        <f t="shared" si="43"/>
        <v>Oczyszczalnia ścieków w Krzepicach w aglomeracji Krzepice</v>
      </c>
      <c r="AW2717" t="s">
        <v>7297</v>
      </c>
      <c r="AX2717" t="s">
        <v>6768</v>
      </c>
    </row>
    <row r="2718" spans="47:50">
      <c r="AU2718" t="s">
        <v>7442</v>
      </c>
      <c r="AV2718" t="str">
        <f t="shared" si="43"/>
        <v>Krzemienna w aglomeracji Krzemienna</v>
      </c>
      <c r="AW2718" t="s">
        <v>7303</v>
      </c>
      <c r="AX2718" t="s">
        <v>7303</v>
      </c>
    </row>
    <row r="2719" spans="47:50">
      <c r="AU2719" t="s">
        <v>7912</v>
      </c>
      <c r="AV2719" t="str">
        <f t="shared" si="43"/>
        <v>Oczyszczalnia Lubonia w aglomeracji Krzemieniewo</v>
      </c>
      <c r="AW2719" t="s">
        <v>7307</v>
      </c>
      <c r="AX2719" t="s">
        <v>7308</v>
      </c>
    </row>
    <row r="2720" spans="47:50">
      <c r="AU2720" t="s">
        <v>7492</v>
      </c>
      <c r="AV2720" t="str">
        <f t="shared" si="43"/>
        <v>Ruinów w aglomeracji Krzątka</v>
      </c>
      <c r="AW2720" t="s">
        <v>7313</v>
      </c>
      <c r="AX2720" t="s">
        <v>7314</v>
      </c>
    </row>
    <row r="2721" spans="47:50">
      <c r="AU2721" t="s">
        <v>3669</v>
      </c>
      <c r="AV2721" t="str">
        <f t="shared" si="43"/>
        <v>Krzanowice w aglomeracji Krzanowice</v>
      </c>
      <c r="AW2721" t="s">
        <v>3666</v>
      </c>
      <c r="AX2721" t="s">
        <v>3666</v>
      </c>
    </row>
    <row r="2722" spans="47:50">
      <c r="AU2722" t="s">
        <v>1697</v>
      </c>
      <c r="AV2722" t="str">
        <f t="shared" si="43"/>
        <v>Krypno Wielkie w aglomeracji Krypno Kościelne</v>
      </c>
      <c r="AW2722" t="s">
        <v>7324</v>
      </c>
      <c r="AX2722" t="s">
        <v>1694</v>
      </c>
    </row>
    <row r="2723" spans="47:50">
      <c r="AU2723" t="s">
        <v>1698</v>
      </c>
      <c r="AV2723" t="str">
        <f t="shared" si="43"/>
        <v>Kruszyn w aglomeracji Krypno Kościelne</v>
      </c>
      <c r="AW2723" t="s">
        <v>7329</v>
      </c>
      <c r="AX2723" t="s">
        <v>1694</v>
      </c>
    </row>
    <row r="2724" spans="47:50">
      <c r="AU2724" t="s">
        <v>5305</v>
      </c>
      <c r="AV2724" t="str">
        <f t="shared" si="43"/>
        <v>Powroźnik  w aglomeracji Krynica-Zdrój</v>
      </c>
      <c r="AW2724" t="s">
        <v>7336</v>
      </c>
      <c r="AX2724" t="s">
        <v>5303</v>
      </c>
    </row>
    <row r="2725" spans="47:50">
      <c r="AU2725" t="s">
        <v>5306</v>
      </c>
      <c r="AV2725" t="str">
        <f t="shared" si="43"/>
        <v>Polany w aglomeracji Krynica-Zdrój</v>
      </c>
      <c r="AW2725" t="s">
        <v>7343</v>
      </c>
      <c r="AX2725" t="s">
        <v>5303</v>
      </c>
    </row>
    <row r="2726" spans="47:50">
      <c r="AU2726" t="s">
        <v>2941</v>
      </c>
      <c r="AV2726" t="str">
        <f t="shared" si="43"/>
        <v>Krynica Morska w aglomeracji Krynica Morska</v>
      </c>
      <c r="AW2726" t="s">
        <v>2937</v>
      </c>
      <c r="AX2726" t="s">
        <v>2937</v>
      </c>
    </row>
    <row r="2727" spans="47:50">
      <c r="AU2727" t="s">
        <v>6234</v>
      </c>
      <c r="AV2727" t="str">
        <f t="shared" si="43"/>
        <v>Gminna Oczyszczalnia Ścieków w Widzowie w aglomeracji Kruszyna</v>
      </c>
      <c r="AW2727" t="s">
        <v>7353</v>
      </c>
      <c r="AX2727" t="s">
        <v>6232</v>
      </c>
    </row>
    <row r="2728" spans="47:50">
      <c r="AU2728" t="s">
        <v>2021</v>
      </c>
      <c r="AV2728" t="str">
        <f t="shared" si="43"/>
        <v>Oczyszczalnia SWŚ w Kuszwicy w aglomeracji Kruszwica</v>
      </c>
      <c r="AW2728" t="s">
        <v>7358</v>
      </c>
      <c r="AX2728" t="s">
        <v>2019</v>
      </c>
    </row>
    <row r="2729" spans="47:50">
      <c r="AU2729" t="s">
        <v>3987</v>
      </c>
      <c r="AV2729" t="str">
        <f t="shared" si="43"/>
        <v>Krupski Młyn w aglomeracji Krupski Młyn</v>
      </c>
      <c r="AW2729" t="s">
        <v>3985</v>
      </c>
      <c r="AX2729" t="s">
        <v>3985</v>
      </c>
    </row>
    <row r="2730" spans="47:50">
      <c r="AU2730" t="s">
        <v>7909</v>
      </c>
      <c r="AV2730" t="str">
        <f t="shared" si="43"/>
        <v>Krotoszyn w aglomeracji Krotoszyn</v>
      </c>
      <c r="AW2730" t="s">
        <v>7370</v>
      </c>
      <c r="AX2730" t="s">
        <v>7370</v>
      </c>
    </row>
    <row r="2731" spans="47:50">
      <c r="AU2731" t="s">
        <v>8894</v>
      </c>
      <c r="AV2731" t="str">
        <f t="shared" si="43"/>
        <v>Pawlikowice w aglomeracji Krośniewice</v>
      </c>
      <c r="AW2731" t="s">
        <v>7377</v>
      </c>
      <c r="AX2731" t="s">
        <v>7378</v>
      </c>
    </row>
    <row r="2732" spans="47:50">
      <c r="AU2732" t="s">
        <v>8300</v>
      </c>
      <c r="AV2732" t="str">
        <f t="shared" si="43"/>
        <v>KROŚNICE w aglomeracji Krośnice</v>
      </c>
      <c r="AW2732" t="s">
        <v>7384</v>
      </c>
      <c r="AX2732" t="s">
        <v>7385</v>
      </c>
    </row>
    <row r="2733" spans="47:50">
      <c r="AU2733" t="s">
        <v>5428</v>
      </c>
      <c r="AV2733" t="str">
        <f t="shared" si="43"/>
        <v>Krościenko nad Dunajcem w aglomeracji Krościenko nad Dunajcem</v>
      </c>
      <c r="AW2733" t="s">
        <v>5426</v>
      </c>
      <c r="AX2733" t="s">
        <v>5426</v>
      </c>
    </row>
    <row r="2734" spans="47:50">
      <c r="AU2734" t="s">
        <v>8295</v>
      </c>
      <c r="AV2734" t="str">
        <f t="shared" si="43"/>
        <v>Oczyszczalnia ścieków w Krosnowicach w aglomeracji Krosnowice</v>
      </c>
      <c r="AW2734" t="s">
        <v>7396</v>
      </c>
      <c r="AX2734" t="s">
        <v>7397</v>
      </c>
    </row>
    <row r="2735" spans="47:50">
      <c r="AU2735" t="s">
        <v>7906</v>
      </c>
      <c r="AV2735" t="str">
        <f t="shared" si="43"/>
        <v>Krosno Odrzańskie w aglomeracji Krosno Odrzańskie</v>
      </c>
      <c r="AW2735" t="s">
        <v>7403</v>
      </c>
      <c r="AX2735" t="s">
        <v>7403</v>
      </c>
    </row>
    <row r="2736" spans="47:50">
      <c r="AU2736" t="s">
        <v>7438</v>
      </c>
      <c r="AV2736" t="str">
        <f t="shared" si="43"/>
        <v>Oczyszczalnia ścieków w Krośnie w aglomeracji Krosno</v>
      </c>
      <c r="AW2736" t="s">
        <v>7409</v>
      </c>
      <c r="AX2736" t="s">
        <v>6971</v>
      </c>
    </row>
    <row r="2737" spans="47:50">
      <c r="AU2737" t="s">
        <v>2631</v>
      </c>
      <c r="AV2737" t="str">
        <f t="shared" si="43"/>
        <v>Oczyszczalnia Kłanino w aglomeracji Krokowa</v>
      </c>
      <c r="AW2737" t="s">
        <v>7415</v>
      </c>
      <c r="AX2737" t="s">
        <v>2628</v>
      </c>
    </row>
    <row r="2738" spans="47:50">
      <c r="AU2738" t="s">
        <v>8891</v>
      </c>
      <c r="AV2738" t="str">
        <f t="shared" si="43"/>
        <v>Oczyszczalnia ścieków w Kostkowicach w aglomeracji Kroczyce</v>
      </c>
      <c r="AW2738" t="s">
        <v>7421</v>
      </c>
      <c r="AX2738" t="s">
        <v>7422</v>
      </c>
    </row>
    <row r="2739" spans="47:50">
      <c r="AU2739" t="s">
        <v>8889</v>
      </c>
      <c r="AV2739" t="str">
        <f t="shared" si="43"/>
        <v>Oczyszczalnia miejska Kraśnik w aglomeracji Kraśnik</v>
      </c>
      <c r="AW2739" t="s">
        <v>7429</v>
      </c>
      <c r="AX2739" t="s">
        <v>5832</v>
      </c>
    </row>
    <row r="2740" spans="47:50">
      <c r="AU2740" t="s">
        <v>8884</v>
      </c>
      <c r="AV2740" t="str">
        <f t="shared" si="43"/>
        <v>Krasocin w aglomeracji Krasocin</v>
      </c>
      <c r="AW2740" t="s">
        <v>4577</v>
      </c>
      <c r="AX2740" t="s">
        <v>4577</v>
      </c>
    </row>
    <row r="2741" spans="47:50">
      <c r="AU2741" t="s">
        <v>5605</v>
      </c>
      <c r="AV2741" t="str">
        <f t="shared" si="43"/>
        <v>Miejska Oczyszczalnia Ścieków Komunalnych w aglomeracji Krasnystaw</v>
      </c>
      <c r="AW2741" t="s">
        <v>6496</v>
      </c>
      <c r="AX2741" t="s">
        <v>5601</v>
      </c>
    </row>
    <row r="2742" spans="47:50">
      <c r="AU2742" t="s">
        <v>5729</v>
      </c>
      <c r="AV2742" t="str">
        <f t="shared" si="43"/>
        <v>Oczyszczalnia ścieków w Hutkach w aglomeracji Krasnobród</v>
      </c>
      <c r="AW2742" t="s">
        <v>7439</v>
      </c>
      <c r="AX2742" t="s">
        <v>5727</v>
      </c>
    </row>
    <row r="2743" spans="47:50">
      <c r="AU2743" t="s">
        <v>7435</v>
      </c>
      <c r="AV2743" t="str">
        <f t="shared" si="43"/>
        <v>Krasne w aglomeracji Krasne</v>
      </c>
      <c r="AW2743" t="s">
        <v>7433</v>
      </c>
      <c r="AX2743" t="s">
        <v>7433</v>
      </c>
    </row>
    <row r="2744" spans="47:50">
      <c r="AU2744" t="s">
        <v>4274</v>
      </c>
      <c r="AV2744" t="str">
        <f t="shared" si="43"/>
        <v>Komunalna Oczyszczalnia Ścieków BIOKRAP Sp.z o.o w aglomeracji Krapkowice</v>
      </c>
      <c r="AW2744" t="s">
        <v>7445</v>
      </c>
      <c r="AX2744" t="s">
        <v>4271</v>
      </c>
    </row>
    <row r="2745" spans="47:50">
      <c r="AU2745" t="s">
        <v>6118</v>
      </c>
      <c r="AV2745" t="str">
        <f t="shared" si="43"/>
        <v>Dębicz w aglomeracji Kramsk</v>
      </c>
      <c r="AW2745" t="s">
        <v>7448</v>
      </c>
      <c r="AX2745" t="s">
        <v>6115</v>
      </c>
    </row>
    <row r="2746" spans="47:50">
      <c r="AU2746" t="s">
        <v>4570</v>
      </c>
      <c r="AV2746" t="str">
        <f t="shared" si="43"/>
        <v>Sidzina w aglomeracji Kraków-Sidzina</v>
      </c>
      <c r="AW2746" t="s">
        <v>7451</v>
      </c>
      <c r="AX2746" t="s">
        <v>4567</v>
      </c>
    </row>
    <row r="2747" spans="47:50">
      <c r="AU2747" t="s">
        <v>4563</v>
      </c>
      <c r="AV2747" t="str">
        <f t="shared" si="43"/>
        <v>Kraków-Płaszów w aglomeracji Kraków</v>
      </c>
      <c r="AW2747" t="s">
        <v>7456</v>
      </c>
      <c r="AX2747" t="s">
        <v>935</v>
      </c>
    </row>
    <row r="2748" spans="47:50">
      <c r="AU2748" t="s">
        <v>4564</v>
      </c>
      <c r="AV2748" t="str">
        <f t="shared" si="43"/>
        <v>Kraków-Kujawy w aglomeracji Kraków</v>
      </c>
      <c r="AW2748" t="s">
        <v>7459</v>
      </c>
      <c r="AX2748" t="s">
        <v>935</v>
      </c>
    </row>
    <row r="2749" spans="47:50">
      <c r="AU2749" t="s">
        <v>4565</v>
      </c>
      <c r="AV2749" t="str">
        <f t="shared" si="43"/>
        <v>Wadów w aglomeracji Kraków</v>
      </c>
      <c r="AW2749" t="s">
        <v>7462</v>
      </c>
      <c r="AX2749" t="s">
        <v>935</v>
      </c>
    </row>
    <row r="2750" spans="47:50">
      <c r="AU2750" t="s">
        <v>2373</v>
      </c>
      <c r="AV2750" t="str">
        <f t="shared" si="43"/>
        <v>Krajenka w aglomeracji Krajenka</v>
      </c>
      <c r="AW2750" t="s">
        <v>2371</v>
      </c>
      <c r="AX2750" t="s">
        <v>2371</v>
      </c>
    </row>
    <row r="2751" spans="47:50">
      <c r="AU2751" t="s">
        <v>6482</v>
      </c>
      <c r="AV2751" t="str">
        <f t="shared" si="43"/>
        <v>Oczyszczalnia ścieków w Borówcu w aglomeracji Kórnik</v>
      </c>
      <c r="AW2751" t="s">
        <v>7469</v>
      </c>
      <c r="AX2751" t="s">
        <v>6479</v>
      </c>
    </row>
    <row r="2752" spans="47:50">
      <c r="AU2752" t="s">
        <v>7897</v>
      </c>
      <c r="AV2752" t="str">
        <f t="shared" si="43"/>
        <v>OCZYSZCZALNIA ŚCIEKÓW PODBRZEZIE DOLNE w aglomeracji Kożuchów</v>
      </c>
      <c r="AW2752" t="s">
        <v>7474</v>
      </c>
      <c r="AX2752" t="s">
        <v>7475</v>
      </c>
    </row>
    <row r="2753" spans="47:50">
      <c r="AU2753" t="s">
        <v>6086</v>
      </c>
      <c r="AV2753" t="str">
        <f t="shared" si="43"/>
        <v>Gminna Oczyszczalnia Ścieków w aglomeracji Koźminek</v>
      </c>
      <c r="AW2753" t="s">
        <v>4167</v>
      </c>
      <c r="AX2753" t="s">
        <v>6084</v>
      </c>
    </row>
    <row r="2754" spans="47:50">
      <c r="AU2754" t="s">
        <v>7894</v>
      </c>
      <c r="AV2754" t="str">
        <f t="shared" si="43"/>
        <v>Oczyszczalnia ścieków w aglomeracji Koźmin Wielkopolski</v>
      </c>
      <c r="AW2754" t="s">
        <v>1160</v>
      </c>
      <c r="AX2754" t="s">
        <v>7483</v>
      </c>
    </row>
    <row r="2755" spans="47:50">
      <c r="AU2755" t="s">
        <v>8882</v>
      </c>
      <c r="AV2755" t="str">
        <f t="shared" si="43"/>
        <v>KOZIENICE w aglomeracji Kozienice</v>
      </c>
      <c r="AW2755" t="s">
        <v>5935</v>
      </c>
      <c r="AX2755" t="s">
        <v>7488</v>
      </c>
    </row>
    <row r="2756" spans="47:50">
      <c r="AU2756" t="s">
        <v>6706</v>
      </c>
      <c r="AV2756" t="str">
        <f t="shared" si="43"/>
        <v>Koziegłowy w aglomeracji Koziegłowy</v>
      </c>
      <c r="AW2756" t="s">
        <v>6704</v>
      </c>
      <c r="AX2756" t="s">
        <v>6704</v>
      </c>
    </row>
    <row r="2757" spans="47:50">
      <c r="AU2757" t="s">
        <v>8291</v>
      </c>
      <c r="AV2757" t="str">
        <f t="shared" si="43"/>
        <v>Oczyszczalnia ścieków w Kowarach  w aglomeracji Kowary</v>
      </c>
      <c r="AW2757" t="s">
        <v>7494</v>
      </c>
      <c r="AX2757" t="s">
        <v>7495</v>
      </c>
    </row>
    <row r="2758" spans="47:50">
      <c r="AU2758" t="s">
        <v>2932</v>
      </c>
      <c r="AV2758" t="str">
        <f t="shared" si="43"/>
        <v>Kowalewo Pomorskie w aglomeracji Kowalewo Pomorskie</v>
      </c>
      <c r="AW2758" t="s">
        <v>2930</v>
      </c>
      <c r="AX2758" t="s">
        <v>2930</v>
      </c>
    </row>
    <row r="2759" spans="47:50">
      <c r="AU2759" t="s">
        <v>8877</v>
      </c>
      <c r="AV2759" t="str">
        <f t="shared" si="43"/>
        <v>Miejska Oczyszczalnia Ścieków w Kowalu w aglomeracji KOWAL</v>
      </c>
      <c r="AW2759" t="s">
        <v>7501</v>
      </c>
      <c r="AX2759" t="s">
        <v>7502</v>
      </c>
    </row>
    <row r="2760" spans="47:50">
      <c r="AU2760" t="s">
        <v>5903</v>
      </c>
      <c r="AV2760" t="str">
        <f t="shared" si="43"/>
        <v>Kotuń w aglomeracji Kotuń</v>
      </c>
      <c r="AW2760" t="s">
        <v>5900</v>
      </c>
      <c r="AX2760" t="s">
        <v>5900</v>
      </c>
    </row>
    <row r="2761" spans="47:50">
      <c r="AU2761" t="s">
        <v>6275</v>
      </c>
      <c r="AV2761" t="str">
        <f t="shared" si="43"/>
        <v>Wyszki w aglomeracji Kotlin</v>
      </c>
      <c r="AW2761" t="s">
        <v>7508</v>
      </c>
      <c r="AX2761" t="s">
        <v>6273</v>
      </c>
    </row>
    <row r="2762" spans="47:50">
      <c r="AU2762" t="s">
        <v>7889</v>
      </c>
      <c r="AV2762" t="str">
        <f t="shared" si="43"/>
        <v>Kotla w aglomeracji Kotla</v>
      </c>
      <c r="AW2762" t="s">
        <v>7514</v>
      </c>
      <c r="AX2762" t="s">
        <v>7514</v>
      </c>
    </row>
    <row r="2763" spans="47:50">
      <c r="AU2763" t="s">
        <v>3308</v>
      </c>
      <c r="AV2763" t="str">
        <f t="shared" si="43"/>
        <v>Oczyszczalnia ścieków w Kościerzynie  w aglomeracji Kościerzyna</v>
      </c>
      <c r="AW2763" t="s">
        <v>7517</v>
      </c>
      <c r="AX2763" t="s">
        <v>3155</v>
      </c>
    </row>
    <row r="2764" spans="47:50">
      <c r="AU2764" t="s">
        <v>6204</v>
      </c>
      <c r="AV2764" t="str">
        <f t="shared" si="43"/>
        <v>Oczyszczalnia Ścieków w Kościanie w aglomeracji Kościan</v>
      </c>
      <c r="AW2764" t="s">
        <v>7520</v>
      </c>
      <c r="AX2764" t="s">
        <v>6200</v>
      </c>
    </row>
    <row r="2765" spans="47:50">
      <c r="AU2765" t="s">
        <v>4558</v>
      </c>
      <c r="AV2765" t="str">
        <f t="shared" si="43"/>
        <v>WŁOSTOWICE w aglomeracji Koszyce</v>
      </c>
      <c r="AW2765" t="s">
        <v>7524</v>
      </c>
      <c r="AX2765" t="s">
        <v>4555</v>
      </c>
    </row>
    <row r="2766" spans="47:50">
      <c r="AU2766" t="s">
        <v>1245</v>
      </c>
      <c r="AV2766" t="str">
        <f t="shared" si="43"/>
        <v>Jamno w aglomeracji Koszalin</v>
      </c>
      <c r="AW2766" t="s">
        <v>7529</v>
      </c>
      <c r="AX2766" t="s">
        <v>1006</v>
      </c>
    </row>
    <row r="2767" spans="47:50">
      <c r="AU2767" t="s">
        <v>6385</v>
      </c>
      <c r="AV2767" t="str">
        <f t="shared" si="43"/>
        <v>Oczyszczalnia ścieków Kostrzyn nad Odrą w aglomeracji Kostrzyn nad Odrą</v>
      </c>
      <c r="AW2767" t="s">
        <v>7534</v>
      </c>
      <c r="AX2767" t="s">
        <v>6382</v>
      </c>
    </row>
    <row r="2768" spans="47:50">
      <c r="AU2768" t="s">
        <v>6765</v>
      </c>
      <c r="AV2768" t="str">
        <f t="shared" si="43"/>
        <v>Skałowo w aglomeracji Kostrzyn</v>
      </c>
      <c r="AW2768" t="s">
        <v>7538</v>
      </c>
      <c r="AX2768" t="s">
        <v>6763</v>
      </c>
    </row>
    <row r="2769" spans="47:50">
      <c r="AU2769" t="s">
        <v>8288</v>
      </c>
      <c r="AV2769" t="str">
        <f t="shared" si="43"/>
        <v>Piotrowice w aglomeracji Kostomłoty</v>
      </c>
      <c r="AW2769" t="s">
        <v>7542</v>
      </c>
      <c r="AX2769" t="s">
        <v>7543</v>
      </c>
    </row>
    <row r="2770" spans="47:50">
      <c r="AU2770" t="s">
        <v>7427</v>
      </c>
      <c r="AV2770" t="str">
        <f t="shared" si="43"/>
        <v>Kostków w aglomeracji Kostków</v>
      </c>
      <c r="AW2770" t="s">
        <v>7424</v>
      </c>
      <c r="AX2770" t="s">
        <v>7424</v>
      </c>
    </row>
    <row r="2771" spans="47:50">
      <c r="AU2771" t="s">
        <v>5932</v>
      </c>
      <c r="AV2771" t="str">
        <f t="shared" si="43"/>
        <v>Oczyszczalnia ścieków komunalnych w Kosowie Lackim w aglomeracji Kosów Lacki</v>
      </c>
      <c r="AW2771" t="s">
        <v>7549</v>
      </c>
      <c r="AX2771" t="s">
        <v>5929</v>
      </c>
    </row>
    <row r="2772" spans="47:50">
      <c r="AU2772" t="s">
        <v>5933</v>
      </c>
      <c r="AV2772" t="str">
        <f t="shared" si="43"/>
        <v>Zakładowa Oczyszczalnia ścieków OSM w Kosowie Lackim w aglomeracji Kosów Lacki</v>
      </c>
      <c r="AW2772" t="s">
        <v>7554</v>
      </c>
      <c r="AX2772" t="s">
        <v>5929</v>
      </c>
    </row>
    <row r="2773" spans="47:50">
      <c r="AU2773" t="s">
        <v>5232</v>
      </c>
      <c r="AV2773" t="str">
        <f t="shared" si="43"/>
        <v>Oczyszczalnia ścieków w Wojnarowej w aglomeracji Korzenna</v>
      </c>
      <c r="AW2773" t="s">
        <v>7557</v>
      </c>
      <c r="AX2773" t="s">
        <v>5230</v>
      </c>
    </row>
    <row r="2774" spans="47:50">
      <c r="AU2774" t="s">
        <v>1909</v>
      </c>
      <c r="AV2774" t="str">
        <f t="shared" si="43"/>
        <v>Oczyszczalnia Korsze w aglomeracji Korsze</v>
      </c>
      <c r="AW2774" t="s">
        <v>7561</v>
      </c>
      <c r="AX2774" t="s">
        <v>1907</v>
      </c>
    </row>
    <row r="2775" spans="47:50">
      <c r="AU2775" t="s">
        <v>3302</v>
      </c>
      <c r="AV2775" t="str">
        <f t="shared" si="43"/>
        <v>Koronowo w aglomeracji Koronowo</v>
      </c>
      <c r="AW2775" t="s">
        <v>3300</v>
      </c>
      <c r="AX2775" t="s">
        <v>3300</v>
      </c>
    </row>
    <row r="2776" spans="47:50">
      <c r="AU2776" t="s">
        <v>8283</v>
      </c>
      <c r="AV2776" t="str">
        <f t="shared" si="43"/>
        <v>Korfantów w aglomeracji Korfantów</v>
      </c>
      <c r="AW2776" t="s">
        <v>7567</v>
      </c>
      <c r="AX2776" t="s">
        <v>7567</v>
      </c>
    </row>
    <row r="2777" spans="47:50">
      <c r="AU2777" t="s">
        <v>5340</v>
      </c>
      <c r="AV2777" t="str">
        <f t="shared" ref="AV2777:AV2840" si="44">CONCATENATE("",AW2777," w aglomeracji ",AX2777)</f>
        <v>KORCZYN w aglomeracji KORCZYN</v>
      </c>
      <c r="AW2777" t="s">
        <v>7572</v>
      </c>
      <c r="AX2777" t="s">
        <v>7572</v>
      </c>
    </row>
    <row r="2778" spans="47:50">
      <c r="AU2778" t="s">
        <v>3982</v>
      </c>
      <c r="AV2778" t="str">
        <f t="shared" si="44"/>
        <v>Oczyszczalnia Kończyce Małe w aglomeracji Kończyce Małe</v>
      </c>
      <c r="AW2778" t="s">
        <v>7576</v>
      </c>
      <c r="AX2778" t="s">
        <v>3980</v>
      </c>
    </row>
    <row r="2779" spans="47:50">
      <c r="AU2779" t="s">
        <v>5823</v>
      </c>
      <c r="AV2779" t="str">
        <f t="shared" si="44"/>
        <v>Gminna Oczyszczalnia Ścieków w Konstantynowie w aglomeracji Konstantynów</v>
      </c>
      <c r="AW2779" t="s">
        <v>7579</v>
      </c>
      <c r="AX2779" t="s">
        <v>5821</v>
      </c>
    </row>
    <row r="2780" spans="47:50">
      <c r="AU2780" t="s">
        <v>8874</v>
      </c>
      <c r="AV2780" t="str">
        <f t="shared" si="44"/>
        <v>SAUR KONSTANCJA w aglomeracji Konstancin-Jeziorna</v>
      </c>
      <c r="AW2780" t="s">
        <v>7583</v>
      </c>
      <c r="AX2780" t="s">
        <v>7584</v>
      </c>
    </row>
    <row r="2781" spans="47:50">
      <c r="AU2781" t="s">
        <v>6451</v>
      </c>
      <c r="AV2781" t="str">
        <f t="shared" si="44"/>
        <v>Oczyszczalnia ścieków w aglomeracji Konopiska</v>
      </c>
      <c r="AW2781" t="s">
        <v>1160</v>
      </c>
      <c r="AX2781" t="s">
        <v>6449</v>
      </c>
    </row>
    <row r="2782" spans="47:50">
      <c r="AU2782" t="s">
        <v>6777</v>
      </c>
      <c r="AV2782" t="str">
        <f t="shared" si="44"/>
        <v>Konin Prawy Brzeg w aglomeracji Konin</v>
      </c>
      <c r="AW2782" t="s">
        <v>7590</v>
      </c>
      <c r="AX2782" t="s">
        <v>6774</v>
      </c>
    </row>
    <row r="2783" spans="47:50">
      <c r="AU2783" t="s">
        <v>6778</v>
      </c>
      <c r="AV2783" t="str">
        <f t="shared" si="44"/>
        <v>Konin Lewy Brzeg w aglomeracji Konin</v>
      </c>
      <c r="AW2783" t="s">
        <v>7595</v>
      </c>
      <c r="AX2783" t="s">
        <v>6774</v>
      </c>
    </row>
    <row r="2784" spans="47:50">
      <c r="AU2784" t="s">
        <v>8871</v>
      </c>
      <c r="AV2784" t="str">
        <f t="shared" si="44"/>
        <v>Mechaniczno-Biologiczna Oczyszczalnia Ścieków Komunalnych w aglomeracji Koniecpol</v>
      </c>
      <c r="AW2784" t="s">
        <v>7602</v>
      </c>
      <c r="AX2784" t="s">
        <v>7603</v>
      </c>
    </row>
    <row r="2785" spans="47:50">
      <c r="AU2785" t="s">
        <v>7885</v>
      </c>
      <c r="AV2785" t="str">
        <f t="shared" si="44"/>
        <v>OCZYSZCZALNIA ŚCIEKÓW W KONDRATOWICACH w aglomeracji Kondratowice</v>
      </c>
      <c r="AW2785" t="s">
        <v>7610</v>
      </c>
      <c r="AX2785" t="s">
        <v>7611</v>
      </c>
    </row>
    <row r="2786" spans="47:50">
      <c r="AU2786" t="s">
        <v>3295</v>
      </c>
      <c r="AV2786" t="str">
        <f t="shared" si="44"/>
        <v>KONARZYNY w aglomeracji KONARZYNY</v>
      </c>
      <c r="AW2786" t="s">
        <v>3293</v>
      </c>
      <c r="AX2786" t="s">
        <v>3293</v>
      </c>
    </row>
    <row r="2787" spans="47:50">
      <c r="AU2787" t="s">
        <v>6865</v>
      </c>
      <c r="AV2787" t="str">
        <f t="shared" si="44"/>
        <v>Oczyszczalnia Ścieków w Łęczycy w aglomeracji Komorniki</v>
      </c>
      <c r="AW2787" t="s">
        <v>7617</v>
      </c>
      <c r="AX2787" t="s">
        <v>6862</v>
      </c>
    </row>
    <row r="2788" spans="47:50">
      <c r="AU2788" t="s">
        <v>1225</v>
      </c>
      <c r="AV2788" t="str">
        <f t="shared" si="44"/>
        <v>Oczyszczalnia ścieków w Komarowie w aglomeracji Komarowo</v>
      </c>
      <c r="AW2788" t="s">
        <v>7622</v>
      </c>
      <c r="AX2788" t="s">
        <v>1223</v>
      </c>
    </row>
    <row r="2789" spans="47:50">
      <c r="AU2789" t="s">
        <v>6630</v>
      </c>
      <c r="AV2789" t="str">
        <f t="shared" si="44"/>
        <v>Koło w aglomeracji Koło</v>
      </c>
      <c r="AW2789" t="s">
        <v>6116</v>
      </c>
      <c r="AX2789" t="s">
        <v>6116</v>
      </c>
    </row>
    <row r="2790" spans="47:50">
      <c r="AU2790" t="s">
        <v>8868</v>
      </c>
      <c r="AV2790" t="str">
        <f t="shared" si="44"/>
        <v>Gminna Oczyszczalnia Ścieków w Kołbieli w aglomeracji Kołbiel</v>
      </c>
      <c r="AW2790" t="s">
        <v>7629</v>
      </c>
      <c r="AX2790" t="s">
        <v>7630</v>
      </c>
    </row>
    <row r="2791" spans="47:50">
      <c r="AU2791" t="s">
        <v>1056</v>
      </c>
      <c r="AV2791" t="str">
        <f t="shared" si="44"/>
        <v>Przecław w aglomeracji Kołbaskowo</v>
      </c>
      <c r="AW2791" t="s">
        <v>4883</v>
      </c>
      <c r="AX2791" t="s">
        <v>1052</v>
      </c>
    </row>
    <row r="2792" spans="47:50">
      <c r="AU2792" t="s">
        <v>7419</v>
      </c>
      <c r="AV2792" t="str">
        <f t="shared" si="44"/>
        <v>Oczyszczalnia Ścieków w Kołaczycach w aglomeracji Kołaczyce</v>
      </c>
      <c r="AW2792" t="s">
        <v>7636</v>
      </c>
      <c r="AX2792" t="s">
        <v>7417</v>
      </c>
    </row>
    <row r="2793" spans="47:50">
      <c r="AU2793" t="s">
        <v>6344</v>
      </c>
      <c r="AV2793" t="str">
        <f t="shared" si="44"/>
        <v>Oczyszczalnia ścieków Kołaczkowo w aglomeracji Kołaczkowo</v>
      </c>
      <c r="AW2793" t="s">
        <v>7639</v>
      </c>
      <c r="AX2793" t="s">
        <v>6342</v>
      </c>
    </row>
    <row r="2794" spans="47:50">
      <c r="AU2794" t="s">
        <v>8865</v>
      </c>
      <c r="AV2794" t="str">
        <f t="shared" si="44"/>
        <v>Miejska Oczyszczalnia Ścieków w aglomeracji Koluszki</v>
      </c>
      <c r="AW2794" t="s">
        <v>1387</v>
      </c>
      <c r="AX2794" t="s">
        <v>7644</v>
      </c>
    </row>
    <row r="2795" spans="47:50">
      <c r="AU2795" t="s">
        <v>3664</v>
      </c>
      <c r="AV2795" t="str">
        <f t="shared" si="44"/>
        <v>Oczyszczalnia ścieków Staniszcze Małe w aglomeracji Kolonowskie</v>
      </c>
      <c r="AW2795" t="s">
        <v>7647</v>
      </c>
      <c r="AX2795" t="s">
        <v>3661</v>
      </c>
    </row>
    <row r="2796" spans="47:50">
      <c r="AU2796" t="s">
        <v>1665</v>
      </c>
      <c r="AV2796" t="str">
        <f t="shared" si="44"/>
        <v>Kolno w aglomeracji Kolno</v>
      </c>
      <c r="AW2796" t="s">
        <v>1661</v>
      </c>
      <c r="AX2796" t="s">
        <v>1661</v>
      </c>
    </row>
    <row r="2797" spans="47:50">
      <c r="AU2797" t="s">
        <v>7414</v>
      </c>
      <c r="AV2797" t="str">
        <f t="shared" si="44"/>
        <v>Kolbuszowa w aglomeracji Kolbuszowa</v>
      </c>
      <c r="AW2797" t="s">
        <v>7411</v>
      </c>
      <c r="AX2797" t="s">
        <v>7411</v>
      </c>
    </row>
    <row r="2798" spans="47:50">
      <c r="AU2798" t="s">
        <v>5709</v>
      </c>
      <c r="AV2798" t="str">
        <f t="shared" si="44"/>
        <v>Oczyszczalnia ścieków Kock w aglomeracji Kock</v>
      </c>
      <c r="AW2798" t="s">
        <v>7656</v>
      </c>
      <c r="AX2798" t="s">
        <v>5707</v>
      </c>
    </row>
    <row r="2799" spans="47:50">
      <c r="AU2799" t="s">
        <v>6305</v>
      </c>
      <c r="AV2799" t="str">
        <f t="shared" si="44"/>
        <v>Kochcice w aglomeracji Kochcice</v>
      </c>
      <c r="AW2799" t="s">
        <v>6301</v>
      </c>
      <c r="AX2799" t="s">
        <v>6301</v>
      </c>
    </row>
    <row r="2800" spans="47:50">
      <c r="AU2800" t="s">
        <v>7785</v>
      </c>
      <c r="AV2800" t="str">
        <f t="shared" si="44"/>
        <v>DŁUGOŁĘKA w aglomeracji Kobylin</v>
      </c>
      <c r="AW2800" t="s">
        <v>7662</v>
      </c>
      <c r="AX2800" t="s">
        <v>7663</v>
      </c>
    </row>
    <row r="2801" spans="47:50">
      <c r="AU2801" t="s">
        <v>7877</v>
      </c>
      <c r="AV2801" t="str">
        <f t="shared" si="44"/>
        <v>Przedsiębiorstwo Komunalne PK Ligota Sp. z o.o. Gminy Kobyla Góra PLWL1280 w aglomeracji Kobyla Góra</v>
      </c>
      <c r="AW2801" t="s">
        <v>7668</v>
      </c>
      <c r="AX2801" t="s">
        <v>7669</v>
      </c>
    </row>
    <row r="2802" spans="47:50">
      <c r="AU2802" t="s">
        <v>3975</v>
      </c>
      <c r="AV2802" t="str">
        <f t="shared" si="44"/>
        <v>Wschód w aglomeracji Kobiór</v>
      </c>
      <c r="AW2802" t="s">
        <v>7672</v>
      </c>
      <c r="AX2802" t="s">
        <v>3972</v>
      </c>
    </row>
    <row r="2803" spans="47:50">
      <c r="AU2803" t="s">
        <v>8280</v>
      </c>
      <c r="AV2803" t="str">
        <f t="shared" si="44"/>
        <v>Oczyszczalnia ścieków w Kobierzycach w aglomeracji Kobierzyce</v>
      </c>
      <c r="AW2803" t="s">
        <v>7678</v>
      </c>
      <c r="AX2803" t="s">
        <v>7679</v>
      </c>
    </row>
    <row r="2804" spans="47:50">
      <c r="AU2804" t="s">
        <v>1719</v>
      </c>
      <c r="AV2804" t="str">
        <f t="shared" si="44"/>
        <v>Oczyszczalnia ścieków w Knyszynie w aglomeracji Knyszyn</v>
      </c>
      <c r="AW2804" t="s">
        <v>7682</v>
      </c>
      <c r="AX2804" t="s">
        <v>1717</v>
      </c>
    </row>
    <row r="2805" spans="47:50">
      <c r="AU2805" t="s">
        <v>3969</v>
      </c>
      <c r="AV2805" t="str">
        <f t="shared" si="44"/>
        <v>Oczyszczalnia Szczygłowice w aglomeracji Knurów-2</v>
      </c>
      <c r="AW2805" t="s">
        <v>7685</v>
      </c>
      <c r="AX2805" t="s">
        <v>3967</v>
      </c>
    </row>
    <row r="2806" spans="47:50">
      <c r="AU2806" t="s">
        <v>3962</v>
      </c>
      <c r="AV2806" t="str">
        <f t="shared" si="44"/>
        <v>OŚ FOCH III w aglomeracji Knurów-1</v>
      </c>
      <c r="AW2806" t="s">
        <v>7689</v>
      </c>
      <c r="AX2806" t="s">
        <v>3959</v>
      </c>
    </row>
    <row r="2807" spans="47:50">
      <c r="AU2807" t="s">
        <v>6855</v>
      </c>
      <c r="AV2807" t="str">
        <f t="shared" si="44"/>
        <v>Kłomnice w aglomeracji Kłomnice</v>
      </c>
      <c r="AW2807" t="s">
        <v>6853</v>
      </c>
      <c r="AX2807" t="s">
        <v>6853</v>
      </c>
    </row>
    <row r="2808" spans="47:50">
      <c r="AU2808" t="s">
        <v>8277</v>
      </c>
      <c r="AV2808" t="str">
        <f t="shared" si="44"/>
        <v>Oczyszczalnia Ścieków Kłodzko w aglomeracji Kłodzko</v>
      </c>
      <c r="AW2808" t="s">
        <v>7696</v>
      </c>
      <c r="AX2808" t="s">
        <v>7697</v>
      </c>
    </row>
    <row r="2809" spans="47:50">
      <c r="AU2809" t="s">
        <v>6635</v>
      </c>
      <c r="AV2809" t="str">
        <f t="shared" si="44"/>
        <v>Pomarzany Fabryczne - działki ewid. nr 37/1, 38/1, 38/2, 39/1, 42/5, 40, 108 w aglomeracji Kłodawa</v>
      </c>
      <c r="AW2809" t="s">
        <v>7702</v>
      </c>
      <c r="AX2809" t="s">
        <v>6633</v>
      </c>
    </row>
    <row r="2810" spans="47:50">
      <c r="AU2810" t="s">
        <v>6492</v>
      </c>
      <c r="AV2810" t="str">
        <f t="shared" si="44"/>
        <v>OŚ Kłobuck – Zagórze w aglomeracji Kłobuck</v>
      </c>
      <c r="AW2810" t="s">
        <v>7706</v>
      </c>
      <c r="AX2810" t="s">
        <v>6490</v>
      </c>
    </row>
    <row r="2811" spans="47:50">
      <c r="AU2811" t="s">
        <v>6681</v>
      </c>
      <c r="AV2811" t="str">
        <f t="shared" si="44"/>
        <v>Kłecko w aglomeracji Kłecko</v>
      </c>
      <c r="AW2811" t="s">
        <v>6679</v>
      </c>
      <c r="AX2811" t="s">
        <v>6679</v>
      </c>
    </row>
    <row r="2812" spans="47:50">
      <c r="AU2812" t="s">
        <v>4551</v>
      </c>
      <c r="AV2812" t="str">
        <f t="shared" si="44"/>
        <v>Oczyszczalnia ścieków w Targowisku w aglomeracji Kłaj-Targowisko</v>
      </c>
      <c r="AW2812" t="s">
        <v>7712</v>
      </c>
      <c r="AX2812" t="s">
        <v>4549</v>
      </c>
    </row>
    <row r="2813" spans="47:50">
      <c r="AU2813" t="s">
        <v>4544</v>
      </c>
      <c r="AV2813" t="str">
        <f t="shared" si="44"/>
        <v>Oczyszczalnia ścieków w Kłaju w aglomeracji Kłaj</v>
      </c>
      <c r="AW2813" t="s">
        <v>7717</v>
      </c>
      <c r="AX2813" t="s">
        <v>4541</v>
      </c>
    </row>
    <row r="2814" spans="47:50">
      <c r="AU2814" t="s">
        <v>4442</v>
      </c>
      <c r="AV2814" t="str">
        <f t="shared" si="44"/>
        <v>Kluszkowce w aglomeracji Kluszkowce</v>
      </c>
      <c r="AW2814" t="s">
        <v>4438</v>
      </c>
      <c r="AX2814" t="s">
        <v>4438</v>
      </c>
    </row>
    <row r="2815" spans="47:50">
      <c r="AU2815" t="s">
        <v>3956</v>
      </c>
      <c r="AV2815" t="str">
        <f t="shared" si="44"/>
        <v>Velvet CARE sp. z o.o. w aglomeracji Klucze</v>
      </c>
      <c r="AW2815" t="s">
        <v>7724</v>
      </c>
      <c r="AX2815" t="s">
        <v>3954</v>
      </c>
    </row>
    <row r="2816" spans="47:50">
      <c r="AU2816" t="s">
        <v>3949</v>
      </c>
      <c r="AV2816" t="str">
        <f t="shared" si="44"/>
        <v>Oczyszczalnia ścieków w Ligocie Dolnej w aglomeracji Kluczbork</v>
      </c>
      <c r="AW2816" t="s">
        <v>7728</v>
      </c>
      <c r="AX2816" t="s">
        <v>3947</v>
      </c>
    </row>
    <row r="2817" spans="47:50">
      <c r="AU2817" t="s">
        <v>4962</v>
      </c>
      <c r="AV2817" t="str">
        <f t="shared" si="44"/>
        <v>Klimontów w aglomeracji Klimontów</v>
      </c>
      <c r="AW2817" t="s">
        <v>4960</v>
      </c>
      <c r="AX2817" t="s">
        <v>4960</v>
      </c>
    </row>
    <row r="2818" spans="47:50">
      <c r="AU2818" t="s">
        <v>2391</v>
      </c>
      <c r="AV2818" t="str">
        <f t="shared" si="44"/>
        <v>Kaczochy w aglomeracji Kleszczyna</v>
      </c>
      <c r="AW2818" t="s">
        <v>7733</v>
      </c>
      <c r="AX2818" t="s">
        <v>2389</v>
      </c>
    </row>
    <row r="2819" spans="47:50">
      <c r="AU2819" t="s">
        <v>8862</v>
      </c>
      <c r="AV2819" t="str">
        <f t="shared" si="44"/>
        <v>Klembów w aglomeracji Klembów</v>
      </c>
      <c r="AW2819" t="s">
        <v>7737</v>
      </c>
      <c r="AX2819" t="s">
        <v>7737</v>
      </c>
    </row>
    <row r="2820" spans="47:50">
      <c r="AU2820" t="s">
        <v>6299</v>
      </c>
      <c r="AV2820" t="str">
        <f t="shared" si="44"/>
        <v>Kleczew w aglomeracji Kleczew</v>
      </c>
      <c r="AW2820" t="s">
        <v>6297</v>
      </c>
      <c r="AX2820" t="s">
        <v>6297</v>
      </c>
    </row>
    <row r="2821" spans="47:50">
      <c r="AU2821" t="s">
        <v>6806</v>
      </c>
      <c r="AV2821" t="str">
        <f t="shared" si="44"/>
        <v>Kiszkowo w aglomeracji Kiszkowo</v>
      </c>
      <c r="AW2821" t="s">
        <v>6452</v>
      </c>
      <c r="AX2821" t="s">
        <v>6452</v>
      </c>
    </row>
    <row r="2822" spans="47:50">
      <c r="AU2822" t="s">
        <v>6807</v>
      </c>
      <c r="AV2822" t="str">
        <f t="shared" si="44"/>
        <v>Sławno w aglomeracji Kiszkowo</v>
      </c>
      <c r="AW2822" t="s">
        <v>995</v>
      </c>
      <c r="AX2822" t="s">
        <v>6452</v>
      </c>
    </row>
    <row r="2823" spans="47:50">
      <c r="AU2823" t="s">
        <v>3287</v>
      </c>
      <c r="AV2823" t="str">
        <f t="shared" si="44"/>
        <v>Kisielice w aglomeracji KISIELICE</v>
      </c>
      <c r="AW2823" t="s">
        <v>3285</v>
      </c>
      <c r="AX2823" t="s">
        <v>7747</v>
      </c>
    </row>
    <row r="2824" spans="47:50">
      <c r="AU2824" t="s">
        <v>2624</v>
      </c>
      <c r="AV2824" t="str">
        <f t="shared" si="44"/>
        <v>Lubin w aglomeracji Kikół</v>
      </c>
      <c r="AW2824" t="s">
        <v>6917</v>
      </c>
      <c r="AX2824" t="s">
        <v>2621</v>
      </c>
    </row>
    <row r="2825" spans="47:50">
      <c r="AU2825" t="s">
        <v>4986</v>
      </c>
      <c r="AV2825" t="str">
        <f t="shared" si="44"/>
        <v>Umianowice w aglomeracji Kije</v>
      </c>
      <c r="AW2825" t="s">
        <v>7760</v>
      </c>
      <c r="AX2825" t="s">
        <v>4984</v>
      </c>
    </row>
    <row r="2826" spans="47:50">
      <c r="AU2826" t="s">
        <v>3659</v>
      </c>
      <c r="AV2826" t="str">
        <f t="shared" si="44"/>
        <v>Oczyszczalnia ścieków w Kietrz w aglomeracji Kietrz</v>
      </c>
      <c r="AW2826" t="s">
        <v>7767</v>
      </c>
      <c r="AX2826" t="s">
        <v>3656</v>
      </c>
    </row>
    <row r="2827" spans="47:50">
      <c r="AU2827" t="s">
        <v>2923</v>
      </c>
      <c r="AV2827" t="str">
        <f t="shared" si="44"/>
        <v>Oczyszczalnia Kielno w aglomeracji Kielno</v>
      </c>
      <c r="AW2827" t="s">
        <v>7773</v>
      </c>
      <c r="AX2827" t="s">
        <v>2920</v>
      </c>
    </row>
    <row r="2828" spans="47:50">
      <c r="AU2828" t="s">
        <v>4538</v>
      </c>
      <c r="AV2828" t="str">
        <f t="shared" si="44"/>
        <v>Sitkówka w aglomeracji Kielce</v>
      </c>
      <c r="AW2828" t="s">
        <v>7780</v>
      </c>
      <c r="AX2828" t="s">
        <v>4464</v>
      </c>
    </row>
    <row r="2829" spans="47:50">
      <c r="AU2829" t="s">
        <v>4532</v>
      </c>
      <c r="AV2829" t="str">
        <f t="shared" si="44"/>
        <v>Oczyszczalnia ścieków Kęty w aglomeracji Kęty</v>
      </c>
      <c r="AW2829" t="s">
        <v>7786</v>
      </c>
      <c r="AX2829" t="s">
        <v>4529</v>
      </c>
    </row>
    <row r="2830" spans="47:50">
      <c r="AU2830" t="s">
        <v>4533</v>
      </c>
      <c r="AV2830" t="str">
        <f t="shared" si="44"/>
        <v>Oczyszczalnia ścieków Łęki w aglomeracji Kęty</v>
      </c>
      <c r="AW2830" t="s">
        <v>7792</v>
      </c>
      <c r="AX2830" t="s">
        <v>4529</v>
      </c>
    </row>
    <row r="2831" spans="47:50">
      <c r="AU2831" t="s">
        <v>1775</v>
      </c>
      <c r="AV2831" t="str">
        <f t="shared" si="44"/>
        <v>Trzy Lipy w aglomeracji Kętrzyn</v>
      </c>
      <c r="AW2831" t="s">
        <v>7798</v>
      </c>
      <c r="AX2831" t="s">
        <v>1771</v>
      </c>
    </row>
    <row r="2832" spans="47:50">
      <c r="AU2832" t="s">
        <v>6251</v>
      </c>
      <c r="AV2832" t="str">
        <f t="shared" si="44"/>
        <v>Oczyszczalnia Ścieków w Baranowie w aglomeracji Kępno</v>
      </c>
      <c r="AW2832" t="s">
        <v>7804</v>
      </c>
      <c r="AX2832" t="s">
        <v>6247</v>
      </c>
    </row>
    <row r="2833" spans="47:50">
      <c r="AU2833" t="s">
        <v>1168</v>
      </c>
      <c r="AV2833" t="str">
        <f t="shared" si="44"/>
        <v>Oczyszczalnia Kępice w aglomeracji Kępice</v>
      </c>
      <c r="AW2833" t="s">
        <v>7810</v>
      </c>
      <c r="AX2833" t="s">
        <v>1163</v>
      </c>
    </row>
    <row r="2834" spans="47:50">
      <c r="AU2834" t="s">
        <v>4265</v>
      </c>
      <c r="AV2834" t="str">
        <f t="shared" si="44"/>
        <v>Mechaniczno-biologiczna oczyszczalnia ścieków w aglomeracji Kędzierzyn-Koźle</v>
      </c>
      <c r="AW2834" t="s">
        <v>7815</v>
      </c>
      <c r="AX2834" t="s">
        <v>4262</v>
      </c>
    </row>
    <row r="2835" spans="47:50">
      <c r="AU2835" t="s">
        <v>4266</v>
      </c>
      <c r="AV2835" t="str">
        <f t="shared" si="44"/>
        <v>Centralna oczyszczalnia ścieków (COŚ) w aglomeracji Kędzierzyn-Koźle</v>
      </c>
      <c r="AW2835" t="s">
        <v>7821</v>
      </c>
      <c r="AX2835" t="s">
        <v>4262</v>
      </c>
    </row>
    <row r="2836" spans="47:50">
      <c r="AU2836" t="s">
        <v>2067</v>
      </c>
      <c r="AV2836" t="str">
        <f t="shared" si="44"/>
        <v>Oczyszczalnia ścieków w Kcyni w aglomeracji Kcynia</v>
      </c>
      <c r="AW2836" t="s">
        <v>7827</v>
      </c>
      <c r="AX2836" t="s">
        <v>2065</v>
      </c>
    </row>
    <row r="2837" spans="47:50">
      <c r="AU2837" t="s">
        <v>8274</v>
      </c>
      <c r="AV2837" t="str">
        <f t="shared" si="44"/>
        <v>Oczyszczalnia Jurczyce w aglomeracji Kąty Wrocłwskie</v>
      </c>
      <c r="AW2837" t="s">
        <v>7834</v>
      </c>
      <c r="AX2837" t="s">
        <v>7835</v>
      </c>
    </row>
    <row r="2838" spans="47:50">
      <c r="AU2838" t="s">
        <v>6050</v>
      </c>
      <c r="AV2838" t="str">
        <f t="shared" si="44"/>
        <v>Kiączyn w aglomeracji Kaźmierz</v>
      </c>
      <c r="AW2838" t="s">
        <v>7840</v>
      </c>
      <c r="AX2838" t="s">
        <v>6047</v>
      </c>
    </row>
    <row r="2839" spans="47:50">
      <c r="AU2839" t="s">
        <v>5193</v>
      </c>
      <c r="AV2839" t="str">
        <f t="shared" si="44"/>
        <v xml:space="preserve">Kazimierza  Wielka  w aglomeracji Kazimierza Wielka </v>
      </c>
      <c r="AW2839" t="s">
        <v>7846</v>
      </c>
      <c r="AX2839" t="s">
        <v>5188</v>
      </c>
    </row>
    <row r="2840" spans="47:50">
      <c r="AU2840" t="s">
        <v>8860</v>
      </c>
      <c r="AV2840" t="str">
        <f t="shared" si="44"/>
        <v>Oczyszczalnia ścieków w Bochotnicy w aglomeracji Kazimierz Dolny</v>
      </c>
      <c r="AW2840" t="s">
        <v>7853</v>
      </c>
      <c r="AX2840" t="s">
        <v>7854</v>
      </c>
    </row>
    <row r="2841" spans="47:50">
      <c r="AU2841" t="s">
        <v>6500</v>
      </c>
      <c r="AV2841" t="str">
        <f t="shared" ref="AV2841:AV2904" si="45">CONCATENATE("",AW2841," w aglomeracji ",AX2841)</f>
        <v>Kazimierz Biskupi w aglomeracji Kazimierz Biskupi</v>
      </c>
      <c r="AW2841" t="s">
        <v>6498</v>
      </c>
      <c r="AX2841" t="s">
        <v>6498</v>
      </c>
    </row>
    <row r="2842" spans="47:50">
      <c r="AU2842" t="s">
        <v>3941</v>
      </c>
      <c r="AV2842" t="str">
        <f t="shared" si="45"/>
        <v>Gigablok w aglomeracji Katowice</v>
      </c>
      <c r="AW2842" t="s">
        <v>7864</v>
      </c>
      <c r="AX2842" t="s">
        <v>3591</v>
      </c>
    </row>
    <row r="2843" spans="47:50">
      <c r="AU2843" t="s">
        <v>3942</v>
      </c>
      <c r="AV2843" t="str">
        <f t="shared" si="45"/>
        <v>Panewniki w aglomeracji Katowice</v>
      </c>
      <c r="AW2843" t="s">
        <v>7869</v>
      </c>
      <c r="AX2843" t="s">
        <v>3591</v>
      </c>
    </row>
    <row r="2844" spans="47:50">
      <c r="AU2844" t="s">
        <v>3943</v>
      </c>
      <c r="AV2844" t="str">
        <f t="shared" si="45"/>
        <v>Podlesie w aglomeracji Katowice</v>
      </c>
      <c r="AW2844" t="s">
        <v>7875</v>
      </c>
      <c r="AX2844" t="s">
        <v>3591</v>
      </c>
    </row>
    <row r="2845" spans="47:50">
      <c r="AU2845" t="s">
        <v>3944</v>
      </c>
      <c r="AV2845" t="str">
        <f t="shared" si="45"/>
        <v>Dąbrówka Mała w aglomeracji Katowice</v>
      </c>
      <c r="AW2845" t="s">
        <v>7878</v>
      </c>
      <c r="AX2845" t="s">
        <v>3591</v>
      </c>
    </row>
    <row r="2846" spans="47:50">
      <c r="AU2846" t="s">
        <v>3945</v>
      </c>
      <c r="AV2846" t="str">
        <f t="shared" si="45"/>
        <v>Oczyszczalnia ścieków Siemianowice Śląskie w aglomeracji Katowice</v>
      </c>
      <c r="AW2846" t="s">
        <v>7881</v>
      </c>
      <c r="AX2846" t="s">
        <v>3591</v>
      </c>
    </row>
    <row r="2847" spans="47:50">
      <c r="AU2847" t="s">
        <v>2915</v>
      </c>
      <c r="AV2847" t="str">
        <f t="shared" si="45"/>
        <v>Oczyszczalnia Ścieków w Kartuzach w aglomeracji Kartuzy</v>
      </c>
      <c r="AW2847" t="s">
        <v>7886</v>
      </c>
      <c r="AX2847" t="s">
        <v>2913</v>
      </c>
    </row>
    <row r="2848" spans="47:50">
      <c r="AU2848" t="s">
        <v>3275</v>
      </c>
      <c r="AV2848" t="str">
        <f t="shared" si="45"/>
        <v>Oczyszczalnia ścieków Cisewie w aglomeracji Karsin</v>
      </c>
      <c r="AW2848" t="s">
        <v>7890</v>
      </c>
      <c r="AX2848" t="s">
        <v>3272</v>
      </c>
    </row>
    <row r="2849" spans="47:50">
      <c r="AU2849" t="s">
        <v>1467</v>
      </c>
      <c r="AV2849" t="str">
        <f t="shared" si="45"/>
        <v>Karlino w aglomeracji Karlino</v>
      </c>
      <c r="AW2849" t="s">
        <v>1464</v>
      </c>
      <c r="AX2849" t="s">
        <v>1464</v>
      </c>
    </row>
    <row r="2850" spans="47:50">
      <c r="AU2850" t="s">
        <v>6619</v>
      </c>
      <c r="AV2850" t="str">
        <f t="shared" si="45"/>
        <v>Lemna w aglomeracji Kargowa</v>
      </c>
      <c r="AW2850" t="s">
        <v>7898</v>
      </c>
      <c r="AX2850" t="s">
        <v>6616</v>
      </c>
    </row>
    <row r="2851" spans="47:50">
      <c r="AU2851" t="s">
        <v>8857</v>
      </c>
      <c r="AV2851" t="str">
        <f t="shared" si="45"/>
        <v>Oczyszczalnia ścieków w Karczmiskach w aglomeracji Karczmiska</v>
      </c>
      <c r="AW2851" t="s">
        <v>7903</v>
      </c>
      <c r="AX2851" t="s">
        <v>7904</v>
      </c>
    </row>
    <row r="2852" spans="47:50">
      <c r="AU2852" t="s">
        <v>7407</v>
      </c>
      <c r="AV2852" t="str">
        <f t="shared" si="45"/>
        <v>Kańczuga AXTONE w aglomeracji Kańczuga</v>
      </c>
      <c r="AW2852" t="s">
        <v>7907</v>
      </c>
      <c r="AX2852" t="s">
        <v>7405</v>
      </c>
    </row>
    <row r="2853" spans="47:50">
      <c r="AU2853" t="s">
        <v>989</v>
      </c>
      <c r="AV2853" t="str">
        <f t="shared" si="45"/>
        <v>Mokrawica w aglomeracji Kamień Pomorski</v>
      </c>
      <c r="AW2853" t="s">
        <v>7910</v>
      </c>
      <c r="AX2853" t="s">
        <v>986</v>
      </c>
    </row>
    <row r="2854" spans="47:50">
      <c r="AU2854" t="s">
        <v>3270</v>
      </c>
      <c r="AV2854" t="str">
        <f t="shared" si="45"/>
        <v>Kamień Krajeński w aglomeracji Kamień Krajeński</v>
      </c>
      <c r="AW2854" t="s">
        <v>3268</v>
      </c>
      <c r="AX2854" t="s">
        <v>3268</v>
      </c>
    </row>
    <row r="2855" spans="47:50">
      <c r="AU2855" t="s">
        <v>7874</v>
      </c>
      <c r="AV2855" t="str">
        <f t="shared" si="45"/>
        <v>Mechaniczno-biologiczna oczyszczalnia ścieków w aglomeracji Kamienna Góra</v>
      </c>
      <c r="AW2855" t="s">
        <v>7815</v>
      </c>
      <c r="AX2855" t="s">
        <v>7871</v>
      </c>
    </row>
    <row r="2856" spans="47:50">
      <c r="AU2856" t="s">
        <v>7868</v>
      </c>
      <c r="AV2856" t="str">
        <f t="shared" si="45"/>
        <v>Oczyszczalnia Ścieków w Kamieńcu Ząbkowickim w aglomeracji Kamieniec Ząbkowicki</v>
      </c>
      <c r="AW2856" t="s">
        <v>7920</v>
      </c>
      <c r="AX2856" t="s">
        <v>7866</v>
      </c>
    </row>
    <row r="2857" spans="47:50">
      <c r="AU2857" t="s">
        <v>6064</v>
      </c>
      <c r="AV2857" t="str">
        <f t="shared" si="45"/>
        <v>Oczyszczalnia ścieków w Kamienicy Polskiej w aglomeracji Kamienica Polska</v>
      </c>
      <c r="AW2857" t="s">
        <v>7924</v>
      </c>
      <c r="AX2857" t="s">
        <v>6061</v>
      </c>
    </row>
    <row r="2858" spans="47:50">
      <c r="AU2858" t="s">
        <v>5892</v>
      </c>
      <c r="AV2858" t="str">
        <f t="shared" si="45"/>
        <v>Oczyszczalnia ścieków w Kałuszynie w aglomeracji Kałuszyn</v>
      </c>
      <c r="AW2858" t="s">
        <v>7930</v>
      </c>
      <c r="AX2858" t="s">
        <v>5890</v>
      </c>
    </row>
    <row r="2859" spans="47:50">
      <c r="AU2859" t="s">
        <v>4526</v>
      </c>
      <c r="AV2859" t="str">
        <f t="shared" si="45"/>
        <v>PS-600 w aglomeracji Kalwaria Zebrzydowska</v>
      </c>
      <c r="AW2859" t="s">
        <v>7935</v>
      </c>
      <c r="AX2859" t="s">
        <v>4523</v>
      </c>
    </row>
    <row r="2860" spans="47:50">
      <c r="AU2860" t="s">
        <v>2449</v>
      </c>
      <c r="AV2860" t="str">
        <f t="shared" si="45"/>
        <v>gminna oczyszczalnia ścieków w aglomeracji Kalisz Pomorski</v>
      </c>
      <c r="AW2860" t="s">
        <v>7939</v>
      </c>
      <c r="AX2860" t="s">
        <v>2447</v>
      </c>
    </row>
    <row r="2861" spans="47:50">
      <c r="AU2861" t="s">
        <v>6363</v>
      </c>
      <c r="AV2861" t="str">
        <f t="shared" si="45"/>
        <v>Grupowa Oczyszczalnia Ścieków w Kucharach w aglomeracji Kalisz</v>
      </c>
      <c r="AW2861" t="s">
        <v>7943</v>
      </c>
      <c r="AX2861" t="s">
        <v>6007</v>
      </c>
    </row>
    <row r="2862" spans="47:50">
      <c r="AU2862" t="s">
        <v>3264</v>
      </c>
      <c r="AV2862" t="str">
        <f t="shared" si="45"/>
        <v>Oczyszczalnia ścieków w Kaliskach w aglomeracji Kaliska</v>
      </c>
      <c r="AW2862" t="s">
        <v>7946</v>
      </c>
      <c r="AX2862" t="s">
        <v>3262</v>
      </c>
    </row>
    <row r="2863" spans="47:50">
      <c r="AU2863" t="s">
        <v>3933</v>
      </c>
      <c r="AV2863" t="str">
        <f t="shared" si="45"/>
        <v>MIEJSKA OCZYSZCZALNIA ŚCIEKÓW W Kaletach w aglomeracji Kalety</v>
      </c>
      <c r="AW2863" t="s">
        <v>7949</v>
      </c>
      <c r="AX2863" t="s">
        <v>3931</v>
      </c>
    </row>
    <row r="2864" spans="47:50">
      <c r="AU2864" t="s">
        <v>1530</v>
      </c>
      <c r="AV2864" t="str">
        <f t="shared" si="45"/>
        <v>Kadzidło w aglomeracji Kadzidło</v>
      </c>
      <c r="AW2864" t="s">
        <v>1528</v>
      </c>
      <c r="AX2864" t="s">
        <v>1528</v>
      </c>
    </row>
    <row r="2865" spans="47:50">
      <c r="AU2865" t="s">
        <v>2321</v>
      </c>
      <c r="AV2865" t="str">
        <f t="shared" si="45"/>
        <v>OCZYSZCZALNIA ŚCIEKÓW w aglomeracji Kaczory</v>
      </c>
      <c r="AW2865" t="s">
        <v>7955</v>
      </c>
      <c r="AX2865" t="s">
        <v>2224</v>
      </c>
    </row>
    <row r="2866" spans="47:50">
      <c r="AU2866" t="s">
        <v>7863</v>
      </c>
      <c r="AV2866" t="str">
        <f t="shared" si="45"/>
        <v>Nowy Sielec w aglomeracji Jutrosin</v>
      </c>
      <c r="AW2866" t="s">
        <v>7960</v>
      </c>
      <c r="AX2866" t="s">
        <v>7861</v>
      </c>
    </row>
    <row r="2867" spans="47:50">
      <c r="AU2867" t="s">
        <v>7401</v>
      </c>
      <c r="AV2867" t="str">
        <f t="shared" si="45"/>
        <v>Józefów w aglomeracji Józefów</v>
      </c>
      <c r="AW2867" t="s">
        <v>7399</v>
      </c>
      <c r="AX2867" t="s">
        <v>7399</v>
      </c>
    </row>
    <row r="2868" spans="47:50">
      <c r="AU2868" t="s">
        <v>8854</v>
      </c>
      <c r="AV2868" t="str">
        <f t="shared" si="45"/>
        <v>Józefów w aglomeracji Józefów</v>
      </c>
      <c r="AW2868" t="s">
        <v>7399</v>
      </c>
      <c r="AX2868" t="s">
        <v>7399</v>
      </c>
    </row>
    <row r="2869" spans="47:50">
      <c r="AU2869" t="s">
        <v>4518</v>
      </c>
      <c r="AV2869" t="str">
        <f t="shared" si="45"/>
        <v>Oczyszczalnia Ścieków Wrzosy  w aglomeracji Jordanów</v>
      </c>
      <c r="AW2869" t="s">
        <v>7970</v>
      </c>
      <c r="AX2869" t="s">
        <v>4514</v>
      </c>
    </row>
    <row r="2870" spans="47:50">
      <c r="AU2870" t="s">
        <v>2909</v>
      </c>
      <c r="AV2870" t="str">
        <f t="shared" si="45"/>
        <v>Jonkowo w aglomeracji Jonkowo</v>
      </c>
      <c r="AW2870" t="s">
        <v>2907</v>
      </c>
      <c r="AX2870" t="s">
        <v>2907</v>
      </c>
    </row>
    <row r="2871" spans="47:50">
      <c r="AU2871" t="s">
        <v>4851</v>
      </c>
      <c r="AV2871" t="str">
        <f t="shared" si="45"/>
        <v>Jodłownik w aglomeracji Jodłownik</v>
      </c>
      <c r="AW2871" t="s">
        <v>4847</v>
      </c>
      <c r="AX2871" t="s">
        <v>4847</v>
      </c>
    </row>
    <row r="2872" spans="47:50">
      <c r="AU2872" t="s">
        <v>4852</v>
      </c>
      <c r="AV2872" t="str">
        <f t="shared" si="45"/>
        <v>Szczyrzyc w aglomeracji Jodłownik</v>
      </c>
      <c r="AW2872" t="s">
        <v>7980</v>
      </c>
      <c r="AX2872" t="s">
        <v>4847</v>
      </c>
    </row>
    <row r="2873" spans="47:50">
      <c r="AU2873" t="s">
        <v>4853</v>
      </c>
      <c r="AV2873" t="str">
        <f t="shared" si="45"/>
        <v>Oczyszczalnia ścieków Kobylec w aglomeracji Jodłownik</v>
      </c>
      <c r="AW2873" t="s">
        <v>7985</v>
      </c>
      <c r="AX2873" t="s">
        <v>4847</v>
      </c>
    </row>
    <row r="2874" spans="47:50">
      <c r="AU2874" t="s">
        <v>4854</v>
      </c>
      <c r="AV2874" t="str">
        <f t="shared" si="45"/>
        <v>Raciechowice w aglomeracji Jodłownik</v>
      </c>
      <c r="AW2874" t="s">
        <v>7988</v>
      </c>
      <c r="AX2874" t="s">
        <v>4847</v>
      </c>
    </row>
    <row r="2875" spans="47:50">
      <c r="AU2875" t="s">
        <v>4855</v>
      </c>
      <c r="AV2875" t="str">
        <f t="shared" si="45"/>
        <v>Słupia w aglomeracji Jodłownik</v>
      </c>
      <c r="AW2875" t="s">
        <v>7994</v>
      </c>
      <c r="AX2875" t="s">
        <v>4847</v>
      </c>
    </row>
    <row r="2876" spans="47:50">
      <c r="AU2876" t="s">
        <v>7394</v>
      </c>
      <c r="AV2876" t="str">
        <f t="shared" si="45"/>
        <v xml:space="preserve">Oczyszczalnia ścieków w jodłowej w aglomeracji Jodłowa </v>
      </c>
      <c r="AW2876" t="s">
        <v>7997</v>
      </c>
      <c r="AX2876" t="s">
        <v>7391</v>
      </c>
    </row>
    <row r="2877" spans="47:50">
      <c r="AU2877" t="s">
        <v>5201</v>
      </c>
      <c r="AV2877" t="str">
        <f t="shared" si="45"/>
        <v>Oczyszczalnia ścieków w Jędrzejowie w aglomeracji Jędrzejów</v>
      </c>
      <c r="AW2877" t="s">
        <v>8002</v>
      </c>
      <c r="AX2877" t="s">
        <v>5157</v>
      </c>
    </row>
    <row r="2878" spans="47:50">
      <c r="AU2878" t="s">
        <v>7389</v>
      </c>
      <c r="AV2878" t="str">
        <f t="shared" si="45"/>
        <v>Gminna Oczyszczalnia Ścieków w Jeżowem w aglomeracji Jeżowe</v>
      </c>
      <c r="AW2878" t="s">
        <v>8006</v>
      </c>
      <c r="AX2878" t="s">
        <v>7387</v>
      </c>
    </row>
    <row r="2879" spans="47:50">
      <c r="AU2879" t="s">
        <v>3257</v>
      </c>
      <c r="AV2879" t="str">
        <f t="shared" si="45"/>
        <v>Jeżewo w aglomeracji Jeżewo</v>
      </c>
      <c r="AW2879" t="s">
        <v>3253</v>
      </c>
      <c r="AX2879" t="s">
        <v>3253</v>
      </c>
    </row>
    <row r="2880" spans="47:50">
      <c r="AU2880" t="s">
        <v>5818</v>
      </c>
      <c r="AV2880" t="str">
        <f t="shared" si="45"/>
        <v>Jeziorzany w aglomeracji Jeziorzany</v>
      </c>
      <c r="AW2880" t="s">
        <v>5816</v>
      </c>
      <c r="AX2880" t="s">
        <v>5816</v>
      </c>
    </row>
    <row r="2881" spans="47:50">
      <c r="AU2881" t="s">
        <v>1874</v>
      </c>
      <c r="AV2881" t="str">
        <f t="shared" si="45"/>
        <v>Jeziorany w aglomeracji Jeziorany</v>
      </c>
      <c r="AW2881" t="s">
        <v>1872</v>
      </c>
      <c r="AX2881" t="s">
        <v>1872</v>
      </c>
    </row>
    <row r="2882" spans="47:50">
      <c r="AU2882" t="s">
        <v>4509</v>
      </c>
      <c r="AV2882" t="str">
        <f t="shared" si="45"/>
        <v>Oczyszczalnia Ścieków w Żarach w aglomeracji Jerzmanowice-Przeginia-Żary</v>
      </c>
      <c r="AW2882" t="s">
        <v>8019</v>
      </c>
      <c r="AX2882" t="s">
        <v>4506</v>
      </c>
    </row>
    <row r="2883" spans="47:50">
      <c r="AU2883" t="s">
        <v>4501</v>
      </c>
      <c r="AV2883" t="str">
        <f t="shared" si="45"/>
        <v>Oczyszczalnia ścieków w Szklarach w aglomeracji Jerzmanowice-Przeginia-Szklary</v>
      </c>
      <c r="AW2883" t="s">
        <v>8022</v>
      </c>
      <c r="AX2883" t="s">
        <v>4498</v>
      </c>
    </row>
    <row r="2884" spans="47:50">
      <c r="AU2884" t="s">
        <v>8271</v>
      </c>
      <c r="AV2884" t="str">
        <f t="shared" si="45"/>
        <v>Jelenia Góra w aglomeracji Jelenia Góra</v>
      </c>
      <c r="AW2884" t="s">
        <v>8028</v>
      </c>
      <c r="AX2884" t="s">
        <v>8028</v>
      </c>
    </row>
    <row r="2885" spans="47:50">
      <c r="AU2885" t="s">
        <v>7859</v>
      </c>
      <c r="AV2885" t="str">
        <f t="shared" si="45"/>
        <v>Oczyszczalnia Ścieków w Jelczu-Laskowicach  w aglomeracji Jelcz-Laskowice</v>
      </c>
      <c r="AW2885" t="s">
        <v>8032</v>
      </c>
      <c r="AX2885" t="s">
        <v>7856</v>
      </c>
    </row>
    <row r="2886" spans="47:50">
      <c r="AU2886" t="s">
        <v>1882</v>
      </c>
      <c r="AV2886" t="str">
        <f t="shared" si="45"/>
        <v>Oczyszczalnia ścieków w Jedwabnie w aglomeracji Jedwabno</v>
      </c>
      <c r="AW2886" t="s">
        <v>8035</v>
      </c>
      <c r="AX2886" t="s">
        <v>1878</v>
      </c>
    </row>
    <row r="2887" spans="47:50">
      <c r="AU2887" t="s">
        <v>1883</v>
      </c>
      <c r="AV2887" t="str">
        <f t="shared" si="45"/>
        <v>Oczyszczalnia ścieków w Bałdach w aglomeracji Jedwabno</v>
      </c>
      <c r="AW2887" t="s">
        <v>8039</v>
      </c>
      <c r="AX2887" t="s">
        <v>1878</v>
      </c>
    </row>
    <row r="2888" spans="47:50">
      <c r="AU2888" t="s">
        <v>8851</v>
      </c>
      <c r="AV2888" t="str">
        <f t="shared" si="45"/>
        <v>Oczyszczalnia Ścieków w Jednorożcu w aglomeracji Jednorożec</v>
      </c>
      <c r="AW2888" t="s">
        <v>8046</v>
      </c>
      <c r="AX2888" t="s">
        <v>8047</v>
      </c>
    </row>
    <row r="2889" spans="47:50">
      <c r="AU2889" t="s">
        <v>8848</v>
      </c>
      <c r="AV2889" t="str">
        <f t="shared" si="45"/>
        <v>Gminna Oczyszczalnia Ścieków w Jedlni-Letnisku w aglomeracji Jedlnia-Letnisko</v>
      </c>
      <c r="AW2889" t="s">
        <v>8051</v>
      </c>
      <c r="AX2889" t="s">
        <v>8052</v>
      </c>
    </row>
    <row r="2890" spans="47:50">
      <c r="AU2890" t="s">
        <v>8846</v>
      </c>
      <c r="AV2890" t="str">
        <f t="shared" si="45"/>
        <v>Jedlińsk w aglomeracji Jedlińsk</v>
      </c>
      <c r="AW2890" t="s">
        <v>8057</v>
      </c>
      <c r="AX2890" t="s">
        <v>8057</v>
      </c>
    </row>
    <row r="2891" spans="47:50">
      <c r="AU2891" t="s">
        <v>7382</v>
      </c>
      <c r="AV2891" t="str">
        <f t="shared" si="45"/>
        <v>Jedlicze w aglomeracji Jedlicze</v>
      </c>
      <c r="AW2891" t="s">
        <v>7380</v>
      </c>
      <c r="AX2891" t="s">
        <v>7380</v>
      </c>
    </row>
    <row r="2892" spans="47:50">
      <c r="AU2892" t="s">
        <v>5841</v>
      </c>
      <c r="AV2892" t="str">
        <f t="shared" si="45"/>
        <v>Jedlanka w aglomeracji Jedlanka</v>
      </c>
      <c r="AW2892" t="s">
        <v>5838</v>
      </c>
      <c r="AX2892" t="s">
        <v>5838</v>
      </c>
    </row>
    <row r="2893" spans="47:50">
      <c r="AU2893" t="s">
        <v>3928</v>
      </c>
      <c r="AV2893" t="str">
        <f t="shared" si="45"/>
        <v>Oczyszczalnia Dąb w aglomeracji Jaworzno</v>
      </c>
      <c r="AW2893" t="s">
        <v>8064</v>
      </c>
      <c r="AX2893" t="s">
        <v>3924</v>
      </c>
    </row>
    <row r="2894" spans="47:50">
      <c r="AU2894" t="s">
        <v>7100</v>
      </c>
      <c r="AV2894" t="str">
        <f t="shared" si="45"/>
        <v>Jaworze -Bielowy w aglomeracji Jaworze-Bielowy</v>
      </c>
      <c r="AW2894" t="s">
        <v>8067</v>
      </c>
      <c r="AX2894" t="s">
        <v>7098</v>
      </c>
    </row>
    <row r="2895" spans="47:50">
      <c r="AU2895" t="s">
        <v>7851</v>
      </c>
      <c r="AV2895" t="str">
        <f t="shared" si="45"/>
        <v>Małuszów w aglomeracji Jawor</v>
      </c>
      <c r="AW2895" t="s">
        <v>8070</v>
      </c>
      <c r="AX2895" t="s">
        <v>7848</v>
      </c>
    </row>
    <row r="2896" spans="47:50">
      <c r="AU2896" t="s">
        <v>3650</v>
      </c>
      <c r="AV2896" t="str">
        <f t="shared" si="45"/>
        <v>Ruptawa w aglomeracji Jastrzębie-Zdrój</v>
      </c>
      <c r="AW2896" t="s">
        <v>8073</v>
      </c>
      <c r="AX2896" t="s">
        <v>3646</v>
      </c>
    </row>
    <row r="2897" spans="47:50">
      <c r="AU2897" t="s">
        <v>3651</v>
      </c>
      <c r="AV2897" t="str">
        <f t="shared" si="45"/>
        <v>Dolna w aglomeracji Jastrzębie-Zdrój</v>
      </c>
      <c r="AW2897" t="s">
        <v>8076</v>
      </c>
      <c r="AX2897" t="s">
        <v>3646</v>
      </c>
    </row>
    <row r="2898" spans="47:50">
      <c r="AU2898" t="s">
        <v>2290</v>
      </c>
      <c r="AV2898" t="str">
        <f t="shared" si="45"/>
        <v>OŚ w Jastrowiu w aglomeracji Jastrowie</v>
      </c>
      <c r="AW2898" t="s">
        <v>8079</v>
      </c>
      <c r="AX2898" t="s">
        <v>2287</v>
      </c>
    </row>
    <row r="2899" spans="47:50">
      <c r="AU2899" t="s">
        <v>5641</v>
      </c>
      <c r="AV2899" t="str">
        <f t="shared" si="45"/>
        <v>SNOPKÓW w aglomeracji JASTKÓW</v>
      </c>
      <c r="AW2899" t="s">
        <v>8084</v>
      </c>
      <c r="AX2899" t="s">
        <v>8085</v>
      </c>
    </row>
    <row r="2900" spans="47:50">
      <c r="AU2900" t="s">
        <v>2617</v>
      </c>
      <c r="AV2900" t="str">
        <f t="shared" si="45"/>
        <v>Jurata w aglomeracji Jastarnia</v>
      </c>
      <c r="AW2900" t="s">
        <v>8088</v>
      </c>
      <c r="AX2900" t="s">
        <v>2613</v>
      </c>
    </row>
    <row r="2901" spans="47:50">
      <c r="AU2901" t="s">
        <v>7066</v>
      </c>
      <c r="AV2901" t="str">
        <f t="shared" si="45"/>
        <v>oczyszczalnia ścieków dla miasta Jasła w aglomeracji Jasło</v>
      </c>
      <c r="AW2901" t="s">
        <v>8092</v>
      </c>
      <c r="AX2901" t="s">
        <v>6979</v>
      </c>
    </row>
    <row r="2902" spans="47:50">
      <c r="AU2902" t="s">
        <v>8266</v>
      </c>
      <c r="AV2902" t="str">
        <f t="shared" si="45"/>
        <v>Oczyszczalnia ścieków w Jasieniu w aglomeracji Jasień</v>
      </c>
      <c r="AW2902" t="s">
        <v>8096</v>
      </c>
      <c r="AX2902" t="s">
        <v>8097</v>
      </c>
    </row>
    <row r="2903" spans="47:50">
      <c r="AU2903" t="s">
        <v>7375</v>
      </c>
      <c r="AV2903" t="str">
        <f t="shared" si="45"/>
        <v>Gminna Oczyszczalnia Ścieków w Bliznem w aglomeracji Jasienica Rosielna</v>
      </c>
      <c r="AW2903" t="s">
        <v>8100</v>
      </c>
      <c r="AX2903" t="s">
        <v>7372</v>
      </c>
    </row>
    <row r="2904" spans="47:50">
      <c r="AU2904" t="s">
        <v>1009</v>
      </c>
      <c r="AV2904" t="str">
        <f t="shared" si="45"/>
        <v>Oczyszczalnia ścieków Jarosławiec w aglomeracji Jarosławiec</v>
      </c>
      <c r="AW2904" t="s">
        <v>8103</v>
      </c>
      <c r="AX2904" t="s">
        <v>1005</v>
      </c>
    </row>
    <row r="2905" spans="47:50">
      <c r="AU2905" t="s">
        <v>7368</v>
      </c>
      <c r="AV2905" t="str">
        <f t="shared" ref="AV2905:AV2968" si="46">CONCATENATE("",AW2905," w aglomeracji ",AX2905)</f>
        <v>Jarosław w aglomeracji Jarosław</v>
      </c>
      <c r="AW2905" t="s">
        <v>7365</v>
      </c>
      <c r="AX2905" t="s">
        <v>7365</v>
      </c>
    </row>
    <row r="2906" spans="47:50">
      <c r="AU2906" t="s">
        <v>6843</v>
      </c>
      <c r="AV2906" t="str">
        <f t="shared" si="46"/>
        <v>Oczyszczalnia ścieków w Cielczy w aglomeracji Jarocin</v>
      </c>
      <c r="AW2906" t="s">
        <v>8112</v>
      </c>
      <c r="AX2906" t="s">
        <v>6841</v>
      </c>
    </row>
    <row r="2907" spans="47:50">
      <c r="AU2907" t="s">
        <v>7363</v>
      </c>
      <c r="AV2907" t="str">
        <f t="shared" si="46"/>
        <v>Jarocin w aglomeracji Jarocin</v>
      </c>
      <c r="AW2907" t="s">
        <v>6841</v>
      </c>
      <c r="AX2907" t="s">
        <v>6841</v>
      </c>
    </row>
    <row r="2908" spans="47:50">
      <c r="AU2908" t="s">
        <v>5734</v>
      </c>
      <c r="AV2908" t="str">
        <f t="shared" si="46"/>
        <v>Gminna Oczyszczalnia w Starym Pawłowie Ecolo - Chief w aglomeracji Janów Podlaski</v>
      </c>
      <c r="AW2908" t="s">
        <v>8120</v>
      </c>
      <c r="AX2908" t="s">
        <v>5732</v>
      </c>
    </row>
    <row r="2909" spans="47:50">
      <c r="AU2909" t="s">
        <v>7060</v>
      </c>
      <c r="AV2909" t="str">
        <f t="shared" si="46"/>
        <v>Przedsiębiorstwo Gospodarki Komunalnej i Mieszkaniowej Sp. z o.o. Oczyszczalnia Ścieków w aglomeracji Janów Lubelski</v>
      </c>
      <c r="AW2909" t="s">
        <v>8123</v>
      </c>
      <c r="AX2909" t="s">
        <v>7057</v>
      </c>
    </row>
    <row r="2910" spans="47:50">
      <c r="AU2910" t="s">
        <v>6405</v>
      </c>
      <c r="AV2910" t="str">
        <f t="shared" si="46"/>
        <v>Flantrowo w aglomeracji Janowiec Wielkopolski</v>
      </c>
      <c r="AW2910" t="s">
        <v>8127</v>
      </c>
      <c r="AX2910" t="s">
        <v>6403</v>
      </c>
    </row>
    <row r="2911" spans="47:50">
      <c r="AU2911" t="s">
        <v>7845</v>
      </c>
      <c r="AV2911" t="str">
        <f t="shared" si="46"/>
        <v>Janowice Wielkie w aglomeracji Janowice Wielkie</v>
      </c>
      <c r="AW2911" t="s">
        <v>7842</v>
      </c>
      <c r="AX2911" t="s">
        <v>7842</v>
      </c>
    </row>
    <row r="2912" spans="47:50">
      <c r="AU2912" t="s">
        <v>2081</v>
      </c>
      <c r="AV2912" t="str">
        <f t="shared" si="46"/>
        <v>Qemetica Soda Polska S. A. Zakład produkcyjny JANIKOSODA w Janikowie w aglomeracji Janikowo</v>
      </c>
      <c r="AW2912" t="s">
        <v>8133</v>
      </c>
      <c r="AX2912" t="s">
        <v>2079</v>
      </c>
    </row>
    <row r="2913" spans="47:50">
      <c r="AU2913" t="s">
        <v>5945</v>
      </c>
      <c r="AV2913" t="str">
        <f t="shared" si="46"/>
        <v>Nowy Jadów w aglomeracji Jadów</v>
      </c>
      <c r="AW2913" t="s">
        <v>8136</v>
      </c>
      <c r="AX2913" t="s">
        <v>5942</v>
      </c>
    </row>
    <row r="2914" spans="47:50">
      <c r="AU2914" t="s">
        <v>3249</v>
      </c>
      <c r="AV2914" t="str">
        <f t="shared" si="46"/>
        <v>Jabłowo w aglomeracji Jabłowo</v>
      </c>
      <c r="AW2914" t="s">
        <v>3245</v>
      </c>
      <c r="AX2914" t="s">
        <v>3245</v>
      </c>
    </row>
    <row r="2915" spans="47:50">
      <c r="AU2915" t="s">
        <v>3243</v>
      </c>
      <c r="AV2915" t="str">
        <f t="shared" si="46"/>
        <v>Gminna Oczyszczalnia Ścieków w aglomeracji Jabłonowo Pomorskie</v>
      </c>
      <c r="AW2915" t="s">
        <v>4167</v>
      </c>
      <c r="AX2915" t="s">
        <v>3240</v>
      </c>
    </row>
    <row r="2916" spans="47:50">
      <c r="AU2916" t="s">
        <v>5399</v>
      </c>
      <c r="AV2916" t="str">
        <f t="shared" si="46"/>
        <v>ZUBRZYCA DOLNA w aglomeracji Jabłonka - Zubrzyca Dolna</v>
      </c>
      <c r="AW2916" t="s">
        <v>8148</v>
      </c>
      <c r="AX2916" t="s">
        <v>5397</v>
      </c>
    </row>
    <row r="2917" spans="47:50">
      <c r="AU2917" t="s">
        <v>5394</v>
      </c>
      <c r="AV2917" t="str">
        <f t="shared" si="46"/>
        <v>PODWILK w aglomeracji JABŁONKA - PODWILK</v>
      </c>
      <c r="AW2917" t="s">
        <v>8152</v>
      </c>
      <c r="AX2917" t="s">
        <v>8153</v>
      </c>
    </row>
    <row r="2918" spans="47:50">
      <c r="AU2918" t="s">
        <v>5388</v>
      </c>
      <c r="AV2918" t="str">
        <f t="shared" si="46"/>
        <v>LIPNICA MAŁA w aglomeracji Jabłonka - Lipnica Mała</v>
      </c>
      <c r="AW2918" t="s">
        <v>8158</v>
      </c>
      <c r="AX2918" t="s">
        <v>5386</v>
      </c>
    </row>
    <row r="2919" spans="47:50">
      <c r="AU2919" t="s">
        <v>5381</v>
      </c>
      <c r="AV2919" t="str">
        <f t="shared" si="46"/>
        <v>JABŁONKA w aglomeracji JABŁONKA</v>
      </c>
      <c r="AW2919" t="s">
        <v>5379</v>
      </c>
      <c r="AX2919" t="s">
        <v>5379</v>
      </c>
    </row>
    <row r="2920" spans="47:50">
      <c r="AU2920" t="s">
        <v>2140</v>
      </c>
      <c r="AV2920" t="str">
        <f t="shared" si="46"/>
        <v>Izbica Kujawska w aglomeracji Izbica Kujawska</v>
      </c>
      <c r="AW2920" t="s">
        <v>2137</v>
      </c>
      <c r="AX2920" t="s">
        <v>2137</v>
      </c>
    </row>
    <row r="2921" spans="47:50">
      <c r="AU2921" t="s">
        <v>8843</v>
      </c>
      <c r="AV2921" t="str">
        <f t="shared" si="46"/>
        <v>Oczyszczalnia Ścieków "Mokre Łąki" w Truskawiu w aglomeracji Izabelin</v>
      </c>
      <c r="AW2921" t="s">
        <v>8168</v>
      </c>
      <c r="AX2921" t="s">
        <v>8169</v>
      </c>
    </row>
    <row r="2922" spans="47:50">
      <c r="AU2922" t="s">
        <v>5000</v>
      </c>
      <c r="AV2922" t="str">
        <f t="shared" si="46"/>
        <v>Oczyszczalnia ścieków w Kątach w aglomeracji Iwkowa</v>
      </c>
      <c r="AW2922" t="s">
        <v>8175</v>
      </c>
      <c r="AX2922" t="s">
        <v>4998</v>
      </c>
    </row>
    <row r="2923" spans="47:50">
      <c r="AU2923" t="s">
        <v>7159</v>
      </c>
      <c r="AV2923" t="str">
        <f t="shared" si="46"/>
        <v>ZWK Oczyszczalnia w Iwierzycach w aglomeracji Iwierzyce</v>
      </c>
      <c r="AW2923" t="s">
        <v>8182</v>
      </c>
      <c r="AX2923" t="s">
        <v>7156</v>
      </c>
    </row>
    <row r="2924" spans="47:50">
      <c r="AU2924" t="s">
        <v>4494</v>
      </c>
      <c r="AV2924" t="str">
        <f t="shared" si="46"/>
        <v>ECOLO-CHIEF w aglomeracji Iwanowice</v>
      </c>
      <c r="AW2924" t="s">
        <v>8188</v>
      </c>
      <c r="AX2924" t="s">
        <v>4491</v>
      </c>
    </row>
    <row r="2925" spans="47:50">
      <c r="AU2925" t="s">
        <v>3639</v>
      </c>
      <c r="AV2925" t="str">
        <f t="shared" si="46"/>
        <v>Istebna Gliniane w aglomeracji Istebna</v>
      </c>
      <c r="AW2925" t="s">
        <v>8194</v>
      </c>
      <c r="AX2925" t="s">
        <v>3637</v>
      </c>
    </row>
    <row r="2926" spans="47:50">
      <c r="AU2926" t="s">
        <v>3640</v>
      </c>
      <c r="AV2926" t="str">
        <f t="shared" si="46"/>
        <v>Jaworzynka Czadeczka w aglomeracji Istebna</v>
      </c>
      <c r="AW2926" t="s">
        <v>8199</v>
      </c>
      <c r="AX2926" t="s">
        <v>3637</v>
      </c>
    </row>
    <row r="2927" spans="47:50">
      <c r="AU2927" t="s">
        <v>3641</v>
      </c>
      <c r="AV2927" t="str">
        <f t="shared" si="46"/>
        <v>Koniaków Pustki w aglomeracji Istebna</v>
      </c>
      <c r="AW2927" t="s">
        <v>8204</v>
      </c>
      <c r="AX2927" t="s">
        <v>3637</v>
      </c>
    </row>
    <row r="2928" spans="47:50">
      <c r="AU2928" t="s">
        <v>3642</v>
      </c>
      <c r="AV2928" t="str">
        <f t="shared" si="46"/>
        <v>Istebna Tartak w aglomeracji Istebna</v>
      </c>
      <c r="AW2928" t="s">
        <v>8212</v>
      </c>
      <c r="AX2928" t="s">
        <v>3637</v>
      </c>
    </row>
    <row r="2929" spans="47:50">
      <c r="AU2929" t="s">
        <v>1150</v>
      </c>
      <c r="AV2929" t="str">
        <f t="shared" si="46"/>
        <v>Ińsko w aglomeracji Ińsko</v>
      </c>
      <c r="AW2929" t="s">
        <v>1148</v>
      </c>
      <c r="AX2929" t="s">
        <v>1148</v>
      </c>
    </row>
    <row r="2930" spans="47:50">
      <c r="AU2930" t="s">
        <v>8838</v>
      </c>
      <c r="AV2930" t="str">
        <f t="shared" si="46"/>
        <v>Spała w aglomeracji Inowłódz</v>
      </c>
      <c r="AW2930" t="s">
        <v>8223</v>
      </c>
      <c r="AX2930" t="s">
        <v>8224</v>
      </c>
    </row>
    <row r="2931" spans="47:50">
      <c r="AU2931" t="s">
        <v>8839</v>
      </c>
      <c r="AV2931" t="str">
        <f t="shared" si="46"/>
        <v>Zakościele w aglomeracji Inowłódz</v>
      </c>
      <c r="AW2931" t="s">
        <v>8230</v>
      </c>
      <c r="AX2931" t="s">
        <v>8224</v>
      </c>
    </row>
    <row r="2932" spans="47:50">
      <c r="AU2932" t="s">
        <v>3920</v>
      </c>
      <c r="AV2932" t="str">
        <f t="shared" si="46"/>
        <v>Imielin w aglomeracji IMIELIN</v>
      </c>
      <c r="AW2932" t="s">
        <v>3918</v>
      </c>
      <c r="AX2932" t="s">
        <v>8236</v>
      </c>
    </row>
    <row r="2933" spans="47:50">
      <c r="AU2933" t="s">
        <v>8835</v>
      </c>
      <c r="AV2933" t="str">
        <f t="shared" si="46"/>
        <v>Iłża w aglomeracji Iłża</v>
      </c>
      <c r="AW2933" t="s">
        <v>8241</v>
      </c>
      <c r="AX2933" t="s">
        <v>8241</v>
      </c>
    </row>
    <row r="2934" spans="47:50">
      <c r="AU2934" t="s">
        <v>8831</v>
      </c>
      <c r="AV2934" t="str">
        <f t="shared" si="46"/>
        <v>Oczyszczalnia ścieków w Iłowie-Osadzie w aglomeracji Iłowo-Osada</v>
      </c>
      <c r="AW2934" t="s">
        <v>8248</v>
      </c>
      <c r="AX2934" t="s">
        <v>8249</v>
      </c>
    </row>
    <row r="2935" spans="47:50">
      <c r="AU2935" t="s">
        <v>7839</v>
      </c>
      <c r="AV2935" t="str">
        <f t="shared" si="46"/>
        <v>Iłowa w aglomeracji Iłowa</v>
      </c>
      <c r="AW2935" t="s">
        <v>7837</v>
      </c>
      <c r="AX2935" t="s">
        <v>7837</v>
      </c>
    </row>
    <row r="2936" spans="47:50">
      <c r="AU2936" t="s">
        <v>2902</v>
      </c>
      <c r="AV2936" t="str">
        <f t="shared" si="46"/>
        <v>Dziarny w aglomeracji IŁAWA</v>
      </c>
      <c r="AW2936" t="s">
        <v>8259</v>
      </c>
      <c r="AX2936" t="s">
        <v>8260</v>
      </c>
    </row>
    <row r="2937" spans="47:50">
      <c r="AU2937" t="s">
        <v>7357</v>
      </c>
      <c r="AV2937" t="str">
        <f t="shared" si="46"/>
        <v>Hyżne w aglomeracji Hyżne</v>
      </c>
      <c r="AW2937" t="s">
        <v>7355</v>
      </c>
      <c r="AX2937" t="s">
        <v>7355</v>
      </c>
    </row>
    <row r="2938" spans="47:50">
      <c r="AU2938" t="s">
        <v>6855</v>
      </c>
      <c r="AV2938" t="str">
        <f t="shared" si="46"/>
        <v>Oczyszczalnia Huby w aglomeracji Huby</v>
      </c>
      <c r="AW2938" t="s">
        <v>8267</v>
      </c>
      <c r="AX2938" t="s">
        <v>6858</v>
      </c>
    </row>
    <row r="2939" spans="47:50">
      <c r="AU2939" t="s">
        <v>5614</v>
      </c>
      <c r="AV2939" t="str">
        <f t="shared" si="46"/>
        <v>Hrubieszów w aglomeracji Hrubieszów</v>
      </c>
      <c r="AW2939" t="s">
        <v>5609</v>
      </c>
      <c r="AX2939" t="s">
        <v>5609</v>
      </c>
    </row>
    <row r="2940" spans="47:50">
      <c r="AU2940" t="s">
        <v>7352</v>
      </c>
      <c r="AV2940" t="str">
        <f t="shared" si="46"/>
        <v>oczyszczalnia ścieków MBR  w aglomeracji Horyniec-Zdrój</v>
      </c>
      <c r="AW2940" t="s">
        <v>8275</v>
      </c>
      <c r="AX2940" t="s">
        <v>7350</v>
      </c>
    </row>
    <row r="2941" spans="47:50">
      <c r="AU2941" t="s">
        <v>6131</v>
      </c>
      <c r="AV2941" t="str">
        <f t="shared" si="46"/>
        <v>COŚ Herby w aglomeracji Herby</v>
      </c>
      <c r="AW2941" t="s">
        <v>8278</v>
      </c>
      <c r="AX2941" t="s">
        <v>6124</v>
      </c>
    </row>
    <row r="2942" spans="47:50">
      <c r="AU2942" t="s">
        <v>2610</v>
      </c>
      <c r="AV2942" t="str">
        <f t="shared" si="46"/>
        <v>miejska oczyszczalnia ścieków w aglomeracji HEL</v>
      </c>
      <c r="AW2942" t="s">
        <v>8281</v>
      </c>
      <c r="AX2942" t="s">
        <v>2608</v>
      </c>
    </row>
    <row r="2943" spans="47:50">
      <c r="AU2943" t="s">
        <v>8829</v>
      </c>
      <c r="AV2943" t="str">
        <f t="shared" si="46"/>
        <v>Oczyszczalnia ścieków w Długiej Kościelnej w aglomeracji Halinów</v>
      </c>
      <c r="AW2943" t="s">
        <v>8285</v>
      </c>
      <c r="AX2943" t="s">
        <v>8286</v>
      </c>
    </row>
    <row r="2944" spans="47:50">
      <c r="AU2944" t="s">
        <v>5961</v>
      </c>
      <c r="AV2944" t="str">
        <f t="shared" si="46"/>
        <v>Hajnówka w aglomeracji Hajnówka</v>
      </c>
      <c r="AW2944" t="s">
        <v>5957</v>
      </c>
      <c r="AX2944" t="s">
        <v>5957</v>
      </c>
    </row>
    <row r="2945" spans="47:50">
      <c r="AU2945" t="s">
        <v>7348</v>
      </c>
      <c r="AV2945" t="str">
        <f t="shared" si="46"/>
        <v>Haczów w aglomeracji Haczów</v>
      </c>
      <c r="AW2945" t="s">
        <v>7345</v>
      </c>
      <c r="AX2945" t="s">
        <v>7345</v>
      </c>
    </row>
    <row r="2946" spans="47:50">
      <c r="AU2946" t="s">
        <v>8264</v>
      </c>
      <c r="AV2946" t="str">
        <f t="shared" si="46"/>
        <v>Przedsiębiorstwo Oczyszczania Ścieków Gubin-Guben sp.zo.o w aglomeracji Gubin</v>
      </c>
      <c r="AW2946" t="s">
        <v>8296</v>
      </c>
      <c r="AX2946" t="s">
        <v>8262</v>
      </c>
    </row>
    <row r="2947" spans="47:50">
      <c r="AU2947" t="s">
        <v>1482</v>
      </c>
      <c r="AV2947" t="str">
        <f t="shared" si="46"/>
        <v>Grzmiąca w aglomeracji Grzmiąca</v>
      </c>
      <c r="AW2947" t="s">
        <v>1480</v>
      </c>
      <c r="AX2947" t="s">
        <v>1480</v>
      </c>
    </row>
    <row r="2948" spans="47:50">
      <c r="AU2948" t="s">
        <v>8258</v>
      </c>
      <c r="AV2948" t="str">
        <f t="shared" si="46"/>
        <v>Komunalna Oczyszczalnia Ścieków w Gryfowie Śląskim w aglomeracji Gryfów Śląski</v>
      </c>
      <c r="AW2948" t="s">
        <v>8301</v>
      </c>
      <c r="AX2948" t="s">
        <v>8255</v>
      </c>
    </row>
    <row r="2949" spans="47:50">
      <c r="AU2949" t="s">
        <v>1093</v>
      </c>
      <c r="AV2949" t="str">
        <f t="shared" si="46"/>
        <v>Oczyszczalnia ścieków w Gryfinie w aglomeracji Gryfino</v>
      </c>
      <c r="AW2949" t="s">
        <v>8306</v>
      </c>
      <c r="AX2949" t="s">
        <v>1091</v>
      </c>
    </row>
    <row r="2950" spans="47:50">
      <c r="AU2950" t="s">
        <v>1137</v>
      </c>
      <c r="AV2950" t="str">
        <f t="shared" si="46"/>
        <v>Gryfice w aglomeracji Gryfice</v>
      </c>
      <c r="AW2950" t="s">
        <v>987</v>
      </c>
      <c r="AX2950" t="s">
        <v>987</v>
      </c>
    </row>
    <row r="2951" spans="47:50">
      <c r="AU2951" t="s">
        <v>4841</v>
      </c>
      <c r="AV2951" t="str">
        <f t="shared" si="46"/>
        <v>RÓWNIE w aglomeracji Grybów Miasto</v>
      </c>
      <c r="AW2951" t="s">
        <v>8311</v>
      </c>
      <c r="AX2951" t="s">
        <v>4838</v>
      </c>
    </row>
    <row r="2952" spans="47:50">
      <c r="AU2952" t="s">
        <v>4842</v>
      </c>
      <c r="AV2952" t="str">
        <f t="shared" si="46"/>
        <v>PRZEDMIEŚCIE w aglomeracji Grybów Miasto</v>
      </c>
      <c r="AW2952" t="s">
        <v>8314</v>
      </c>
      <c r="AX2952" t="s">
        <v>4838</v>
      </c>
    </row>
    <row r="2953" spans="47:50">
      <c r="AU2953" t="s">
        <v>4833</v>
      </c>
      <c r="AV2953" t="str">
        <f t="shared" si="46"/>
        <v>Oczyszczalnia ścieków w miejscowości Stróże w aglomeracji Grybów - Stróże</v>
      </c>
      <c r="AW2953" t="s">
        <v>8318</v>
      </c>
      <c r="AX2953" t="s">
        <v>4831</v>
      </c>
    </row>
    <row r="2954" spans="47:50">
      <c r="AU2954" t="s">
        <v>4826</v>
      </c>
      <c r="AV2954" t="str">
        <f t="shared" si="46"/>
        <v>Oczyszczalnia ścieków w miejscowości Ptaszkowa w aglomeracji Grybów - Kąclowa</v>
      </c>
      <c r="AW2954" t="s">
        <v>8322</v>
      </c>
      <c r="AX2954" t="s">
        <v>4822</v>
      </c>
    </row>
    <row r="2955" spans="47:50">
      <c r="AU2955" t="s">
        <v>4827</v>
      </c>
      <c r="AV2955" t="str">
        <f t="shared" si="46"/>
        <v>Oczyszczalnia ścieków w miejscowości Kąclowa w aglomeracji Grybów - Kąclowa</v>
      </c>
      <c r="AW2955" t="s">
        <v>8325</v>
      </c>
      <c r="AX2955" t="s">
        <v>4822</v>
      </c>
    </row>
    <row r="2956" spans="47:50">
      <c r="AU2956" t="s">
        <v>3236</v>
      </c>
      <c r="AV2956" t="str">
        <f t="shared" si="46"/>
        <v>Oczyszczalnia Ścieków Nowa Wieś, koło Grudziądza w aglomeracji Grudziądz</v>
      </c>
      <c r="AW2956" t="s">
        <v>8328</v>
      </c>
      <c r="AX2956" t="s">
        <v>3231</v>
      </c>
    </row>
    <row r="2957" spans="47:50">
      <c r="AU2957" t="s">
        <v>8826</v>
      </c>
      <c r="AV2957" t="str">
        <f t="shared" si="46"/>
        <v>Kobylin w aglomeracji Grójec</v>
      </c>
      <c r="AW2957" t="s">
        <v>7663</v>
      </c>
      <c r="AX2957" t="s">
        <v>8332</v>
      </c>
    </row>
    <row r="2958" spans="47:50">
      <c r="AU2958" t="s">
        <v>4483</v>
      </c>
      <c r="AV2958" t="str">
        <f t="shared" si="46"/>
        <v>Oczyszczalnia ścieków w miejscowości Bartkowa-Posadowa w aglomeracji Gródek nad Dunajcem</v>
      </c>
      <c r="AW2958" t="s">
        <v>8335</v>
      </c>
      <c r="AX2958" t="s">
        <v>4481</v>
      </c>
    </row>
    <row r="2959" spans="47:50">
      <c r="AU2959" t="s">
        <v>4484</v>
      </c>
      <c r="AV2959" t="str">
        <f t="shared" si="46"/>
        <v>Oczyszczalnia ścieków w miejscowości Rożnów w aglomeracji Gródek nad Dunajcem</v>
      </c>
      <c r="AW2959" t="s">
        <v>8340</v>
      </c>
      <c r="AX2959" t="s">
        <v>4481</v>
      </c>
    </row>
    <row r="2960" spans="47:50">
      <c r="AU2960" t="s">
        <v>4485</v>
      </c>
      <c r="AV2960" t="str">
        <f t="shared" si="46"/>
        <v>Oczyszczalnia scieków w miejscowości Gródek nad Dunajcem w aglomeracji Gródek nad Dunajcem</v>
      </c>
      <c r="AW2960" t="s">
        <v>8346</v>
      </c>
      <c r="AX2960" t="s">
        <v>4481</v>
      </c>
    </row>
    <row r="2961" spans="47:50">
      <c r="AU2961" t="s">
        <v>4486</v>
      </c>
      <c r="AV2961" t="str">
        <f t="shared" si="46"/>
        <v>Oczyszczalnia ścieków w miejscowości Sienna w aglomeracji Gródek nad Dunajcem</v>
      </c>
      <c r="AW2961" t="s">
        <v>8350</v>
      </c>
      <c r="AX2961" t="s">
        <v>4481</v>
      </c>
    </row>
    <row r="2962" spans="47:50">
      <c r="AU2962" t="s">
        <v>4487</v>
      </c>
      <c r="AV2962" t="str">
        <f t="shared" si="46"/>
        <v>Oczyszczalnia ścieków w miejscowości Tropie w aglomeracji Gródek nad Dunajcem</v>
      </c>
      <c r="AW2962" t="s">
        <v>8355</v>
      </c>
      <c r="AX2962" t="s">
        <v>4481</v>
      </c>
    </row>
    <row r="2963" spans="47:50">
      <c r="AU2963" t="s">
        <v>5025</v>
      </c>
      <c r="AV2963" t="str">
        <f t="shared" si="46"/>
        <v>Gromnik w aglomeracji Gromnik</v>
      </c>
      <c r="AW2963" t="s">
        <v>5023</v>
      </c>
      <c r="AX2963" t="s">
        <v>5023</v>
      </c>
    </row>
    <row r="2964" spans="47:50">
      <c r="AU2964" t="s">
        <v>7832</v>
      </c>
      <c r="AV2964" t="str">
        <f t="shared" si="46"/>
        <v xml:space="preserve">Oczyszczalnia ścieków w Gromadce   w aglomeracji Gromadka </v>
      </c>
      <c r="AW2964" t="s">
        <v>8361</v>
      </c>
      <c r="AX2964" t="s">
        <v>7829</v>
      </c>
    </row>
    <row r="2965" spans="47:50">
      <c r="AU2965" t="s">
        <v>7341</v>
      </c>
      <c r="AV2965" t="str">
        <f t="shared" si="46"/>
        <v>Grodzisko Dolne w aglomeracji Grodzisko Dolne</v>
      </c>
      <c r="AW2965" t="s">
        <v>7338</v>
      </c>
      <c r="AX2965" t="s">
        <v>7338</v>
      </c>
    </row>
    <row r="2966" spans="47:50">
      <c r="AU2966" t="s">
        <v>7342</v>
      </c>
      <c r="AV2966" t="str">
        <f t="shared" si="46"/>
        <v>Chodaczów w aglomeracji Grodzisko Dolne</v>
      </c>
      <c r="AW2966" t="s">
        <v>8368</v>
      </c>
      <c r="AX2966" t="s">
        <v>7338</v>
      </c>
    </row>
    <row r="2967" spans="47:50">
      <c r="AU2967" t="s">
        <v>6958</v>
      </c>
      <c r="AV2967" t="str">
        <f t="shared" si="46"/>
        <v>Gminna oczyszczalnia ścieków w aglomeracji Grodzisk Wielkopolski</v>
      </c>
      <c r="AW2967" t="s">
        <v>7230</v>
      </c>
      <c r="AX2967" t="s">
        <v>6956</v>
      </c>
    </row>
    <row r="2968" spans="47:50">
      <c r="AU2968" t="s">
        <v>8823</v>
      </c>
      <c r="AV2968" t="str">
        <f t="shared" si="46"/>
        <v>Grupowa oczyszczalnia ścieków w aglomeracji Grodzisk Mazowiecki</v>
      </c>
      <c r="AW2968" t="s">
        <v>8376</v>
      </c>
      <c r="AX2968" t="s">
        <v>8377</v>
      </c>
    </row>
    <row r="2969" spans="47:50">
      <c r="AU2969" t="s">
        <v>7826</v>
      </c>
      <c r="AV2969" t="str">
        <f t="shared" ref="AV2969:AV3032" si="47">CONCATENATE("",AW2969," w aglomeracji ",AX2969)</f>
        <v>Tarnów Grodkowski w aglomeracji Grodków</v>
      </c>
      <c r="AW2969" t="s">
        <v>8380</v>
      </c>
      <c r="AX2969" t="s">
        <v>7823</v>
      </c>
    </row>
    <row r="2970" spans="47:50">
      <c r="AU2970" t="s">
        <v>7335</v>
      </c>
      <c r="AV2970" t="str">
        <f t="shared" si="47"/>
        <v xml:space="preserve">Grębów  w aglomeracji Grębów </v>
      </c>
      <c r="AW2970" t="s">
        <v>7331</v>
      </c>
      <c r="AX2970" t="s">
        <v>7331</v>
      </c>
    </row>
    <row r="2971" spans="47:50">
      <c r="AU2971" t="s">
        <v>8253</v>
      </c>
      <c r="AV2971" t="str">
        <f t="shared" si="47"/>
        <v>O S Grębocice w aglomeracji Grębocice</v>
      </c>
      <c r="AW2971" t="s">
        <v>8387</v>
      </c>
      <c r="AX2971" t="s">
        <v>8251</v>
      </c>
    </row>
    <row r="2972" spans="47:50">
      <c r="AU2972" t="s">
        <v>6938</v>
      </c>
      <c r="AV2972" t="str">
        <f t="shared" si="47"/>
        <v>Granowo w aglomeracji Granowo</v>
      </c>
      <c r="AW2972" t="s">
        <v>6936</v>
      </c>
      <c r="AX2972" t="s">
        <v>6936</v>
      </c>
    </row>
    <row r="2973" spans="47:50">
      <c r="AU2973" t="s">
        <v>1637</v>
      </c>
      <c r="AV2973" t="str">
        <f t="shared" si="47"/>
        <v>Miejska Oczyszczalnia Ścieków w Grajewie w aglomeracji Grajewo</v>
      </c>
      <c r="AW2973" t="s">
        <v>8394</v>
      </c>
      <c r="AX2973" t="s">
        <v>1634</v>
      </c>
    </row>
    <row r="2974" spans="47:50">
      <c r="AU2974" t="s">
        <v>6041</v>
      </c>
      <c r="AV2974" t="str">
        <f t="shared" si="47"/>
        <v>Grabów Wójtostwo w aglomeracji Grabów nad Prosną</v>
      </c>
      <c r="AW2974" t="s">
        <v>8399</v>
      </c>
      <c r="AX2974" t="s">
        <v>6038</v>
      </c>
    </row>
    <row r="2975" spans="47:50">
      <c r="AU2975" t="s">
        <v>6112</v>
      </c>
      <c r="AV2975" t="str">
        <f t="shared" si="47"/>
        <v>OCZYSZCZALNIA ŚCIEKÓW W GÓRZYCY w aglomeracji Górzyca</v>
      </c>
      <c r="AW2975" t="s">
        <v>8402</v>
      </c>
      <c r="AX2975" t="s">
        <v>6107</v>
      </c>
    </row>
    <row r="2976" spans="47:50">
      <c r="AU2976" t="s">
        <v>1915</v>
      </c>
      <c r="AV2976" t="str">
        <f t="shared" si="47"/>
        <v>Miejska oczyszczalnia ścieków w Górowie Iławeckim w aglomeracji Górowo Iławeckie</v>
      </c>
      <c r="AW2976" t="s">
        <v>8405</v>
      </c>
      <c r="AX2976" t="s">
        <v>1913</v>
      </c>
    </row>
    <row r="2977" spans="47:50">
      <c r="AU2977" t="s">
        <v>9477</v>
      </c>
      <c r="AV2977" t="str">
        <f t="shared" si="47"/>
        <v>Moczydłów w aglomeracji Góra Kalwaria</v>
      </c>
      <c r="AW2977" t="s">
        <v>8411</v>
      </c>
      <c r="AX2977" t="s">
        <v>8412</v>
      </c>
    </row>
    <row r="2978" spans="47:50">
      <c r="AU2978" t="s">
        <v>8391</v>
      </c>
      <c r="AV2978" t="str">
        <f t="shared" si="47"/>
        <v>Oczyszczalnia Ściekow w Górze w aglomeracji Góra</v>
      </c>
      <c r="AW2978" t="s">
        <v>8416</v>
      </c>
      <c r="AX2978" t="s">
        <v>8389</v>
      </c>
    </row>
    <row r="2979" spans="47:50">
      <c r="AU2979" t="s">
        <v>7820</v>
      </c>
      <c r="AV2979" t="str">
        <f t="shared" si="47"/>
        <v>Oczyszczalnia Gozdnica w aglomeracji Gozdnica</v>
      </c>
      <c r="AW2979" t="s">
        <v>8420</v>
      </c>
      <c r="AX2979" t="s">
        <v>7817</v>
      </c>
    </row>
    <row r="2980" spans="47:50">
      <c r="AU2980" t="s">
        <v>6434</v>
      </c>
      <c r="AV2980" t="str">
        <f t="shared" si="47"/>
        <v>Oczyszczalnia ścieków w Gostyniu w aglomeracji Gostyń</v>
      </c>
      <c r="AW2980" t="s">
        <v>8423</v>
      </c>
      <c r="AX2980" t="s">
        <v>6430</v>
      </c>
    </row>
    <row r="2981" spans="47:50">
      <c r="AU2981" t="s">
        <v>8816</v>
      </c>
      <c r="AV2981" t="str">
        <f t="shared" si="47"/>
        <v>Oczyszczalnia Ścieków Gostynina - Zalesie w aglomeracji Gostynin</v>
      </c>
      <c r="AW2981" t="s">
        <v>8427</v>
      </c>
      <c r="AX2981" t="s">
        <v>8428</v>
      </c>
    </row>
    <row r="2982" spans="47:50">
      <c r="AU2982" t="s">
        <v>8817</v>
      </c>
      <c r="AV2982" t="str">
        <f t="shared" si="47"/>
        <v>Oczyszczalnia Miejksiego Przedsiebiorstwa Komunalnego w Gostyninie Sp. zo.o. w aglomeracji Gostynin</v>
      </c>
      <c r="AW2982" t="s">
        <v>8431</v>
      </c>
      <c r="AX2982" t="s">
        <v>8428</v>
      </c>
    </row>
    <row r="2983" spans="47:50">
      <c r="AU2983" t="s">
        <v>7328</v>
      </c>
      <c r="AV2983" t="str">
        <f t="shared" si="47"/>
        <v>Gorzyce w aglomeracji Gorzyce</v>
      </c>
      <c r="AW2983" t="s">
        <v>7326</v>
      </c>
      <c r="AX2983" t="s">
        <v>7326</v>
      </c>
    </row>
    <row r="2984" spans="47:50">
      <c r="AU2984" t="s">
        <v>6565</v>
      </c>
      <c r="AV2984" t="str">
        <f t="shared" si="47"/>
        <v>Gorzowska Oczyszczalnia Ścieków  w aglomeracji Gorzów Wielkopolski</v>
      </c>
      <c r="AW2984" t="s">
        <v>8436</v>
      </c>
      <c r="AX2984" t="s">
        <v>6109</v>
      </c>
    </row>
    <row r="2985" spans="47:50">
      <c r="AU2985" t="s">
        <v>8811</v>
      </c>
      <c r="AV2985" t="str">
        <f t="shared" si="47"/>
        <v>Oczyszczalnia ścieków w Gorzkowicach ZBW- BOS- BG  w aglomeracji Gorzkowice</v>
      </c>
      <c r="AW2985" t="s">
        <v>8441</v>
      </c>
      <c r="AX2985" t="s">
        <v>8442</v>
      </c>
    </row>
    <row r="2986" spans="47:50">
      <c r="AU2986" t="s">
        <v>7323</v>
      </c>
      <c r="AV2986" t="str">
        <f t="shared" si="47"/>
        <v>Gorlice miasto  w aglomeracji Gorlice</v>
      </c>
      <c r="AW2986" t="s">
        <v>8446</v>
      </c>
      <c r="AX2986" t="s">
        <v>7320</v>
      </c>
    </row>
    <row r="2987" spans="47:50">
      <c r="AU2987" t="s">
        <v>9509</v>
      </c>
      <c r="AV2987" t="str">
        <f t="shared" si="47"/>
        <v>Gomunice w aglomeracji Gomunice</v>
      </c>
      <c r="AW2987" t="s">
        <v>6356</v>
      </c>
      <c r="AX2987" t="s">
        <v>6356</v>
      </c>
    </row>
    <row r="2988" spans="47:50">
      <c r="AU2988" t="s">
        <v>6441</v>
      </c>
      <c r="AV2988" t="str">
        <f t="shared" si="47"/>
        <v>Gołuchów w aglomeracji Gołuchów</v>
      </c>
      <c r="AW2988" t="s">
        <v>6439</v>
      </c>
      <c r="AX2988" t="s">
        <v>6439</v>
      </c>
    </row>
    <row r="2989" spans="47:50">
      <c r="AU2989" t="s">
        <v>1862</v>
      </c>
      <c r="AV2989" t="str">
        <f t="shared" si="47"/>
        <v>Miejska Oczyszczalnia Ścieków w Gołdapi w aglomeracji Gołdap</v>
      </c>
      <c r="AW2989" t="s">
        <v>8457</v>
      </c>
      <c r="AX2989" t="s">
        <v>1859</v>
      </c>
    </row>
    <row r="2990" spans="47:50">
      <c r="AU2990" t="s">
        <v>5101</v>
      </c>
      <c r="AV2990" t="str">
        <f t="shared" si="47"/>
        <v>Rzeżuśnia w aglomeracji Gołcza-Rzeżuśnia</v>
      </c>
      <c r="AW2990" t="s">
        <v>8460</v>
      </c>
      <c r="AX2990" t="s">
        <v>5097</v>
      </c>
    </row>
    <row r="2991" spans="47:50">
      <c r="AU2991" t="s">
        <v>6924</v>
      </c>
      <c r="AV2991" t="str">
        <f t="shared" si="47"/>
        <v>Gołańcz w aglomeracji Gołańcz</v>
      </c>
      <c r="AW2991" t="s">
        <v>6922</v>
      </c>
      <c r="AX2991" t="s">
        <v>6922</v>
      </c>
    </row>
    <row r="2992" spans="47:50">
      <c r="AU2992" t="s">
        <v>2893</v>
      </c>
      <c r="AV2992" t="str">
        <f t="shared" si="47"/>
        <v>OCZYSZCZALNIA ŚCIEKÓW GOLUB-DOBRZYŃ w aglomeracji Golub-Dobrzyń</v>
      </c>
      <c r="AW2992" t="s">
        <v>8465</v>
      </c>
      <c r="AX2992" t="s">
        <v>2888</v>
      </c>
    </row>
    <row r="2993" spans="47:50">
      <c r="AU2993" t="s">
        <v>6651</v>
      </c>
      <c r="AV2993" t="str">
        <f t="shared" si="47"/>
        <v>Golina w aglomeracji Golina</v>
      </c>
      <c r="AW2993" t="s">
        <v>6649</v>
      </c>
      <c r="AX2993" t="s">
        <v>6649</v>
      </c>
    </row>
    <row r="2994" spans="47:50">
      <c r="AU2994" t="s">
        <v>3634</v>
      </c>
      <c r="AV2994" t="str">
        <f t="shared" si="47"/>
        <v>Cisownica w aglomeracji Goleszów</v>
      </c>
      <c r="AW2994" t="s">
        <v>8474</v>
      </c>
      <c r="AX2994" t="s">
        <v>3630</v>
      </c>
    </row>
    <row r="2995" spans="47:50">
      <c r="AU2995" t="s">
        <v>1219</v>
      </c>
      <c r="AV2995" t="str">
        <f t="shared" si="47"/>
        <v>Oczyszczalnia ścieków w Goleniowie w aglomeracji Goleniów</v>
      </c>
      <c r="AW2995" t="s">
        <v>8477</v>
      </c>
      <c r="AX2995" t="s">
        <v>1217</v>
      </c>
    </row>
    <row r="2996" spans="47:50">
      <c r="AU2996" t="s">
        <v>1286</v>
      </c>
      <c r="AV2996" t="str">
        <f t="shared" si="47"/>
        <v>Oczyszczalnia ścieków w Golczewie w aglomeracji Golczewo</v>
      </c>
      <c r="AW2996" t="s">
        <v>8480</v>
      </c>
      <c r="AX2996" t="s">
        <v>1284</v>
      </c>
    </row>
    <row r="2997" spans="47:50">
      <c r="AU2997" t="s">
        <v>4259</v>
      </c>
      <c r="AV2997" t="str">
        <f t="shared" si="47"/>
        <v>Oczyszczalnia Chorula w aglomeracji Gogolin</v>
      </c>
      <c r="AW2997" t="s">
        <v>8483</v>
      </c>
      <c r="AX2997" t="s">
        <v>4257</v>
      </c>
    </row>
    <row r="2998" spans="47:50">
      <c r="AU2998" t="s">
        <v>6010</v>
      </c>
      <c r="AV2998" t="str">
        <f t="shared" si="47"/>
        <v>Godziesze Małe w aglomeracji Godziesze Małe</v>
      </c>
      <c r="AW2998" t="s">
        <v>6005</v>
      </c>
      <c r="AX2998" t="s">
        <v>6005</v>
      </c>
    </row>
    <row r="2999" spans="47:50">
      <c r="AU2999" t="s">
        <v>7318</v>
      </c>
      <c r="AV2999" t="str">
        <f t="shared" si="47"/>
        <v>Godowa w aglomeracji Godowa</v>
      </c>
      <c r="AW2999" t="s">
        <v>7316</v>
      </c>
      <c r="AX2999" t="s">
        <v>7316</v>
      </c>
    </row>
    <row r="3000" spans="47:50">
      <c r="AU3000" t="s">
        <v>4820</v>
      </c>
      <c r="AV3000" t="str">
        <f t="shared" si="47"/>
        <v xml:space="preserve">Gnojnik SBR w aglomeracji Gnojnik </v>
      </c>
      <c r="AW3000" t="s">
        <v>8493</v>
      </c>
      <c r="AX3000" t="s">
        <v>4817</v>
      </c>
    </row>
    <row r="3001" spans="47:50">
      <c r="AU3001" t="s">
        <v>5480</v>
      </c>
      <c r="AV3001" t="str">
        <f t="shared" si="47"/>
        <v>Gnieżdziska  w aglomeracji Gnieździska</v>
      </c>
      <c r="AW3001" t="s">
        <v>8499</v>
      </c>
      <c r="AX3001" t="s">
        <v>5476</v>
      </c>
    </row>
    <row r="3002" spans="47:50">
      <c r="AU3002" t="s">
        <v>5481</v>
      </c>
      <c r="AV3002" t="str">
        <f t="shared" si="47"/>
        <v>Grabownica w aglomeracji Gnieździska</v>
      </c>
      <c r="AW3002" t="s">
        <v>8503</v>
      </c>
      <c r="AX3002" t="s">
        <v>5476</v>
      </c>
    </row>
    <row r="3003" spans="47:50">
      <c r="AU3003" t="s">
        <v>6874</v>
      </c>
      <c r="AV3003" t="str">
        <f t="shared" si="47"/>
        <v>Miejska Oczyszczalnia Ścieków w Gnieźnie w aglomeracji Gniezno</v>
      </c>
      <c r="AW3003" t="s">
        <v>8506</v>
      </c>
      <c r="AX3003" t="s">
        <v>6870</v>
      </c>
    </row>
    <row r="3004" spans="47:50">
      <c r="AU3004" t="s">
        <v>8246</v>
      </c>
      <c r="AV3004" t="str">
        <f t="shared" si="47"/>
        <v>Czernica w aglomeracji Gniewków</v>
      </c>
      <c r="AW3004" t="s">
        <v>8509</v>
      </c>
      <c r="AX3004" t="s">
        <v>8243</v>
      </c>
    </row>
    <row r="3005" spans="47:50">
      <c r="AU3005" t="s">
        <v>2884</v>
      </c>
      <c r="AV3005" t="str">
        <f t="shared" si="47"/>
        <v>Gniewkowo w aglomeracji Gniewkowo</v>
      </c>
      <c r="AW3005" t="s">
        <v>2881</v>
      </c>
      <c r="AX3005" t="s">
        <v>2881</v>
      </c>
    </row>
    <row r="3006" spans="47:50">
      <c r="AU3006" t="s">
        <v>3583</v>
      </c>
      <c r="AV3006" t="str">
        <f t="shared" si="47"/>
        <v>Gniewino w aglomeracji Gniewino</v>
      </c>
      <c r="AW3006" t="s">
        <v>3581</v>
      </c>
      <c r="AX3006" t="s">
        <v>3581</v>
      </c>
    </row>
    <row r="3007" spans="47:50">
      <c r="AU3007" t="s">
        <v>3221</v>
      </c>
      <c r="AV3007" t="str">
        <f t="shared" si="47"/>
        <v>Gniew w aglomeracji Gniew</v>
      </c>
      <c r="AW3007" t="s">
        <v>3217</v>
      </c>
      <c r="AX3007" t="s">
        <v>3217</v>
      </c>
    </row>
    <row r="3008" spans="47:50">
      <c r="AU3008" t="s">
        <v>1080</v>
      </c>
      <c r="AV3008" t="str">
        <f t="shared" si="47"/>
        <v>Krosino w aglomeracji Gmina Świdwin</v>
      </c>
      <c r="AW3008" t="s">
        <v>8521</v>
      </c>
      <c r="AX3008" t="s">
        <v>1077</v>
      </c>
    </row>
    <row r="3009" spans="47:50">
      <c r="AU3009" t="s">
        <v>1081</v>
      </c>
      <c r="AV3009" t="str">
        <f t="shared" si="47"/>
        <v>Lekowo w aglomeracji Gmina Świdwin</v>
      </c>
      <c r="AW3009" t="s">
        <v>8525</v>
      </c>
      <c r="AX3009" t="s">
        <v>1077</v>
      </c>
    </row>
    <row r="3010" spans="47:50">
      <c r="AU3010" t="s">
        <v>1082</v>
      </c>
      <c r="AV3010" t="str">
        <f t="shared" si="47"/>
        <v>Oparzno w aglomeracji Gmina Świdwin</v>
      </c>
      <c r="AW3010" t="s">
        <v>8529</v>
      </c>
      <c r="AX3010" t="s">
        <v>1077</v>
      </c>
    </row>
    <row r="3011" spans="47:50">
      <c r="AU3011" t="s">
        <v>1083</v>
      </c>
      <c r="AV3011" t="str">
        <f t="shared" si="47"/>
        <v>Łąkowo w aglomeracji Gmina Świdwin</v>
      </c>
      <c r="AW3011" t="s">
        <v>8532</v>
      </c>
      <c r="AX3011" t="s">
        <v>1077</v>
      </c>
    </row>
    <row r="3012" spans="47:50">
      <c r="AU3012" t="s">
        <v>1084</v>
      </c>
      <c r="AV3012" t="str">
        <f t="shared" si="47"/>
        <v>Klępczewo w aglomeracji Gmina Świdwin</v>
      </c>
      <c r="AW3012" t="s">
        <v>8536</v>
      </c>
      <c r="AX3012" t="s">
        <v>1077</v>
      </c>
    </row>
    <row r="3013" spans="47:50">
      <c r="AU3013" t="s">
        <v>1085</v>
      </c>
      <c r="AV3013" t="str">
        <f t="shared" si="47"/>
        <v>Bystrzyna w aglomeracji Gmina Świdwin</v>
      </c>
      <c r="AW3013" t="s">
        <v>8542</v>
      </c>
      <c r="AX3013" t="s">
        <v>1077</v>
      </c>
    </row>
    <row r="3014" spans="47:50">
      <c r="AU3014" t="s">
        <v>1086</v>
      </c>
      <c r="AV3014" t="str">
        <f t="shared" si="47"/>
        <v>Niemierzyno w aglomeracji Gmina Świdwin</v>
      </c>
      <c r="AW3014" t="s">
        <v>8549</v>
      </c>
      <c r="AX3014" t="s">
        <v>1077</v>
      </c>
    </row>
    <row r="3015" spans="47:50">
      <c r="AU3015" t="s">
        <v>8808</v>
      </c>
      <c r="AV3015" t="str">
        <f t="shared" si="47"/>
        <v>Michowice w aglomeracji Głuchów</v>
      </c>
      <c r="AW3015" t="s">
        <v>8558</v>
      </c>
      <c r="AX3015" t="s">
        <v>8559</v>
      </c>
    </row>
    <row r="3016" spans="47:50">
      <c r="AU3016" t="s">
        <v>7266</v>
      </c>
      <c r="AV3016" t="str">
        <f t="shared" si="47"/>
        <v>oczyszczalnia w miejscowości Głowaczowa w aglomeracji Głowaczowa</v>
      </c>
      <c r="AW3016" t="s">
        <v>8567</v>
      </c>
      <c r="AX3016" t="s">
        <v>7265</v>
      </c>
    </row>
    <row r="3017" spans="47:50">
      <c r="AU3017" t="s">
        <v>4252</v>
      </c>
      <c r="AV3017" t="str">
        <f t="shared" si="47"/>
        <v>Głogówek w aglomeracji Głogówek</v>
      </c>
      <c r="AW3017" t="s">
        <v>4250</v>
      </c>
      <c r="AX3017" t="s">
        <v>4250</v>
      </c>
    </row>
    <row r="3018" spans="47:50">
      <c r="AU3018" t="s">
        <v>7301</v>
      </c>
      <c r="AV3018" t="str">
        <f t="shared" si="47"/>
        <v>Zabajka w aglomeracji Głogów Małopolski</v>
      </c>
      <c r="AW3018" t="s">
        <v>8581</v>
      </c>
      <c r="AX3018" t="s">
        <v>7299</v>
      </c>
    </row>
    <row r="3019" spans="47:50">
      <c r="AU3019" t="s">
        <v>3913</v>
      </c>
      <c r="AV3019" t="str">
        <f t="shared" si="47"/>
        <v>Centralna Oczyszczalnia Ścieków w Gliwicach w aglomeracji Gliwice</v>
      </c>
      <c r="AW3019" t="s">
        <v>8586</v>
      </c>
      <c r="AX3019" t="s">
        <v>1047</v>
      </c>
    </row>
    <row r="3020" spans="47:50">
      <c r="AU3020" t="s">
        <v>3914</v>
      </c>
      <c r="AV3020" t="str">
        <f t="shared" si="47"/>
        <v>Oczyszczalnia Ścieków dla gminy Pyskowice w aglomeracji Gliwice</v>
      </c>
      <c r="AW3020" t="s">
        <v>8591</v>
      </c>
      <c r="AX3020" t="s">
        <v>1047</v>
      </c>
    </row>
    <row r="3021" spans="47:50">
      <c r="AU3021" t="s">
        <v>8804</v>
      </c>
      <c r="AV3021" t="str">
        <f t="shared" si="47"/>
        <v>Oczyszczalnia Ścieków w Garwarzu Starym w aglomeracji Glinojeck</v>
      </c>
      <c r="AW3021" t="s">
        <v>8598</v>
      </c>
      <c r="AX3021" t="s">
        <v>8599</v>
      </c>
    </row>
    <row r="3022" spans="47:50">
      <c r="AU3022" t="s">
        <v>1769</v>
      </c>
      <c r="AV3022" t="str">
        <f t="shared" si="47"/>
        <v>Oczyszcalnia Ścieków w Bystrym w aglomeracji Giżycko</v>
      </c>
      <c r="AW3022" t="s">
        <v>8604</v>
      </c>
      <c r="AX3022" t="s">
        <v>1663</v>
      </c>
    </row>
    <row r="3023" spans="47:50">
      <c r="AU3023" t="s">
        <v>4246</v>
      </c>
      <c r="AV3023" t="str">
        <f t="shared" si="47"/>
        <v>OŚGierałtowice w aglomeracji Gierałtowice</v>
      </c>
      <c r="AW3023" t="s">
        <v>8610</v>
      </c>
      <c r="AX3023" t="s">
        <v>4244</v>
      </c>
    </row>
    <row r="3024" spans="47:50">
      <c r="AU3024" t="s">
        <v>8801</v>
      </c>
      <c r="AV3024" t="str">
        <f t="shared" si="47"/>
        <v>NOVA w aglomeracji Gielniów</v>
      </c>
      <c r="AW3024" t="s">
        <v>8617</v>
      </c>
      <c r="AX3024" t="s">
        <v>8618</v>
      </c>
    </row>
    <row r="3025" spans="47:50">
      <c r="AU3025" t="s">
        <v>6753</v>
      </c>
      <c r="AV3025" t="str">
        <f t="shared" si="47"/>
        <v>Gidle w aglomeracji Gidle</v>
      </c>
      <c r="AW3025" t="s">
        <v>6751</v>
      </c>
      <c r="AX3025" t="s">
        <v>6751</v>
      </c>
    </row>
    <row r="3026" spans="47:50">
      <c r="AU3026" t="s">
        <v>2116</v>
      </c>
      <c r="AV3026" t="str">
        <f t="shared" si="47"/>
        <v>Gębice  w aglomeracji Gębice</v>
      </c>
      <c r="AW3026" t="s">
        <v>8630</v>
      </c>
      <c r="AX3026" t="s">
        <v>2114</v>
      </c>
    </row>
    <row r="3027" spans="47:50">
      <c r="AU3027" t="s">
        <v>2876</v>
      </c>
      <c r="AV3027" t="str">
        <f t="shared" si="47"/>
        <v>GOŚ Dębogórze w aglomeracji Gdynia</v>
      </c>
      <c r="AW3027" t="s">
        <v>8635</v>
      </c>
      <c r="AX3027" t="s">
        <v>2873</v>
      </c>
    </row>
    <row r="3028" spans="47:50">
      <c r="AU3028" t="s">
        <v>5512</v>
      </c>
      <c r="AV3028" t="str">
        <f t="shared" si="47"/>
        <v>Gdów w aglomeracji Gdów</v>
      </c>
      <c r="AW3028" t="s">
        <v>5510</v>
      </c>
      <c r="AX3028" t="s">
        <v>5510</v>
      </c>
    </row>
    <row r="3029" spans="47:50">
      <c r="AU3029" t="s">
        <v>5513</v>
      </c>
      <c r="AV3029" t="str">
        <f t="shared" si="47"/>
        <v>Pierzchów w aglomeracji Gdów</v>
      </c>
      <c r="AW3029" t="s">
        <v>8648</v>
      </c>
      <c r="AX3029" t="s">
        <v>5510</v>
      </c>
    </row>
    <row r="3030" spans="47:50">
      <c r="AU3030" t="s">
        <v>2601</v>
      </c>
      <c r="AV3030" t="str">
        <f t="shared" si="47"/>
        <v>Gdańsk-Wschód w aglomeracji Gdańsk</v>
      </c>
      <c r="AW3030" t="s">
        <v>8654</v>
      </c>
      <c r="AX3030" t="s">
        <v>1169</v>
      </c>
    </row>
    <row r="3031" spans="47:50">
      <c r="AU3031" t="s">
        <v>8798</v>
      </c>
      <c r="AV3031" t="str">
        <f t="shared" si="47"/>
        <v>Miejska Oczyszczalnia Ścieków w Gąbinie w aglomeracji Gąbin</v>
      </c>
      <c r="AW3031" t="s">
        <v>8661</v>
      </c>
      <c r="AX3031" t="s">
        <v>8662</v>
      </c>
    </row>
    <row r="3032" spans="47:50">
      <c r="AU3032" t="s">
        <v>7814</v>
      </c>
      <c r="AV3032" t="str">
        <f t="shared" si="47"/>
        <v>Koźlice w aglomeracji Gaworzyce</v>
      </c>
      <c r="AW3032" t="s">
        <v>8668</v>
      </c>
      <c r="AX3032" t="s">
        <v>7812</v>
      </c>
    </row>
    <row r="3033" spans="47:50">
      <c r="AU3033" t="s">
        <v>8795</v>
      </c>
      <c r="AV3033" t="str">
        <f t="shared" ref="AV3033:AV3096" si="48">CONCATENATE("",AW3033," w aglomeracji ",AX3033)</f>
        <v>Oczyszczalnia Garwolin w aglomeracji Garwolin</v>
      </c>
      <c r="AW3033" t="s">
        <v>8674</v>
      </c>
      <c r="AX3033" t="s">
        <v>8675</v>
      </c>
    </row>
    <row r="3034" spans="47:50">
      <c r="AU3034" t="s">
        <v>8791</v>
      </c>
      <c r="AV3034" t="str">
        <f t="shared" si="48"/>
        <v>Oczyszczalnia Garbów w aglomeracji Garbów</v>
      </c>
      <c r="AW3034" t="s">
        <v>8682</v>
      </c>
      <c r="AX3034" t="s">
        <v>8683</v>
      </c>
    </row>
    <row r="3035" spans="47:50">
      <c r="AU3035" t="s">
        <v>8789</v>
      </c>
      <c r="AV3035" t="str">
        <f t="shared" si="48"/>
        <v>Gminna Oczyszczalnia Ścieków w Bąkowcu w aglomeracji Garbatka-Letnisko</v>
      </c>
      <c r="AW3035" t="s">
        <v>8689</v>
      </c>
      <c r="AX3035" t="s">
        <v>8690</v>
      </c>
    </row>
    <row r="3036" spans="47:50">
      <c r="AU3036" t="s">
        <v>2870</v>
      </c>
      <c r="AV3036" t="str">
        <f t="shared" si="48"/>
        <v>FROMBORK w aglomeracji Frombork</v>
      </c>
      <c r="AW3036" t="s">
        <v>8696</v>
      </c>
      <c r="AX3036" t="s">
        <v>2868</v>
      </c>
    </row>
    <row r="3037" spans="47:50">
      <c r="AU3037" t="s">
        <v>7047</v>
      </c>
      <c r="AV3037" t="str">
        <f t="shared" si="48"/>
        <v>Frampol w aglomeracji Frampol</v>
      </c>
      <c r="AW3037" t="s">
        <v>7045</v>
      </c>
      <c r="AX3037" t="s">
        <v>7045</v>
      </c>
    </row>
    <row r="3038" spans="47:50">
      <c r="AU3038" t="s">
        <v>5813</v>
      </c>
      <c r="AV3038" t="str">
        <f t="shared" si="48"/>
        <v>Bez nazwy w aglomeracji Firlej</v>
      </c>
      <c r="AW3038" t="s">
        <v>8705</v>
      </c>
      <c r="AX3038" t="s">
        <v>5811</v>
      </c>
    </row>
    <row r="3039" spans="47:50">
      <c r="AU3039" t="s">
        <v>8785</v>
      </c>
      <c r="AV3039" t="str">
        <f t="shared" si="48"/>
        <v>Fałków w aglomeracji Fałków</v>
      </c>
      <c r="AW3039" t="s">
        <v>8711</v>
      </c>
      <c r="AX3039" t="s">
        <v>8711</v>
      </c>
    </row>
    <row r="3040" spans="47:50">
      <c r="AU3040" t="s">
        <v>8781</v>
      </c>
      <c r="AV3040" t="str">
        <f t="shared" si="48"/>
        <v>FABIANKI w aglomeracji Fabianki</v>
      </c>
      <c r="AW3040" t="s">
        <v>8719</v>
      </c>
      <c r="AX3040" t="s">
        <v>8720</v>
      </c>
    </row>
    <row r="3041" spans="47:50">
      <c r="AU3041" t="s">
        <v>8782</v>
      </c>
      <c r="AV3041" t="str">
        <f t="shared" si="48"/>
        <v>SZPETAL GÓRNY w aglomeracji Fabianki</v>
      </c>
      <c r="AW3041" t="s">
        <v>8727</v>
      </c>
      <c r="AX3041" t="s">
        <v>8720</v>
      </c>
    </row>
    <row r="3042" spans="47:50">
      <c r="AU3042" t="s">
        <v>1762</v>
      </c>
      <c r="AV3042" t="str">
        <f t="shared" si="48"/>
        <v>Oczyszczalnia Ścieków w Nowej Wsi Ełckiej w aglomeracji Ełk</v>
      </c>
      <c r="AW3042" t="s">
        <v>8733</v>
      </c>
      <c r="AX3042" t="s">
        <v>1757</v>
      </c>
    </row>
    <row r="3043" spans="47:50">
      <c r="AU3043" t="s">
        <v>2865</v>
      </c>
      <c r="AV3043" t="str">
        <f t="shared" si="48"/>
        <v>OMB Elbląg w aglomeracji Elbląg</v>
      </c>
      <c r="AW3043" t="s">
        <v>8738</v>
      </c>
      <c r="AX3043" t="s">
        <v>2819</v>
      </c>
    </row>
    <row r="3044" spans="47:50">
      <c r="AU3044" t="s">
        <v>1986</v>
      </c>
      <c r="AV3044" t="str">
        <f t="shared" si="48"/>
        <v>Dźwierzuty w aglomeracji DŹWIERZUTY</v>
      </c>
      <c r="AW3044" t="s">
        <v>1983</v>
      </c>
      <c r="AX3044" t="s">
        <v>1984</v>
      </c>
    </row>
    <row r="3045" spans="47:50">
      <c r="AU3045" t="s">
        <v>1421</v>
      </c>
      <c r="AV3045" t="str">
        <f t="shared" si="48"/>
        <v>Oczyszczalnia Międzywodzie w aglomeracji Dziwnów</v>
      </c>
      <c r="AW3045" t="s">
        <v>8748</v>
      </c>
      <c r="AX3045" t="s">
        <v>1418</v>
      </c>
    </row>
    <row r="3046" spans="47:50">
      <c r="AU3046" t="s">
        <v>8235</v>
      </c>
      <c r="AV3046" t="str">
        <f t="shared" si="48"/>
        <v>OŚ w Dzierżoniowie w aglomeracji Dzierżoniów</v>
      </c>
      <c r="AW3046" t="s">
        <v>8754</v>
      </c>
      <c r="AX3046" t="s">
        <v>7972</v>
      </c>
    </row>
    <row r="3047" spans="47:50">
      <c r="AU3047" t="s">
        <v>2856</v>
      </c>
      <c r="AV3047" t="str">
        <f t="shared" si="48"/>
        <v>Dzierzgoń w aglomeracji Dzierzgoń</v>
      </c>
      <c r="AW3047" t="s">
        <v>2852</v>
      </c>
      <c r="AX3047" t="s">
        <v>2852</v>
      </c>
    </row>
    <row r="3048" spans="47:50">
      <c r="AU3048" t="s">
        <v>3214</v>
      </c>
      <c r="AV3048" t="str">
        <f t="shared" si="48"/>
        <v>Parowa w aglomeracji Dziemiany</v>
      </c>
      <c r="AW3048" t="s">
        <v>8763</v>
      </c>
      <c r="AX3048" t="s">
        <v>3212</v>
      </c>
    </row>
    <row r="3049" spans="47:50">
      <c r="AU3049" t="s">
        <v>8498</v>
      </c>
      <c r="AV3049" t="str">
        <f t="shared" si="48"/>
        <v>Dziećmorowice w aglomeracji Dziećmorowice</v>
      </c>
      <c r="AW3049" t="s">
        <v>8495</v>
      </c>
      <c r="AX3049" t="s">
        <v>8495</v>
      </c>
    </row>
    <row r="3050" spans="47:50">
      <c r="AU3050" t="s">
        <v>6640</v>
      </c>
      <c r="AV3050" t="str">
        <f t="shared" si="48"/>
        <v>Działoszyn w aglomeracji Działoszyn</v>
      </c>
      <c r="AW3050" t="s">
        <v>6638</v>
      </c>
      <c r="AX3050" t="s">
        <v>6638</v>
      </c>
    </row>
    <row r="3051" spans="47:50">
      <c r="AU3051" t="s">
        <v>6641</v>
      </c>
      <c r="AV3051" t="str">
        <f t="shared" si="48"/>
        <v>Trębaczew w aglomeracji Działoszyn</v>
      </c>
      <c r="AW3051" t="s">
        <v>8779</v>
      </c>
      <c r="AX3051" t="s">
        <v>6638</v>
      </c>
    </row>
    <row r="3052" spans="47:50">
      <c r="AU3052" t="s">
        <v>5458</v>
      </c>
      <c r="AV3052" t="str">
        <f t="shared" si="48"/>
        <v xml:space="preserve">Związek Międzygminny Nidzica w aglomeracji Działoszyce </v>
      </c>
      <c r="AW3052" t="s">
        <v>8783</v>
      </c>
      <c r="AX3052" t="s">
        <v>5456</v>
      </c>
    </row>
    <row r="3053" spans="47:50">
      <c r="AU3053" t="s">
        <v>8778</v>
      </c>
      <c r="AV3053" t="str">
        <f t="shared" si="48"/>
        <v>Oczyszczalnia Działdowo w aglomeracji Działdowo</v>
      </c>
      <c r="AW3053" t="s">
        <v>8786</v>
      </c>
      <c r="AX3053" t="s">
        <v>8774</v>
      </c>
    </row>
    <row r="3054" spans="47:50">
      <c r="AU3054" t="s">
        <v>7042</v>
      </c>
      <c r="AV3054" t="str">
        <f t="shared" si="48"/>
        <v>Dynów w aglomeracji Dynów</v>
      </c>
      <c r="AW3054" t="s">
        <v>7038</v>
      </c>
      <c r="AX3054" t="s">
        <v>7038</v>
      </c>
    </row>
    <row r="3055" spans="47:50">
      <c r="AU3055" t="s">
        <v>7296</v>
      </c>
      <c r="AV3055" t="str">
        <f t="shared" si="48"/>
        <v>Biologiczno-mechaniczna oczyyszczalnia ścieków BOS 500 w aglomeracji Dukla</v>
      </c>
      <c r="AW3055" t="s">
        <v>8792</v>
      </c>
      <c r="AX3055" t="s">
        <v>7293</v>
      </c>
    </row>
    <row r="3056" spans="47:50">
      <c r="AU3056" t="s">
        <v>3207</v>
      </c>
      <c r="AV3056" t="str">
        <f t="shared" si="48"/>
        <v>Oczyszczalnia ścieków w Drzycimiu w aglomeracji Drzycim</v>
      </c>
      <c r="AW3056" t="s">
        <v>8796</v>
      </c>
      <c r="AX3056" t="s">
        <v>3205</v>
      </c>
    </row>
    <row r="3057" spans="47:50">
      <c r="AU3057" t="s">
        <v>3208</v>
      </c>
      <c r="AV3057" t="str">
        <f t="shared" si="48"/>
        <v>Oczyszczalnia ścieków socjalno-bytowych Zakład Gródek w aglomeracji Drzycim</v>
      </c>
      <c r="AW3057" t="s">
        <v>8799</v>
      </c>
      <c r="AX3057" t="s">
        <v>3205</v>
      </c>
    </row>
    <row r="3058" spans="47:50">
      <c r="AU3058" t="s">
        <v>3209</v>
      </c>
      <c r="AV3058" t="str">
        <f t="shared" si="48"/>
        <v>Oczyszczalnia scieków socjalno - bytowych Spółdzielnia Mieszkaniowa "ENERGETYK" Gródek w aglomeracji Drzycim</v>
      </c>
      <c r="AW3058" t="s">
        <v>8802</v>
      </c>
      <c r="AX3058" t="s">
        <v>3205</v>
      </c>
    </row>
    <row r="3059" spans="47:50">
      <c r="AU3059" t="s">
        <v>8772</v>
      </c>
      <c r="AV3059" t="str">
        <f t="shared" si="48"/>
        <v>Oczyszczalnia ścieków w Drzewicy w aglomeracji Drzewica</v>
      </c>
      <c r="AW3059" t="s">
        <v>8805</v>
      </c>
      <c r="AX3059" t="s">
        <v>8769</v>
      </c>
    </row>
    <row r="3060" spans="47:50">
      <c r="AU3060" t="s">
        <v>4814</v>
      </c>
      <c r="AV3060" t="str">
        <f t="shared" si="48"/>
        <v>Niedary w aglomeracji Drwinia</v>
      </c>
      <c r="AW3060" t="s">
        <v>8809</v>
      </c>
      <c r="AX3060" t="s">
        <v>4811</v>
      </c>
    </row>
    <row r="3061" spans="47:50">
      <c r="AU3061" t="s">
        <v>4815</v>
      </c>
      <c r="AV3061" t="str">
        <f t="shared" si="48"/>
        <v>Dziewin w aglomeracji Drwinia</v>
      </c>
      <c r="AW3061" t="s">
        <v>8812</v>
      </c>
      <c r="AX3061" t="s">
        <v>4811</v>
      </c>
    </row>
    <row r="3062" spans="47:50">
      <c r="AU3062" t="s">
        <v>8767</v>
      </c>
      <c r="AV3062" t="str">
        <f t="shared" si="48"/>
        <v>BIBLOK PS-400 w aglomeracji Drobin</v>
      </c>
      <c r="AW3062" t="s">
        <v>8818</v>
      </c>
      <c r="AX3062" t="s">
        <v>8765</v>
      </c>
    </row>
    <row r="3063" spans="47:50">
      <c r="AU3063" t="s">
        <v>2163</v>
      </c>
      <c r="AV3063" t="str">
        <f t="shared" si="48"/>
        <v>Drezdenko w aglomeracji Drezdenko</v>
      </c>
      <c r="AW3063" t="s">
        <v>2161</v>
      </c>
      <c r="AX3063" t="s">
        <v>2161</v>
      </c>
    </row>
    <row r="3064" spans="47:50">
      <c r="AU3064" t="s">
        <v>1176</v>
      </c>
      <c r="AV3064" t="str">
        <f t="shared" si="48"/>
        <v>Drawsko Pomorskie w aglomeracji Drawsko Pomorskie</v>
      </c>
      <c r="AW3064" t="s">
        <v>2437</v>
      </c>
      <c r="AX3064" t="s">
        <v>2437</v>
      </c>
    </row>
    <row r="3065" spans="47:50">
      <c r="AU3065" t="s">
        <v>2341</v>
      </c>
      <c r="AV3065" t="str">
        <f t="shared" si="48"/>
        <v>Oczyszczalnia ścieków w Drawskim Młynie w aglomeracji Drawsko</v>
      </c>
      <c r="AW3065" t="s">
        <v>8827</v>
      </c>
      <c r="AX3065" t="s">
        <v>2339</v>
      </c>
    </row>
    <row r="3066" spans="47:50">
      <c r="AU3066" t="s">
        <v>2481</v>
      </c>
      <c r="AV3066" t="str">
        <f t="shared" si="48"/>
        <v>DRAWNO w aglomeracji DRAWNO</v>
      </c>
      <c r="AW3066" t="s">
        <v>2479</v>
      </c>
      <c r="AX3066" t="s">
        <v>2479</v>
      </c>
    </row>
    <row r="3067" spans="47:50">
      <c r="AU3067" t="s">
        <v>2848</v>
      </c>
      <c r="AV3067" t="str">
        <f t="shared" si="48"/>
        <v>Dolna Grupa w aglomeracji Dragacz</v>
      </c>
      <c r="AW3067" t="s">
        <v>8832</v>
      </c>
      <c r="AX3067" t="s">
        <v>2845</v>
      </c>
    </row>
    <row r="3068" spans="47:50">
      <c r="AU3068" t="s">
        <v>6885</v>
      </c>
      <c r="AV3068" t="str">
        <f t="shared" si="48"/>
        <v>oczyszczalnia Dopiewo w aglomeracji Dopiewo</v>
      </c>
      <c r="AW3068" t="s">
        <v>8836</v>
      </c>
      <c r="AX3068" t="s">
        <v>6883</v>
      </c>
    </row>
    <row r="3069" spans="47:50">
      <c r="AU3069" t="s">
        <v>7289</v>
      </c>
      <c r="AV3069" t="str">
        <f t="shared" si="48"/>
        <v>Oczyszczalnia Ścieków w Domaradzu w aglomeracji Domaradz</v>
      </c>
      <c r="AW3069" t="s">
        <v>8840</v>
      </c>
      <c r="AX3069" t="s">
        <v>7287</v>
      </c>
    </row>
    <row r="3070" spans="47:50">
      <c r="AU3070" t="s">
        <v>1501</v>
      </c>
      <c r="AV3070" t="str">
        <f t="shared" si="48"/>
        <v>DOLICE w aglomeracji Dolice</v>
      </c>
      <c r="AW3070" t="s">
        <v>8844</v>
      </c>
      <c r="AX3070" t="s">
        <v>1499</v>
      </c>
    </row>
    <row r="3071" spans="47:50">
      <c r="AU3071" t="s">
        <v>8762</v>
      </c>
      <c r="AV3071" t="str">
        <f t="shared" si="48"/>
        <v>Dobrzyń nad Wisłą w aglomeracji Dobrzyń nad Wisłą</v>
      </c>
      <c r="AW3071" t="s">
        <v>8759</v>
      </c>
      <c r="AX3071" t="s">
        <v>8759</v>
      </c>
    </row>
    <row r="3072" spans="47:50">
      <c r="AU3072" t="s">
        <v>6391</v>
      </c>
      <c r="AV3072" t="str">
        <f t="shared" si="48"/>
        <v>OCZYSZCZALNIA ŚCIEKÓ W DOBRZYCY w aglomeracji Dobrzyca</v>
      </c>
      <c r="AW3072" t="s">
        <v>8849</v>
      </c>
      <c r="AX3072" t="s">
        <v>6388</v>
      </c>
    </row>
    <row r="3073" spans="47:50">
      <c r="AU3073" t="s">
        <v>3905</v>
      </c>
      <c r="AV3073" t="str">
        <f t="shared" si="48"/>
        <v xml:space="preserve">Dobrzeń Wielki  w aglomeracji Dobrzeń Wielki </v>
      </c>
      <c r="AW3073" t="s">
        <v>3901</v>
      </c>
      <c r="AX3073" t="s">
        <v>3901</v>
      </c>
    </row>
    <row r="3074" spans="47:50">
      <c r="AU3074" t="s">
        <v>1103</v>
      </c>
      <c r="AV3074" t="str">
        <f t="shared" si="48"/>
        <v>Oczyszczalnia Dobrzany w aglomeracji Dobrzany</v>
      </c>
      <c r="AW3074" t="s">
        <v>8855</v>
      </c>
      <c r="AX3074" t="s">
        <v>1098</v>
      </c>
    </row>
    <row r="3075" spans="47:50">
      <c r="AU3075" t="s">
        <v>8229</v>
      </c>
      <c r="AV3075" t="str">
        <f t="shared" si="48"/>
        <v>DOBROSZYCE w aglomeracji DOBROSZYCE</v>
      </c>
      <c r="AW3075" t="s">
        <v>8227</v>
      </c>
      <c r="AX3075" t="s">
        <v>8227</v>
      </c>
    </row>
    <row r="3076" spans="47:50">
      <c r="AU3076" t="s">
        <v>3627</v>
      </c>
      <c r="AV3076" t="str">
        <f t="shared" si="48"/>
        <v>Dobrodzień w aglomeracji Dobrodzień</v>
      </c>
      <c r="AW3076" t="s">
        <v>3621</v>
      </c>
      <c r="AX3076" t="s">
        <v>3621</v>
      </c>
    </row>
    <row r="3077" spans="47:50">
      <c r="AU3077" t="s">
        <v>1845</v>
      </c>
      <c r="AV3077" t="str">
        <f t="shared" si="48"/>
        <v>Kosyń w aglomeracji Dobre Miasto</v>
      </c>
      <c r="AW3077" t="s">
        <v>8863</v>
      </c>
      <c r="AX3077" t="s">
        <v>1843</v>
      </c>
    </row>
    <row r="3078" spans="47:50">
      <c r="AU3078" t="s">
        <v>2134</v>
      </c>
      <c r="AV3078" t="str">
        <f t="shared" si="48"/>
        <v>Dobre w aglomeracji Dobre</v>
      </c>
      <c r="AW3078" t="s">
        <v>2132</v>
      </c>
      <c r="AX3078" t="s">
        <v>2132</v>
      </c>
    </row>
    <row r="3079" spans="47:50">
      <c r="AU3079" t="s">
        <v>8757</v>
      </c>
      <c r="AV3079" t="str">
        <f t="shared" si="48"/>
        <v>Oczyszczalnia scieków Dobre ul. Lawendowa 14 w aglomeracji Dobre</v>
      </c>
      <c r="AW3079" t="s">
        <v>8869</v>
      </c>
      <c r="AX3079" t="s">
        <v>2132</v>
      </c>
    </row>
    <row r="3080" spans="47:50">
      <c r="AU3080" t="s">
        <v>1183</v>
      </c>
      <c r="AV3080" t="str">
        <f t="shared" si="48"/>
        <v>Oczyszczalnia Ścieków Redlica w aglomeracji Dobra</v>
      </c>
      <c r="AW3080" t="s">
        <v>8872</v>
      </c>
      <c r="AX3080" t="s">
        <v>1181</v>
      </c>
    </row>
    <row r="3081" spans="47:50">
      <c r="AU3081" t="s">
        <v>5292</v>
      </c>
      <c r="AV3081" t="str">
        <f t="shared" si="48"/>
        <v>Dobra w aglomeracji Dobra</v>
      </c>
      <c r="AW3081" t="s">
        <v>1181</v>
      </c>
      <c r="AX3081" t="s">
        <v>1181</v>
      </c>
    </row>
    <row r="3082" spans="47:50">
      <c r="AU3082" t="s">
        <v>5293</v>
      </c>
      <c r="AV3082" t="str">
        <f t="shared" si="48"/>
        <v>Przenosza w aglomeracji Dobra</v>
      </c>
      <c r="AW3082" t="s">
        <v>8878</v>
      </c>
      <c r="AX3082" t="s">
        <v>1181</v>
      </c>
    </row>
    <row r="3083" spans="47:50">
      <c r="AU3083" t="s">
        <v>6747</v>
      </c>
      <c r="AV3083" t="str">
        <f t="shared" si="48"/>
        <v>Dobra w aglomeracji Dobra</v>
      </c>
      <c r="AW3083" t="s">
        <v>1181</v>
      </c>
      <c r="AX3083" t="s">
        <v>1181</v>
      </c>
    </row>
    <row r="3084" spans="47:50">
      <c r="AU3084" t="s">
        <v>2177</v>
      </c>
      <c r="AV3084" t="str">
        <f t="shared" si="48"/>
        <v>Miejska Oczyszczalnia Ścieków w aglomeracji Dobiegniew</v>
      </c>
      <c r="AW3084" t="s">
        <v>1387</v>
      </c>
      <c r="AX3084" t="s">
        <v>2175</v>
      </c>
    </row>
    <row r="3085" spans="47:50">
      <c r="AU3085" t="s">
        <v>4457</v>
      </c>
      <c r="AV3085" t="str">
        <f t="shared" si="48"/>
        <v>Dobczyce w aglomeracji Dobczyce Centrum</v>
      </c>
      <c r="AW3085" t="s">
        <v>4454</v>
      </c>
      <c r="AX3085" t="s">
        <v>4452</v>
      </c>
    </row>
    <row r="3086" spans="47:50">
      <c r="AU3086" t="s">
        <v>7809</v>
      </c>
      <c r="AV3086" t="str">
        <f t="shared" si="48"/>
        <v>Mirków w aglomeracji Długołęka</v>
      </c>
      <c r="AW3086" t="s">
        <v>8892</v>
      </c>
      <c r="AX3086" t="s">
        <v>7806</v>
      </c>
    </row>
    <row r="3087" spans="47:50">
      <c r="AU3087" t="s">
        <v>1393</v>
      </c>
      <c r="AV3087" t="str">
        <f t="shared" si="48"/>
        <v>OCZYSZCZALNIA ŚCIEKÓW DĘBNO w aglomeracji Dębno</v>
      </c>
      <c r="AW3087" t="s">
        <v>8895</v>
      </c>
      <c r="AX3087" t="s">
        <v>1390</v>
      </c>
    </row>
    <row r="3088" spans="47:50">
      <c r="AU3088" t="s">
        <v>4807</v>
      </c>
      <c r="AV3088" t="str">
        <f t="shared" si="48"/>
        <v>Wola Dębińska w aglomeracji Dębno</v>
      </c>
      <c r="AW3088" t="s">
        <v>8899</v>
      </c>
      <c r="AX3088" t="s">
        <v>1390</v>
      </c>
    </row>
    <row r="3089" spans="47:50">
      <c r="AU3089" t="s">
        <v>4808</v>
      </c>
      <c r="AV3089" t="str">
        <f t="shared" si="48"/>
        <v>Maszkienice w aglomeracji Dębno</v>
      </c>
      <c r="AW3089" t="s">
        <v>8902</v>
      </c>
      <c r="AX3089" t="s">
        <v>1390</v>
      </c>
    </row>
    <row r="3090" spans="47:50">
      <c r="AU3090" t="s">
        <v>2594</v>
      </c>
      <c r="AV3090" t="str">
        <f t="shared" si="48"/>
        <v>Dębnica Kaszubska w aglomeracji Dębnica Kaszubska</v>
      </c>
      <c r="AW3090" t="s">
        <v>2592</v>
      </c>
      <c r="AX3090" t="s">
        <v>2592</v>
      </c>
    </row>
    <row r="3091" spans="47:50">
      <c r="AU3091" t="s">
        <v>8753</v>
      </c>
      <c r="AV3091" t="str">
        <f t="shared" si="48"/>
        <v>Oczyszczalnia ścieków Miejskiego Zakładu Gospodarki Komunalnej Sp. z o.o. w aglomeracji Dęblin</v>
      </c>
      <c r="AW3091" t="s">
        <v>8907</v>
      </c>
      <c r="AX3091" t="s">
        <v>8750</v>
      </c>
    </row>
    <row r="3092" spans="47:50">
      <c r="AU3092" t="s">
        <v>7284</v>
      </c>
      <c r="AV3092" t="str">
        <f t="shared" si="48"/>
        <v>Oczyszczalnia Ścieków Miejskich w aglomeracji Dębica</v>
      </c>
      <c r="AW3092" t="s">
        <v>8913</v>
      </c>
      <c r="AX3092" t="s">
        <v>7280</v>
      </c>
    </row>
    <row r="3093" spans="47:50">
      <c r="AU3093" t="s">
        <v>8747</v>
      </c>
      <c r="AV3093" t="str">
        <f t="shared" si="48"/>
        <v>Dębe Wielkie w aglomeracji Dębe Wielkie</v>
      </c>
      <c r="AW3093" t="s">
        <v>8744</v>
      </c>
      <c r="AX3093" t="s">
        <v>8744</v>
      </c>
    </row>
    <row r="3094" spans="47:50">
      <c r="AU3094" t="s">
        <v>2192</v>
      </c>
      <c r="AV3094" t="str">
        <f t="shared" si="48"/>
        <v>Oczyszczalnia ścieków Debrzno Wieś w aglomeracji Debrzno</v>
      </c>
      <c r="AW3094" t="s">
        <v>8919</v>
      </c>
      <c r="AX3094" t="s">
        <v>2188</v>
      </c>
    </row>
    <row r="3095" spans="47:50">
      <c r="AU3095" t="s">
        <v>2587</v>
      </c>
      <c r="AV3095" t="str">
        <f t="shared" si="48"/>
        <v>GMINNA OCZYSZCZALNIA ŚCIEKÓW w aglomeracji Dąbrówno</v>
      </c>
      <c r="AW3095" t="s">
        <v>4230</v>
      </c>
      <c r="AX3095" t="s">
        <v>2584</v>
      </c>
    </row>
    <row r="3096" spans="47:50">
      <c r="AU3096" t="s">
        <v>8742</v>
      </c>
      <c r="AV3096" t="str">
        <f t="shared" si="48"/>
        <v>Oczyszczalnia ścieków w Dąbrówce w aglomeracji Dąbrówka</v>
      </c>
      <c r="AW3096" t="s">
        <v>8924</v>
      </c>
      <c r="AX3096" t="s">
        <v>8740</v>
      </c>
    </row>
    <row r="3097" spans="47:50">
      <c r="AU3097" t="s">
        <v>5137</v>
      </c>
      <c r="AV3097" t="str">
        <f t="shared" ref="AV3097:AV3160" si="49">CONCATENATE("",AW3097," w aglomeracji ",AX3097)</f>
        <v>oczyszczalnia ścieków komunalnych w Dąbrowie Tarnowskiej w aglomeracji Dąbrowa Tarnowska</v>
      </c>
      <c r="AW3097" t="s">
        <v>8927</v>
      </c>
      <c r="AX3097" t="s">
        <v>5135</v>
      </c>
    </row>
    <row r="3098" spans="47:50">
      <c r="AU3098" t="s">
        <v>3618</v>
      </c>
      <c r="AV3098" t="str">
        <f t="shared" si="49"/>
        <v>Oczyszczalnia ścieków Centrum w aglomeracji Dąbrowa Górnicza</v>
      </c>
      <c r="AW3098" t="s">
        <v>8934</v>
      </c>
      <c r="AX3098" t="s">
        <v>3614</v>
      </c>
    </row>
    <row r="3099" spans="47:50">
      <c r="AU3099" t="s">
        <v>2576</v>
      </c>
      <c r="AV3099" t="str">
        <f t="shared" si="49"/>
        <v>Dąbrowa Biksupia  w aglomeracji Dąbrowa Biskupia</v>
      </c>
      <c r="AW3099" t="s">
        <v>2574</v>
      </c>
      <c r="AX3099" t="s">
        <v>2573</v>
      </c>
    </row>
    <row r="3100" spans="47:50">
      <c r="AU3100" t="s">
        <v>1597</v>
      </c>
      <c r="AV3100" t="str">
        <f t="shared" si="49"/>
        <v>Oczyszczalnia biologiczno mechaniczna Dąbrowa Białostocka w aglomeracji Dąbrowa Białostocka</v>
      </c>
      <c r="AW3100" t="s">
        <v>8940</v>
      </c>
      <c r="AX3100" t="s">
        <v>1594</v>
      </c>
    </row>
    <row r="3101" spans="47:50">
      <c r="AU3101" t="s">
        <v>3896</v>
      </c>
      <c r="AV3101" t="str">
        <f t="shared" si="49"/>
        <v>Dankowice w aglomeracji Dankowice</v>
      </c>
      <c r="AW3101" t="s">
        <v>3893</v>
      </c>
      <c r="AX3101" t="s">
        <v>3893</v>
      </c>
    </row>
    <row r="3102" spans="47:50">
      <c r="AU3102" t="s">
        <v>6422</v>
      </c>
      <c r="AV3102" t="str">
        <f t="shared" si="49"/>
        <v>Gminna Oczyszczalnia Ścieków w aglomeracji Damasławek</v>
      </c>
      <c r="AW3102" t="s">
        <v>4167</v>
      </c>
      <c r="AX3102" t="s">
        <v>6420</v>
      </c>
    </row>
    <row r="3103" spans="47:50">
      <c r="AU3103" t="s">
        <v>4795</v>
      </c>
      <c r="AV3103" t="str">
        <f t="shared" si="49"/>
        <v>Daleszyce w aglomeracji Daleszyce</v>
      </c>
      <c r="AW3103" t="s">
        <v>4793</v>
      </c>
      <c r="AX3103" t="s">
        <v>4793</v>
      </c>
    </row>
    <row r="3104" spans="47:50">
      <c r="AU3104" t="s">
        <v>7277</v>
      </c>
      <c r="AV3104" t="str">
        <f t="shared" si="49"/>
        <v>Przedmieście Czudeckie w aglomeracji Czudec</v>
      </c>
      <c r="AW3104" t="s">
        <v>8953</v>
      </c>
      <c r="AX3104" t="s">
        <v>7275</v>
      </c>
    </row>
    <row r="3105" spans="47:50">
      <c r="AU3105" t="s">
        <v>8737</v>
      </c>
      <c r="AV3105" t="str">
        <f t="shared" si="49"/>
        <v>Oczyszczalnia w Czosnowie w aglomeracji Czosnów</v>
      </c>
      <c r="AW3105" t="s">
        <v>8958</v>
      </c>
      <c r="AX3105" t="s">
        <v>8735</v>
      </c>
    </row>
    <row r="3106" spans="47:50">
      <c r="AU3106" t="s">
        <v>2185</v>
      </c>
      <c r="AV3106" t="str">
        <f t="shared" si="49"/>
        <v>Miejska Oczyszczalnia Ścieków w aglomeracji Człuchów</v>
      </c>
      <c r="AW3106" t="s">
        <v>1387</v>
      </c>
      <c r="AX3106" t="s">
        <v>2180</v>
      </c>
    </row>
    <row r="3107" spans="47:50">
      <c r="AU3107" t="s">
        <v>2460</v>
      </c>
      <c r="AV3107" t="str">
        <f t="shared" si="49"/>
        <v>Człopa w aglomeracji Człopa</v>
      </c>
      <c r="AW3107" t="s">
        <v>2458</v>
      </c>
      <c r="AX3107" t="s">
        <v>2458</v>
      </c>
    </row>
    <row r="3108" spans="47:50">
      <c r="AU3108" t="s">
        <v>6607</v>
      </c>
      <c r="AV3108" t="str">
        <f t="shared" si="49"/>
        <v>Oczyszczalnia Ścieków DŹBÓW (OŚD) w aglomeracji Częstochowa</v>
      </c>
      <c r="AW3108" t="s">
        <v>8968</v>
      </c>
      <c r="AX3108" t="s">
        <v>6604</v>
      </c>
    </row>
    <row r="3109" spans="47:50">
      <c r="AU3109" t="s">
        <v>6608</v>
      </c>
      <c r="AV3109" t="str">
        <f t="shared" si="49"/>
        <v>Centralna Oczyszczalnia Ścieków (COŚ) w aglomeracji Częstochowa</v>
      </c>
      <c r="AW3109" t="s">
        <v>8971</v>
      </c>
      <c r="AX3109" t="s">
        <v>6604</v>
      </c>
    </row>
    <row r="3110" spans="47:50">
      <c r="AU3110" t="s">
        <v>4241</v>
      </c>
      <c r="AV3110" t="str">
        <f t="shared" si="49"/>
        <v>PWiK Czerwionka-Leszczyny Sp. z o.o. w aglomeracji Czerwionka-Leszczyny</v>
      </c>
      <c r="AW3110" t="s">
        <v>8975</v>
      </c>
      <c r="AX3110" t="s">
        <v>4239</v>
      </c>
    </row>
    <row r="3111" spans="47:50">
      <c r="AU3111" t="s">
        <v>8221</v>
      </c>
      <c r="AV3111" t="str">
        <f t="shared" si="49"/>
        <v>Czerwieńsk w aglomeracji Czerwieńsk</v>
      </c>
      <c r="AW3111" t="s">
        <v>8219</v>
      </c>
      <c r="AX3111" t="s">
        <v>8219</v>
      </c>
    </row>
    <row r="3112" spans="47:50">
      <c r="AU3112" t="s">
        <v>3203</v>
      </c>
      <c r="AV3112" t="str">
        <f t="shared" si="49"/>
        <v>Czersk w aglomeracji Czersk</v>
      </c>
      <c r="AW3112" t="s">
        <v>3199</v>
      </c>
      <c r="AX3112" t="s">
        <v>3199</v>
      </c>
    </row>
    <row r="3113" spans="47:50">
      <c r="AU3113" t="s">
        <v>2571</v>
      </c>
      <c r="AV3113" t="str">
        <f t="shared" si="49"/>
        <v>CZERNIKOWO w aglomeracji Czernikowo</v>
      </c>
      <c r="AW3113" t="s">
        <v>8985</v>
      </c>
      <c r="AX3113" t="s">
        <v>2568</v>
      </c>
    </row>
    <row r="3114" spans="47:50">
      <c r="AU3114" t="s">
        <v>6878</v>
      </c>
      <c r="AV3114" t="str">
        <f t="shared" si="49"/>
        <v>Czerniejewo w aglomeracji Czerniejewo</v>
      </c>
      <c r="AW3114" t="s">
        <v>6876</v>
      </c>
      <c r="AX3114" t="s">
        <v>6876</v>
      </c>
    </row>
    <row r="3115" spans="47:50">
      <c r="AU3115" t="s">
        <v>5239</v>
      </c>
      <c r="AV3115" t="str">
        <f t="shared" si="49"/>
        <v>Wołowice w aglomeracji Czernichów</v>
      </c>
      <c r="AW3115" t="s">
        <v>8995</v>
      </c>
      <c r="AX3115" t="s">
        <v>5237</v>
      </c>
    </row>
    <row r="3116" spans="47:50">
      <c r="AU3116" t="s">
        <v>5240</v>
      </c>
      <c r="AV3116" t="str">
        <f t="shared" si="49"/>
        <v>Przeginia Duchowna w aglomeracji Czernichów</v>
      </c>
      <c r="AW3116" t="s">
        <v>8998</v>
      </c>
      <c r="AX3116" t="s">
        <v>5237</v>
      </c>
    </row>
    <row r="3117" spans="47:50">
      <c r="AU3117" t="s">
        <v>7271</v>
      </c>
      <c r="AV3117" t="str">
        <f t="shared" si="49"/>
        <v>CZERMIN w aglomeracji CZERMIN</v>
      </c>
      <c r="AW3117" t="s">
        <v>9001</v>
      </c>
      <c r="AX3117" t="s">
        <v>9001</v>
      </c>
    </row>
    <row r="3118" spans="47:50">
      <c r="AU3118" t="s">
        <v>7272</v>
      </c>
      <c r="AV3118" t="str">
        <f t="shared" si="49"/>
        <v>SADKOWA GÓRA w aglomeracji CZERMIN</v>
      </c>
      <c r="AW3118" t="s">
        <v>9006</v>
      </c>
      <c r="AX3118" t="s">
        <v>9001</v>
      </c>
    </row>
    <row r="3119" spans="47:50">
      <c r="AU3119" t="s">
        <v>5988</v>
      </c>
      <c r="AV3119" t="str">
        <f t="shared" si="49"/>
        <v>Wielska w aglomeracji Czeremcha</v>
      </c>
      <c r="AW3119" t="s">
        <v>9009</v>
      </c>
      <c r="AX3119" t="s">
        <v>5986</v>
      </c>
    </row>
    <row r="3120" spans="47:50">
      <c r="AU3120" t="s">
        <v>6902</v>
      </c>
      <c r="AV3120" t="str">
        <f t="shared" si="49"/>
        <v xml:space="preserve">OCZYSZCZALNIA ŚCIEKÓW CZEMPIŃ w aglomeracji Czempiń </v>
      </c>
      <c r="AW3120" t="s">
        <v>9013</v>
      </c>
      <c r="AX3120" t="s">
        <v>6898</v>
      </c>
    </row>
    <row r="3121" spans="47:50">
      <c r="AU3121" t="s">
        <v>5789</v>
      </c>
      <c r="AV3121" t="str">
        <f t="shared" si="49"/>
        <v>Gminna oczyszcalnia ścieków w Czemiernikach w aglomeracji Czemierniki</v>
      </c>
      <c r="AW3121" t="s">
        <v>9016</v>
      </c>
      <c r="AX3121" t="s">
        <v>5787</v>
      </c>
    </row>
    <row r="3122" spans="47:50">
      <c r="AU3122" t="s">
        <v>3610</v>
      </c>
      <c r="AV3122" t="str">
        <f t="shared" si="49"/>
        <v>Czechowice-Dziedzice w aglomeracji Czechowice-Dziedzice</v>
      </c>
      <c r="AW3122" t="s">
        <v>3606</v>
      </c>
      <c r="AX3122" t="s">
        <v>3606</v>
      </c>
    </row>
    <row r="3123" spans="47:50">
      <c r="AU3123" t="s">
        <v>4789</v>
      </c>
      <c r="AV3123" t="str">
        <f t="shared" si="49"/>
        <v>O.Ś. Jurków w aglomeracji Czchów</v>
      </c>
      <c r="AW3123" t="s">
        <v>9021</v>
      </c>
      <c r="AX3123" t="s">
        <v>4786</v>
      </c>
    </row>
    <row r="3124" spans="47:50">
      <c r="AU3124" t="s">
        <v>4784</v>
      </c>
      <c r="AV3124" t="str">
        <f t="shared" si="49"/>
        <v>Czarny Dunajec w aglomeracji Czarny Dunajec</v>
      </c>
      <c r="AW3124" t="s">
        <v>4780</v>
      </c>
      <c r="AX3124" t="s">
        <v>4780</v>
      </c>
    </row>
    <row r="3125" spans="47:50">
      <c r="AU3125" t="s">
        <v>8732</v>
      </c>
      <c r="AV3125" t="str">
        <f t="shared" si="49"/>
        <v>GOŚ Czarnocin bio-pak 500 w aglomeracji Czarnocin</v>
      </c>
      <c r="AW3125" t="s">
        <v>9027</v>
      </c>
      <c r="AX3125" t="s">
        <v>8729</v>
      </c>
    </row>
    <row r="3126" spans="47:50">
      <c r="AU3126" t="s">
        <v>2267</v>
      </c>
      <c r="AV3126" t="str">
        <f t="shared" si="49"/>
        <v>Miejska Oczyszczalnia Ścieków Komunalnych w aglomeracji Czarnków</v>
      </c>
      <c r="AW3126" t="s">
        <v>6496</v>
      </c>
      <c r="AX3126" t="s">
        <v>2264</v>
      </c>
    </row>
    <row r="3127" spans="47:50">
      <c r="AU3127" t="s">
        <v>2199</v>
      </c>
      <c r="AV3127" t="str">
        <f t="shared" si="49"/>
        <v>Oczyszczalnia Ścieków Czarne w aglomeracji Czarne</v>
      </c>
      <c r="AW3127" t="s">
        <v>9033</v>
      </c>
      <c r="AX3127" t="s">
        <v>2197</v>
      </c>
    </row>
    <row r="3128" spans="47:50">
      <c r="AU3128" t="s">
        <v>2563</v>
      </c>
      <c r="AV3128" t="str">
        <f t="shared" si="49"/>
        <v>Oczyszczalnia "Podkomorzyce" w aglomeracji Czarna Dąbrówka</v>
      </c>
      <c r="AW3128" t="s">
        <v>9037</v>
      </c>
      <c r="AX3128" t="s">
        <v>2561</v>
      </c>
    </row>
    <row r="3129" spans="47:50">
      <c r="AU3129" t="s">
        <v>1657</v>
      </c>
      <c r="AV3129" t="str">
        <f t="shared" si="49"/>
        <v>Oczyszczalnia ścieków Czarna Białostocka w aglomeracji Czarna Białostocka</v>
      </c>
      <c r="AW3129" t="s">
        <v>9042</v>
      </c>
      <c r="AX3129" t="s">
        <v>1655</v>
      </c>
    </row>
    <row r="3130" spans="47:50">
      <c r="AU3130" t="s">
        <v>7263</v>
      </c>
      <c r="AV3130" t="str">
        <f t="shared" si="49"/>
        <v>CZARNA w aglomeracji Czarna</v>
      </c>
      <c r="AW3130" t="s">
        <v>7033</v>
      </c>
      <c r="AX3130" t="s">
        <v>7032</v>
      </c>
    </row>
    <row r="3131" spans="47:50">
      <c r="AU3131" t="s">
        <v>7035</v>
      </c>
      <c r="AV3131" t="str">
        <f t="shared" si="49"/>
        <v>Oczyszczalnia w m. Czarna w aglomeracji Czarna</v>
      </c>
      <c r="AW3131" t="s">
        <v>9049</v>
      </c>
      <c r="AX3131" t="s">
        <v>7032</v>
      </c>
    </row>
    <row r="3132" spans="47:50">
      <c r="AU3132" t="s">
        <v>2429</v>
      </c>
      <c r="AV3132" t="str">
        <f t="shared" si="49"/>
        <v>Czaplinek w aglomeracji Czaplinek</v>
      </c>
      <c r="AW3132" t="s">
        <v>2426</v>
      </c>
      <c r="AX3132" t="s">
        <v>2426</v>
      </c>
    </row>
    <row r="3133" spans="47:50">
      <c r="AU3133" t="s">
        <v>8216</v>
      </c>
      <c r="AV3133" t="str">
        <f t="shared" si="49"/>
        <v>CYBINKA w aglomeracji Cybinka</v>
      </c>
      <c r="AW3133" t="s">
        <v>9056</v>
      </c>
      <c r="AX3133" t="s">
        <v>8214</v>
      </c>
    </row>
    <row r="3134" spans="47:50">
      <c r="AU3134" t="s">
        <v>8217</v>
      </c>
      <c r="AV3134" t="str">
        <f t="shared" si="49"/>
        <v>BIEGANÓW w aglomeracji Cybinka</v>
      </c>
      <c r="AW3134" t="s">
        <v>9060</v>
      </c>
      <c r="AX3134" t="s">
        <v>8214</v>
      </c>
    </row>
    <row r="3135" spans="47:50">
      <c r="AU3135" t="s">
        <v>7258</v>
      </c>
      <c r="AV3135" t="str">
        <f t="shared" si="49"/>
        <v>Oczyszczalnia ścieków w Cmolasie  w aglomeracji Cmolas</v>
      </c>
      <c r="AW3135" t="s">
        <v>9063</v>
      </c>
      <c r="AX3135" t="s">
        <v>7256</v>
      </c>
    </row>
    <row r="3136" spans="47:50">
      <c r="AU3136" t="s">
        <v>5298</v>
      </c>
      <c r="AV3136" t="str">
        <f t="shared" si="49"/>
        <v>Ciężkowice w aglomeracji Ciężkowice</v>
      </c>
      <c r="AW3136" t="s">
        <v>5296</v>
      </c>
      <c r="AX3136" t="s">
        <v>5296</v>
      </c>
    </row>
    <row r="3137" spans="47:50">
      <c r="AU3137" t="s">
        <v>5299</v>
      </c>
      <c r="AV3137" t="str">
        <f t="shared" si="49"/>
        <v>Bogoniowice w aglomeracji Ciężkowice</v>
      </c>
      <c r="AW3137" t="s">
        <v>9070</v>
      </c>
      <c r="AX3137" t="s">
        <v>5296</v>
      </c>
    </row>
    <row r="3138" spans="47:50">
      <c r="AU3138" t="s">
        <v>4234</v>
      </c>
      <c r="AV3138" t="str">
        <f t="shared" si="49"/>
        <v>Oczyszczalnia ścieków w Cieszynie w aglomeracji Cieszyn</v>
      </c>
      <c r="AW3138" t="s">
        <v>9073</v>
      </c>
      <c r="AX3138" t="s">
        <v>4232</v>
      </c>
    </row>
    <row r="3139" spans="47:50">
      <c r="AU3139" t="s">
        <v>7029</v>
      </c>
      <c r="AV3139" t="str">
        <f t="shared" si="49"/>
        <v>Cieszanów w aglomeracji Cieszanów</v>
      </c>
      <c r="AW3139" t="s">
        <v>7026</v>
      </c>
      <c r="AX3139" t="s">
        <v>7026</v>
      </c>
    </row>
    <row r="3140" spans="47:50">
      <c r="AU3140" t="s">
        <v>2556</v>
      </c>
      <c r="AV3140" t="str">
        <f t="shared" si="49"/>
        <v>Oczyszczalnia ścieków w Ciechocinku w aglomeracji Ciechocinek</v>
      </c>
      <c r="AW3140" t="s">
        <v>9080</v>
      </c>
      <c r="AX3140" t="s">
        <v>2554</v>
      </c>
    </row>
    <row r="3141" spans="47:50">
      <c r="AU3141" t="s">
        <v>8726</v>
      </c>
      <c r="AV3141" t="str">
        <f t="shared" si="49"/>
        <v>Ciechanów w aglomeracji Ciechanów</v>
      </c>
      <c r="AW3141" t="s">
        <v>8722</v>
      </c>
      <c r="AX3141" t="s">
        <v>8722</v>
      </c>
    </row>
    <row r="3142" spans="47:50">
      <c r="AU3142" t="s">
        <v>5978</v>
      </c>
      <c r="AV3142" t="str">
        <f t="shared" si="49"/>
        <v>Miejska oczyszczalnia ścieków w Ciechanowcu w aglomeracji Ciechanowiec</v>
      </c>
      <c r="AW3142" t="s">
        <v>9086</v>
      </c>
      <c r="AX3142" t="s">
        <v>5975</v>
      </c>
    </row>
    <row r="3143" spans="47:50">
      <c r="AU3143" t="s">
        <v>6697</v>
      </c>
      <c r="AV3143" t="str">
        <f t="shared" si="49"/>
        <v>Ciasna w aglomeracji Ciasna</v>
      </c>
      <c r="AW3143" t="s">
        <v>6694</v>
      </c>
      <c r="AX3143" t="s">
        <v>6694</v>
      </c>
    </row>
    <row r="3144" spans="47:50">
      <c r="AU3144" t="s">
        <v>4228</v>
      </c>
      <c r="AV3144" t="str">
        <f t="shared" si="49"/>
        <v>Gminna Oczyszczalnia Ścieków Mnich w aglomeracji Chybie</v>
      </c>
      <c r="AW3144" t="s">
        <v>9092</v>
      </c>
      <c r="AX3144" t="s">
        <v>4226</v>
      </c>
    </row>
    <row r="3145" spans="47:50">
      <c r="AU3145" t="s">
        <v>5120</v>
      </c>
      <c r="AV3145" t="str">
        <f t="shared" si="49"/>
        <v>GOŚ CHRZANÓW w aglomeracji Chrzanów</v>
      </c>
      <c r="AW3145" t="s">
        <v>9096</v>
      </c>
      <c r="AX3145" t="s">
        <v>5117</v>
      </c>
    </row>
    <row r="3146" spans="47:50">
      <c r="AU3146" t="s">
        <v>1450</v>
      </c>
      <c r="AV3146" t="str">
        <f t="shared" si="49"/>
        <v>Miejska Oczyszczalnia Ścieków w Choszcznie w aglomeracji Choszczno</v>
      </c>
      <c r="AW3146" t="s">
        <v>9100</v>
      </c>
      <c r="AX3146" t="s">
        <v>1448</v>
      </c>
    </row>
    <row r="3147" spans="47:50">
      <c r="AU3147" t="s">
        <v>3888</v>
      </c>
      <c r="AV3147" t="str">
        <f t="shared" si="49"/>
        <v>Klimzowiec w aglomeracji Chorzów - Świętochłowice</v>
      </c>
      <c r="AW3147" t="s">
        <v>9103</v>
      </c>
      <c r="AX3147" t="s">
        <v>3884</v>
      </c>
    </row>
    <row r="3148" spans="47:50">
      <c r="AU3148" t="s">
        <v>8717</v>
      </c>
      <c r="AV3148" t="str">
        <f t="shared" si="49"/>
        <v>Miejska oczyszczalnia ścieków w Chorzelach w aglomeracji Chorzele</v>
      </c>
      <c r="AW3148" t="s">
        <v>9106</v>
      </c>
      <c r="AX3148" t="s">
        <v>8713</v>
      </c>
    </row>
    <row r="3149" spans="47:50">
      <c r="AU3149" t="s">
        <v>1741</v>
      </c>
      <c r="AV3149" t="str">
        <f t="shared" si="49"/>
        <v>Choroszcz w aglomeracji Choroszcz</v>
      </c>
      <c r="AW3149" t="s">
        <v>1739</v>
      </c>
      <c r="AX3149" t="s">
        <v>1739</v>
      </c>
    </row>
    <row r="3150" spans="47:50">
      <c r="AU3150" t="s">
        <v>8211</v>
      </c>
      <c r="AV3150" t="str">
        <f t="shared" si="49"/>
        <v>oczyszczalnia scieków w Goliszowie w aglomeracji Chojnów</v>
      </c>
      <c r="AW3150" t="s">
        <v>9114</v>
      </c>
      <c r="AX3150" t="s">
        <v>8206</v>
      </c>
    </row>
    <row r="3151" spans="47:50">
      <c r="AU3151" t="s">
        <v>3196</v>
      </c>
      <c r="AV3151" t="str">
        <f t="shared" si="49"/>
        <v>Oczyszczalnia Chojnice Igły w aglomeracji Chojnice</v>
      </c>
      <c r="AW3151" t="s">
        <v>9117</v>
      </c>
      <c r="AX3151" t="s">
        <v>2498</v>
      </c>
    </row>
    <row r="3152" spans="47:50">
      <c r="AU3152" t="s">
        <v>1507</v>
      </c>
      <c r="AV3152" t="str">
        <f t="shared" si="49"/>
        <v>Chojna w aglomeracji Chojna</v>
      </c>
      <c r="AW3152" t="s">
        <v>1505</v>
      </c>
      <c r="AX3152" t="s">
        <v>1505</v>
      </c>
    </row>
    <row r="3153" spans="47:50">
      <c r="AU3153" t="s">
        <v>2236</v>
      </c>
      <c r="AV3153" t="str">
        <f t="shared" si="49"/>
        <v>Miejska oczyszczalnia Studzieniec Łęg w aglomeracji Chodzież</v>
      </c>
      <c r="AW3153" t="s">
        <v>9123</v>
      </c>
      <c r="AX3153" t="s">
        <v>2231</v>
      </c>
    </row>
    <row r="3154" spans="47:50">
      <c r="AU3154" t="s">
        <v>8709</v>
      </c>
      <c r="AV3154" t="str">
        <f t="shared" si="49"/>
        <v>MIELNO-LUBIENIEC w aglomeracji Chodecz</v>
      </c>
      <c r="AW3154" t="s">
        <v>9126</v>
      </c>
      <c r="AX3154" t="s">
        <v>8707</v>
      </c>
    </row>
    <row r="3155" spans="47:50">
      <c r="AU3155" t="s">
        <v>2549</v>
      </c>
      <c r="AV3155" t="str">
        <f t="shared" si="49"/>
        <v>Choczewo w aglomeracji Choczewo</v>
      </c>
      <c r="AW3155" t="s">
        <v>2547</v>
      </c>
      <c r="AX3155" t="s">
        <v>2547</v>
      </c>
    </row>
    <row r="3156" spans="47:50">
      <c r="AU3156" t="s">
        <v>6487</v>
      </c>
      <c r="AV3156" t="str">
        <f t="shared" si="49"/>
        <v>Chocz w aglomeracji Chocz</v>
      </c>
      <c r="AW3156" t="s">
        <v>6485</v>
      </c>
      <c r="AX3156" t="s">
        <v>6485</v>
      </c>
    </row>
    <row r="3157" spans="47:50">
      <c r="AU3157" t="s">
        <v>1428</v>
      </c>
      <c r="AV3157" t="str">
        <f t="shared" si="49"/>
        <v>Komunalna Oczyszczalnia ścieków w Chociwlu w aglomeracji Chociwel</v>
      </c>
      <c r="AW3157" t="s">
        <v>9138</v>
      </c>
      <c r="AX3157" t="s">
        <v>1426</v>
      </c>
    </row>
    <row r="3158" spans="47:50">
      <c r="AU3158" t="s">
        <v>6195</v>
      </c>
      <c r="AV3158" t="str">
        <f t="shared" si="49"/>
        <v>Boguszyn w aglomeracji Chocicza</v>
      </c>
      <c r="AW3158" t="s">
        <v>9142</v>
      </c>
      <c r="AX3158" t="s">
        <v>6193</v>
      </c>
    </row>
    <row r="3159" spans="47:50">
      <c r="AU3159" t="s">
        <v>7803</v>
      </c>
      <c r="AV3159" t="str">
        <f t="shared" si="49"/>
        <v>Chocianów w aglomeracji CHOCIANÓW</v>
      </c>
      <c r="AW3159" t="s">
        <v>7800</v>
      </c>
      <c r="AX3159" t="s">
        <v>9146</v>
      </c>
    </row>
    <row r="3160" spans="47:50">
      <c r="AU3160" t="s">
        <v>8704</v>
      </c>
      <c r="AV3160" t="str">
        <f t="shared" si="49"/>
        <v>Komunalna Oczyszczalnia w Choceniu w aglomeracji Choceń</v>
      </c>
      <c r="AW3160" t="s">
        <v>9149</v>
      </c>
      <c r="AX3160" t="s">
        <v>8702</v>
      </c>
    </row>
    <row r="3161" spans="47:50">
      <c r="AU3161" t="s">
        <v>2542</v>
      </c>
      <c r="AV3161" t="str">
        <f t="shared" ref="AV3161:AV3224" si="50">CONCATENATE("",AW3161," w aglomeracji ",AX3161)</f>
        <v>Oczyszczalnia Ścieków Kożyczkowo w aglomeracji Chmielno</v>
      </c>
      <c r="AW3161" t="s">
        <v>9152</v>
      </c>
      <c r="AX3161" t="s">
        <v>2538</v>
      </c>
    </row>
    <row r="3162" spans="47:50">
      <c r="AU3162" t="s">
        <v>5262</v>
      </c>
      <c r="AV3162" t="str">
        <f t="shared" si="50"/>
        <v>Oczyszczalnia w Chmielniku w aglomeracji Chmielnik</v>
      </c>
      <c r="AW3162" t="s">
        <v>9156</v>
      </c>
      <c r="AX3162" t="s">
        <v>5260</v>
      </c>
    </row>
    <row r="3163" spans="47:50">
      <c r="AU3163" t="s">
        <v>7253</v>
      </c>
      <c r="AV3163" t="str">
        <f t="shared" si="50"/>
        <v>Mechaniczno biologiczna oczyszczalnia typu Lemna w aglomeracji Chmielnik</v>
      </c>
      <c r="AW3163" t="s">
        <v>9159</v>
      </c>
      <c r="AX3163" t="s">
        <v>5260</v>
      </c>
    </row>
    <row r="3164" spans="47:50">
      <c r="AU3164" t="s">
        <v>7247</v>
      </c>
      <c r="AV3164" t="str">
        <f t="shared" si="50"/>
        <v>OCZYSZCZALNIA ŚCIEKÓW W CHŁOPICACH w aglomeracji Chłopice</v>
      </c>
      <c r="AW3164" t="s">
        <v>9162</v>
      </c>
      <c r="AX3164" t="s">
        <v>7022</v>
      </c>
    </row>
    <row r="3165" spans="47:50">
      <c r="AU3165" t="s">
        <v>6370</v>
      </c>
      <c r="AV3165" t="str">
        <f t="shared" si="50"/>
        <v>Oczyszczalnia ścieków w Chludowie w aglomeracji Chludowo</v>
      </c>
      <c r="AW3165" t="s">
        <v>9165</v>
      </c>
      <c r="AX3165" t="s">
        <v>6367</v>
      </c>
    </row>
    <row r="3166" spans="47:50">
      <c r="AU3166" t="s">
        <v>5272</v>
      </c>
      <c r="AV3166" t="str">
        <f t="shared" si="50"/>
        <v>Oczyszczalnia Ścieków w Radkowicach w aglomeracji Chęciny</v>
      </c>
      <c r="AW3166" t="s">
        <v>9169</v>
      </c>
      <c r="AX3166" t="s">
        <v>5270</v>
      </c>
    </row>
    <row r="3167" spans="47:50">
      <c r="AU3167" t="s">
        <v>8398</v>
      </c>
      <c r="AV3167" t="str">
        <f t="shared" si="50"/>
        <v>Oczyszczalnia Chełmsko Śląskie w aglomeracji Chełmsko Śląskie</v>
      </c>
      <c r="AW3167" t="s">
        <v>9172</v>
      </c>
      <c r="AX3167" t="s">
        <v>8396</v>
      </c>
    </row>
    <row r="3168" spans="47:50">
      <c r="AU3168" t="s">
        <v>3188</v>
      </c>
      <c r="AV3168" t="str">
        <f t="shared" si="50"/>
        <v>Oczyszczalnia ścieków w Chełmnie w aglomeracji Chełmno</v>
      </c>
      <c r="AW3168" t="s">
        <v>9175</v>
      </c>
      <c r="AX3168" t="s">
        <v>3184</v>
      </c>
    </row>
    <row r="3169" spans="47:50">
      <c r="AU3169" t="s">
        <v>4429</v>
      </c>
      <c r="AV3169" t="str">
        <f t="shared" si="50"/>
        <v>Chełmiec w aglomeracji Chełmiec</v>
      </c>
      <c r="AW3169" t="s">
        <v>4424</v>
      </c>
      <c r="AX3169" t="s">
        <v>4424</v>
      </c>
    </row>
    <row r="3170" spans="47:50">
      <c r="AU3170" t="s">
        <v>4430</v>
      </c>
      <c r="AV3170" t="str">
        <f t="shared" si="50"/>
        <v>Mała Wieś w aglomeracji Chełmiec</v>
      </c>
      <c r="AW3170" t="s">
        <v>9182</v>
      </c>
      <c r="AX3170" t="s">
        <v>4424</v>
      </c>
    </row>
    <row r="3171" spans="47:50">
      <c r="AU3171" t="s">
        <v>4431</v>
      </c>
      <c r="AV3171" t="str">
        <f t="shared" si="50"/>
        <v>Piątkowa w aglomeracji Chełmiec</v>
      </c>
      <c r="AW3171" t="s">
        <v>9185</v>
      </c>
      <c r="AX3171" t="s">
        <v>4424</v>
      </c>
    </row>
    <row r="3172" spans="47:50">
      <c r="AU3172" t="s">
        <v>4432</v>
      </c>
      <c r="AV3172" t="str">
        <f t="shared" si="50"/>
        <v>Wielogłowy w aglomeracji Chełmiec</v>
      </c>
      <c r="AW3172" t="s">
        <v>9189</v>
      </c>
      <c r="AX3172" t="s">
        <v>4424</v>
      </c>
    </row>
    <row r="3173" spans="47:50">
      <c r="AU3173" t="s">
        <v>4433</v>
      </c>
      <c r="AV3173" t="str">
        <f t="shared" si="50"/>
        <v>Podrzecze w aglomeracji Chełmiec</v>
      </c>
      <c r="AW3173" t="s">
        <v>9193</v>
      </c>
      <c r="AX3173" t="s">
        <v>4424</v>
      </c>
    </row>
    <row r="3174" spans="47:50">
      <c r="AU3174" t="s">
        <v>4223</v>
      </c>
      <c r="AV3174" t="str">
        <f t="shared" si="50"/>
        <v>Chełm Śląski w aglomeracji Chełm Śląski</v>
      </c>
      <c r="AW3174" t="s">
        <v>4221</v>
      </c>
      <c r="AX3174" t="s">
        <v>4221</v>
      </c>
    </row>
    <row r="3175" spans="47:50">
      <c r="AU3175" t="s">
        <v>5553</v>
      </c>
      <c r="AV3175" t="str">
        <f t="shared" si="50"/>
        <v>Bieławin w aglomeracji Chełm</v>
      </c>
      <c r="AW3175" t="s">
        <v>9198</v>
      </c>
      <c r="AX3175" t="s">
        <v>5547</v>
      </c>
    </row>
    <row r="3176" spans="47:50">
      <c r="AU3176" t="s">
        <v>8700</v>
      </c>
      <c r="AV3176" t="str">
        <f t="shared" si="50"/>
        <v>Oczyszczalnia Ścieków w Charsznicy, ul. Żarnowiecka 3, 32-250 Miechów-Charsznica w aglomeracji Charsznica</v>
      </c>
      <c r="AW3176" t="s">
        <v>9201</v>
      </c>
      <c r="AX3176" t="s">
        <v>8698</v>
      </c>
    </row>
    <row r="3177" spans="47:50">
      <c r="AU3177" t="s">
        <v>8695</v>
      </c>
      <c r="AV3177" t="str">
        <f t="shared" si="50"/>
        <v xml:space="preserve">Cegłów w aglomeracji Cegłów </v>
      </c>
      <c r="AW3177" t="s">
        <v>8693</v>
      </c>
      <c r="AX3177" t="s">
        <v>8692</v>
      </c>
    </row>
    <row r="3178" spans="47:50">
      <c r="AU3178" t="s">
        <v>4467</v>
      </c>
      <c r="AV3178" t="str">
        <f t="shared" si="50"/>
        <v>Cedzyna w aglomeracji Cedzyna</v>
      </c>
      <c r="AW3178" t="s">
        <v>4462</v>
      </c>
      <c r="AX3178" t="s">
        <v>4462</v>
      </c>
    </row>
    <row r="3179" spans="47:50">
      <c r="AU3179" t="s">
        <v>1299</v>
      </c>
      <c r="AV3179" t="str">
        <f t="shared" si="50"/>
        <v>Oczyszczalnia ścieków w Cedyni w aglomeracji Cedynia</v>
      </c>
      <c r="AW3179" t="s">
        <v>9211</v>
      </c>
      <c r="AX3179" t="s">
        <v>1297</v>
      </c>
    </row>
    <row r="3180" spans="47:50">
      <c r="AU3180" t="s">
        <v>2533</v>
      </c>
      <c r="AV3180" t="str">
        <f t="shared" si="50"/>
        <v>Cedry Wielkie w aglomeracji Cedry Wielkie</v>
      </c>
      <c r="AW3180" t="s">
        <v>2530</v>
      </c>
      <c r="AX3180" t="s">
        <v>2530</v>
      </c>
    </row>
    <row r="3181" spans="47:50">
      <c r="AU3181" t="s">
        <v>2534</v>
      </c>
      <c r="AV3181" t="str">
        <f t="shared" si="50"/>
        <v>Trutnowy w aglomeracji Cedry Wielkie</v>
      </c>
      <c r="AW3181" t="s">
        <v>9217</v>
      </c>
      <c r="AX3181" t="s">
        <v>2530</v>
      </c>
    </row>
    <row r="3182" spans="47:50">
      <c r="AU3182" t="s">
        <v>2526</v>
      </c>
      <c r="AV3182" t="str">
        <f t="shared" si="50"/>
        <v>Przyborzyce w aglomeracji Bytów</v>
      </c>
      <c r="AW3182" t="s">
        <v>9220</v>
      </c>
      <c r="AX3182" t="s">
        <v>2524</v>
      </c>
    </row>
    <row r="3183" spans="47:50">
      <c r="AU3183" t="s">
        <v>8203</v>
      </c>
      <c r="AV3183" t="str">
        <f t="shared" si="50"/>
        <v>Bytom Odrzański w aglomeracji Bytom Odrzański</v>
      </c>
      <c r="AW3183" t="s">
        <v>8201</v>
      </c>
      <c r="AX3183" t="s">
        <v>8201</v>
      </c>
    </row>
    <row r="3184" spans="47:50">
      <c r="AU3184" t="s">
        <v>4214</v>
      </c>
      <c r="AV3184" t="str">
        <f t="shared" si="50"/>
        <v>CENTRALNA w aglomeracji Bytom</v>
      </c>
      <c r="AW3184" t="s">
        <v>9230</v>
      </c>
      <c r="AX3184" t="s">
        <v>4210</v>
      </c>
    </row>
    <row r="3185" spans="47:50">
      <c r="AU3185" t="s">
        <v>4215</v>
      </c>
      <c r="AV3185" t="str">
        <f t="shared" si="50"/>
        <v>BOBREK w aglomeracji Bytom</v>
      </c>
      <c r="AW3185" t="s">
        <v>9233</v>
      </c>
      <c r="AX3185" t="s">
        <v>4210</v>
      </c>
    </row>
    <row r="3186" spans="47:50">
      <c r="AU3186" t="s">
        <v>4216</v>
      </c>
      <c r="AV3186" t="str">
        <f t="shared" si="50"/>
        <v>MIECHOWICE w aglomeracji Bytom</v>
      </c>
      <c r="AW3186" t="s">
        <v>9236</v>
      </c>
      <c r="AX3186" t="s">
        <v>4210</v>
      </c>
    </row>
    <row r="3187" spans="47:50">
      <c r="AU3187" t="s">
        <v>8198</v>
      </c>
      <c r="AV3187" t="str">
        <f t="shared" si="50"/>
        <v>Bystrzyca Kłodzka w aglomeracji Bystrzyca Kłodzka</v>
      </c>
      <c r="AW3187" t="s">
        <v>8196</v>
      </c>
      <c r="AX3187" t="s">
        <v>8196</v>
      </c>
    </row>
    <row r="3188" spans="47:50">
      <c r="AU3188" t="s">
        <v>5835</v>
      </c>
      <c r="AV3188" t="str">
        <f t="shared" si="50"/>
        <v>Bystrzyca w aglomeracji Bystrzyca</v>
      </c>
      <c r="AW3188" t="s">
        <v>5831</v>
      </c>
      <c r="AX3188" t="s">
        <v>5831</v>
      </c>
    </row>
    <row r="3189" spans="47:50">
      <c r="AU3189" t="s">
        <v>2518</v>
      </c>
      <c r="AV3189" t="str">
        <f t="shared" si="50"/>
        <v>Fordon w aglomeracji Bydgoszcz</v>
      </c>
      <c r="AW3189" t="s">
        <v>9244</v>
      </c>
      <c r="AX3189" t="s">
        <v>1072</v>
      </c>
    </row>
    <row r="3190" spans="47:50">
      <c r="AU3190" t="s">
        <v>2519</v>
      </c>
      <c r="AV3190" t="str">
        <f t="shared" si="50"/>
        <v>Kapuściska w aglomeracji Bydgoszcz</v>
      </c>
      <c r="AW3190" t="s">
        <v>9250</v>
      </c>
      <c r="AX3190" t="s">
        <v>1072</v>
      </c>
    </row>
    <row r="3191" spans="47:50">
      <c r="AU3191" t="s">
        <v>5634</v>
      </c>
      <c r="AV3191" t="str">
        <f t="shared" si="50"/>
        <v>Oczyszczalnia ścieków w Bychawie w aglomeracji Bychawa</v>
      </c>
      <c r="AW3191" t="s">
        <v>9253</v>
      </c>
      <c r="AX3191" t="s">
        <v>5631</v>
      </c>
    </row>
    <row r="3192" spans="47:50">
      <c r="AU3192" t="s">
        <v>4421</v>
      </c>
      <c r="AV3192" t="str">
        <f t="shared" si="50"/>
        <v>Oczyszczalnia Ścieków Siesławice w aglomeracji Busko-Zdrój</v>
      </c>
      <c r="AW3192" t="s">
        <v>9256</v>
      </c>
      <c r="AX3192" t="s">
        <v>4417</v>
      </c>
    </row>
    <row r="3193" spans="47:50">
      <c r="AU3193" t="s">
        <v>3604</v>
      </c>
      <c r="AV3193" t="str">
        <f t="shared" si="50"/>
        <v>Bukowno w aglomeracji Bukowno - Bolesław</v>
      </c>
      <c r="AW3193" t="s">
        <v>3601</v>
      </c>
      <c r="AX3193" t="s">
        <v>3598</v>
      </c>
    </row>
    <row r="3194" spans="47:50">
      <c r="AU3194" t="s">
        <v>5527</v>
      </c>
      <c r="AV3194" t="str">
        <f t="shared" si="50"/>
        <v>Czarna Góra w aglomeracji Bukowina Tatrzańska</v>
      </c>
      <c r="AW3194" t="s">
        <v>9263</v>
      </c>
      <c r="AX3194" t="s">
        <v>5525</v>
      </c>
    </row>
    <row r="3195" spans="47:50">
      <c r="AU3195" t="s">
        <v>5528</v>
      </c>
      <c r="AV3195" t="str">
        <f t="shared" si="50"/>
        <v>Białka Tarzańska w aglomeracji Bukowina Tatrzańska</v>
      </c>
      <c r="AW3195" t="s">
        <v>9267</v>
      </c>
      <c r="AX3195" t="s">
        <v>5525</v>
      </c>
    </row>
    <row r="3196" spans="47:50">
      <c r="AU3196" t="s">
        <v>4579</v>
      </c>
      <c r="AV3196" t="str">
        <f t="shared" si="50"/>
        <v>Skorków w aglomeracji Bukowa</v>
      </c>
      <c r="AW3196" t="s">
        <v>9271</v>
      </c>
      <c r="AX3196" t="s">
        <v>4575</v>
      </c>
    </row>
    <row r="3197" spans="47:50">
      <c r="AU3197" t="s">
        <v>6598</v>
      </c>
      <c r="AV3197" t="str">
        <f t="shared" si="50"/>
        <v>Wielka Wieś w aglomeracji Buk</v>
      </c>
      <c r="AW3197" t="s">
        <v>2103</v>
      </c>
      <c r="AX3197" t="s">
        <v>6596</v>
      </c>
    </row>
    <row r="3198" spans="47:50">
      <c r="AU3198" t="s">
        <v>6169</v>
      </c>
      <c r="AV3198" t="str">
        <f t="shared" si="50"/>
        <v>Budzyń w aglomeracji Budzyń</v>
      </c>
      <c r="AW3198" t="s">
        <v>6167</v>
      </c>
      <c r="AX3198" t="s">
        <v>6167</v>
      </c>
    </row>
    <row r="3199" spans="47:50">
      <c r="AU3199" t="s">
        <v>7236</v>
      </c>
      <c r="AV3199" t="str">
        <f t="shared" si="50"/>
        <v>BRZOZÓW BORKÓWKA w aglomeracji Brzozów</v>
      </c>
      <c r="AW3199" t="s">
        <v>9281</v>
      </c>
      <c r="AX3199" t="s">
        <v>7232</v>
      </c>
    </row>
    <row r="3200" spans="47:50">
      <c r="AU3200" t="s">
        <v>7237</v>
      </c>
      <c r="AV3200" t="str">
        <f t="shared" si="50"/>
        <v>GRABOWNICA w aglomeracji Brzozów</v>
      </c>
      <c r="AW3200" t="s">
        <v>9284</v>
      </c>
      <c r="AX3200" t="s">
        <v>7232</v>
      </c>
    </row>
    <row r="3201" spans="47:50">
      <c r="AU3201" t="s">
        <v>7229</v>
      </c>
      <c r="AV3201" t="str">
        <f t="shared" si="50"/>
        <v>Klecie w aglomeracji Brzostek</v>
      </c>
      <c r="AW3201" t="s">
        <v>9288</v>
      </c>
      <c r="AX3201" t="s">
        <v>7227</v>
      </c>
    </row>
    <row r="3202" spans="47:50">
      <c r="AU3202" t="s">
        <v>2408</v>
      </c>
      <c r="AV3202" t="str">
        <f t="shared" si="50"/>
        <v>Zakład Usług Komunalnych Sp. z o.o. w aglomeracji Brzeźno</v>
      </c>
      <c r="AW3202" t="s">
        <v>9291</v>
      </c>
      <c r="AX3202" t="s">
        <v>2406</v>
      </c>
    </row>
    <row r="3203" spans="47:50">
      <c r="AU3203" t="s">
        <v>7014</v>
      </c>
      <c r="AV3203" t="str">
        <f t="shared" si="50"/>
        <v>1Brzeźnica w aglomeracji Brzeźnica</v>
      </c>
      <c r="AW3203" t="s">
        <v>9294</v>
      </c>
      <c r="AX3203" t="s">
        <v>7012</v>
      </c>
    </row>
    <row r="3204" spans="47:50">
      <c r="AU3204" t="s">
        <v>6308</v>
      </c>
      <c r="AV3204" t="str">
        <f t="shared" si="50"/>
        <v>Brzeziny w aglomeracji Brzeziny</v>
      </c>
      <c r="AW3204" t="s">
        <v>6288</v>
      </c>
      <c r="AX3204" t="s">
        <v>6288</v>
      </c>
    </row>
    <row r="3205" spans="47:50">
      <c r="AU3205" t="s">
        <v>8687</v>
      </c>
      <c r="AV3205" t="str">
        <f t="shared" si="50"/>
        <v>Oczyszczalnia Brzeziny w aglomeracji Brzeziny</v>
      </c>
      <c r="AW3205" t="s">
        <v>9300</v>
      </c>
      <c r="AX3205" t="s">
        <v>6288</v>
      </c>
    </row>
    <row r="3206" spans="47:50">
      <c r="AU3206" t="s">
        <v>8679</v>
      </c>
      <c r="AV3206" t="str">
        <f t="shared" si="50"/>
        <v>Stary Brześć w aglomeracji Brześć Kujawski</v>
      </c>
      <c r="AW3206" t="s">
        <v>9303</v>
      </c>
      <c r="AX3206" t="s">
        <v>8677</v>
      </c>
    </row>
    <row r="3207" spans="47:50">
      <c r="AU3207" t="s">
        <v>8680</v>
      </c>
      <c r="AV3207" t="str">
        <f t="shared" si="50"/>
        <v>Brzezie w aglomeracji Brześć Kujawski</v>
      </c>
      <c r="AW3207" t="s">
        <v>9306</v>
      </c>
      <c r="AX3207" t="s">
        <v>8677</v>
      </c>
    </row>
    <row r="3208" spans="47:50">
      <c r="AU3208" t="s">
        <v>3881</v>
      </c>
      <c r="AV3208" t="str">
        <f t="shared" si="50"/>
        <v>Oczyszczalnia  Ścieków w Brzeszczach w aglomeracji Brzeszcze</v>
      </c>
      <c r="AW3208" t="s">
        <v>9309</v>
      </c>
      <c r="AX3208" t="s">
        <v>3878</v>
      </c>
    </row>
    <row r="3209" spans="47:50">
      <c r="AU3209" t="s">
        <v>5114</v>
      </c>
      <c r="AV3209" t="str">
        <f t="shared" si="50"/>
        <v>Sterkowiec - Zajazie w aglomeracji Brzesko - Sterkowiec</v>
      </c>
      <c r="AW3209" t="s">
        <v>9312</v>
      </c>
      <c r="AX3209" t="s">
        <v>5112</v>
      </c>
    </row>
    <row r="3210" spans="47:50">
      <c r="AU3210" t="s">
        <v>5107</v>
      </c>
      <c r="AV3210" t="str">
        <f t="shared" si="50"/>
        <v>Brzesko (Przemysłowa Oczyszczalnia Ścieków Carlberg Supply Company Polska S.A.) w aglomeracji Brzesko</v>
      </c>
      <c r="AW3210" t="s">
        <v>9317</v>
      </c>
      <c r="AX3210" t="s">
        <v>5105</v>
      </c>
    </row>
    <row r="3211" spans="47:50">
      <c r="AU3211" t="s">
        <v>7797</v>
      </c>
      <c r="AV3211" t="str">
        <f t="shared" si="50"/>
        <v>Z.Ch. Rokita w aglomeracji Brzeg Dolny</v>
      </c>
      <c r="AW3211" t="s">
        <v>9321</v>
      </c>
      <c r="AX3211" t="s">
        <v>7794</v>
      </c>
    </row>
    <row r="3212" spans="47:50">
      <c r="AU3212" t="s">
        <v>5020</v>
      </c>
      <c r="AV3212" t="str">
        <f t="shared" si="50"/>
        <v>Oczyszczalnia ścieków dla aglomeracji Brzeg Dolny w aglomeracji Brzeg Dolny</v>
      </c>
      <c r="AW3212" t="s">
        <v>9325</v>
      </c>
      <c r="AX3212" t="s">
        <v>7794</v>
      </c>
    </row>
    <row r="3213" spans="47:50">
      <c r="AU3213" t="s">
        <v>8193</v>
      </c>
      <c r="AV3213" t="str">
        <f t="shared" si="50"/>
        <v>Oczyszczalnia Ścieków w Brzegu w aglomeracji Brzeg</v>
      </c>
      <c r="AW3213" t="s">
        <v>9328</v>
      </c>
      <c r="AX3213" t="s">
        <v>7824</v>
      </c>
    </row>
    <row r="3214" spans="47:50">
      <c r="AU3214" t="s">
        <v>2840</v>
      </c>
      <c r="AV3214" t="str">
        <f t="shared" si="50"/>
        <v>OCZYSZCZALNIA ŚCIEKÓW W BRUSACH w aglomeracji BRUSY</v>
      </c>
      <c r="AW3214" t="s">
        <v>9332</v>
      </c>
      <c r="AX3214" t="s">
        <v>2838</v>
      </c>
    </row>
    <row r="3215" spans="47:50">
      <c r="AU3215" t="s">
        <v>8667</v>
      </c>
      <c r="AV3215" t="str">
        <f t="shared" si="50"/>
        <v>Oczyszczalnia Warszawskiego Rolno-Śpozywczego Rynku Hurtowego w Broniszach w aglomeracji Bronisze</v>
      </c>
      <c r="AW3215" t="s">
        <v>9336</v>
      </c>
      <c r="AX3215" t="s">
        <v>8664</v>
      </c>
    </row>
    <row r="3216" spans="47:50">
      <c r="AU3216" t="s">
        <v>8659</v>
      </c>
      <c r="AV3216" t="str">
        <f t="shared" si="50"/>
        <v>Krynki w aglomeracji Brody</v>
      </c>
      <c r="AW3216" t="s">
        <v>9346</v>
      </c>
      <c r="AX3216" t="s">
        <v>8656</v>
      </c>
    </row>
    <row r="3217" spans="47:50">
      <c r="AU3217" t="s">
        <v>2831</v>
      </c>
      <c r="AV3217" t="str">
        <f t="shared" si="50"/>
        <v>Miejska Oczyszczalnia Ścieków w Brodnicy w aglomeracji BRODNICA</v>
      </c>
      <c r="AW3217" t="s">
        <v>9350</v>
      </c>
      <c r="AX3217" t="s">
        <v>2828</v>
      </c>
    </row>
    <row r="3218" spans="47:50">
      <c r="AU3218" t="s">
        <v>8653</v>
      </c>
      <c r="AV3218" t="str">
        <f t="shared" si="50"/>
        <v>Oczyszczalnia Ścieków w Janowie, Janów 51B, 05-088 Brochów w aglomeracji Brochów</v>
      </c>
      <c r="AW3218" t="s">
        <v>9354</v>
      </c>
      <c r="AX3218" t="s">
        <v>8650</v>
      </c>
    </row>
    <row r="3219" spans="47:50">
      <c r="AU3219" t="s">
        <v>5983</v>
      </c>
      <c r="AV3219" t="str">
        <f t="shared" si="50"/>
        <v xml:space="preserve">hydrocentrum w aglomeracji Brańsk </v>
      </c>
      <c r="AW3219" t="s">
        <v>9358</v>
      </c>
      <c r="AX3219" t="s">
        <v>5981</v>
      </c>
    </row>
    <row r="3220" spans="47:50">
      <c r="AU3220" t="s">
        <v>2822</v>
      </c>
      <c r="AV3220" t="str">
        <f t="shared" si="50"/>
        <v>Braniewo w aglomeracji Braniewo</v>
      </c>
      <c r="AW3220" t="s">
        <v>2817</v>
      </c>
      <c r="AX3220" t="s">
        <v>2817</v>
      </c>
    </row>
    <row r="3221" spans="47:50">
      <c r="AU3221" t="s">
        <v>3875</v>
      </c>
      <c r="AV3221" t="str">
        <f t="shared" si="50"/>
        <v>oczyszczalnia ścieków typu ecolo-chief w Branicach w aglomeracji Branice</v>
      </c>
      <c r="AW3221" t="s">
        <v>9364</v>
      </c>
      <c r="AX3221" t="s">
        <v>3872</v>
      </c>
    </row>
    <row r="3222" spans="47:50">
      <c r="AU3222" t="s">
        <v>2513</v>
      </c>
      <c r="AV3222" t="str">
        <f t="shared" si="50"/>
        <v>Bożepole Wielkie w aglomeracji Bożepole Wielkie</v>
      </c>
      <c r="AW3222" t="s">
        <v>2509</v>
      </c>
      <c r="AX3222" t="s">
        <v>2509</v>
      </c>
    </row>
    <row r="3223" spans="47:50">
      <c r="AU3223" t="s">
        <v>2507</v>
      </c>
      <c r="AV3223" t="str">
        <f t="shared" si="50"/>
        <v>Borzytuchom w aglomeracji Borzytuchom</v>
      </c>
      <c r="AW3223" t="s">
        <v>2504</v>
      </c>
      <c r="AX3223" t="s">
        <v>2504</v>
      </c>
    </row>
    <row r="3224" spans="47:50">
      <c r="AU3224" t="s">
        <v>8647</v>
      </c>
      <c r="AV3224" t="str">
        <f t="shared" si="50"/>
        <v>Oczyszczalnia ścieków Borowie w aglomeracji Borowie</v>
      </c>
      <c r="AW3224" t="s">
        <v>9373</v>
      </c>
      <c r="AX3224" t="s">
        <v>8643</v>
      </c>
    </row>
    <row r="3225" spans="47:50">
      <c r="AU3225" t="s">
        <v>6461</v>
      </c>
      <c r="AV3225" t="str">
        <f t="shared" ref="AV3225:AV3288" si="51">CONCATENATE("",AW3225," w aglomeracji ",AX3225)</f>
        <v>Boronów w aglomeracji Boronów</v>
      </c>
      <c r="AW3225" t="s">
        <v>6459</v>
      </c>
      <c r="AX3225" t="s">
        <v>6459</v>
      </c>
    </row>
    <row r="3226" spans="47:50">
      <c r="AU3226" t="s">
        <v>2443</v>
      </c>
      <c r="AV3226" t="str">
        <f t="shared" si="51"/>
        <v>Borne Sulinowo w aglomeracji Borne Sulinowo</v>
      </c>
      <c r="AW3226" t="s">
        <v>2441</v>
      </c>
      <c r="AX3226" t="s">
        <v>2441</v>
      </c>
    </row>
    <row r="3227" spans="47:50">
      <c r="AU3227" t="s">
        <v>6584</v>
      </c>
      <c r="AV3227" t="str">
        <f t="shared" si="51"/>
        <v>Borecki Zakład Wodociągów i Kanalizacji Sp. z o.o. w aglomeracji Borek Wielkopolski</v>
      </c>
      <c r="AW3227" t="s">
        <v>9382</v>
      </c>
      <c r="AX3227" t="s">
        <v>6581</v>
      </c>
    </row>
    <row r="3228" spans="47:50">
      <c r="AU3228" t="s">
        <v>8187</v>
      </c>
      <c r="AV3228" t="str">
        <f t="shared" si="51"/>
        <v>Borek strzeliński w aglomeracji Borek Strzeliński</v>
      </c>
      <c r="AW3228" t="s">
        <v>9385</v>
      </c>
      <c r="AX3228" t="s">
        <v>8184</v>
      </c>
    </row>
    <row r="3229" spans="47:50">
      <c r="AU3229" t="s">
        <v>7791</v>
      </c>
      <c r="AV3229" t="str">
        <f t="shared" si="51"/>
        <v>Oczyszczalnia ścieków w Wolbromku w aglomeracji Bolków</v>
      </c>
      <c r="AW3229" t="s">
        <v>9387</v>
      </c>
      <c r="AX3229" t="s">
        <v>7788</v>
      </c>
    </row>
    <row r="3230" spans="47:50">
      <c r="AU3230" t="s">
        <v>6524</v>
      </c>
      <c r="AV3230" t="str">
        <f t="shared" si="51"/>
        <v>OCZYSZCZALNIA ŚCIEKÓW "BOLESŁAWIEC" w aglomeracji Bolesławiec</v>
      </c>
      <c r="AW3230" t="s">
        <v>9388</v>
      </c>
      <c r="AX3230" t="s">
        <v>6521</v>
      </c>
    </row>
    <row r="3231" spans="47:50">
      <c r="AU3231" t="s">
        <v>8180</v>
      </c>
      <c r="AV3231" t="str">
        <f t="shared" si="51"/>
        <v>Oczyszczalnia ścieków w Boleslawcu w aglomeracji Bolesławiec</v>
      </c>
      <c r="AW3231" t="s">
        <v>9389</v>
      </c>
      <c r="AX3231" t="s">
        <v>6521</v>
      </c>
    </row>
    <row r="3232" spans="47:50">
      <c r="AU3232" t="s">
        <v>3867</v>
      </c>
      <c r="AV3232" t="str">
        <f t="shared" si="51"/>
        <v>Bojszowy w aglomeracji Bojszowy</v>
      </c>
      <c r="AW3232" t="s">
        <v>3865</v>
      </c>
      <c r="AX3232" t="s">
        <v>3865</v>
      </c>
    </row>
    <row r="3233" spans="47:50">
      <c r="AU3233" t="s">
        <v>7008</v>
      </c>
      <c r="AV3233" t="str">
        <f t="shared" si="51"/>
        <v>Bojanów w aglomeracji Bojanów</v>
      </c>
      <c r="AW3233" t="s">
        <v>7005</v>
      </c>
      <c r="AX3233" t="s">
        <v>7005</v>
      </c>
    </row>
    <row r="3234" spans="47:50">
      <c r="AU3234" t="s">
        <v>7785</v>
      </c>
      <c r="AV3234" t="str">
        <f t="shared" si="51"/>
        <v>Bojanowo w aglomeracji Bojanowo</v>
      </c>
      <c r="AW3234" t="s">
        <v>7782</v>
      </c>
      <c r="AX3234" t="s">
        <v>7782</v>
      </c>
    </row>
    <row r="3235" spans="47:50">
      <c r="AU3235" t="s">
        <v>8174</v>
      </c>
      <c r="AV3235" t="str">
        <f t="shared" si="51"/>
        <v>Gorce w aglomeracji Boguszów-Gorce</v>
      </c>
      <c r="AW3235" t="s">
        <v>9390</v>
      </c>
      <c r="AX3235" t="s">
        <v>8171</v>
      </c>
    </row>
    <row r="3236" spans="47:50">
      <c r="AU3236" t="s">
        <v>4413</v>
      </c>
      <c r="AV3236" t="str">
        <f t="shared" si="51"/>
        <v>Bogoria w aglomeracji Bogoria</v>
      </c>
      <c r="AW3236" t="s">
        <v>4410</v>
      </c>
      <c r="AX3236" t="s">
        <v>4410</v>
      </c>
    </row>
    <row r="3237" spans="47:50">
      <c r="AU3237" t="s">
        <v>7779</v>
      </c>
      <c r="AV3237" t="str">
        <f t="shared" si="51"/>
        <v>Oczyszczalnia ścieków w Bogatyni w aglomeracji Bogatynia</v>
      </c>
      <c r="AW3237" t="s">
        <v>9391</v>
      </c>
      <c r="AX3237" t="s">
        <v>7775</v>
      </c>
    </row>
    <row r="3238" spans="47:50">
      <c r="AU3238" t="s">
        <v>8639</v>
      </c>
      <c r="AV3238" t="str">
        <f t="shared" si="51"/>
        <v xml:space="preserve">Bodzentyn  w aglomeracji Bodzentyn </v>
      </c>
      <c r="AW3238" t="s">
        <v>8637</v>
      </c>
      <c r="AX3238" t="s">
        <v>8637</v>
      </c>
    </row>
    <row r="3239" spans="47:50">
      <c r="AU3239" t="s">
        <v>8640</v>
      </c>
      <c r="AV3239" t="str">
        <f t="shared" si="51"/>
        <v xml:space="preserve">Wola Szczygiełkowa  w aglomeracji Bodzentyn </v>
      </c>
      <c r="AW3239" t="s">
        <v>9392</v>
      </c>
      <c r="AX3239" t="s">
        <v>8637</v>
      </c>
    </row>
    <row r="3240" spans="47:50">
      <c r="AU3240" t="s">
        <v>8641</v>
      </c>
      <c r="AV3240" t="str">
        <f t="shared" si="51"/>
        <v xml:space="preserve">Święta Katarzyna  w aglomeracji Bodzentyn </v>
      </c>
      <c r="AW3240" t="s">
        <v>9393</v>
      </c>
      <c r="AX3240" t="s">
        <v>8637</v>
      </c>
    </row>
    <row r="3241" spans="47:50">
      <c r="AU3241" t="s">
        <v>8634</v>
      </c>
      <c r="AV3241" t="str">
        <f t="shared" si="51"/>
        <v>BODZANÓW w aglomeracji Bodzanów</v>
      </c>
      <c r="AW3241" t="s">
        <v>9394</v>
      </c>
      <c r="AX3241" t="s">
        <v>8632</v>
      </c>
    </row>
    <row r="3242" spans="47:50">
      <c r="AU3242" t="s">
        <v>8487</v>
      </c>
      <c r="AV3242" t="str">
        <f t="shared" si="51"/>
        <v>Boczów w aglomeracji Boczów</v>
      </c>
      <c r="AW3242" t="s">
        <v>8485</v>
      </c>
      <c r="AX3242" t="s">
        <v>8485</v>
      </c>
    </row>
    <row r="3243" spans="47:50">
      <c r="AU3243" t="s">
        <v>5313</v>
      </c>
      <c r="AV3243" t="str">
        <f t="shared" si="51"/>
        <v>Bochnia-Siedlec w aglomeracji Bochnia - Siedlec</v>
      </c>
      <c r="AW3243" t="s">
        <v>9395</v>
      </c>
      <c r="AX3243" t="s">
        <v>5310</v>
      </c>
    </row>
    <row r="3244" spans="47:50">
      <c r="AU3244" t="s">
        <v>5317</v>
      </c>
      <c r="AV3244" t="str">
        <f t="shared" si="51"/>
        <v>Damienice w aglomeracji Bochnia - Damienice - Proszówki</v>
      </c>
      <c r="AW3244" t="s">
        <v>9396</v>
      </c>
      <c r="AX3244" t="s">
        <v>5315</v>
      </c>
    </row>
    <row r="3245" spans="47:50">
      <c r="AU3245" t="s">
        <v>5318</v>
      </c>
      <c r="AV3245" t="str">
        <f t="shared" si="51"/>
        <v>Proszówki w aglomeracji Bochnia - Damienice - Proszówki</v>
      </c>
      <c r="AW3245" t="s">
        <v>9397</v>
      </c>
      <c r="AX3245" t="s">
        <v>5315</v>
      </c>
    </row>
    <row r="3246" spans="47:50">
      <c r="AU3246" t="s">
        <v>3863</v>
      </c>
      <c r="AV3246" t="str">
        <f t="shared" si="51"/>
        <v>ROGOŹNIK w aglomeracji Bobrowniki</v>
      </c>
      <c r="AW3246" t="s">
        <v>9398</v>
      </c>
      <c r="AX3246" t="s">
        <v>3860</v>
      </c>
    </row>
    <row r="3247" spans="47:50">
      <c r="AU3247" t="s">
        <v>4776</v>
      </c>
      <c r="AV3247" t="str">
        <f t="shared" si="51"/>
        <v>BOBOWA w aglomeracji Bobowa</v>
      </c>
      <c r="AW3247" t="s">
        <v>9399</v>
      </c>
      <c r="AX3247" t="s">
        <v>4773</v>
      </c>
    </row>
    <row r="3248" spans="47:50">
      <c r="AU3248" t="s">
        <v>8629</v>
      </c>
      <c r="AV3248" t="str">
        <f t="shared" si="51"/>
        <v>Miejska Oczyszczalnia Ścieków w Błoniu w aglomeracji Błonie</v>
      </c>
      <c r="AW3248" t="s">
        <v>9400</v>
      </c>
      <c r="AX3248" t="s">
        <v>8625</v>
      </c>
    </row>
    <row r="3249" spans="47:50">
      <c r="AU3249" t="s">
        <v>7214</v>
      </c>
      <c r="AV3249" t="str">
        <f t="shared" si="51"/>
        <v>Błażowa w aglomeracji Błażowa</v>
      </c>
      <c r="AW3249" t="s">
        <v>7212</v>
      </c>
      <c r="AX3249" t="s">
        <v>7212</v>
      </c>
    </row>
    <row r="3250" spans="47:50">
      <c r="AU3250" t="s">
        <v>6021</v>
      </c>
      <c r="AV3250" t="str">
        <f t="shared" si="51"/>
        <v>Borysławice w aglomeracji Błaszki</v>
      </c>
      <c r="AW3250" t="s">
        <v>9401</v>
      </c>
      <c r="AX3250" t="s">
        <v>6017</v>
      </c>
    </row>
    <row r="3251" spans="47:50">
      <c r="AU3251" t="s">
        <v>8623</v>
      </c>
      <c r="AV3251" t="str">
        <f t="shared" si="51"/>
        <v>Wojtyniów w aglomeracji Bliżyn</v>
      </c>
      <c r="AW3251" t="s">
        <v>9402</v>
      </c>
      <c r="AX3251" t="s">
        <v>8620</v>
      </c>
    </row>
    <row r="3252" spans="47:50">
      <c r="AU3252" t="s">
        <v>6797</v>
      </c>
      <c r="AV3252" t="str">
        <f t="shared" si="51"/>
        <v xml:space="preserve">Zagorzyn w aglomeracji Blizanów </v>
      </c>
      <c r="AW3252" t="s">
        <v>6794</v>
      </c>
      <c r="AX3252" t="s">
        <v>6793</v>
      </c>
    </row>
    <row r="3253" spans="47:50">
      <c r="AU3253" t="s">
        <v>6555</v>
      </c>
      <c r="AV3253" t="str">
        <f t="shared" si="51"/>
        <v>OŚ Blachownia w aglomeracji Blachownia</v>
      </c>
      <c r="AW3253" t="s">
        <v>9403</v>
      </c>
      <c r="AX3253" t="s">
        <v>6552</v>
      </c>
    </row>
    <row r="3254" spans="47:50">
      <c r="AU3254" t="s">
        <v>1964</v>
      </c>
      <c r="AV3254" t="str">
        <f t="shared" si="51"/>
        <v>Oczyszczalnia Ścieków Bisztynek-Kolonia w aglomeracji Bisztynek</v>
      </c>
      <c r="AW3254" t="s">
        <v>9404</v>
      </c>
      <c r="AX3254" t="s">
        <v>1962</v>
      </c>
    </row>
    <row r="3255" spans="47:50">
      <c r="AU3255" t="s">
        <v>7209</v>
      </c>
      <c r="AV3255" t="str">
        <f t="shared" si="51"/>
        <v>Gminna Oczyszczalnia Ścieków w Biszczy w aglomeracji Biszcza</v>
      </c>
      <c r="AW3255" t="s">
        <v>9405</v>
      </c>
      <c r="AX3255" t="s">
        <v>7207</v>
      </c>
    </row>
    <row r="3256" spans="47:50">
      <c r="AU3256" t="s">
        <v>1800</v>
      </c>
      <c r="AV3256" t="str">
        <f t="shared" si="51"/>
        <v>Biskupiec w aglomeracji Biskupiec</v>
      </c>
      <c r="AW3256" t="s">
        <v>1798</v>
      </c>
      <c r="AX3256" t="s">
        <v>1798</v>
      </c>
    </row>
    <row r="3257" spans="47:50">
      <c r="AU3257" t="s">
        <v>3171</v>
      </c>
      <c r="AV3257" t="str">
        <f t="shared" si="51"/>
        <v>Oczyszczalnia ścieków w Biskupcu w aglomeracji Biskupiec</v>
      </c>
      <c r="AW3257" t="s">
        <v>9406</v>
      </c>
      <c r="AX3257" t="s">
        <v>1798</v>
      </c>
    </row>
    <row r="3258" spans="47:50">
      <c r="AU3258" t="s">
        <v>3172</v>
      </c>
      <c r="AV3258" t="str">
        <f t="shared" si="51"/>
        <v>kontenerowa oczyszczalnia ścieków w Ostrowitem w aglomeracji Biskupiec</v>
      </c>
      <c r="AW3258" t="s">
        <v>9407</v>
      </c>
      <c r="AX3258" t="s">
        <v>1798</v>
      </c>
    </row>
    <row r="3259" spans="47:50">
      <c r="AU3259" t="s">
        <v>7204</v>
      </c>
      <c r="AV3259" t="str">
        <f t="shared" si="51"/>
        <v>Bircza w aglomeracji BIRCZA</v>
      </c>
      <c r="AW3259" t="s">
        <v>7201</v>
      </c>
      <c r="AX3259" t="s">
        <v>7202</v>
      </c>
    </row>
    <row r="3260" spans="47:50">
      <c r="AU3260" t="s">
        <v>7199</v>
      </c>
      <c r="AV3260" t="str">
        <f t="shared" si="51"/>
        <v>Biłgoraj w aglomeracji Biłgoraj</v>
      </c>
      <c r="AW3260" t="s">
        <v>7195</v>
      </c>
      <c r="AX3260" t="s">
        <v>7195</v>
      </c>
    </row>
    <row r="3261" spans="47:50">
      <c r="AU3261" t="s">
        <v>1158</v>
      </c>
      <c r="AV3261" t="str">
        <f t="shared" si="51"/>
        <v>Biesiekierz w aglomeracji Biesiekierz</v>
      </c>
      <c r="AW3261" t="s">
        <v>1155</v>
      </c>
      <c r="AX3261" t="s">
        <v>1155</v>
      </c>
    </row>
    <row r="3262" spans="47:50">
      <c r="AU3262" t="s">
        <v>7772</v>
      </c>
      <c r="AV3262" t="str">
        <f t="shared" si="51"/>
        <v>Bierutów w aglomeracji Bierutów</v>
      </c>
      <c r="AW3262" t="s">
        <v>7769</v>
      </c>
      <c r="AX3262" t="s">
        <v>7769</v>
      </c>
    </row>
    <row r="3263" spans="47:50">
      <c r="AU3263" t="s">
        <v>3855</v>
      </c>
      <c r="AV3263" t="str">
        <f t="shared" si="51"/>
        <v>Solec w aglomeracji Bieruń III</v>
      </c>
      <c r="AW3263" t="s">
        <v>9408</v>
      </c>
      <c r="AX3263" t="s">
        <v>3853</v>
      </c>
    </row>
    <row r="3264" spans="47:50">
      <c r="AU3264" t="s">
        <v>3848</v>
      </c>
      <c r="AV3264" t="str">
        <f t="shared" si="51"/>
        <v>Jagiełły w aglomeracji Bieruń II</v>
      </c>
      <c r="AW3264" t="s">
        <v>9409</v>
      </c>
      <c r="AX3264" t="s">
        <v>3846</v>
      </c>
    </row>
    <row r="3265" spans="47:50">
      <c r="AU3265" t="s">
        <v>3843</v>
      </c>
      <c r="AV3265" t="str">
        <f t="shared" si="51"/>
        <v>Chemików w aglomeracji Bieruń I</v>
      </c>
      <c r="AW3265" t="s">
        <v>9410</v>
      </c>
      <c r="AX3265" t="s">
        <v>3839</v>
      </c>
    </row>
    <row r="3266" spans="47:50">
      <c r="AU3266" t="s">
        <v>4205</v>
      </c>
      <c r="AV3266" t="str">
        <f t="shared" si="51"/>
        <v>OS Wapienica w aglomeracji Bielsko-Biała Wapienica</v>
      </c>
      <c r="AW3266" t="s">
        <v>9411</v>
      </c>
      <c r="AX3266" t="s">
        <v>4202</v>
      </c>
    </row>
    <row r="3267" spans="47:50">
      <c r="AU3267" t="s">
        <v>4197</v>
      </c>
      <c r="AV3267" t="str">
        <f t="shared" si="51"/>
        <v>OS Komorowice w aglomeracji Bielsko-Biała Komorowice</v>
      </c>
      <c r="AW3267" t="s">
        <v>9412</v>
      </c>
      <c r="AX3267" t="s">
        <v>4192</v>
      </c>
    </row>
    <row r="3268" spans="47:50">
      <c r="AU3268" t="s">
        <v>1629</v>
      </c>
      <c r="AV3268" t="str">
        <f t="shared" si="51"/>
        <v>Bielsk Podlaski w aglomeracji Bielsk Podlaski</v>
      </c>
      <c r="AW3268" t="s">
        <v>1625</v>
      </c>
      <c r="AX3268" t="s">
        <v>1625</v>
      </c>
    </row>
    <row r="3269" spans="47:50">
      <c r="AU3269" t="s">
        <v>8615</v>
      </c>
      <c r="AV3269" t="str">
        <f t="shared" si="51"/>
        <v>Oczyszczalnia ścieków w Bielsku w aglomeracji Bielsk</v>
      </c>
      <c r="AW3269" t="s">
        <v>9413</v>
      </c>
      <c r="AX3269" t="s">
        <v>8612</v>
      </c>
    </row>
    <row r="3270" spans="47:50">
      <c r="AU3270" t="s">
        <v>5014</v>
      </c>
      <c r="AV3270" t="str">
        <f t="shared" si="51"/>
        <v>Bieliny w aglomeracji Bieliny</v>
      </c>
      <c r="AW3270" t="s">
        <v>5011</v>
      </c>
      <c r="AX3270" t="s">
        <v>5011</v>
      </c>
    </row>
    <row r="3271" spans="47:50">
      <c r="AU3271" t="s">
        <v>7766</v>
      </c>
      <c r="AV3271" t="str">
        <f t="shared" si="51"/>
        <v>OŚ w Bielawie w aglomeracji Bielawa</v>
      </c>
      <c r="AW3271" t="s">
        <v>9414</v>
      </c>
      <c r="AX3271" t="s">
        <v>7762</v>
      </c>
    </row>
    <row r="3272" spans="47:50">
      <c r="AU3272" t="s">
        <v>7190</v>
      </c>
      <c r="AV3272" t="str">
        <f t="shared" si="51"/>
        <v>Biecz w aglomeracji Biecz</v>
      </c>
      <c r="AW3272" t="s">
        <v>7188</v>
      </c>
      <c r="AX3272" t="s">
        <v>7188</v>
      </c>
    </row>
    <row r="3273" spans="47:50">
      <c r="AU3273" t="s">
        <v>2474</v>
      </c>
      <c r="AV3273" t="str">
        <f t="shared" si="51"/>
        <v>Biały Bór w aglomeracji Biały Bór</v>
      </c>
      <c r="AW3273" t="s">
        <v>2472</v>
      </c>
      <c r="AX3273" t="s">
        <v>2472</v>
      </c>
    </row>
    <row r="3274" spans="47:50">
      <c r="AU3274" t="s">
        <v>1690</v>
      </c>
      <c r="AV3274" t="str">
        <f t="shared" si="51"/>
        <v>Białowieża w aglomeracji Białowieża</v>
      </c>
      <c r="AW3274" t="s">
        <v>1687</v>
      </c>
      <c r="AX3274" t="s">
        <v>1687</v>
      </c>
    </row>
    <row r="3275" spans="47:50">
      <c r="AU3275" t="s">
        <v>2334</v>
      </c>
      <c r="AV3275" t="str">
        <f t="shared" si="51"/>
        <v>Białośliwie w aglomeracji Białośliwie</v>
      </c>
      <c r="AW3275" t="s">
        <v>2332</v>
      </c>
      <c r="AX3275" t="s">
        <v>2332</v>
      </c>
    </row>
    <row r="3276" spans="47:50">
      <c r="AU3276" t="s">
        <v>1317</v>
      </c>
      <c r="AV3276" t="str">
        <f t="shared" si="51"/>
        <v>Białogard w aglomeracji Białogard</v>
      </c>
      <c r="AW3276" t="s">
        <v>1312</v>
      </c>
      <c r="AX3276" t="s">
        <v>1312</v>
      </c>
    </row>
    <row r="3277" spans="47:50">
      <c r="AU3277" t="s">
        <v>8609</v>
      </c>
      <c r="AV3277" t="str">
        <f t="shared" si="51"/>
        <v>Oczyszczalnia ścieków w Białobrzegach w aglomeracji Białobrzegi</v>
      </c>
      <c r="AW3277" t="s">
        <v>9415</v>
      </c>
      <c r="AX3277" t="s">
        <v>8606</v>
      </c>
    </row>
    <row r="3278" spans="47:50">
      <c r="AU3278" t="s">
        <v>8603</v>
      </c>
      <c r="AV3278" t="str">
        <f t="shared" si="51"/>
        <v>ECOLO-CHIEF w aglomeracji Białaczów</v>
      </c>
      <c r="AW3278" t="s">
        <v>8188</v>
      </c>
      <c r="AX3278" t="s">
        <v>8601</v>
      </c>
    </row>
    <row r="3279" spans="47:50">
      <c r="AU3279" t="s">
        <v>8596</v>
      </c>
      <c r="AV3279" t="str">
        <f t="shared" si="51"/>
        <v>ŻURAWIA w aglomeracji Biała Rawska</v>
      </c>
      <c r="AW3279" t="s">
        <v>9416</v>
      </c>
      <c r="AX3279" t="s">
        <v>8593</v>
      </c>
    </row>
    <row r="3280" spans="47:50">
      <c r="AU3280" t="s">
        <v>5561</v>
      </c>
      <c r="AV3280" t="str">
        <f t="shared" si="51"/>
        <v xml:space="preserve">Miejska Oczyszczalnia Ścieków w Białej Podlaskiej w aglomeracji Biała Podlaska </v>
      </c>
      <c r="AW3280" t="s">
        <v>9417</v>
      </c>
      <c r="AX3280" t="s">
        <v>5558</v>
      </c>
    </row>
    <row r="3281" spans="47:50">
      <c r="AU3281" t="s">
        <v>1902</v>
      </c>
      <c r="AV3281" t="str">
        <f t="shared" si="51"/>
        <v>Biała Piska w aglomeracji Biała Piska</v>
      </c>
      <c r="AW3281" t="s">
        <v>1900</v>
      </c>
      <c r="AX3281" t="s">
        <v>1900</v>
      </c>
    </row>
    <row r="3282" spans="47:50">
      <c r="AU3282" t="s">
        <v>3834</v>
      </c>
      <c r="AV3282" t="str">
        <f t="shared" si="51"/>
        <v>Oczyszczalnia Biała w aglomeracji Biała</v>
      </c>
      <c r="AW3282" t="s">
        <v>9418</v>
      </c>
      <c r="AX3282" t="s">
        <v>3831</v>
      </c>
    </row>
    <row r="3283" spans="47:50">
      <c r="AU3283" t="s">
        <v>6473</v>
      </c>
      <c r="AV3283" t="str">
        <f t="shared" si="51"/>
        <v>BIAŁA DRUGA w aglomeracji BIAŁA</v>
      </c>
      <c r="AW3283" t="s">
        <v>9419</v>
      </c>
      <c r="AX3283" t="s">
        <v>6471</v>
      </c>
    </row>
    <row r="3284" spans="47:50">
      <c r="AU3284" t="s">
        <v>3825</v>
      </c>
      <c r="AV3284" t="str">
        <f t="shared" si="51"/>
        <v>Oczyszczalnia ścieków w Będzinie w aglomeracji Będzin</v>
      </c>
      <c r="AW3284" t="s">
        <v>9420</v>
      </c>
      <c r="AX3284" t="s">
        <v>3822</v>
      </c>
    </row>
    <row r="3285" spans="47:50">
      <c r="AU3285" t="s">
        <v>3826</v>
      </c>
      <c r="AV3285" t="str">
        <f t="shared" si="51"/>
        <v>Oczyszczalnia ścieków bytowo – gospodarczych przy TAURON Wytwarzanie S.A. - Elektrownia Łagisza w aglomeracji Będzin</v>
      </c>
      <c r="AW3285" t="s">
        <v>9421</v>
      </c>
      <c r="AX3285" t="s">
        <v>3822</v>
      </c>
    </row>
    <row r="3286" spans="47:50">
      <c r="AU3286" t="s">
        <v>3594</v>
      </c>
      <c r="AV3286" t="str">
        <f t="shared" si="51"/>
        <v>Kaniów w aglomeracji Bestwina</v>
      </c>
      <c r="AW3286" t="s">
        <v>9422</v>
      </c>
      <c r="AX3286" t="s">
        <v>3589</v>
      </c>
    </row>
    <row r="3287" spans="47:50">
      <c r="AU3287" t="s">
        <v>7184</v>
      </c>
      <c r="AV3287" t="str">
        <f t="shared" si="51"/>
        <v>ZAKŁAD GOSPODARKI KOMUNALNEJ w aglomeracji Besko</v>
      </c>
      <c r="AW3287" t="s">
        <v>9423</v>
      </c>
      <c r="AX3287" t="s">
        <v>7182</v>
      </c>
    </row>
    <row r="3288" spans="47:50">
      <c r="AU3288" t="s">
        <v>5657</v>
      </c>
      <c r="AV3288" t="str">
        <f t="shared" si="51"/>
        <v>Oczyszczalnia ścieków w Bełżycach w aglomeracji Bełżyce</v>
      </c>
      <c r="AW3288" t="s">
        <v>9424</v>
      </c>
      <c r="AX3288" t="s">
        <v>5654</v>
      </c>
    </row>
    <row r="3289" spans="47:50">
      <c r="AU3289" t="s">
        <v>5714</v>
      </c>
      <c r="AV3289" t="str">
        <f t="shared" ref="AV3289:AV3332" si="52">CONCATENATE("",AW3289," w aglomeracji ",AX3289)</f>
        <v>Bełżec w aglomeracji Bełżec</v>
      </c>
      <c r="AW3289" t="s">
        <v>5712</v>
      </c>
      <c r="AX3289" t="s">
        <v>5712</v>
      </c>
    </row>
    <row r="3290" spans="47:50">
      <c r="AU3290" t="s">
        <v>6417</v>
      </c>
      <c r="AV3290" t="str">
        <f t="shared" si="52"/>
        <v>Oczysczalnia Bełchatów w aglomeracji Bełchatów</v>
      </c>
      <c r="AW3290" t="s">
        <v>9425</v>
      </c>
      <c r="AX3290" t="s">
        <v>6413</v>
      </c>
    </row>
    <row r="3291" spans="47:50">
      <c r="AU3291" t="s">
        <v>9478</v>
      </c>
      <c r="AV3291" t="str">
        <f t="shared" si="52"/>
        <v>Barwice w aglomeracji Barwice</v>
      </c>
      <c r="AW3291" t="s">
        <v>1068</v>
      </c>
      <c r="AX3291" t="s">
        <v>1068</v>
      </c>
    </row>
    <row r="3292" spans="47:50">
      <c r="AU3292" t="s">
        <v>1793</v>
      </c>
      <c r="AV3292" t="str">
        <f t="shared" si="52"/>
        <v>Bartoszyce w aglomeracji Bartoszyce</v>
      </c>
      <c r="AW3292" t="s">
        <v>1790</v>
      </c>
      <c r="AX3292" t="s">
        <v>1790</v>
      </c>
    </row>
    <row r="3293" spans="47:50">
      <c r="AU3293" t="s">
        <v>1252</v>
      </c>
      <c r="AV3293" t="str">
        <f t="shared" si="52"/>
        <v>Oczyszczalnia ścieków Barlinek w aglomeracji Barlinek</v>
      </c>
      <c r="AW3293" t="s">
        <v>9426</v>
      </c>
      <c r="AX3293" t="s">
        <v>1250</v>
      </c>
    </row>
    <row r="3294" spans="47:50">
      <c r="AU3294" t="s">
        <v>5323</v>
      </c>
      <c r="AV3294" t="str">
        <f t="shared" si="52"/>
        <v>Barcza w aglomeracji Barcza</v>
      </c>
      <c r="AW3294" t="s">
        <v>5321</v>
      </c>
      <c r="AX3294" t="s">
        <v>5321</v>
      </c>
    </row>
    <row r="3295" spans="47:50">
      <c r="AU3295" t="s">
        <v>2049</v>
      </c>
      <c r="AV3295" t="str">
        <f t="shared" si="52"/>
        <v>Sadłogoszcz w aglomeracji Barcin</v>
      </c>
      <c r="AW3295" t="s">
        <v>9427</v>
      </c>
      <c r="AX3295" t="s">
        <v>2044</v>
      </c>
    </row>
    <row r="3296" spans="47:50">
      <c r="AU3296" t="s">
        <v>7178</v>
      </c>
      <c r="AV3296" t="str">
        <f t="shared" si="52"/>
        <v>Oczyszczalnia ścieków w Baranowie Sandomierskim w aglomeracji Baranów Sandomierski</v>
      </c>
      <c r="AW3296" t="s">
        <v>9428</v>
      </c>
      <c r="AX3296" t="s">
        <v>7175</v>
      </c>
    </row>
    <row r="3297" spans="47:50">
      <c r="AU3297" t="s">
        <v>1547</v>
      </c>
      <c r="AV3297" t="str">
        <f t="shared" si="52"/>
        <v>Oczyszczalnia ścieków w Baranowie w aglomeracji Baranowo</v>
      </c>
      <c r="AW3297" t="s">
        <v>9429</v>
      </c>
      <c r="AX3297" t="s">
        <v>1545</v>
      </c>
    </row>
    <row r="3298" spans="47:50">
      <c r="AU3298" t="s">
        <v>1197</v>
      </c>
      <c r="AV3298" t="str">
        <f t="shared" si="52"/>
        <v>Banie w aglomeracji Banie</v>
      </c>
      <c r="AW3298" t="s">
        <v>1195</v>
      </c>
      <c r="AX3298" t="s">
        <v>1195</v>
      </c>
    </row>
    <row r="3299" spans="47:50">
      <c r="AU3299" t="s">
        <v>7170</v>
      </c>
      <c r="AV3299" t="str">
        <f t="shared" si="52"/>
        <v>Oczyszczalnia ścieków komunalnych w Baligrodzie w aglomeracji Baligród</v>
      </c>
      <c r="AW3299" t="s">
        <v>9430</v>
      </c>
      <c r="AX3299" t="s">
        <v>7168</v>
      </c>
    </row>
    <row r="3300" spans="47:50">
      <c r="AU3300" t="s">
        <v>4407</v>
      </c>
      <c r="AV3300" t="str">
        <f t="shared" si="52"/>
        <v>Piskrzyn w aglomeracji Baćkowice</v>
      </c>
      <c r="AW3300" t="s">
        <v>9431</v>
      </c>
      <c r="AX3300" t="s">
        <v>4403</v>
      </c>
    </row>
    <row r="3301" spans="47:50">
      <c r="AU3301" t="s">
        <v>4187</v>
      </c>
      <c r="AV3301" t="str">
        <f t="shared" si="52"/>
        <v>BABORÓW w aglomeracji Baborów</v>
      </c>
      <c r="AW3301" t="s">
        <v>4185</v>
      </c>
      <c r="AX3301" t="s">
        <v>4184</v>
      </c>
    </row>
    <row r="3302" spans="47:50">
      <c r="AU3302" t="s">
        <v>7759</v>
      </c>
      <c r="AV3302" t="str">
        <f t="shared" si="52"/>
        <v>Babimost w aglomeracji Babimost</v>
      </c>
      <c r="AW3302" t="s">
        <v>7757</v>
      </c>
      <c r="AX3302" t="s">
        <v>7757</v>
      </c>
    </row>
    <row r="3303" spans="47:50">
      <c r="AU3303" t="s">
        <v>2316</v>
      </c>
      <c r="AV3303" t="str">
        <f t="shared" si="52"/>
        <v>Gminna Oczyszczalnia Ścieków w Poloniszu w aglomeracji Babiak</v>
      </c>
      <c r="AW3303" t="s">
        <v>9432</v>
      </c>
      <c r="AX3303" t="s">
        <v>2313</v>
      </c>
    </row>
    <row r="3304" spans="47:50">
      <c r="AU3304" t="s">
        <v>1604</v>
      </c>
      <c r="AV3304" t="str">
        <f t="shared" si="52"/>
        <v>Augustów w aglomeracji Augustów</v>
      </c>
      <c r="AW3304" t="s">
        <v>1576</v>
      </c>
      <c r="AX3304" t="s">
        <v>1576</v>
      </c>
    </row>
    <row r="3305" spans="47:50">
      <c r="AU3305" t="s">
        <v>8590</v>
      </c>
      <c r="AV3305" t="str">
        <f t="shared" si="52"/>
        <v>Oczyszczalnia ścieków w Annopolu w aglomeracji Annopol</v>
      </c>
      <c r="AW3305" t="s">
        <v>9433</v>
      </c>
      <c r="AX3305" t="s">
        <v>8588</v>
      </c>
    </row>
    <row r="3306" spans="47:50">
      <c r="AU3306" t="s">
        <v>4398</v>
      </c>
      <c r="AV3306" t="str">
        <f t="shared" si="52"/>
        <v>Andrychów w aglomeracji Andrychów</v>
      </c>
      <c r="AW3306" t="s">
        <v>4395</v>
      </c>
      <c r="AX3306" t="s">
        <v>4395</v>
      </c>
    </row>
    <row r="3307" spans="47:50">
      <c r="AU3307" t="s">
        <v>8585</v>
      </c>
      <c r="AV3307" t="str">
        <f t="shared" si="52"/>
        <v>Gminna Oczyszczalnia Ścieków w Kraszewie w aglomeracji Andrespol</v>
      </c>
      <c r="AW3307" t="s">
        <v>9434</v>
      </c>
      <c r="AX3307" t="s">
        <v>8583</v>
      </c>
    </row>
    <row r="3308" spans="47:50">
      <c r="AU3308" t="s">
        <v>5078</v>
      </c>
      <c r="AV3308" t="str">
        <f t="shared" si="52"/>
        <v>Alwernia w aglomeracji Alwernia</v>
      </c>
      <c r="AW3308" t="s">
        <v>5076</v>
      </c>
      <c r="AX3308" t="s">
        <v>5076</v>
      </c>
    </row>
    <row r="3309" spans="47:50">
      <c r="AU3309" t="s">
        <v>8580</v>
      </c>
      <c r="AV3309" t="str">
        <f t="shared" si="52"/>
        <v>Ruda Bugaj w aglomeracji Aleksandrów Łódzki</v>
      </c>
      <c r="AW3309" t="s">
        <v>9435</v>
      </c>
      <c r="AX3309" t="s">
        <v>8576</v>
      </c>
    </row>
    <row r="3310" spans="47:50">
      <c r="AU3310" t="s">
        <v>2494</v>
      </c>
      <c r="AV3310" t="str">
        <f t="shared" si="52"/>
        <v>Aleksandrów Kujawski w aglomeracji Aleksandrów Kujawski</v>
      </c>
      <c r="AW3310" t="s">
        <v>2489</v>
      </c>
      <c r="AX3310" t="s">
        <v>2489</v>
      </c>
    </row>
    <row r="3311" spans="47:50">
      <c r="AU3311" t="s">
        <v>6953</v>
      </c>
      <c r="AV3311" t="str">
        <f t="shared" si="52"/>
        <v>Oczyszczalnia ścieków w Russocicach w aglomeracji Aglomeracja Władysławów</v>
      </c>
      <c r="AW3311" t="s">
        <v>9436</v>
      </c>
      <c r="AX3311" t="s">
        <v>6950</v>
      </c>
    </row>
    <row r="3312" spans="47:50">
      <c r="AU3312" t="s">
        <v>8574</v>
      </c>
      <c r="AV3312" t="str">
        <f t="shared" si="52"/>
        <v>Oczyszczania Ścieków w Puławach w aglomeracji Aglomeracja Puławy</v>
      </c>
      <c r="AW3312" t="s">
        <v>9437</v>
      </c>
      <c r="AX3312" t="s">
        <v>8569</v>
      </c>
    </row>
    <row r="3313" spans="46:61">
      <c r="AU3313" t="s">
        <v>6058</v>
      </c>
      <c r="AV3313" t="str">
        <f t="shared" si="52"/>
        <v>Połajewo w aglomeracji Aglomeracja Połajewo</v>
      </c>
      <c r="AW3313" t="s">
        <v>6056</v>
      </c>
      <c r="AX3313" t="s">
        <v>6055</v>
      </c>
    </row>
    <row r="3314" spans="46:61" s="746" customFormat="1">
      <c r="AT3314"/>
      <c r="AU3314" t="s">
        <v>8566</v>
      </c>
      <c r="AV3314" t="str">
        <f t="shared" si="52"/>
        <v>Przedsiębiorstwo Gospodarki Wodno-Ściekowej "GEA-NOVA" sp. z o.o. w aglomeracji Aglomeracja Ożarów Mazowiecki</v>
      </c>
      <c r="AW3314" t="s">
        <v>9438</v>
      </c>
      <c r="AX3314" t="s">
        <v>8561</v>
      </c>
      <c r="AY3314"/>
      <c r="BF3314" s="747"/>
      <c r="BG3314" s="747"/>
      <c r="BH3314" s="747"/>
      <c r="BI3314" s="747"/>
    </row>
    <row r="3315" spans="46:61">
      <c r="AU3315" t="s">
        <v>6932</v>
      </c>
      <c r="AV3315" t="str">
        <f t="shared" si="52"/>
        <v>GOŚ ŁAM w aglomeracji Aglomeracja Łódź</v>
      </c>
      <c r="AW3315" t="s">
        <v>9439</v>
      </c>
      <c r="AX3315" t="s">
        <v>6927</v>
      </c>
    </row>
    <row r="3316" spans="46:61">
      <c r="AU3316" t="s">
        <v>1325</v>
      </c>
      <c r="AV3316" t="str">
        <f t="shared" si="52"/>
        <v xml:space="preserve">Łobez w aglomeracji Aglomeracja Łobez </v>
      </c>
      <c r="AW3316" t="s">
        <v>9440</v>
      </c>
      <c r="AX3316" t="s">
        <v>1322</v>
      </c>
    </row>
    <row r="3317" spans="46:61">
      <c r="AU3317" t="s">
        <v>6337</v>
      </c>
      <c r="AV3317" t="str">
        <f t="shared" si="52"/>
        <v>Lgota Wielka w aglomeracji Aglomeracja Lgota Wielka</v>
      </c>
      <c r="AW3317" t="s">
        <v>6335</v>
      </c>
      <c r="AX3317" t="s">
        <v>6333</v>
      </c>
    </row>
    <row r="3318" spans="46:61">
      <c r="AU3318" t="s">
        <v>8556</v>
      </c>
      <c r="AV3318" t="str">
        <f t="shared" si="52"/>
        <v>Grupowa Oczyszczalnia Ścieków Sp. z o.o. w Kutnie w aglomeracji Aglomeracja Kutno</v>
      </c>
      <c r="AW3318" t="s">
        <v>9441</v>
      </c>
      <c r="AX3318" t="s">
        <v>8551</v>
      </c>
    </row>
    <row r="3319" spans="46:61">
      <c r="AU3319" t="s">
        <v>5151</v>
      </c>
      <c r="AV3319" t="str">
        <f t="shared" si="52"/>
        <v>Rudno w aglomeracji Aglomeracja Krzeszowice Zalas</v>
      </c>
      <c r="AW3319" t="s">
        <v>9442</v>
      </c>
      <c r="AX3319" t="s">
        <v>5149</v>
      </c>
    </row>
    <row r="3320" spans="46:61">
      <c r="AU3320" t="s">
        <v>5152</v>
      </c>
      <c r="AV3320" t="str">
        <f t="shared" si="52"/>
        <v>Zalas w aglomeracji Aglomeracja Krzeszowice Zalas</v>
      </c>
      <c r="AW3320" t="s">
        <v>9443</v>
      </c>
      <c r="AX3320" t="s">
        <v>5149</v>
      </c>
    </row>
    <row r="3321" spans="46:61">
      <c r="AU3321" t="s">
        <v>5153</v>
      </c>
      <c r="AV3321" t="str">
        <f t="shared" si="52"/>
        <v>Frywałd w aglomeracji Aglomeracja Krzeszowice Zalas</v>
      </c>
      <c r="AW3321" t="s">
        <v>9444</v>
      </c>
      <c r="AX3321" t="s">
        <v>5149</v>
      </c>
    </row>
    <row r="3322" spans="46:61">
      <c r="AU3322" t="s">
        <v>5143</v>
      </c>
      <c r="AV3322" t="str">
        <f t="shared" si="52"/>
        <v>Centralna Oczyszczalnia Ścieków w Krzeszowicach w aglomeracji Aglomeracja Krzeszowice</v>
      </c>
      <c r="AW3322" t="s">
        <v>9445</v>
      </c>
      <c r="AX3322" t="s">
        <v>5140</v>
      </c>
    </row>
    <row r="3323" spans="46:61">
      <c r="AU3323" t="s">
        <v>8548</v>
      </c>
      <c r="AV3323" t="str">
        <f t="shared" si="52"/>
        <v>Oczyszczaknia ścieków w Kornicy w aglomeracji Aglomeracja Końskie</v>
      </c>
      <c r="AW3323" t="s">
        <v>9446</v>
      </c>
      <c r="AX3323" t="s">
        <v>8544</v>
      </c>
    </row>
    <row r="3324" spans="46:61">
      <c r="AU3324" t="s">
        <v>2005</v>
      </c>
      <c r="AV3324" t="str">
        <f t="shared" si="52"/>
        <v>Miejska Oczyszczalnia Ścieków Komunalnych w Inowrocławiu w aglomeracji aglomeracja Inowrocław</v>
      </c>
      <c r="AW3324" t="s">
        <v>9447</v>
      </c>
      <c r="AX3324" t="s">
        <v>1997</v>
      </c>
    </row>
    <row r="3325" spans="46:61">
      <c r="AU3325" t="s">
        <v>8541</v>
      </c>
      <c r="AV3325" t="str">
        <f t="shared" si="52"/>
        <v>Libiszów w aglomeracji Aglomeracja Gminy Opoczno - Zlewnia Libiszów i Mroczków</v>
      </c>
      <c r="AW3325" t="s">
        <v>9448</v>
      </c>
      <c r="AX3325" t="s">
        <v>8538</v>
      </c>
    </row>
    <row r="3326" spans="46:61">
      <c r="AU3326" t="s">
        <v>1129</v>
      </c>
      <c r="AV3326" t="str">
        <f t="shared" si="52"/>
        <v>Bobolice w aglomeracji Aglomeracja gminy Bobolice</v>
      </c>
      <c r="AW3326" t="s">
        <v>1126</v>
      </c>
      <c r="AX3326" t="s">
        <v>1125</v>
      </c>
    </row>
    <row r="3327" spans="46:61">
      <c r="AU3327" t="s">
        <v>1569</v>
      </c>
      <c r="AV3327" t="str">
        <f t="shared" si="52"/>
        <v>Oczyszczalnia Ścieków w Białymstoku w aglomeracji Aglomeracja Białystok</v>
      </c>
      <c r="AW3327" t="s">
        <v>9449</v>
      </c>
      <c r="AX3327" t="s">
        <v>1564</v>
      </c>
    </row>
    <row r="3328" spans="46:61">
      <c r="AU3328" t="s">
        <v>7754</v>
      </c>
      <c r="AV3328" t="str">
        <f t="shared" si="52"/>
        <v>Oczyszczalnia ścieków w Bardzie w aglomeracji Aglomeracja Bardo</v>
      </c>
      <c r="AW3328" t="s">
        <v>9450</v>
      </c>
      <c r="AX3328" t="s">
        <v>7749</v>
      </c>
    </row>
    <row r="3329" spans="47:50">
      <c r="AU3329" t="s">
        <v>7755</v>
      </c>
      <c r="AV3329" t="str">
        <f t="shared" si="52"/>
        <v>Oczyszczalnia ścieków w Przyłęku w aglomeracji Aglomeracja Bardo</v>
      </c>
      <c r="AW3329" t="s">
        <v>9451</v>
      </c>
      <c r="AX3329" t="s">
        <v>7749</v>
      </c>
    </row>
    <row r="3330" spans="47:50">
      <c r="AU3330" t="s">
        <v>7002</v>
      </c>
      <c r="AV3330" t="str">
        <f t="shared" si="52"/>
        <v>Oczyszczalnia Ścieków w Adamówce w aglomeracji Adamówka</v>
      </c>
      <c r="AW3330" t="s">
        <v>9452</v>
      </c>
      <c r="AX3330" t="s">
        <v>7000</v>
      </c>
    </row>
    <row r="3331" spans="47:50">
      <c r="AU3331" t="s">
        <v>5722</v>
      </c>
      <c r="AV3331" t="str">
        <f t="shared" si="52"/>
        <v>Oczyszczalnia ścieków w Adamowie w aglomeracji Adamów</v>
      </c>
      <c r="AW3331" t="s">
        <v>9453</v>
      </c>
      <c r="AX3331" t="s">
        <v>5720</v>
      </c>
    </row>
    <row r="3332" spans="47:50">
      <c r="AU3332" t="s">
        <v>8473</v>
      </c>
      <c r="AV3332" t="str">
        <f t="shared" si="52"/>
        <v>Świebodzin  w aglomeracji  Świebodzin</v>
      </c>
      <c r="AW3332" t="s">
        <v>9454</v>
      </c>
      <c r="AX3332" t="s">
        <v>8470</v>
      </c>
    </row>
  </sheetData>
  <autoFilter ref="A4:AX1546" xr:uid="{6C0A0CC2-4E4E-4F61-80FD-143C3790B2A7}"/>
  <conditionalFormatting sqref="AH1533:AI1533">
    <cfRule type="expression" dxfId="0" priority="1">
      <formula>FV1533=0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3</vt:i4>
      </vt:variant>
    </vt:vector>
  </HeadingPairs>
  <TitlesOfParts>
    <vt:vector size="9" baseType="lpstr">
      <vt:lpstr>Aglomeracje</vt:lpstr>
      <vt:lpstr>Oczyszczalnie</vt:lpstr>
      <vt:lpstr>KP - końcowe punkty</vt:lpstr>
      <vt:lpstr>Raport wypełnienia ankiety</vt:lpstr>
      <vt:lpstr>błędy </vt:lpstr>
      <vt:lpstr>Dane pomocnicze2024</vt:lpstr>
      <vt:lpstr>Aglomeracje!Obszar_wydruku</vt:lpstr>
      <vt:lpstr>'KP - końcowe punkty'!Obszar_wydruku</vt:lpstr>
      <vt:lpstr>Oczyszczalnie!Obszar_wydruku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Szewczyk (KZGW)</dc:creator>
  <cp:keywords/>
  <dc:description/>
  <cp:lastModifiedBy>Skłodowska Katarzyna (KZGW)</cp:lastModifiedBy>
  <cp:revision/>
  <dcterms:created xsi:type="dcterms:W3CDTF">2023-12-05T10:42:46Z</dcterms:created>
  <dcterms:modified xsi:type="dcterms:W3CDTF">2026-01-26T10:51:45Z</dcterms:modified>
  <cp:category/>
  <cp:contentStatus/>
</cp:coreProperties>
</file>