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2" r:id="rId10"/>
    <sheet name="Eksport" sheetId="43" r:id="rId11"/>
    <sheet name="Import" sheetId="44" r:id="rId12"/>
    <sheet name="Uboje_bydła_wgGUS" sheetId="45" r:id="rId13"/>
    <sheet name="Baza_cen_zakupu_2003_2018" sheetId="36" r:id="rId14"/>
  </sheets>
  <definedNames>
    <definedName name="_xlnm._FilterDatabase" localSheetId="10" hidden="1">Eksport!$Q$7:$S$25</definedName>
  </definedNames>
  <calcPr calcId="145621"/>
</workbook>
</file>

<file path=xl/calcChain.xml><?xml version="1.0" encoding="utf-8"?>
<calcChain xmlns="http://schemas.openxmlformats.org/spreadsheetml/2006/main">
  <c r="F26" i="42" l="1"/>
  <c r="E26" i="42"/>
  <c r="D26" i="42"/>
  <c r="C26" i="42"/>
  <c r="G26" i="42" s="1"/>
  <c r="G25" i="42"/>
  <c r="E25" i="42"/>
  <c r="G24" i="42"/>
  <c r="E24" i="42"/>
  <c r="G23" i="42"/>
  <c r="E23" i="42"/>
  <c r="I22" i="42"/>
  <c r="G22" i="42"/>
  <c r="E22" i="42"/>
  <c r="G21" i="42"/>
  <c r="E21" i="42"/>
  <c r="F13" i="42"/>
  <c r="E13" i="42"/>
  <c r="D13" i="42"/>
  <c r="C13" i="42"/>
  <c r="G13" i="42" s="1"/>
  <c r="G12" i="42"/>
  <c r="E12" i="42"/>
  <c r="G11" i="42"/>
  <c r="E11" i="42"/>
  <c r="G10" i="42"/>
  <c r="E10" i="42"/>
  <c r="I9" i="42"/>
  <c r="G9" i="42"/>
  <c r="E9" i="42"/>
  <c r="G8" i="42"/>
  <c r="E8" i="42"/>
  <c r="G306" i="36" l="1"/>
  <c r="C501" i="45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306" i="36"/>
  <c r="K449" i="36" s="1"/>
  <c r="K307" i="36"/>
  <c r="K450" i="36" s="1"/>
  <c r="K308" i="36"/>
  <c r="K451" i="36" s="1"/>
  <c r="K302" i="36"/>
  <c r="K445" i="36" s="1"/>
  <c r="J303" i="36"/>
  <c r="J446" i="36" s="1"/>
  <c r="J304" i="36"/>
  <c r="J447" i="36" s="1"/>
  <c r="J305" i="36"/>
  <c r="J448" i="36" s="1"/>
  <c r="J306" i="36"/>
  <c r="J449" i="36" s="1"/>
  <c r="J307" i="36"/>
  <c r="J450" i="36" s="1"/>
  <c r="J308" i="36"/>
  <c r="J451" i="36" s="1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L534" i="45" l="1"/>
  <c r="K534" i="45"/>
  <c r="J534" i="45"/>
  <c r="I534" i="45"/>
  <c r="H534" i="45"/>
  <c r="G534" i="45"/>
  <c r="F534" i="45"/>
  <c r="E534" i="45"/>
  <c r="D534" i="45"/>
  <c r="C532" i="45"/>
  <c r="C549" i="45" s="1"/>
  <c r="C531" i="45"/>
  <c r="C548" i="45" s="1"/>
  <c r="C530" i="45"/>
  <c r="C529" i="45"/>
  <c r="C528" i="45"/>
  <c r="C545" i="45" s="1"/>
  <c r="C527" i="45"/>
  <c r="C544" i="45" s="1"/>
  <c r="C526" i="45"/>
  <c r="C541" i="45"/>
  <c r="C540" i="45"/>
  <c r="C522" i="45"/>
  <c r="C521" i="45"/>
  <c r="L512" i="45"/>
  <c r="K512" i="45"/>
  <c r="J512" i="45"/>
  <c r="I512" i="45"/>
  <c r="H512" i="45"/>
  <c r="G512" i="45"/>
  <c r="F512" i="45"/>
  <c r="E512" i="45"/>
  <c r="D512" i="45"/>
  <c r="C510" i="45"/>
  <c r="C509" i="45"/>
  <c r="C508" i="45"/>
  <c r="C507" i="45"/>
  <c r="C506" i="45"/>
  <c r="C505" i="45"/>
  <c r="C504" i="45"/>
  <c r="C500" i="45"/>
  <c r="C499" i="45"/>
  <c r="L495" i="45"/>
  <c r="K495" i="45"/>
  <c r="J495" i="45"/>
  <c r="I495" i="45"/>
  <c r="H495" i="45"/>
  <c r="G495" i="45"/>
  <c r="F495" i="45"/>
  <c r="E495" i="45"/>
  <c r="D495" i="45"/>
  <c r="C493" i="45"/>
  <c r="C492" i="45"/>
  <c r="C491" i="45"/>
  <c r="C490" i="45"/>
  <c r="C489" i="45"/>
  <c r="C488" i="45"/>
  <c r="C487" i="45"/>
  <c r="C483" i="45"/>
  <c r="C482" i="45"/>
  <c r="C495" i="45" s="1"/>
  <c r="C538" i="45" l="1"/>
  <c r="C542" i="45"/>
  <c r="C546" i="45"/>
  <c r="C539" i="45"/>
  <c r="C543" i="45"/>
  <c r="C547" i="45"/>
  <c r="C512" i="45"/>
  <c r="C534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<sst xmlns="http://schemas.openxmlformats.org/spreadsheetml/2006/main" count="4842" uniqueCount="387">
  <si>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</si>
  <si>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</si>
  <si>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</si>
  <si>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</si>
  <si>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</si>
  <si>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</si>
  <si>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</si>
  <si>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</si>
  <si>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</si>
  <si>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</si>
  <si>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</si>
  <si>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</si>
  <si>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</si>
  <si>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</si>
  <si>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</si>
  <si>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</si>
  <si>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</si>
  <si>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</si>
  <si>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</si>
  <si>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</si>
  <si>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</si>
  <si>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</si>
  <si>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</si>
  <si>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</si>
  <si>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</si>
  <si>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</si>
  <si>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</si>
  <si>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</si>
  <si>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</si>
  <si>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</si>
  <si>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</si>
  <si>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</si>
  <si>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</si>
  <si>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</si>
  <si>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</si>
  <si>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</si>
  <si>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</si>
  <si>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</si>
  <si>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</si>
  <si>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</si>
  <si>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</si>
  <si>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</si>
  <si>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</si>
  <si>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</si>
  <si>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</si>
  <si>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</si>
  <si>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</si>
  <si>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</si>
  <si>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</si>
  <si>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</si>
  <si>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</si>
  <si>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</si>
  <si>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</si>
  <si>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</si>
  <si>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</si>
  <si>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</si>
  <si>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</si>
  <si>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</si>
  <si>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</si>
  <si>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</si>
  <si>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</si>
  <si>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</si>
  <si>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</si>
  <si>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</si>
  <si>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</si>
  <si>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</si>
  <si>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</si>
  <si>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</si>
  <si>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</si>
  <si>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</si>
  <si>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wsk. warunków atmosferycznych *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</si>
  <si>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</si>
  <si>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</si>
  <si>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</si>
  <si>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</si>
  <si>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</si>
  <si>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</si>
  <si>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</si>
  <si>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</si>
  <si>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</si>
  <si>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</si>
  <si>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</si>
  <si>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</si>
  <si>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</si>
  <si>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</si>
  <si>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</si>
  <si>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</si>
  <si>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</si>
  <si>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</si>
  <si>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</si>
  <si>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</si>
  <si>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</si>
  <si>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</si>
  <si>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</si>
  <si>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</si>
  <si>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</si>
  <si>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</si>
  <si>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</si>
  <si>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</si>
  <si>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</si>
  <si>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</si>
  <si>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</si>
  <si>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</si>
  <si>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</si>
  <si>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</si>
  <si>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</si>
  <si>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</si>
  <si>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</si>
  <si>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</si>
  <si>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</si>
  <si>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</si>
  <si>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</si>
  <si>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</si>
  <si>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</si>
  <si>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</si>
  <si>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</si>
  <si>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</si>
  <si>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</si>
  <si>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</si>
  <si>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</si>
  <si>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</si>
  <si>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</si>
  <si>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</si>
  <si>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</si>
  <si>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</si>
  <si>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</si>
  <si>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</si>
  <si>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</si>
  <si>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</si>
  <si>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</si>
  <si>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</si>
  <si>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</si>
  <si>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</si>
  <si>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</si>
  <si>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</si>
  <si>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</si>
  <si>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</si>
  <si>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</si>
  <si>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</si>
  <si>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</si>
  <si>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</si>
  <si>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</si>
  <si>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</si>
  <si>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</si>
  <si>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</si>
  <si>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</si>
  <si>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</si>
  <si>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</si>
  <si>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</si>
  <si>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</si>
  <si>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</si>
  <si>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</si>
  <si>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</si>
  <si>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</si>
  <si>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</si>
  <si>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</si>
  <si>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</si>
  <si>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</si>
  <si>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</si>
  <si>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</si>
  <si>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</si>
  <si>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</si>
  <si>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</si>
  <si>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</si>
  <si>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</si>
  <si>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</si>
  <si>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</si>
  <si>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</si>
  <si>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</si>
  <si>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</si>
  <si>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</si>
  <si>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</si>
  <si>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</si>
  <si>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</si>
  <si>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</si>
  <si>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</si>
  <si>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</si>
  <si>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</si>
  <si>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</si>
  <si>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</si>
  <si>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</si>
  <si>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</si>
  <si>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</si>
  <si>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</si>
  <si>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</si>
  <si>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</si>
  <si>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</si>
  <si>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</si>
  <si>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</si>
  <si>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</si>
  <si>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</si>
  <si>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</si>
  <si>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</si>
  <si>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</si>
  <si>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</si>
  <si>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</si>
  <si>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</si>
  <si>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</si>
  <si>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</si>
  <si>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</si>
  <si>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</si>
  <si>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</si>
  <si>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</si>
  <si>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</si>
  <si>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</si>
  <si>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</si>
  <si>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</si>
  <si>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</si>
  <si>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</si>
  <si>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</si>
  <si>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</si>
  <si>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</si>
  <si>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</si>
  <si>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</si>
  <si>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Macedonia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</si>
  <si>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</si>
  <si>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</si>
  <si>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</si>
  <si>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</si>
  <si>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</si>
  <si>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</si>
  <si>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</si>
  <si>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</si>
  <si>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</si>
  <si>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</si>
  <si>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</si>
  <si>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</si>
  <si>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</si>
  <si>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</si>
  <si>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</si>
  <si>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</si>
  <si>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</si>
  <si>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</si>
  <si>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</si>
  <si>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</si>
  <si>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</si>
  <si>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</si>
  <si>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</si>
  <si>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</si>
  <si>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</si>
  <si>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</si>
  <si>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</si>
  <si>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</si>
  <si>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</si>
  <si>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</si>
  <si>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</si>
  <si>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</si>
  <si>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</si>
  <si>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</si>
  <si>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</si>
  <si>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</si>
  <si>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</si>
  <si>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</si>
  <si>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</si>
  <si>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</si>
  <si>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</si>
  <si>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</si>
  <si>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</si>
  <si>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</si>
  <si>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</si>
  <si>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</si>
  <si>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</si>
  <si>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</si>
  <si>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</si>
  <si>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</si>
  <si>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</si>
  <si>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</si>
  <si>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</si>
  <si>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</si>
  <si>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</si>
  <si>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</si>
  <si>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</si>
  <si>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</si>
  <si>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</si>
  <si>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</si>
  <si>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</si>
  <si>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</si>
  <si>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</si>
  <si>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</si>
  <si>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</si>
  <si>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</si>
  <si>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</si>
  <si>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</si>
  <si>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</si>
  <si>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</si>
  <si>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</si>
  <si>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</si>
  <si>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</si>
  <si>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</si>
  <si>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</si>
  <si>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</si>
  <si>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</si>
  <si>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</si>
  <si>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</si>
  <si>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</si>
  <si>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</si>
  <si>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</si>
  <si>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</si>
  <si>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</si>
  <si>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</si>
  <si>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</si>
  <si>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</si>
  <si>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</si>
  <si>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</si>
  <si>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</si>
  <si>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</si>
  <si>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</si>
  <si>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</si>
  <si>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</si>
  <si>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</si>
  <si>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</si>
  <si>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</si>
  <si>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</si>
  <si>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</si>
  <si>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</si>
  <si>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</si>
  <si>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</si>
  <si>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</si>
  <si>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* - wsk. war. atmosferycznych zawiera się między liczbą 1 a 3 i jest średnią arytmetyczną z zanotowanych na targowiskach w dniu badań, jednego z trzech stopni pogody: 1-zła, 2-przeciętna i 3-dobra.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</si>
  <si>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</si>
  <si>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</si>
  <si>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</si>
  <si>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</si>
  <si>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</si>
  <si>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</si>
  <si>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</si>
  <si>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</si>
  <si>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</si>
  <si>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tyg. [%]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</si>
  <si>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</si>
  <si>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</si>
  <si>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</si>
  <si>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</si>
  <si>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</si>
  <si>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</si>
  <si>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</si>
  <si>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</si>
  <si>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</si>
  <si>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</si>
  <si>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</si>
  <si>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</si>
  <si>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</si>
  <si>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</si>
  <si>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</si>
  <si>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</si>
  <si>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</si>
  <si>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</si>
  <si>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</si>
  <si>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</si>
  <si>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</si>
  <si>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</si>
  <si>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</si>
  <si>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</si>
  <si>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</si>
  <si>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t>bd - brak danych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</si>
  <si>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</si>
  <si>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</si>
  <si>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</si>
  <si>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Finlandia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</si>
  <si>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</si>
  <si>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</si>
  <si>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</si>
  <si>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</si>
  <si>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</si>
  <si>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</si>
  <si>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t>2018-08-12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</si>
  <si>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13.08 - 19.08.2018</t>
    </r>
  </si>
  <si>
    <t>NR 33/2018</t>
  </si>
  <si>
    <t>23.08.2018 r.</t>
  </si>
  <si>
    <t>Notowania z okresu: 13.08 - 19.08.2018r.</t>
  </si>
  <si>
    <t>2018-08-19</t>
  </si>
  <si>
    <t>2018-08-13 - 2018-08-19</t>
  </si>
  <si>
    <t>2018-08-19*</t>
  </si>
  <si>
    <t>2018-08-10*</t>
  </si>
  <si>
    <t>2018-08-17*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</si>
  <si>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I-VI 2018 r. (dane wstępne) </t>
    </r>
    <r>
      <rPr>
        <b/>
        <sz val="11"/>
        <rFont val="Times New Roman"/>
        <family val="1"/>
        <charset val="238"/>
      </rPr>
      <t xml:space="preserve">w porównaniu do I-VI  2017 r. </t>
    </r>
    <r>
      <rPr>
        <i/>
        <sz val="11"/>
        <rFont val="Times New Roman"/>
        <family val="1"/>
        <charset val="238"/>
      </rPr>
      <t>(wg wstępnych danych Min. Finansów).</t>
    </r>
  </si>
  <si>
    <t>I-VI 2018 r. (wstępne)</t>
  </si>
  <si>
    <t>I-VI 2017 r.</t>
  </si>
  <si>
    <t>zmiana I-VI 2018 /I-VI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</si>
  <si>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 2018 r. (dane wstępne) </t>
    </r>
    <r>
      <rPr>
        <b/>
        <sz val="11"/>
        <rFont val="Times New Roman"/>
        <family val="1"/>
        <charset val="238"/>
      </rPr>
      <t>w porównaniu do  I-VI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</si>
  <si>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I-VI 2018r. (dane wstępne)</t>
  </si>
  <si>
    <t>OKRES: I -VI 2018 r. (wstępne) - ważniejsze państwa</t>
  </si>
  <si>
    <t>Malta</t>
  </si>
  <si>
    <t>Arabia Saudyjska</t>
  </si>
  <si>
    <t>Kierunki, wartość, wolumen oraz średnia cena uzyskana w imporcie bydła żywego i mięsa wołowego w I-VI 2018r. (dane wstępne)</t>
  </si>
  <si>
    <t>OKRES: I-VI 2018 r. (wstępne) - ważniejsze państwa</t>
  </si>
  <si>
    <t>Norwegia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</si>
</sst>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19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color indexed="10"/>
      <name val="Arial CE"/>
      <charset val="238"/>
    </font>
    <font>
      <b/>
      <i/>
      <sz val="8"/>
      <name val="Arial"/>
      <family val="2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3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75" fillId="36" borderId="0" applyNumberFormat="0" applyBorder="0" applyAlignment="0" applyProtection="0"/>
    <xf numFmtId="0" fontId="2" fillId="0" borderId="0"/>
    <xf numFmtId="0" fontId="2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3" fillId="0" borderId="0"/>
    <xf numFmtId="167" fontId="58" fillId="0" borderId="0" applyFont="0" applyFill="0" applyBorder="0" applyAlignment="0" applyProtection="0"/>
    <xf numFmtId="0" fontId="58" fillId="0" borderId="0"/>
    <xf numFmtId="0" fontId="114" fillId="0" borderId="0"/>
    <xf numFmtId="0" fontId="121" fillId="0" borderId="0"/>
    <xf numFmtId="0" fontId="1" fillId="0" borderId="0"/>
    <xf numFmtId="0" fontId="1" fillId="14" borderId="0" applyNumberFormat="0" applyBorder="0" applyAlignment="0" applyProtection="0"/>
    <xf numFmtId="0" fontId="135" fillId="38" borderId="0" applyNumberFormat="0" applyBorder="0" applyAlignment="0" applyProtection="0"/>
    <xf numFmtId="0" fontId="1" fillId="18" borderId="0" applyNumberFormat="0" applyBorder="0" applyAlignment="0" applyProtection="0"/>
    <xf numFmtId="0" fontId="135" fillId="39" borderId="0" applyNumberFormat="0" applyBorder="0" applyAlignment="0" applyProtection="0"/>
    <xf numFmtId="0" fontId="1" fillId="22" borderId="0" applyNumberFormat="0" applyBorder="0" applyAlignment="0" applyProtection="0"/>
    <xf numFmtId="0" fontId="135" fillId="40" borderId="0" applyNumberFormat="0" applyBorder="0" applyAlignment="0" applyProtection="0"/>
    <xf numFmtId="0" fontId="1" fillId="26" borderId="0" applyNumberFormat="0" applyBorder="0" applyAlignment="0" applyProtection="0"/>
    <xf numFmtId="0" fontId="135" fillId="41" borderId="0" applyNumberFormat="0" applyBorder="0" applyAlignment="0" applyProtection="0"/>
    <xf numFmtId="0" fontId="1" fillId="30" borderId="0" applyNumberFormat="0" applyBorder="0" applyAlignment="0" applyProtection="0"/>
    <xf numFmtId="0" fontId="135" fillId="42" borderId="0" applyNumberFormat="0" applyBorder="0" applyAlignment="0" applyProtection="0"/>
    <xf numFmtId="0" fontId="1" fillId="34" borderId="0" applyNumberFormat="0" applyBorder="0" applyAlignment="0" applyProtection="0"/>
    <xf numFmtId="0" fontId="135" fillId="43" borderId="0" applyNumberFormat="0" applyBorder="0" applyAlignment="0" applyProtection="0"/>
    <xf numFmtId="0" fontId="1" fillId="15" borderId="0" applyNumberFormat="0" applyBorder="0" applyAlignment="0" applyProtection="0"/>
    <xf numFmtId="0" fontId="135" fillId="44" borderId="0" applyNumberFormat="0" applyBorder="0" applyAlignment="0" applyProtection="0"/>
    <xf numFmtId="0" fontId="1" fillId="19" borderId="0" applyNumberFormat="0" applyBorder="0" applyAlignment="0" applyProtection="0"/>
    <xf numFmtId="0" fontId="135" fillId="45" borderId="0" applyNumberFormat="0" applyBorder="0" applyAlignment="0" applyProtection="0"/>
    <xf numFmtId="0" fontId="1" fillId="23" borderId="0" applyNumberFormat="0" applyBorder="0" applyAlignment="0" applyProtection="0"/>
    <xf numFmtId="0" fontId="135" fillId="46" borderId="0" applyNumberFormat="0" applyBorder="0" applyAlignment="0" applyProtection="0"/>
    <xf numFmtId="0" fontId="1" fillId="27" borderId="0" applyNumberFormat="0" applyBorder="0" applyAlignment="0" applyProtection="0"/>
    <xf numFmtId="0" fontId="135" fillId="41" borderId="0" applyNumberFormat="0" applyBorder="0" applyAlignment="0" applyProtection="0"/>
    <xf numFmtId="0" fontId="1" fillId="31" borderId="0" applyNumberFormat="0" applyBorder="0" applyAlignment="0" applyProtection="0"/>
    <xf numFmtId="0" fontId="135" fillId="44" borderId="0" applyNumberFormat="0" applyBorder="0" applyAlignment="0" applyProtection="0"/>
    <xf numFmtId="0" fontId="1" fillId="35" borderId="0" applyNumberFormat="0" applyBorder="0" applyAlignment="0" applyProtection="0"/>
    <xf numFmtId="0" fontId="135" fillId="47" borderId="0" applyNumberFormat="0" applyBorder="0" applyAlignment="0" applyProtection="0"/>
    <xf numFmtId="0" fontId="75" fillId="16" borderId="0" applyNumberFormat="0" applyBorder="0" applyAlignment="0" applyProtection="0"/>
    <xf numFmtId="0" fontId="136" fillId="48" borderId="0" applyNumberFormat="0" applyBorder="0" applyAlignment="0" applyProtection="0"/>
    <xf numFmtId="0" fontId="75" fillId="20" borderId="0" applyNumberFormat="0" applyBorder="0" applyAlignment="0" applyProtection="0"/>
    <xf numFmtId="0" fontId="136" fillId="45" borderId="0" applyNumberFormat="0" applyBorder="0" applyAlignment="0" applyProtection="0"/>
    <xf numFmtId="0" fontId="75" fillId="24" borderId="0" applyNumberFormat="0" applyBorder="0" applyAlignment="0" applyProtection="0"/>
    <xf numFmtId="0" fontId="136" fillId="46" borderId="0" applyNumberFormat="0" applyBorder="0" applyAlignment="0" applyProtection="0"/>
    <xf numFmtId="0" fontId="75" fillId="28" borderId="0" applyNumberFormat="0" applyBorder="0" applyAlignment="0" applyProtection="0"/>
    <xf numFmtId="0" fontId="136" fillId="49" borderId="0" applyNumberFormat="0" applyBorder="0" applyAlignment="0" applyProtection="0"/>
    <xf numFmtId="0" fontId="75" fillId="32" borderId="0" applyNumberFormat="0" applyBorder="0" applyAlignment="0" applyProtection="0"/>
    <xf numFmtId="0" fontId="136" fillId="50" borderId="0" applyNumberFormat="0" applyBorder="0" applyAlignment="0" applyProtection="0"/>
    <xf numFmtId="0" fontId="75" fillId="36" borderId="0" applyNumberFormat="0" applyBorder="0" applyAlignment="0" applyProtection="0"/>
    <xf numFmtId="0" fontId="136" fillId="51" borderId="0" applyNumberFormat="0" applyBorder="0" applyAlignment="0" applyProtection="0"/>
    <xf numFmtId="0" fontId="75" fillId="13" borderId="0" applyNumberFormat="0" applyBorder="0" applyAlignment="0" applyProtection="0"/>
    <xf numFmtId="0" fontId="136" fillId="52" borderId="0" applyNumberFormat="0" applyBorder="0" applyAlignment="0" applyProtection="0"/>
    <xf numFmtId="0" fontId="75" fillId="17" borderId="0" applyNumberFormat="0" applyBorder="0" applyAlignment="0" applyProtection="0"/>
    <xf numFmtId="0" fontId="136" fillId="53" borderId="0" applyNumberFormat="0" applyBorder="0" applyAlignment="0" applyProtection="0"/>
    <xf numFmtId="0" fontId="75" fillId="21" borderId="0" applyNumberFormat="0" applyBorder="0" applyAlignment="0" applyProtection="0"/>
    <xf numFmtId="0" fontId="136" fillId="54" borderId="0" applyNumberFormat="0" applyBorder="0" applyAlignment="0" applyProtection="0"/>
    <xf numFmtId="0" fontId="75" fillId="25" borderId="0" applyNumberFormat="0" applyBorder="0" applyAlignment="0" applyProtection="0"/>
    <xf numFmtId="0" fontId="136" fillId="49" borderId="0" applyNumberFormat="0" applyBorder="0" applyAlignment="0" applyProtection="0"/>
    <xf numFmtId="0" fontId="75" fillId="29" borderId="0" applyNumberFormat="0" applyBorder="0" applyAlignment="0" applyProtection="0"/>
    <xf numFmtId="0" fontId="136" fillId="50" borderId="0" applyNumberFormat="0" applyBorder="0" applyAlignment="0" applyProtection="0"/>
    <xf numFmtId="0" fontId="75" fillId="33" borderId="0" applyNumberFormat="0" applyBorder="0" applyAlignment="0" applyProtection="0"/>
    <xf numFmtId="0" fontId="136" fillId="55" borderId="0" applyNumberFormat="0" applyBorder="0" applyAlignment="0" applyProtection="0"/>
    <xf numFmtId="0" fontId="67" fillId="9" borderId="70" applyNumberFormat="0" applyAlignment="0" applyProtection="0"/>
    <xf numFmtId="0" fontId="137" fillId="43" borderId="84" applyNumberFormat="0" applyAlignment="0" applyProtection="0"/>
    <xf numFmtId="0" fontId="68" fillId="10" borderId="71" applyNumberFormat="0" applyAlignment="0" applyProtection="0"/>
    <xf numFmtId="0" fontId="138" fillId="56" borderId="85" applyNumberFormat="0" applyAlignment="0" applyProtection="0"/>
    <xf numFmtId="0" fontId="64" fillId="6" borderId="0" applyNumberFormat="0" applyBorder="0" applyAlignment="0" applyProtection="0"/>
    <xf numFmtId="0" fontId="139" fillId="40" borderId="0" applyNumberFormat="0" applyBorder="0" applyAlignment="0" applyProtection="0"/>
    <xf numFmtId="0" fontId="70" fillId="0" borderId="72" applyNumberFormat="0" applyFill="0" applyAlignment="0" applyProtection="0"/>
    <xf numFmtId="0" fontId="140" fillId="0" borderId="86" applyNumberFormat="0" applyFill="0" applyAlignment="0" applyProtection="0"/>
    <xf numFmtId="0" fontId="71" fillId="11" borderId="73" applyNumberFormat="0" applyAlignment="0" applyProtection="0"/>
    <xf numFmtId="0" fontId="141" fillId="57" borderId="87" applyNumberFormat="0" applyAlignment="0" applyProtection="0"/>
    <xf numFmtId="0" fontId="61" fillId="0" borderId="67" applyNumberFormat="0" applyFill="0" applyAlignment="0" applyProtection="0"/>
    <xf numFmtId="0" fontId="142" fillId="0" borderId="88" applyNumberFormat="0" applyFill="0" applyAlignment="0" applyProtection="0"/>
    <xf numFmtId="0" fontId="62" fillId="0" borderId="68" applyNumberFormat="0" applyFill="0" applyAlignment="0" applyProtection="0"/>
    <xf numFmtId="0" fontId="143" fillId="0" borderId="89" applyNumberFormat="0" applyFill="0" applyAlignment="0" applyProtection="0"/>
    <xf numFmtId="0" fontId="63" fillId="0" borderId="69" applyNumberFormat="0" applyFill="0" applyAlignment="0" applyProtection="0"/>
    <xf numFmtId="0" fontId="144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5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6" fillId="56" borderId="84" applyNumberFormat="0" applyAlignment="0" applyProtection="0"/>
    <xf numFmtId="0" fontId="74" fillId="0" borderId="75" applyNumberFormat="0" applyFill="0" applyAlignment="0" applyProtection="0"/>
    <xf numFmtId="0" fontId="147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4" fillId="59" borderId="92" applyNumberFormat="0" applyFont="0" applyAlignment="0" applyProtection="0"/>
    <xf numFmtId="0" fontId="65" fillId="7" borderId="0" applyNumberFormat="0" applyBorder="0" applyAlignment="0" applyProtection="0"/>
    <xf numFmtId="0" fontId="151" fillId="3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Border="0" applyAlignment="0"/>
    <xf numFmtId="0" fontId="14" fillId="0" borderId="0"/>
    <xf numFmtId="0" fontId="14" fillId="0" borderId="0"/>
  </cellStyleXfs>
  <cellXfs count="130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Continuous" vertical="center"/>
    </xf>
    <xf numFmtId="0" fontId="13" fillId="0" borderId="0" xfId="0" applyFont="1"/>
    <xf numFmtId="0" fontId="0" fillId="0" borderId="0" xfId="0" applyBorder="1"/>
    <xf numFmtId="164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164" fontId="17" fillId="0" borderId="0" xfId="0" applyNumberFormat="1" applyFont="1" applyBorder="1" applyAlignment="1">
      <alignment horizontal="center"/>
    </xf>
    <xf numFmtId="2" fontId="20" fillId="0" borderId="0" xfId="0" applyNumberFormat="1" applyFont="1" applyBorder="1"/>
    <xf numFmtId="2" fontId="12" fillId="0" borderId="0" xfId="0" applyNumberFormat="1" applyFont="1" applyBorder="1"/>
    <xf numFmtId="164" fontId="12" fillId="0" borderId="0" xfId="0" applyNumberFormat="1" applyFont="1" applyBorder="1"/>
    <xf numFmtId="164" fontId="12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64" fontId="20" fillId="0" borderId="0" xfId="0" applyNumberFormat="1" applyFont="1" applyBorder="1"/>
    <xf numFmtId="164" fontId="20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2" fontId="21" fillId="0" borderId="0" xfId="0" applyNumberFormat="1" applyFont="1" applyBorder="1"/>
    <xf numFmtId="0" fontId="22" fillId="0" borderId="2" xfId="0" applyFont="1" applyBorder="1" applyAlignment="1">
      <alignment horizontal="centerContinuous"/>
    </xf>
    <xf numFmtId="0" fontId="23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2" fillId="0" borderId="14" xfId="0" applyFont="1" applyBorder="1"/>
    <xf numFmtId="0" fontId="12" fillId="0" borderId="21" xfId="0" applyFont="1" applyBorder="1"/>
    <xf numFmtId="0" fontId="24" fillId="0" borderId="21" xfId="0" applyFont="1" applyBorder="1"/>
    <xf numFmtId="0" fontId="12" fillId="0" borderId="10" xfId="0" applyFont="1" applyBorder="1"/>
    <xf numFmtId="0" fontId="12" fillId="0" borderId="24" xfId="0" applyFont="1" applyBorder="1"/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11" xfId="0" applyFont="1" applyBorder="1"/>
    <xf numFmtId="0" fontId="24" fillId="0" borderId="20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5" fillId="3" borderId="0" xfId="0" applyFont="1" applyFill="1"/>
    <xf numFmtId="0" fontId="42" fillId="3" borderId="0" xfId="0" applyFont="1" applyFill="1"/>
    <xf numFmtId="0" fontId="6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7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Continuous" vertical="center" wrapText="1"/>
    </xf>
    <xf numFmtId="3" fontId="4" fillId="0" borderId="55" xfId="0" applyNumberFormat="1" applyFont="1" applyBorder="1"/>
    <xf numFmtId="3" fontId="4" fillId="2" borderId="43" xfId="0" applyNumberFormat="1" applyFont="1" applyFill="1" applyBorder="1"/>
    <xf numFmtId="164" fontId="4" fillId="0" borderId="56" xfId="0" applyNumberFormat="1" applyFont="1" applyFill="1" applyBorder="1"/>
    <xf numFmtId="164" fontId="4" fillId="0" borderId="3" xfId="0" applyNumberFormat="1" applyFont="1" applyFill="1" applyBorder="1"/>
    <xf numFmtId="3" fontId="4" fillId="0" borderId="3" xfId="0" applyNumberFormat="1" applyFont="1" applyFill="1" applyBorder="1"/>
    <xf numFmtId="3" fontId="13" fillId="0" borderId="1" xfId="0" applyNumberFormat="1" applyFont="1" applyBorder="1"/>
    <xf numFmtId="3" fontId="13" fillId="2" borderId="1" xfId="0" applyNumberFormat="1" applyFont="1" applyFill="1" applyBorder="1"/>
    <xf numFmtId="164" fontId="13" fillId="0" borderId="57" xfId="0" applyNumberFormat="1" applyFont="1" applyFill="1" applyBorder="1"/>
    <xf numFmtId="0" fontId="12" fillId="0" borderId="15" xfId="0" applyFont="1" applyBorder="1" applyAlignment="1">
      <alignment horizontal="center"/>
    </xf>
    <xf numFmtId="3" fontId="13" fillId="0" borderId="12" xfId="0" applyNumberFormat="1" applyFont="1" applyBorder="1"/>
    <xf numFmtId="3" fontId="13" fillId="2" borderId="12" xfId="0" applyNumberFormat="1" applyFont="1" applyFill="1" applyBorder="1"/>
    <xf numFmtId="164" fontId="13" fillId="0" borderId="53" xfId="0" applyNumberFormat="1" applyFont="1" applyFill="1" applyBorder="1"/>
    <xf numFmtId="3" fontId="13" fillId="0" borderId="46" xfId="0" applyNumberFormat="1" applyFont="1" applyBorder="1"/>
    <xf numFmtId="3" fontId="13" fillId="2" borderId="46" xfId="0" applyNumberFormat="1" applyFont="1" applyFill="1" applyBorder="1"/>
    <xf numFmtId="164" fontId="13" fillId="0" borderId="47" xfId="0" applyNumberFormat="1" applyFont="1" applyFill="1" applyBorder="1"/>
    <xf numFmtId="3" fontId="13" fillId="0" borderId="51" xfId="0" applyNumberFormat="1" applyFont="1" applyBorder="1"/>
    <xf numFmtId="3" fontId="13" fillId="2" borderId="51" xfId="0" applyNumberFormat="1" applyFont="1" applyFill="1" applyBorder="1"/>
    <xf numFmtId="164" fontId="13" fillId="0" borderId="60" xfId="0" applyNumberFormat="1" applyFont="1" applyFill="1" applyBorder="1"/>
    <xf numFmtId="3" fontId="4" fillId="0" borderId="12" xfId="0" applyNumberFormat="1" applyFont="1" applyBorder="1"/>
    <xf numFmtId="3" fontId="4" fillId="2" borderId="12" xfId="0" applyNumberFormat="1" applyFont="1" applyFill="1" applyBorder="1"/>
    <xf numFmtId="164" fontId="4" fillId="0" borderId="53" xfId="0" applyNumberFormat="1" applyFont="1" applyFill="1" applyBorder="1"/>
    <xf numFmtId="164" fontId="4" fillId="0" borderId="49" xfId="0" applyNumberFormat="1" applyFont="1" applyFill="1" applyBorder="1"/>
    <xf numFmtId="164" fontId="13" fillId="0" borderId="61" xfId="0" applyNumberFormat="1" applyFont="1" applyFill="1" applyBorder="1"/>
    <xf numFmtId="3" fontId="4" fillId="0" borderId="46" xfId="0" applyNumberFormat="1" applyFont="1" applyBorder="1"/>
    <xf numFmtId="3" fontId="4" fillId="2" borderId="46" xfId="0" applyNumberFormat="1" applyFont="1" applyFill="1" applyBorder="1"/>
    <xf numFmtId="164" fontId="4" fillId="0" borderId="47" xfId="0" applyNumberFormat="1" applyFont="1" applyFill="1" applyBorder="1"/>
    <xf numFmtId="164" fontId="4" fillId="0" borderId="61" xfId="0" applyNumberFormat="1" applyFont="1" applyFill="1" applyBorder="1"/>
    <xf numFmtId="3" fontId="13" fillId="0" borderId="48" xfId="0" applyNumberFormat="1" applyFont="1" applyBorder="1"/>
    <xf numFmtId="3" fontId="13" fillId="2" borderId="48" xfId="0" applyNumberFormat="1" applyFont="1" applyFill="1" applyBorder="1"/>
    <xf numFmtId="3" fontId="13" fillId="0" borderId="3" xfId="0" applyNumberFormat="1" applyFont="1" applyFill="1" applyBorder="1"/>
    <xf numFmtId="164" fontId="13" fillId="0" borderId="3" xfId="0" applyNumberFormat="1" applyFont="1" applyFill="1" applyBorder="1"/>
    <xf numFmtId="3" fontId="13" fillId="0" borderId="52" xfId="0" applyNumberFormat="1" applyFont="1" applyBorder="1"/>
    <xf numFmtId="3" fontId="13" fillId="2" borderId="52" xfId="0" applyNumberFormat="1" applyFont="1" applyFill="1" applyBorder="1"/>
    <xf numFmtId="164" fontId="13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1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3" fillId="0" borderId="0" xfId="51" applyFont="1"/>
    <xf numFmtId="0" fontId="3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5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1" fillId="0" borderId="0" xfId="104"/>
    <xf numFmtId="0" fontId="123" fillId="5" borderId="0" xfId="104" applyFont="1" applyFill="1"/>
    <xf numFmtId="0" fontId="121" fillId="5" borderId="0" xfId="104" applyFill="1"/>
    <xf numFmtId="0" fontId="120" fillId="4" borderId="0" xfId="104" applyFont="1" applyFill="1"/>
    <xf numFmtId="0" fontId="121" fillId="4" borderId="0" xfId="104" applyFill="1"/>
    <xf numFmtId="0" fontId="127" fillId="4" borderId="0" xfId="104" applyFont="1" applyFill="1"/>
    <xf numFmtId="0" fontId="118" fillId="4" borderId="41" xfId="104" applyFont="1" applyFill="1" applyBorder="1" applyAlignment="1">
      <alignment horizontal="center"/>
    </xf>
    <xf numFmtId="0" fontId="1" fillId="0" borderId="0" xfId="105"/>
    <xf numFmtId="0" fontId="10" fillId="4" borderId="2" xfId="104" applyFont="1" applyFill="1" applyBorder="1"/>
    <xf numFmtId="0" fontId="10" fillId="4" borderId="3" xfId="104" applyFont="1" applyFill="1" applyBorder="1" applyAlignment="1">
      <alignment horizontal="center"/>
    </xf>
    <xf numFmtId="0" fontId="10" fillId="4" borderId="4" xfId="104" applyFont="1" applyFill="1" applyBorder="1" applyAlignment="1">
      <alignment horizontal="center"/>
    </xf>
    <xf numFmtId="0" fontId="15" fillId="4" borderId="27" xfId="104" applyFont="1" applyFill="1" applyBorder="1" applyAlignment="1">
      <alignment horizontal="center"/>
    </xf>
    <xf numFmtId="0" fontId="17" fillId="4" borderId="50" xfId="104" applyFont="1" applyFill="1" applyBorder="1"/>
    <xf numFmtId="2" fontId="17" fillId="4" borderId="41" xfId="104" applyNumberFormat="1" applyFont="1" applyFill="1" applyBorder="1"/>
    <xf numFmtId="2" fontId="17" fillId="4" borderId="3" xfId="104" applyNumberFormat="1" applyFont="1" applyFill="1" applyBorder="1"/>
    <xf numFmtId="2" fontId="17" fillId="4" borderId="42" xfId="104" applyNumberFormat="1" applyFont="1" applyFill="1" applyBorder="1"/>
    <xf numFmtId="2" fontId="17" fillId="4" borderId="65" xfId="104" applyNumberFormat="1" applyFont="1" applyFill="1" applyBorder="1" applyAlignment="1">
      <alignment horizontal="center"/>
    </xf>
    <xf numFmtId="0" fontId="17" fillId="4" borderId="34" xfId="104" applyFont="1" applyFill="1" applyBorder="1"/>
    <xf numFmtId="2" fontId="17" fillId="4" borderId="0" xfId="104" applyNumberFormat="1" applyFont="1" applyFill="1" applyBorder="1"/>
    <xf numFmtId="2" fontId="17" fillId="4" borderId="64" xfId="104" applyNumberFormat="1" applyFont="1" applyFill="1" applyBorder="1"/>
    <xf numFmtId="2" fontId="17" fillId="4" borderId="28" xfId="104" applyNumberFormat="1" applyFont="1" applyFill="1" applyBorder="1" applyAlignment="1">
      <alignment horizontal="center"/>
    </xf>
    <xf numFmtId="2" fontId="17" fillId="4" borderId="29" xfId="104" applyNumberFormat="1" applyFont="1" applyFill="1" applyBorder="1" applyAlignment="1">
      <alignment horizontal="center"/>
    </xf>
    <xf numFmtId="2" fontId="17" fillId="4" borderId="30" xfId="104" applyNumberFormat="1" applyFont="1" applyFill="1" applyBorder="1" applyAlignment="1">
      <alignment horizontal="center"/>
    </xf>
    <xf numFmtId="0" fontId="17" fillId="4" borderId="2" xfId="104" applyFont="1" applyFill="1" applyBorder="1"/>
    <xf numFmtId="2" fontId="17" fillId="4" borderId="4" xfId="104" applyNumberFormat="1" applyFont="1" applyFill="1" applyBorder="1"/>
    <xf numFmtId="0" fontId="121" fillId="0" borderId="0" xfId="104" applyBorder="1"/>
    <xf numFmtId="0" fontId="121" fillId="4" borderId="0" xfId="104" applyFill="1" applyBorder="1"/>
    <xf numFmtId="2" fontId="17" fillId="4" borderId="65" xfId="104" applyNumberFormat="1" applyFont="1" applyFill="1" applyBorder="1"/>
    <xf numFmtId="2" fontId="17" fillId="4" borderId="0" xfId="104" applyNumberFormat="1" applyFont="1" applyFill="1"/>
    <xf numFmtId="2" fontId="17" fillId="4" borderId="28" xfId="104" applyNumberFormat="1" applyFont="1" applyFill="1" applyBorder="1"/>
    <xf numFmtId="2" fontId="17" fillId="4" borderId="29" xfId="104" applyNumberFormat="1" applyFont="1" applyFill="1" applyBorder="1"/>
    <xf numFmtId="2" fontId="17" fillId="4" borderId="30" xfId="104" applyNumberFormat="1" applyFont="1" applyFill="1" applyBorder="1"/>
    <xf numFmtId="0" fontId="17" fillId="4" borderId="0" xfId="104" applyFont="1" applyFill="1" applyBorder="1"/>
    <xf numFmtId="2" fontId="18" fillId="4" borderId="3" xfId="104" applyNumberFormat="1" applyFont="1" applyFill="1" applyBorder="1"/>
    <xf numFmtId="2" fontId="18" fillId="4" borderId="0" xfId="104" applyNumberFormat="1" applyFont="1" applyFill="1"/>
    <xf numFmtId="2" fontId="18" fillId="4" borderId="41" xfId="104" applyNumberFormat="1" applyFont="1" applyFill="1" applyBorder="1"/>
    <xf numFmtId="164" fontId="15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3" fillId="4" borderId="0" xfId="104" applyNumberFormat="1" applyFont="1" applyFill="1" applyBorder="1"/>
    <xf numFmtId="2" fontId="18" fillId="4" borderId="0" xfId="104" applyNumberFormat="1" applyFont="1" applyFill="1" applyBorder="1"/>
    <xf numFmtId="2" fontId="17" fillId="4" borderId="0" xfId="104" applyNumberFormat="1" applyFont="1" applyFill="1" applyBorder="1" applyAlignment="1">
      <alignment horizontal="center"/>
    </xf>
    <xf numFmtId="2" fontId="17" fillId="0" borderId="0" xfId="104" applyNumberFormat="1" applyFont="1" applyFill="1" applyBorder="1" applyAlignment="1">
      <alignment horizontal="right"/>
    </xf>
    <xf numFmtId="2" fontId="17" fillId="0" borderId="0" xfId="104" applyNumberFormat="1" applyFont="1" applyFill="1" applyBorder="1"/>
    <xf numFmtId="0" fontId="10" fillId="4" borderId="32" xfId="104" applyFont="1" applyFill="1" applyBorder="1"/>
    <xf numFmtId="0" fontId="10" fillId="4" borderId="33" xfId="104" applyFont="1" applyFill="1" applyBorder="1" applyAlignment="1">
      <alignment horizontal="center"/>
    </xf>
    <xf numFmtId="0" fontId="10" fillId="4" borderId="9" xfId="104" applyFont="1" applyFill="1" applyBorder="1" applyAlignment="1">
      <alignment horizontal="center"/>
    </xf>
    <xf numFmtId="0" fontId="15" fillId="4" borderId="45" xfId="104" applyFont="1" applyFill="1" applyBorder="1" applyAlignment="1">
      <alignment horizontal="center"/>
    </xf>
    <xf numFmtId="0" fontId="10" fillId="4" borderId="5" xfId="104" applyFont="1" applyFill="1" applyBorder="1"/>
    <xf numFmtId="2" fontId="10" fillId="4" borderId="44" xfId="104" applyNumberFormat="1" applyFont="1" applyFill="1" applyBorder="1"/>
    <xf numFmtId="2" fontId="125" fillId="4" borderId="44" xfId="104" applyNumberFormat="1" applyFont="1" applyFill="1" applyBorder="1"/>
    <xf numFmtId="2" fontId="10" fillId="4" borderId="55" xfId="104" applyNumberFormat="1" applyFont="1" applyFill="1" applyBorder="1"/>
    <xf numFmtId="2" fontId="10" fillId="4" borderId="27" xfId="104" applyNumberFormat="1" applyFont="1" applyFill="1" applyBorder="1"/>
    <xf numFmtId="0" fontId="10" fillId="0" borderId="0" xfId="104" applyFont="1" applyFill="1" applyBorder="1" applyAlignment="1">
      <alignment horizontal="center"/>
    </xf>
    <xf numFmtId="0" fontId="17" fillId="4" borderId="18" xfId="104" applyFont="1" applyFill="1" applyBorder="1"/>
    <xf numFmtId="2" fontId="17" fillId="4" borderId="1" xfId="104" applyNumberFormat="1" applyFont="1" applyFill="1" applyBorder="1"/>
    <xf numFmtId="0" fontId="17" fillId="4" borderId="1" xfId="104" applyFont="1" applyFill="1" applyBorder="1"/>
    <xf numFmtId="2" fontId="17" fillId="4" borderId="7" xfId="104" applyNumberFormat="1" applyFont="1" applyFill="1" applyBorder="1"/>
    <xf numFmtId="0" fontId="17" fillId="4" borderId="32" xfId="104" applyFont="1" applyFill="1" applyBorder="1"/>
    <xf numFmtId="2" fontId="17" fillId="4" borderId="33" xfId="104" applyNumberFormat="1" applyFont="1" applyFill="1" applyBorder="1"/>
    <xf numFmtId="2" fontId="17" fillId="4" borderId="9" xfId="104" applyNumberFormat="1" applyFont="1" applyFill="1" applyBorder="1"/>
    <xf numFmtId="0" fontId="17" fillId="4" borderId="20" xfId="104" applyFont="1" applyFill="1" applyBorder="1"/>
    <xf numFmtId="2" fontId="17" fillId="4" borderId="46" xfId="104" applyNumberFormat="1" applyFont="1" applyFill="1" applyBorder="1"/>
    <xf numFmtId="0" fontId="17" fillId="4" borderId="46" xfId="104" applyFont="1" applyFill="1" applyBorder="1"/>
    <xf numFmtId="0" fontId="17" fillId="4" borderId="22" xfId="104" applyFont="1" applyFill="1" applyBorder="1"/>
    <xf numFmtId="2" fontId="17" fillId="4" borderId="51" xfId="104" applyNumberFormat="1" applyFont="1" applyFill="1" applyBorder="1"/>
    <xf numFmtId="0" fontId="17" fillId="4" borderId="51" xfId="104" applyFont="1" applyFill="1" applyBorder="1"/>
    <xf numFmtId="0" fontId="121" fillId="0" borderId="0" xfId="104" applyFill="1" applyBorder="1"/>
    <xf numFmtId="2" fontId="10" fillId="4" borderId="8" xfId="104" applyNumberFormat="1" applyFont="1" applyFill="1" applyBorder="1"/>
    <xf numFmtId="2" fontId="10" fillId="4" borderId="65" xfId="104" applyNumberFormat="1" applyFont="1" applyFill="1" applyBorder="1"/>
    <xf numFmtId="2" fontId="10" fillId="4" borderId="6" xfId="104" applyNumberFormat="1" applyFont="1" applyFill="1" applyBorder="1"/>
    <xf numFmtId="2" fontId="125" fillId="4" borderId="55" xfId="104" applyNumberFormat="1" applyFont="1" applyFill="1" applyBorder="1"/>
    <xf numFmtId="2" fontId="17" fillId="4" borderId="36" xfId="104" applyNumberFormat="1" applyFont="1" applyFill="1" applyBorder="1" applyAlignment="1">
      <alignment horizontal="center"/>
    </xf>
    <xf numFmtId="164" fontId="121" fillId="0" borderId="0" xfId="104" applyNumberFormat="1"/>
    <xf numFmtId="2" fontId="17" fillId="4" borderId="12" xfId="104" applyNumberFormat="1" applyFont="1" applyFill="1" applyBorder="1"/>
    <xf numFmtId="0" fontId="17" fillId="4" borderId="33" xfId="104" applyFont="1" applyFill="1" applyBorder="1"/>
    <xf numFmtId="0" fontId="10" fillId="0" borderId="0" xfId="104" applyFont="1" applyBorder="1" applyAlignment="1">
      <alignment horizontal="center"/>
    </xf>
    <xf numFmtId="0" fontId="15" fillId="0" borderId="0" xfId="104" applyFont="1" applyFill="1" applyBorder="1" applyAlignment="1">
      <alignment horizontal="center"/>
    </xf>
    <xf numFmtId="2" fontId="17" fillId="0" borderId="0" xfId="104" applyNumberFormat="1" applyFont="1" applyBorder="1" applyAlignment="1">
      <alignment horizontal="center"/>
    </xf>
    <xf numFmtId="2" fontId="17" fillId="0" borderId="0" xfId="104" applyNumberFormat="1" applyFont="1" applyFill="1" applyBorder="1" applyAlignment="1">
      <alignment horizontal="center"/>
    </xf>
    <xf numFmtId="0" fontId="17" fillId="4" borderId="41" xfId="104" applyFont="1" applyFill="1" applyBorder="1"/>
    <xf numFmtId="2" fontId="3" fillId="0" borderId="0" xfId="104" applyNumberFormat="1" applyFont="1" applyBorder="1"/>
    <xf numFmtId="2" fontId="10" fillId="4" borderId="16" xfId="104" applyNumberFormat="1" applyFont="1" applyFill="1" applyBorder="1"/>
    <xf numFmtId="2" fontId="121" fillId="0" borderId="0" xfId="104" applyNumberFormat="1" applyBorder="1"/>
    <xf numFmtId="0" fontId="17" fillId="4" borderId="12" xfId="104" applyFont="1" applyFill="1" applyBorder="1"/>
    <xf numFmtId="0" fontId="17" fillId="4" borderId="53" xfId="104" applyFont="1" applyFill="1" applyBorder="1"/>
    <xf numFmtId="0" fontId="17" fillId="4" borderId="31" xfId="104" applyFont="1" applyFill="1" applyBorder="1"/>
    <xf numFmtId="0" fontId="17" fillId="4" borderId="0" xfId="104" applyFont="1" applyFill="1"/>
    <xf numFmtId="0" fontId="17" fillId="4" borderId="47" xfId="104" applyFont="1" applyFill="1" applyBorder="1"/>
    <xf numFmtId="0" fontId="17" fillId="4" borderId="76" xfId="104" applyFont="1" applyFill="1" applyBorder="1"/>
    <xf numFmtId="0" fontId="17" fillId="4" borderId="60" xfId="104" applyFont="1" applyFill="1" applyBorder="1"/>
    <xf numFmtId="0" fontId="17" fillId="4" borderId="77" xfId="104" applyFont="1" applyFill="1" applyBorder="1"/>
    <xf numFmtId="0" fontId="120" fillId="4" borderId="0" xfId="104" applyFont="1" applyFill="1" applyAlignment="1">
      <alignment horizontal="center"/>
    </xf>
    <xf numFmtId="0" fontId="17" fillId="0" borderId="0" xfId="104" applyFont="1" applyFill="1" applyBorder="1"/>
    <xf numFmtId="2" fontId="3" fillId="0" borderId="0" xfId="104" applyNumberFormat="1" applyFont="1" applyFill="1" applyBorder="1"/>
    <xf numFmtId="0" fontId="121" fillId="0" borderId="0" xfId="104" applyFill="1"/>
    <xf numFmtId="2" fontId="10" fillId="4" borderId="45" xfId="104" applyNumberFormat="1" applyFont="1" applyFill="1" applyBorder="1"/>
    <xf numFmtId="2" fontId="10" fillId="4" borderId="36" xfId="104" applyNumberFormat="1" applyFont="1" applyFill="1" applyBorder="1" applyAlignment="1">
      <alignment horizontal="center"/>
    </xf>
    <xf numFmtId="2" fontId="10" fillId="4" borderId="5" xfId="104" applyNumberFormat="1" applyFont="1" applyFill="1" applyBorder="1"/>
    <xf numFmtId="2" fontId="17" fillId="4" borderId="18" xfId="104" applyNumberFormat="1" applyFont="1" applyFill="1" applyBorder="1"/>
    <xf numFmtId="2" fontId="17" fillId="4" borderId="16" xfId="104" applyNumberFormat="1" applyFont="1" applyFill="1" applyBorder="1"/>
    <xf numFmtId="2" fontId="17" fillId="4" borderId="27" xfId="104" applyNumberFormat="1" applyFont="1" applyFill="1" applyBorder="1"/>
    <xf numFmtId="2" fontId="17" fillId="4" borderId="1" xfId="104" applyNumberFormat="1" applyFont="1" applyFill="1" applyBorder="1" applyAlignment="1">
      <alignment horizontal="center"/>
    </xf>
    <xf numFmtId="2" fontId="18" fillId="4" borderId="1" xfId="104" applyNumberFormat="1" applyFont="1" applyFill="1" applyBorder="1"/>
    <xf numFmtId="2" fontId="17" fillId="4" borderId="20" xfId="104" applyNumberFormat="1" applyFont="1" applyFill="1" applyBorder="1" applyAlignment="1">
      <alignment horizontal="right"/>
    </xf>
    <xf numFmtId="2" fontId="17" fillId="4" borderId="14" xfId="104" applyNumberFormat="1" applyFont="1" applyFill="1" applyBorder="1"/>
    <xf numFmtId="2" fontId="17" fillId="4" borderId="81" xfId="104" applyNumberFormat="1" applyFont="1" applyFill="1" applyBorder="1" applyAlignment="1">
      <alignment horizontal="center"/>
    </xf>
    <xf numFmtId="164" fontId="121" fillId="0" borderId="0" xfId="104" applyNumberFormat="1" applyAlignment="1">
      <alignment horizontal="right"/>
    </xf>
    <xf numFmtId="2" fontId="17" fillId="4" borderId="20" xfId="104" applyNumberFormat="1" applyFont="1" applyFill="1" applyBorder="1"/>
    <xf numFmtId="2" fontId="17" fillId="4" borderId="79" xfId="104" applyNumberFormat="1" applyFont="1" applyFill="1" applyBorder="1"/>
    <xf numFmtId="2" fontId="17" fillId="4" borderId="22" xfId="104" applyNumberFormat="1" applyFont="1" applyFill="1" applyBorder="1"/>
    <xf numFmtId="2" fontId="17" fillId="4" borderId="80" xfId="104" applyNumberFormat="1" applyFont="1" applyFill="1" applyBorder="1"/>
    <xf numFmtId="0" fontId="17" fillId="0" borderId="10" xfId="104" applyFont="1" applyFill="1" applyBorder="1"/>
    <xf numFmtId="2" fontId="17" fillId="4" borderId="1" xfId="104" applyNumberFormat="1" applyFont="1" applyFill="1" applyBorder="1" applyAlignment="1">
      <alignment horizontal="right"/>
    </xf>
    <xf numFmtId="2" fontId="10" fillId="4" borderId="7" xfId="104" applyNumberFormat="1" applyFont="1" applyFill="1" applyBorder="1"/>
    <xf numFmtId="2" fontId="17" fillId="4" borderId="46" xfId="104" applyNumberFormat="1" applyFont="1" applyFill="1" applyBorder="1" applyAlignment="1">
      <alignment horizontal="center"/>
    </xf>
    <xf numFmtId="2" fontId="17" fillId="4" borderId="51" xfId="104" applyNumberFormat="1" applyFont="1" applyFill="1" applyBorder="1" applyAlignment="1">
      <alignment horizontal="center"/>
    </xf>
    <xf numFmtId="0" fontId="10" fillId="4" borderId="16" xfId="104" applyFont="1" applyFill="1" applyBorder="1"/>
    <xf numFmtId="2" fontId="10" fillId="4" borderId="55" xfId="104" applyNumberFormat="1" applyFont="1" applyFill="1" applyBorder="1" applyAlignment="1">
      <alignment horizontal="center"/>
    </xf>
    <xf numFmtId="2" fontId="17" fillId="4" borderId="55" xfId="104" applyNumberFormat="1" applyFont="1" applyFill="1" applyBorder="1"/>
    <xf numFmtId="0" fontId="17" fillId="4" borderId="14" xfId="104" applyFont="1" applyFill="1" applyBorder="1"/>
    <xf numFmtId="2" fontId="17" fillId="4" borderId="12" xfId="104" applyNumberFormat="1" applyFont="1" applyFill="1" applyBorder="1" applyAlignment="1">
      <alignment horizontal="center"/>
    </xf>
    <xf numFmtId="2" fontId="17" fillId="4" borderId="12" xfId="104" applyNumberFormat="1" applyFont="1" applyFill="1" applyBorder="1" applyAlignment="1">
      <alignment horizontal="right"/>
    </xf>
    <xf numFmtId="2" fontId="18" fillId="4" borderId="12" xfId="104" applyNumberFormat="1" applyFont="1" applyFill="1" applyBorder="1"/>
    <xf numFmtId="2" fontId="10" fillId="4" borderId="28" xfId="104" applyNumberFormat="1" applyFont="1" applyFill="1" applyBorder="1"/>
    <xf numFmtId="2" fontId="17" fillId="4" borderId="14" xfId="104" applyNumberFormat="1" applyFont="1" applyFill="1" applyBorder="1" applyAlignment="1">
      <alignment horizontal="right"/>
    </xf>
    <xf numFmtId="0" fontId="128" fillId="37" borderId="0" xfId="104" applyFont="1" applyFill="1"/>
    <xf numFmtId="0" fontId="121" fillId="37" borderId="0" xfId="104" applyFill="1"/>
    <xf numFmtId="2" fontId="3" fillId="37" borderId="0" xfId="104" applyNumberFormat="1" applyFont="1" applyFill="1" applyBorder="1"/>
    <xf numFmtId="0" fontId="17" fillId="37" borderId="0" xfId="104" applyFont="1" applyFill="1" applyBorder="1"/>
    <xf numFmtId="2" fontId="17" fillId="37" borderId="0" xfId="104" applyNumberFormat="1" applyFont="1" applyFill="1" applyBorder="1"/>
    <xf numFmtId="2" fontId="18" fillId="37" borderId="0" xfId="104" applyNumberFormat="1" applyFont="1" applyFill="1" applyBorder="1"/>
    <xf numFmtId="0" fontId="127" fillId="37" borderId="0" xfId="104" applyFont="1" applyFill="1"/>
    <xf numFmtId="0" fontId="120" fillId="37" borderId="0" xfId="104" applyFont="1" applyFill="1"/>
    <xf numFmtId="0" fontId="121" fillId="37" borderId="0" xfId="104" applyFill="1" applyBorder="1"/>
    <xf numFmtId="0" fontId="118" fillId="37" borderId="41" xfId="104" applyFont="1" applyFill="1" applyBorder="1" applyAlignment="1">
      <alignment horizontal="center"/>
    </xf>
    <xf numFmtId="2" fontId="15" fillId="0" borderId="0" xfId="104" applyNumberFormat="1" applyFont="1" applyBorder="1" applyAlignment="1">
      <alignment horizontal="center"/>
    </xf>
    <xf numFmtId="0" fontId="10" fillId="37" borderId="32" xfId="104" applyFont="1" applyFill="1" applyBorder="1"/>
    <xf numFmtId="0" fontId="10" fillId="37" borderId="33" xfId="104" applyFont="1" applyFill="1" applyBorder="1" applyAlignment="1">
      <alignment horizontal="center"/>
    </xf>
    <xf numFmtId="0" fontId="10" fillId="37" borderId="9" xfId="104" applyFont="1" applyFill="1" applyBorder="1" applyAlignment="1">
      <alignment horizontal="center"/>
    </xf>
    <xf numFmtId="0" fontId="10" fillId="37" borderId="2" xfId="104" applyFont="1" applyFill="1" applyBorder="1"/>
    <xf numFmtId="0" fontId="10" fillId="37" borderId="3" xfId="104" applyFont="1" applyFill="1" applyBorder="1" applyAlignment="1">
      <alignment horizontal="center"/>
    </xf>
    <xf numFmtId="0" fontId="10" fillId="37" borderId="4" xfId="104" applyFont="1" applyFill="1" applyBorder="1" applyAlignment="1">
      <alignment horizontal="center"/>
    </xf>
    <xf numFmtId="0" fontId="15" fillId="37" borderId="27" xfId="104" applyFont="1" applyFill="1" applyBorder="1" applyAlignment="1">
      <alignment horizontal="center"/>
    </xf>
    <xf numFmtId="0" fontId="17" fillId="37" borderId="2" xfId="104" applyFont="1" applyFill="1" applyBorder="1"/>
    <xf numFmtId="2" fontId="17" fillId="37" borderId="3" xfId="104" applyNumberFormat="1" applyFont="1" applyFill="1" applyBorder="1"/>
    <xf numFmtId="2" fontId="17" fillId="37" borderId="4" xfId="104" applyNumberFormat="1" applyFont="1" applyFill="1" applyBorder="1"/>
    <xf numFmtId="0" fontId="17" fillId="37" borderId="34" xfId="104" applyFont="1" applyFill="1" applyBorder="1"/>
    <xf numFmtId="2" fontId="17" fillId="37" borderId="33" xfId="104" applyNumberFormat="1" applyFont="1" applyFill="1" applyBorder="1"/>
    <xf numFmtId="2" fontId="17" fillId="37" borderId="9" xfId="104" applyNumberFormat="1" applyFont="1" applyFill="1" applyBorder="1"/>
    <xf numFmtId="0" fontId="17" fillId="37" borderId="50" xfId="104" applyFont="1" applyFill="1" applyBorder="1"/>
    <xf numFmtId="2" fontId="17" fillId="37" borderId="64" xfId="104" applyNumberFormat="1" applyFont="1" applyFill="1" applyBorder="1"/>
    <xf numFmtId="2" fontId="104" fillId="37" borderId="0" xfId="104" applyNumberFormat="1" applyFont="1" applyFill="1" applyBorder="1"/>
    <xf numFmtId="0" fontId="17" fillId="37" borderId="32" xfId="104" applyFont="1" applyFill="1" applyBorder="1"/>
    <xf numFmtId="2" fontId="17" fillId="37" borderId="41" xfId="104" applyNumberFormat="1" applyFont="1" applyFill="1" applyBorder="1"/>
    <xf numFmtId="2" fontId="17" fillId="37" borderId="42" xfId="104" applyNumberFormat="1" applyFont="1" applyFill="1" applyBorder="1"/>
    <xf numFmtId="0" fontId="130" fillId="0" borderId="0" xfId="104" applyFont="1" applyFill="1" applyBorder="1" applyAlignment="1">
      <alignment horizontal="left" vertical="center"/>
    </xf>
    <xf numFmtId="0" fontId="121" fillId="0" borderId="0" xfId="104" applyBorder="1" applyAlignment="1"/>
    <xf numFmtId="0" fontId="15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21" fillId="0" borderId="0" xfId="104" applyNumberFormat="1"/>
    <xf numFmtId="170" fontId="40" fillId="0" borderId="0" xfId="104" applyNumberFormat="1" applyFont="1" applyFill="1" applyBorder="1"/>
    <xf numFmtId="2" fontId="17" fillId="0" borderId="0" xfId="104" applyNumberFormat="1" applyFont="1"/>
    <xf numFmtId="2" fontId="15" fillId="37" borderId="0" xfId="104" applyNumberFormat="1" applyFont="1" applyFill="1" applyBorder="1" applyAlignment="1">
      <alignment horizontal="center"/>
    </xf>
    <xf numFmtId="164" fontId="15" fillId="37" borderId="0" xfId="104" applyNumberFormat="1" applyFont="1" applyFill="1" applyBorder="1" applyAlignment="1">
      <alignment horizontal="center"/>
    </xf>
    <xf numFmtId="164" fontId="17" fillId="0" borderId="0" xfId="104" applyNumberFormat="1" applyFont="1" applyFill="1" applyBorder="1"/>
    <xf numFmtId="0" fontId="131" fillId="0" borderId="0" xfId="104" applyFont="1" applyFill="1" applyBorder="1" applyAlignment="1"/>
    <xf numFmtId="170" fontId="131" fillId="0" borderId="0" xfId="104" applyNumberFormat="1" applyFont="1" applyFill="1" applyBorder="1" applyAlignment="1"/>
    <xf numFmtId="0" fontId="132" fillId="0" borderId="0" xfId="104" applyFont="1" applyFill="1"/>
    <xf numFmtId="0" fontId="121" fillId="0" borderId="0" xfId="104" applyFill="1" applyBorder="1" applyAlignment="1"/>
    <xf numFmtId="2" fontId="17" fillId="37" borderId="2" xfId="104" applyNumberFormat="1" applyFont="1" applyFill="1" applyBorder="1"/>
    <xf numFmtId="2" fontId="17" fillId="37" borderId="34" xfId="104" applyNumberFormat="1" applyFont="1" applyFill="1" applyBorder="1" applyAlignment="1">
      <alignment horizontal="right"/>
    </xf>
    <xf numFmtId="2" fontId="17" fillId="37" borderId="0" xfId="104" applyNumberFormat="1" applyFont="1" applyFill="1" applyBorder="1" applyAlignment="1">
      <alignment horizontal="right"/>
    </xf>
    <xf numFmtId="2" fontId="17" fillId="37" borderId="34" xfId="104" applyNumberFormat="1" applyFont="1" applyFill="1" applyBorder="1"/>
    <xf numFmtId="2" fontId="17" fillId="37" borderId="50" xfId="104" applyNumberFormat="1" applyFont="1" applyFill="1" applyBorder="1"/>
    <xf numFmtId="0" fontId="17" fillId="37" borderId="65" xfId="104" applyFont="1" applyFill="1" applyBorder="1"/>
    <xf numFmtId="164" fontId="133" fillId="0" borderId="0" xfId="104" applyNumberFormat="1" applyFont="1" applyFill="1" applyBorder="1"/>
    <xf numFmtId="170" fontId="133" fillId="0" borderId="0" xfId="104" applyNumberFormat="1" applyFont="1" applyFill="1" applyBorder="1"/>
    <xf numFmtId="0" fontId="121" fillId="37" borderId="49" xfId="104" applyFill="1" applyBorder="1"/>
    <xf numFmtId="2" fontId="17" fillId="37" borderId="32" xfId="104" applyNumberFormat="1" applyFont="1" applyFill="1" applyBorder="1"/>
    <xf numFmtId="2" fontId="17" fillId="37" borderId="36" xfId="104" applyNumberFormat="1" applyFont="1" applyFill="1" applyBorder="1"/>
    <xf numFmtId="170" fontId="126" fillId="0" borderId="0" xfId="104" applyNumberFormat="1" applyFont="1" applyFill="1" applyBorder="1"/>
    <xf numFmtId="0" fontId="17" fillId="37" borderId="49" xfId="104" applyFont="1" applyFill="1" applyBorder="1"/>
    <xf numFmtId="2" fontId="17" fillId="37" borderId="38" xfId="104" applyNumberFormat="1" applyFont="1" applyFill="1" applyBorder="1"/>
    <xf numFmtId="0" fontId="17" fillId="37" borderId="53" xfId="104" applyFont="1" applyFill="1" applyBorder="1"/>
    <xf numFmtId="2" fontId="17" fillId="37" borderId="40" xfId="104" applyNumberFormat="1" applyFont="1" applyFill="1" applyBorder="1"/>
    <xf numFmtId="0" fontId="15" fillId="37" borderId="45" xfId="104" applyFont="1" applyFill="1" applyBorder="1" applyAlignment="1">
      <alignment horizontal="center"/>
    </xf>
    <xf numFmtId="2" fontId="17" fillId="37" borderId="16" xfId="104" applyNumberFormat="1" applyFont="1" applyFill="1" applyBorder="1"/>
    <xf numFmtId="2" fontId="17" fillId="37" borderId="55" xfId="104" applyNumberFormat="1" applyFont="1" applyFill="1" applyBorder="1"/>
    <xf numFmtId="2" fontId="17" fillId="37" borderId="27" xfId="104" applyNumberFormat="1" applyFont="1" applyFill="1" applyBorder="1"/>
    <xf numFmtId="2" fontId="17" fillId="37" borderId="65" xfId="104" applyNumberFormat="1" applyFont="1" applyFill="1" applyBorder="1"/>
    <xf numFmtId="2" fontId="17" fillId="37" borderId="14" xfId="104" applyNumberFormat="1" applyFont="1" applyFill="1" applyBorder="1"/>
    <xf numFmtId="2" fontId="17" fillId="37" borderId="12" xfId="104" applyNumberFormat="1" applyFont="1" applyFill="1" applyBorder="1"/>
    <xf numFmtId="2" fontId="17" fillId="37" borderId="28" xfId="104" applyNumberFormat="1" applyFont="1" applyFill="1" applyBorder="1"/>
    <xf numFmtId="0" fontId="17" fillId="37" borderId="18" xfId="104" applyFont="1" applyFill="1" applyBorder="1"/>
    <xf numFmtId="0" fontId="17" fillId="37" borderId="78" xfId="104" applyFont="1" applyFill="1" applyBorder="1"/>
    <xf numFmtId="2" fontId="17" fillId="37" borderId="15" xfId="104" applyNumberFormat="1" applyFont="1" applyFill="1" applyBorder="1"/>
    <xf numFmtId="2" fontId="17" fillId="37" borderId="13" xfId="104" applyNumberFormat="1" applyFont="1" applyFill="1" applyBorder="1"/>
    <xf numFmtId="2" fontId="17" fillId="37" borderId="20" xfId="104" applyNumberFormat="1" applyFont="1" applyFill="1" applyBorder="1"/>
    <xf numFmtId="2" fontId="17" fillId="37" borderId="46" xfId="104" applyNumberFormat="1" applyFont="1" applyFill="1" applyBorder="1"/>
    <xf numFmtId="2" fontId="17" fillId="37" borderId="29" xfId="104" applyNumberFormat="1" applyFont="1" applyFill="1" applyBorder="1"/>
    <xf numFmtId="0" fontId="17" fillId="37" borderId="20" xfId="104" applyFont="1" applyFill="1" applyBorder="1"/>
    <xf numFmtId="0" fontId="17" fillId="37" borderId="79" xfId="104" applyFont="1" applyFill="1" applyBorder="1"/>
    <xf numFmtId="2" fontId="17" fillId="37" borderId="21" xfId="104" applyNumberFormat="1" applyFont="1" applyFill="1" applyBorder="1"/>
    <xf numFmtId="2" fontId="17" fillId="37" borderId="58" xfId="104" applyNumberFormat="1" applyFont="1" applyFill="1" applyBorder="1"/>
    <xf numFmtId="2" fontId="17" fillId="37" borderId="22" xfId="104" applyNumberFormat="1" applyFont="1" applyFill="1" applyBorder="1"/>
    <xf numFmtId="2" fontId="17" fillId="37" borderId="51" xfId="104" applyNumberFormat="1" applyFont="1" applyFill="1" applyBorder="1"/>
    <xf numFmtId="2" fontId="17" fillId="37" borderId="30" xfId="104" applyNumberFormat="1" applyFont="1" applyFill="1" applyBorder="1"/>
    <xf numFmtId="0" fontId="17" fillId="37" borderId="22" xfId="104" applyFont="1" applyFill="1" applyBorder="1"/>
    <xf numFmtId="0" fontId="17" fillId="37" borderId="80" xfId="104" applyFont="1" applyFill="1" applyBorder="1"/>
    <xf numFmtId="2" fontId="17" fillId="37" borderId="23" xfId="104" applyNumberFormat="1" applyFont="1" applyFill="1" applyBorder="1"/>
    <xf numFmtId="2" fontId="17" fillId="37" borderId="59" xfId="104" applyNumberFormat="1" applyFont="1" applyFill="1" applyBorder="1"/>
    <xf numFmtId="0" fontId="128" fillId="0" borderId="0" xfId="104" applyFont="1" applyFill="1"/>
    <xf numFmtId="0" fontId="134" fillId="0" borderId="0" xfId="104" applyFont="1" applyFill="1"/>
    <xf numFmtId="1" fontId="122" fillId="2" borderId="0" xfId="104" applyNumberFormat="1" applyFont="1" applyFill="1" applyBorder="1"/>
    <xf numFmtId="0" fontId="17" fillId="2" borderId="0" xfId="104" applyFont="1" applyFill="1"/>
    <xf numFmtId="164" fontId="17" fillId="2" borderId="0" xfId="104" applyNumberFormat="1" applyFont="1" applyFill="1" applyBorder="1"/>
    <xf numFmtId="0" fontId="134" fillId="2" borderId="0" xfId="104" applyFont="1" applyFill="1"/>
    <xf numFmtId="0" fontId="121" fillId="2" borderId="0" xfId="104" applyFill="1"/>
    <xf numFmtId="0" fontId="120" fillId="2" borderId="0" xfId="104" applyFont="1" applyFill="1"/>
    <xf numFmtId="0" fontId="118" fillId="2" borderId="41" xfId="104" applyFont="1" applyFill="1" applyBorder="1" applyAlignment="1">
      <alignment horizontal="center"/>
    </xf>
    <xf numFmtId="0" fontId="17" fillId="2" borderId="16" xfId="104" applyFont="1" applyFill="1" applyBorder="1" applyAlignment="1">
      <alignment horizontal="center"/>
    </xf>
    <xf numFmtId="0" fontId="10" fillId="2" borderId="55" xfId="104" applyFont="1" applyFill="1" applyBorder="1" applyAlignment="1">
      <alignment horizontal="center"/>
    </xf>
    <xf numFmtId="0" fontId="10" fillId="2" borderId="27" xfId="104" applyFont="1" applyFill="1" applyBorder="1" applyAlignment="1">
      <alignment horizontal="center"/>
    </xf>
    <xf numFmtId="0" fontId="10" fillId="2" borderId="2" xfId="104" applyFont="1" applyFill="1" applyBorder="1"/>
    <xf numFmtId="0" fontId="10" fillId="2" borderId="3" xfId="104" applyFont="1" applyFill="1" applyBorder="1" applyAlignment="1">
      <alignment horizontal="center"/>
    </xf>
    <xf numFmtId="0" fontId="10" fillId="2" borderId="4" xfId="104" applyFont="1" applyFill="1" applyBorder="1" applyAlignment="1">
      <alignment horizontal="center"/>
    </xf>
    <xf numFmtId="0" fontId="15" fillId="2" borderId="27" xfId="104" applyFont="1" applyFill="1" applyBorder="1" applyAlignment="1">
      <alignment horizontal="center"/>
    </xf>
    <xf numFmtId="0" fontId="15" fillId="2" borderId="14" xfId="104" applyFont="1" applyFill="1" applyBorder="1"/>
    <xf numFmtId="2" fontId="15" fillId="2" borderId="12" xfId="104" applyNumberFormat="1" applyFont="1" applyFill="1" applyBorder="1" applyAlignment="1">
      <alignment horizontal="center"/>
    </xf>
    <xf numFmtId="2" fontId="10" fillId="2" borderId="12" xfId="104" applyNumberFormat="1" applyFont="1" applyFill="1" applyBorder="1" applyAlignment="1">
      <alignment horizontal="center"/>
    </xf>
    <xf numFmtId="2" fontId="15" fillId="2" borderId="28" xfId="104" applyNumberFormat="1" applyFont="1" applyFill="1" applyBorder="1" applyAlignment="1">
      <alignment horizontal="center"/>
    </xf>
    <xf numFmtId="0" fontId="17" fillId="2" borderId="50" xfId="104" applyFont="1" applyFill="1" applyBorder="1"/>
    <xf numFmtId="2" fontId="17" fillId="2" borderId="55" xfId="104" applyNumberFormat="1" applyFont="1" applyFill="1" applyBorder="1" applyAlignment="1">
      <alignment horizontal="center"/>
    </xf>
    <xf numFmtId="2" fontId="17" fillId="2" borderId="27" xfId="104" applyNumberFormat="1" applyFont="1" applyFill="1" applyBorder="1" applyAlignment="1">
      <alignment horizontal="center"/>
    </xf>
    <xf numFmtId="0" fontId="17" fillId="2" borderId="20" xfId="104" applyFont="1" applyFill="1" applyBorder="1"/>
    <xf numFmtId="2" fontId="17" fillId="2" borderId="46" xfId="104" applyNumberFormat="1" applyFont="1" applyFill="1" applyBorder="1" applyAlignment="1">
      <alignment horizontal="center"/>
    </xf>
    <xf numFmtId="2" fontId="17" fillId="2" borderId="29" xfId="104" applyNumberFormat="1" applyFont="1" applyFill="1" applyBorder="1" applyAlignment="1">
      <alignment horizontal="center"/>
    </xf>
    <xf numFmtId="0" fontId="17" fillId="2" borderId="34" xfId="104" applyFont="1" applyFill="1" applyBorder="1"/>
    <xf numFmtId="2" fontId="17" fillId="2" borderId="12" xfId="104" applyNumberFormat="1" applyFont="1" applyFill="1" applyBorder="1" applyAlignment="1">
      <alignment horizontal="center"/>
    </xf>
    <xf numFmtId="2" fontId="17" fillId="2" borderId="28" xfId="104" applyNumberFormat="1" applyFont="1" applyFill="1" applyBorder="1" applyAlignment="1">
      <alignment horizontal="center"/>
    </xf>
    <xf numFmtId="2" fontId="15" fillId="2" borderId="29" xfId="104" applyNumberFormat="1" applyFont="1" applyFill="1" applyBorder="1" applyAlignment="1">
      <alignment horizontal="center"/>
    </xf>
    <xf numFmtId="2" fontId="18" fillId="2" borderId="46" xfId="104" applyNumberFormat="1" applyFont="1" applyFill="1" applyBorder="1" applyAlignment="1">
      <alignment horizontal="center"/>
    </xf>
    <xf numFmtId="0" fontId="17" fillId="2" borderId="22" xfId="104" applyFont="1" applyFill="1" applyBorder="1"/>
    <xf numFmtId="2" fontId="17" fillId="2" borderId="51" xfId="104" applyNumberFormat="1" applyFont="1" applyFill="1" applyBorder="1" applyAlignment="1">
      <alignment horizontal="center"/>
    </xf>
    <xf numFmtId="2" fontId="17" fillId="2" borderId="30" xfId="104" applyNumberFormat="1" applyFont="1" applyFill="1" applyBorder="1" applyAlignment="1">
      <alignment horizontal="center"/>
    </xf>
    <xf numFmtId="2" fontId="15" fillId="2" borderId="30" xfId="104" applyNumberFormat="1" applyFont="1" applyFill="1" applyBorder="1" applyAlignment="1">
      <alignment horizontal="center"/>
    </xf>
    <xf numFmtId="0" fontId="121" fillId="2" borderId="0" xfId="104" applyFill="1" applyBorder="1"/>
    <xf numFmtId="2" fontId="17" fillId="2" borderId="0" xfId="104" applyNumberFormat="1" applyFont="1" applyFill="1"/>
    <xf numFmtId="2" fontId="10" fillId="2" borderId="28" xfId="104" applyNumberFormat="1" applyFont="1" applyFill="1" applyBorder="1" applyAlignment="1">
      <alignment horizontal="center"/>
    </xf>
    <xf numFmtId="0" fontId="17" fillId="2" borderId="0" xfId="104" applyFont="1" applyFill="1" applyBorder="1"/>
    <xf numFmtId="2" fontId="17" fillId="2" borderId="0" xfId="104" applyNumberFormat="1" applyFont="1" applyFill="1" applyBorder="1"/>
    <xf numFmtId="0" fontId="10" fillId="2" borderId="33" xfId="104" applyFont="1" applyFill="1" applyBorder="1" applyAlignment="1">
      <alignment horizontal="center"/>
    </xf>
    <xf numFmtId="0" fontId="10" fillId="2" borderId="9" xfId="104" applyFont="1" applyFill="1" applyBorder="1" applyAlignment="1">
      <alignment horizontal="center"/>
    </xf>
    <xf numFmtId="0" fontId="17" fillId="2" borderId="2" xfId="104" applyFont="1" applyFill="1" applyBorder="1"/>
    <xf numFmtId="164" fontId="15" fillId="2" borderId="0" xfId="104" applyNumberFormat="1" applyFont="1" applyFill="1" applyBorder="1" applyAlignment="1">
      <alignment horizontal="center"/>
    </xf>
    <xf numFmtId="0" fontId="10" fillId="2" borderId="32" xfId="104" applyFont="1" applyFill="1" applyBorder="1"/>
    <xf numFmtId="0" fontId="17" fillId="2" borderId="32" xfId="104" applyFont="1" applyFill="1" applyBorder="1"/>
    <xf numFmtId="2" fontId="17" fillId="2" borderId="44" xfId="104" applyNumberFormat="1" applyFont="1" applyFill="1" applyBorder="1" applyAlignment="1">
      <alignment horizontal="center"/>
    </xf>
    <xf numFmtId="2" fontId="17" fillId="2" borderId="45" xfId="104" applyNumberFormat="1" applyFont="1" applyFill="1" applyBorder="1" applyAlignment="1">
      <alignment horizontal="center"/>
    </xf>
    <xf numFmtId="0" fontId="17" fillId="2" borderId="16" xfId="104" applyFont="1" applyFill="1" applyBorder="1"/>
    <xf numFmtId="0" fontId="17" fillId="2" borderId="18" xfId="104" applyFont="1" applyFill="1" applyBorder="1"/>
    <xf numFmtId="2" fontId="17" fillId="2" borderId="1" xfId="104" applyNumberFormat="1" applyFont="1" applyFill="1" applyBorder="1" applyAlignment="1">
      <alignment horizontal="center"/>
    </xf>
    <xf numFmtId="2" fontId="17" fillId="2" borderId="7" xfId="104" applyNumberFormat="1" applyFont="1" applyFill="1" applyBorder="1" applyAlignment="1">
      <alignment horizontal="center"/>
    </xf>
    <xf numFmtId="0" fontId="17" fillId="2" borderId="14" xfId="104" applyFont="1" applyFill="1" applyBorder="1"/>
    <xf numFmtId="2" fontId="17" fillId="2" borderId="0" xfId="104" applyNumberFormat="1" applyFont="1" applyFill="1" applyBorder="1" applyAlignment="1">
      <alignment horizontal="center"/>
    </xf>
    <xf numFmtId="0" fontId="17" fillId="2" borderId="46" xfId="104" applyFont="1" applyFill="1" applyBorder="1"/>
    <xf numFmtId="0" fontId="17" fillId="2" borderId="43" xfId="104" applyFont="1" applyFill="1" applyBorder="1"/>
    <xf numFmtId="0" fontId="17" fillId="2" borderId="55" xfId="104" applyFont="1" applyFill="1" applyBorder="1"/>
    <xf numFmtId="0" fontId="17" fillId="2" borderId="12" xfId="104" applyFont="1" applyFill="1" applyBorder="1"/>
    <xf numFmtId="0" fontId="17" fillId="2" borderId="51" xfId="104" applyFont="1" applyFill="1" applyBorder="1"/>
    <xf numFmtId="2" fontId="17" fillId="2" borderId="18" xfId="104" applyNumberFormat="1" applyFont="1" applyFill="1" applyBorder="1" applyAlignment="1">
      <alignment horizontal="center"/>
    </xf>
    <xf numFmtId="0" fontId="17" fillId="2" borderId="78" xfId="104" applyFont="1" applyFill="1" applyBorder="1"/>
    <xf numFmtId="2" fontId="17" fillId="2" borderId="21" xfId="104" applyNumberFormat="1" applyFont="1" applyFill="1" applyBorder="1" applyAlignment="1">
      <alignment horizontal="center"/>
    </xf>
    <xf numFmtId="2" fontId="17" fillId="2" borderId="20" xfId="104" applyNumberFormat="1" applyFont="1" applyFill="1" applyBorder="1" applyAlignment="1">
      <alignment horizontal="center"/>
    </xf>
    <xf numFmtId="0" fontId="17" fillId="2" borderId="79" xfId="104" applyFont="1" applyFill="1" applyBorder="1"/>
    <xf numFmtId="0" fontId="17" fillId="2" borderId="80" xfId="104" applyFont="1" applyFill="1" applyBorder="1"/>
    <xf numFmtId="2" fontId="17" fillId="2" borderId="23" xfId="104" applyNumberFormat="1" applyFont="1" applyFill="1" applyBorder="1" applyAlignment="1">
      <alignment horizontal="center"/>
    </xf>
    <xf numFmtId="0" fontId="3" fillId="0" borderId="0" xfId="104" applyFont="1"/>
    <xf numFmtId="2" fontId="17" fillId="2" borderId="16" xfId="104" applyNumberFormat="1" applyFont="1" applyFill="1" applyBorder="1" applyAlignment="1">
      <alignment horizontal="center"/>
    </xf>
    <xf numFmtId="2" fontId="17" fillId="2" borderId="16" xfId="104" applyNumberFormat="1" applyFont="1" applyFill="1" applyBorder="1" applyAlignment="1" applyProtection="1">
      <alignment horizontal="center"/>
    </xf>
    <xf numFmtId="2" fontId="17" fillId="2" borderId="65" xfId="104" applyNumberFormat="1" applyFont="1" applyFill="1" applyBorder="1" applyAlignment="1">
      <alignment horizontal="center"/>
    </xf>
    <xf numFmtId="2" fontId="17" fillId="2" borderId="15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 applyProtection="1">
      <alignment horizontal="center"/>
    </xf>
    <xf numFmtId="2" fontId="17" fillId="2" borderId="20" xfId="104" applyNumberFormat="1" applyFont="1" applyFill="1" applyBorder="1" applyAlignment="1" applyProtection="1">
      <alignment horizontal="center"/>
    </xf>
    <xf numFmtId="2" fontId="17" fillId="2" borderId="22" xfId="104" applyNumberFormat="1" applyFont="1" applyFill="1" applyBorder="1" applyAlignment="1">
      <alignment horizontal="center"/>
    </xf>
    <xf numFmtId="2" fontId="17" fillId="2" borderId="22" xfId="104" applyNumberFormat="1" applyFont="1" applyFill="1" applyBorder="1" applyAlignment="1" applyProtection="1">
      <alignment horizontal="center"/>
    </xf>
    <xf numFmtId="0" fontId="125" fillId="0" borderId="0" xfId="104" applyFont="1" applyFill="1" applyBorder="1"/>
    <xf numFmtId="0" fontId="131" fillId="0" borderId="0" xfId="104" applyFont="1"/>
    <xf numFmtId="0" fontId="133" fillId="0" borderId="16" xfId="104" applyFont="1" applyFill="1" applyBorder="1"/>
    <xf numFmtId="170" fontId="133" fillId="0" borderId="27" xfId="104" applyNumberFormat="1" applyFont="1" applyFill="1" applyBorder="1"/>
    <xf numFmtId="0" fontId="126" fillId="0" borderId="18" xfId="104" applyFont="1" applyBorder="1"/>
    <xf numFmtId="170" fontId="126" fillId="0" borderId="28" xfId="104" applyNumberFormat="1" applyFont="1" applyFill="1" applyBorder="1"/>
    <xf numFmtId="0" fontId="126" fillId="0" borderId="14" xfId="104" applyFont="1" applyFill="1" applyBorder="1"/>
    <xf numFmtId="0" fontId="126" fillId="0" borderId="20" xfId="104" applyFont="1" applyFill="1" applyBorder="1"/>
    <xf numFmtId="170" fontId="126" fillId="0" borderId="29" xfId="104" applyNumberFormat="1" applyFont="1" applyFill="1" applyBorder="1"/>
    <xf numFmtId="0" fontId="126" fillId="0" borderId="22" xfId="104" applyFont="1" applyFill="1" applyBorder="1"/>
    <xf numFmtId="170" fontId="126" fillId="0" borderId="30" xfId="104" applyNumberFormat="1" applyFont="1" applyFill="1" applyBorder="1"/>
    <xf numFmtId="0" fontId="127" fillId="0" borderId="0" xfId="104" applyFont="1" applyFill="1" applyBorder="1"/>
    <xf numFmtId="2" fontId="10" fillId="0" borderId="0" xfId="104" applyNumberFormat="1" applyFont="1" applyFill="1" applyBorder="1"/>
    <xf numFmtId="2" fontId="125" fillId="0" borderId="0" xfId="104" applyNumberFormat="1" applyFont="1" applyFill="1" applyBorder="1"/>
    <xf numFmtId="2" fontId="18" fillId="0" borderId="0" xfId="104" applyNumberFormat="1" applyFont="1" applyFill="1" applyBorder="1"/>
    <xf numFmtId="164" fontId="121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5" fillId="0" borderId="0" xfId="51" applyFont="1"/>
    <xf numFmtId="0" fontId="118" fillId="0" borderId="0" xfId="51" applyFont="1" applyBorder="1"/>
    <xf numFmtId="0" fontId="119" fillId="0" borderId="0" xfId="51" applyFont="1"/>
    <xf numFmtId="0" fontId="3" fillId="0" borderId="21" xfId="51" applyBorder="1" applyAlignment="1">
      <alignment horizontal="center"/>
    </xf>
    <xf numFmtId="0" fontId="3" fillId="0" borderId="46" xfId="51" applyBorder="1" applyAlignment="1">
      <alignment horizontal="center"/>
    </xf>
    <xf numFmtId="0" fontId="3" fillId="0" borderId="21" xfId="51" applyBorder="1" applyAlignment="1">
      <alignment horizontal="center" vertical="center" wrapText="1"/>
    </xf>
    <xf numFmtId="0" fontId="3" fillId="0" borderId="93" xfId="51" applyBorder="1" applyAlignment="1">
      <alignment horizontal="center"/>
    </xf>
    <xf numFmtId="0" fontId="115" fillId="0" borderId="49" xfId="51" applyFont="1" applyBorder="1"/>
    <xf numFmtId="0" fontId="3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3" fillId="0" borderId="11" xfId="51" applyNumberFormat="1" applyBorder="1" applyAlignment="1">
      <alignment horizontal="center"/>
    </xf>
    <xf numFmtId="171" fontId="3" fillId="0" borderId="52" xfId="51" applyNumberFormat="1" applyBorder="1" applyAlignment="1">
      <alignment horizontal="center"/>
    </xf>
    <xf numFmtId="171" fontId="3" fillId="0" borderId="0" xfId="51" applyNumberFormat="1" applyBorder="1" applyAlignment="1">
      <alignment horizontal="center"/>
    </xf>
    <xf numFmtId="171" fontId="3" fillId="0" borderId="11" xfId="51" applyNumberFormat="1" applyFill="1" applyBorder="1" applyAlignment="1">
      <alignment horizontal="center"/>
    </xf>
    <xf numFmtId="171" fontId="3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20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3" fillId="0" borderId="11" xfId="51" applyNumberFormat="1" applyBorder="1"/>
    <xf numFmtId="171" fontId="3" fillId="0" borderId="52" xfId="51" applyNumberFormat="1" applyBorder="1"/>
    <xf numFmtId="171" fontId="3" fillId="0" borderId="0" xfId="51" applyNumberFormat="1" applyBorder="1"/>
    <xf numFmtId="171" fontId="3" fillId="0" borderId="11" xfId="51" applyNumberFormat="1" applyBorder="1" applyAlignment="1">
      <alignment horizontal="right"/>
    </xf>
    <xf numFmtId="171" fontId="3" fillId="0" borderId="11" xfId="51" applyNumberFormat="1" applyBorder="1" applyAlignment="1"/>
    <xf numFmtId="171" fontId="3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7" fillId="0" borderId="0" xfId="51" applyFont="1"/>
    <xf numFmtId="0" fontId="153" fillId="0" borderId="0" xfId="51" applyFont="1"/>
    <xf numFmtId="0" fontId="153" fillId="0" borderId="0" xfId="51" applyFont="1" applyAlignment="1">
      <alignment vertical="center" wrapText="1"/>
    </xf>
    <xf numFmtId="171" fontId="3" fillId="0" borderId="52" xfId="51" applyNumberFormat="1" applyBorder="1" applyAlignment="1">
      <alignment horizontal="right"/>
    </xf>
    <xf numFmtId="171" fontId="3" fillId="0" borderId="11" xfId="51" applyNumberFormat="1" applyFill="1" applyBorder="1" applyAlignment="1">
      <alignment horizontal="right"/>
    </xf>
    <xf numFmtId="171" fontId="3" fillId="0" borderId="0" xfId="51" applyNumberFormat="1" applyBorder="1" applyAlignment="1">
      <alignment horizontal="right"/>
    </xf>
    <xf numFmtId="171" fontId="154" fillId="0" borderId="0" xfId="51" applyNumberFormat="1" applyFont="1"/>
    <xf numFmtId="164" fontId="17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5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3" fillId="0" borderId="20" xfId="51" applyBorder="1" applyAlignment="1">
      <alignment horizontal="center"/>
    </xf>
    <xf numFmtId="0" fontId="3" fillId="0" borderId="58" xfId="51" applyBorder="1" applyAlignment="1">
      <alignment horizontal="center"/>
    </xf>
    <xf numFmtId="0" fontId="3" fillId="0" borderId="34" xfId="51" applyBorder="1" applyAlignment="1">
      <alignment horizontal="center"/>
    </xf>
    <xf numFmtId="0" fontId="3" fillId="0" borderId="64" xfId="51" applyBorder="1" applyAlignment="1">
      <alignment horizontal="center"/>
    </xf>
    <xf numFmtId="0" fontId="3" fillId="0" borderId="34" xfId="51" applyBorder="1"/>
    <xf numFmtId="0" fontId="115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3" fillId="0" borderId="11" xfId="51" applyNumberFormat="1" applyFont="1" applyBorder="1" applyAlignment="1"/>
    <xf numFmtId="171" fontId="3" fillId="0" borderId="64" xfId="51" applyNumberFormat="1" applyFont="1" applyBorder="1" applyAlignment="1"/>
    <xf numFmtId="171" fontId="3" fillId="0" borderId="49" xfId="51" applyNumberFormat="1" applyFont="1" applyFill="1" applyBorder="1" applyAlignment="1"/>
    <xf numFmtId="171" fontId="3" fillId="0" borderId="52" xfId="51" applyNumberFormat="1" applyFont="1" applyFill="1" applyBorder="1" applyAlignment="1"/>
    <xf numFmtId="171" fontId="3" fillId="0" borderId="37" xfId="51" applyNumberFormat="1" applyFont="1" applyFill="1" applyBorder="1" applyAlignment="1"/>
    <xf numFmtId="171" fontId="3" fillId="0" borderId="52" xfId="51" applyNumberFormat="1" applyFont="1" applyBorder="1" applyAlignment="1"/>
    <xf numFmtId="171" fontId="3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3" fillId="0" borderId="0" xfId="51" applyFont="1" applyBorder="1" applyAlignment="1"/>
    <xf numFmtId="0" fontId="3" fillId="0" borderId="64" xfId="51" applyFont="1" applyBorder="1" applyAlignment="1"/>
    <xf numFmtId="0" fontId="3" fillId="0" borderId="10" xfId="51" applyBorder="1"/>
    <xf numFmtId="171" fontId="3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3" fillId="0" borderId="21" xfId="51" applyFont="1" applyBorder="1" applyAlignment="1"/>
    <xf numFmtId="0" fontId="3" fillId="0" borderId="46" xfId="51" applyFont="1" applyBorder="1" applyAlignment="1"/>
    <xf numFmtId="0" fontId="3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3" fillId="0" borderId="11" xfId="51" applyNumberFormat="1" applyFont="1" applyBorder="1" applyAlignment="1">
      <alignment horizontal="right"/>
    </xf>
    <xf numFmtId="171" fontId="3" fillId="0" borderId="15" xfId="51" applyNumberFormat="1" applyBorder="1" applyAlignment="1">
      <alignment horizontal="right"/>
    </xf>
    <xf numFmtId="171" fontId="3" fillId="0" borderId="52" xfId="51" applyNumberFormat="1" applyFont="1" applyBorder="1" applyAlignment="1">
      <alignment horizontal="right"/>
    </xf>
    <xf numFmtId="171" fontId="3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5" fillId="0" borderId="34" xfId="51" applyFont="1" applyBorder="1"/>
    <xf numFmtId="0" fontId="115" fillId="0" borderId="64" xfId="51" applyFont="1" applyBorder="1"/>
    <xf numFmtId="0" fontId="155" fillId="0" borderId="34" xfId="51" applyFont="1" applyBorder="1"/>
    <xf numFmtId="0" fontId="155" fillId="0" borderId="0" xfId="51" applyFont="1" applyBorder="1"/>
    <xf numFmtId="0" fontId="156" fillId="0" borderId="0" xfId="51" applyFont="1" applyBorder="1"/>
    <xf numFmtId="0" fontId="155" fillId="0" borderId="64" xfId="51" applyFont="1" applyBorder="1"/>
    <xf numFmtId="0" fontId="155" fillId="0" borderId="32" xfId="51" applyFont="1" applyBorder="1"/>
    <xf numFmtId="164" fontId="155" fillId="0" borderId="33" xfId="51" applyNumberFormat="1" applyFont="1" applyBorder="1"/>
    <xf numFmtId="164" fontId="155" fillId="0" borderId="9" xfId="51" applyNumberFormat="1" applyFont="1" applyBorder="1"/>
    <xf numFmtId="164" fontId="155" fillId="0" borderId="0" xfId="51" applyNumberFormat="1" applyFont="1" applyBorder="1"/>
    <xf numFmtId="164" fontId="155" fillId="0" borderId="64" xfId="51" applyNumberFormat="1" applyFont="1" applyBorder="1"/>
    <xf numFmtId="0" fontId="155" fillId="0" borderId="50" xfId="51" applyFont="1" applyBorder="1"/>
    <xf numFmtId="164" fontId="155" fillId="0" borderId="41" xfId="51" applyNumberFormat="1" applyFont="1" applyBorder="1"/>
    <xf numFmtId="164" fontId="155" fillId="0" borderId="42" xfId="51" applyNumberFormat="1" applyFont="1" applyBorder="1"/>
    <xf numFmtId="0" fontId="157" fillId="0" borderId="0" xfId="51" applyFont="1" applyBorder="1" applyAlignment="1">
      <alignment horizontal="left"/>
    </xf>
    <xf numFmtId="171" fontId="3" fillId="0" borderId="0" xfId="51" applyNumberFormat="1" applyFont="1" applyBorder="1" applyAlignment="1"/>
    <xf numFmtId="171" fontId="3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3" fillId="0" borderId="0" xfId="51" applyBorder="1"/>
    <xf numFmtId="0" fontId="3" fillId="0" borderId="11" xfId="51" applyBorder="1"/>
    <xf numFmtId="171" fontId="3" fillId="0" borderId="49" xfId="51" applyNumberFormat="1" applyFont="1" applyBorder="1" applyAlignment="1"/>
    <xf numFmtId="0" fontId="42" fillId="0" borderId="0" xfId="51" applyFont="1" applyFill="1" applyBorder="1"/>
    <xf numFmtId="0" fontId="3" fillId="0" borderId="93" xfId="51" applyFont="1" applyBorder="1" applyAlignment="1"/>
    <xf numFmtId="171" fontId="3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5" fillId="0" borderId="0" xfId="51" applyFont="1"/>
    <xf numFmtId="0" fontId="156" fillId="0" borderId="0" xfId="51" applyFont="1"/>
    <xf numFmtId="171" fontId="3" fillId="0" borderId="49" xfId="188" applyNumberFormat="1" applyFont="1" applyFill="1" applyBorder="1" applyAlignment="1" applyProtection="1">
      <alignment horizontal="right"/>
    </xf>
    <xf numFmtId="171" fontId="3" fillId="0" borderId="52" xfId="188" applyNumberFormat="1" applyFont="1" applyFill="1" applyBorder="1" applyAlignment="1" applyProtection="1">
      <alignment horizontal="right"/>
    </xf>
    <xf numFmtId="171" fontId="158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4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3" fillId="0" borderId="0" xfId="188" applyFill="1" applyBorder="1"/>
    <xf numFmtId="0" fontId="102" fillId="0" borderId="0" xfId="188" applyFont="1" applyFill="1" applyBorder="1" applyAlignment="1">
      <alignment vertical="center"/>
    </xf>
    <xf numFmtId="0" fontId="102" fillId="0" borderId="0" xfId="188" applyFont="1" applyFill="1" applyBorder="1" applyAlignment="1">
      <alignment horizontal="center" vertical="center"/>
    </xf>
    <xf numFmtId="49" fontId="3" fillId="0" borderId="0" xfId="188" applyNumberForma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2" fontId="3" fillId="0" borderId="0" xfId="188" applyNumberFormat="1" applyFill="1" applyBorder="1" applyAlignment="1">
      <alignment horizontal="center"/>
    </xf>
    <xf numFmtId="164" fontId="3" fillId="0" borderId="0" xfId="188" applyNumberFormat="1" applyFill="1" applyBorder="1" applyAlignment="1">
      <alignment horizontal="center"/>
    </xf>
    <xf numFmtId="164" fontId="3" fillId="0" borderId="0" xfId="188" applyNumberFormat="1"/>
    <xf numFmtId="0" fontId="104" fillId="0" borderId="0" xfId="188" applyFont="1" applyFill="1" applyBorder="1" applyAlignment="1">
      <alignment horizontal="center"/>
    </xf>
    <xf numFmtId="2" fontId="105" fillId="0" borderId="0" xfId="188" applyNumberFormat="1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6" fillId="0" borderId="0" xfId="188" applyFont="1" applyFill="1" applyBorder="1"/>
    <xf numFmtId="0" fontId="3" fillId="0" borderId="0" xfId="188" applyNumberFormat="1" applyFill="1" applyBorder="1"/>
    <xf numFmtId="2" fontId="3" fillId="0" borderId="0" xfId="188" applyNumberFormat="1" applyFill="1" applyBorder="1"/>
    <xf numFmtId="0" fontId="107" fillId="0" borderId="0" xfId="188" applyFont="1" applyFill="1" applyBorder="1"/>
    <xf numFmtId="0" fontId="107" fillId="0" borderId="0" xfId="188" applyFont="1" applyFill="1" applyBorder="1" applyAlignment="1">
      <alignment horizontal="right"/>
    </xf>
    <xf numFmtId="0" fontId="3" fillId="0" borderId="0" xfId="188" applyFill="1" applyBorder="1" applyAlignment="1"/>
    <xf numFmtId="0" fontId="3" fillId="0" borderId="0" xfId="188" applyFill="1" applyBorder="1" applyAlignment="1">
      <alignment horizontal="center"/>
    </xf>
    <xf numFmtId="0" fontId="3" fillId="0" borderId="0" xfId="188" applyFill="1" applyBorder="1" applyAlignment="1">
      <alignment horizontal="right"/>
    </xf>
    <xf numFmtId="0" fontId="159" fillId="0" borderId="0" xfId="188" applyFont="1" applyFill="1"/>
    <xf numFmtId="0" fontId="42" fillId="0" borderId="0" xfId="188" applyFont="1" applyAlignment="1">
      <alignment vertical="center" wrapText="1"/>
    </xf>
    <xf numFmtId="164" fontId="17" fillId="0" borderId="0" xfId="188" applyNumberFormat="1" applyFont="1" applyFill="1" applyBorder="1" applyAlignment="1">
      <alignment horizontal="center"/>
    </xf>
    <xf numFmtId="0" fontId="110" fillId="0" borderId="0" xfId="188" applyFont="1" applyAlignment="1">
      <alignment horizontal="left" vertical="center" wrapText="1"/>
    </xf>
    <xf numFmtId="0" fontId="111" fillId="0" borderId="0" xfId="188" applyFont="1" applyAlignment="1">
      <alignment vertical="center" wrapText="1"/>
    </xf>
    <xf numFmtId="0" fontId="112" fillId="0" borderId="0" xfId="188" applyFont="1"/>
    <xf numFmtId="0" fontId="111" fillId="0" borderId="0" xfId="188" applyFont="1" applyAlignment="1">
      <alignment vertical="center"/>
    </xf>
    <xf numFmtId="49" fontId="111" fillId="0" borderId="0" xfId="188" applyNumberFormat="1" applyFont="1" applyAlignment="1">
      <alignment vertical="center"/>
    </xf>
    <xf numFmtId="49" fontId="111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0" fontId="37" fillId="0" borderId="16" xfId="188" applyFont="1" applyFill="1" applyBorder="1"/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3" fillId="60" borderId="33" xfId="0" applyFont="1" applyFill="1" applyBorder="1" applyAlignment="1">
      <alignment horizontal="center" vertical="center"/>
    </xf>
    <xf numFmtId="0" fontId="164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1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14" xfId="0" applyFont="1" applyBorder="1"/>
    <xf numFmtId="2" fontId="34" fillId="0" borderId="12" xfId="0" applyNumberFormat="1" applyFont="1" applyBorder="1" applyAlignment="1"/>
    <xf numFmtId="0" fontId="34" fillId="0" borderId="20" xfId="0" applyFont="1" applyBorder="1"/>
    <xf numFmtId="2" fontId="34" fillId="0" borderId="46" xfId="0" applyNumberFormat="1" applyFont="1" applyBorder="1" applyAlignment="1"/>
    <xf numFmtId="2" fontId="34" fillId="0" borderId="3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4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61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65" fillId="0" borderId="45" xfId="188" applyFont="1" applyBorder="1" applyAlignment="1">
      <alignment horizontal="center" vertical="center" wrapText="1"/>
    </xf>
    <xf numFmtId="0" fontId="167" fillId="0" borderId="57" xfId="0" applyFont="1" applyFill="1" applyBorder="1" applyAlignment="1">
      <alignment horizontal="right" vertical="center" wrapText="1"/>
    </xf>
    <xf numFmtId="0" fontId="167" fillId="0" borderId="35" xfId="0" applyFont="1" applyFill="1" applyBorder="1" applyAlignment="1">
      <alignment horizontal="left" vertical="center" wrapText="1"/>
    </xf>
    <xf numFmtId="0" fontId="167" fillId="0" borderId="29" xfId="0" applyFont="1" applyFill="1" applyBorder="1" applyAlignment="1">
      <alignment horizontal="center" vertical="center" wrapText="1"/>
    </xf>
    <xf numFmtId="0" fontId="167" fillId="0" borderId="46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13" fillId="0" borderId="22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164" fontId="162" fillId="0" borderId="29" xfId="51" applyNumberFormat="1" applyFont="1" applyFill="1" applyBorder="1" applyAlignment="1"/>
    <xf numFmtId="164" fontId="162" fillId="0" borderId="46" xfId="51" quotePrefix="1" applyNumberFormat="1" applyFont="1" applyFill="1" applyBorder="1" applyAlignment="1"/>
    <xf numFmtId="164" fontId="162" fillId="0" borderId="29" xfId="51" quotePrefix="1" applyNumberFormat="1" applyFont="1" applyFill="1" applyBorder="1" applyAlignment="1"/>
    <xf numFmtId="164" fontId="34" fillId="61" borderId="48" xfId="0" applyNumberFormat="1" applyFont="1" applyFill="1" applyBorder="1" applyAlignment="1"/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61" fillId="0" borderId="20" xfId="0" applyFont="1" applyBorder="1"/>
    <xf numFmtId="0" fontId="34" fillId="61" borderId="20" xfId="0" applyFont="1" applyFill="1" applyBorder="1"/>
    <xf numFmtId="0" fontId="34" fillId="61" borderId="25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3" fillId="0" borderId="21" xfId="0" applyNumberFormat="1" applyFont="1" applyFill="1" applyBorder="1"/>
    <xf numFmtId="164" fontId="173" fillId="0" borderId="29" xfId="0" applyNumberFormat="1" applyFont="1" applyFill="1" applyBorder="1"/>
    <xf numFmtId="164" fontId="176" fillId="0" borderId="21" xfId="0" quotePrefix="1" applyNumberFormat="1" applyFont="1" applyFill="1" applyBorder="1" applyAlignment="1">
      <alignment horizontal="center"/>
    </xf>
    <xf numFmtId="164" fontId="173" fillId="0" borderId="23" xfId="0" applyNumberFormat="1" applyFont="1" applyFill="1" applyBorder="1"/>
    <xf numFmtId="164" fontId="176" fillId="0" borderId="15" xfId="0" quotePrefix="1" applyNumberFormat="1" applyFont="1" applyFill="1" applyBorder="1" applyAlignment="1">
      <alignment horizontal="center"/>
    </xf>
    <xf numFmtId="164" fontId="176" fillId="0" borderId="29" xfId="0" applyNumberFormat="1" applyFont="1" applyFill="1" applyBorder="1"/>
    <xf numFmtId="164" fontId="173" fillId="0" borderId="30" xfId="0" applyNumberFormat="1" applyFont="1" applyFill="1" applyBorder="1"/>
    <xf numFmtId="164" fontId="176" fillId="0" borderId="28" xfId="0" applyNumberFormat="1" applyFont="1" applyFill="1" applyBorder="1"/>
    <xf numFmtId="0" fontId="11" fillId="0" borderId="19" xfId="0" applyFont="1" applyBorder="1" applyAlignment="1">
      <alignment horizontal="centerContinuous" vertical="center"/>
    </xf>
    <xf numFmtId="3" fontId="178" fillId="3" borderId="0" xfId="188" applyNumberFormat="1" applyFont="1" applyFill="1"/>
    <xf numFmtId="0" fontId="179" fillId="0" borderId="0" xfId="188" applyFont="1" applyAlignment="1">
      <alignment horizontal="center" vertical="center" wrapText="1"/>
    </xf>
    <xf numFmtId="2" fontId="155" fillId="0" borderId="29" xfId="188" applyNumberFormat="1" applyFont="1" applyFill="1" applyBorder="1" applyAlignment="1"/>
    <xf numFmtId="2" fontId="155" fillId="0" borderId="29" xfId="188" applyNumberFormat="1" applyFont="1" applyFill="1" applyBorder="1" applyAlignment="1">
      <alignment vertical="center"/>
    </xf>
    <xf numFmtId="2" fontId="155" fillId="0" borderId="28" xfId="188" applyNumberFormat="1" applyFont="1" applyFill="1" applyBorder="1" applyAlignment="1"/>
    <xf numFmtId="0" fontId="165" fillId="0" borderId="27" xfId="188" applyFont="1" applyBorder="1" applyAlignment="1">
      <alignment horizontal="center" vertical="center" wrapText="1"/>
    </xf>
    <xf numFmtId="0" fontId="180" fillId="0" borderId="0" xfId="0" applyFont="1"/>
    <xf numFmtId="2" fontId="17" fillId="4" borderId="46" xfId="104" quotePrefix="1" applyNumberFormat="1" applyFont="1" applyFill="1" applyBorder="1" applyAlignment="1">
      <alignment horizontal="center"/>
    </xf>
    <xf numFmtId="49" fontId="11" fillId="0" borderId="31" xfId="0" applyNumberFormat="1" applyFont="1" applyBorder="1" applyAlignment="1">
      <alignment horizontal="centerContinuous" vertical="center"/>
    </xf>
    <xf numFmtId="0" fontId="152" fillId="3" borderId="0" xfId="0" applyFont="1" applyFill="1"/>
    <xf numFmtId="0" fontId="152" fillId="62" borderId="0" xfId="0" applyFont="1" applyFill="1"/>
    <xf numFmtId="0" fontId="5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5" fillId="0" borderId="19" xfId="0" applyNumberFormat="1" applyFont="1" applyFill="1" applyBorder="1" applyAlignment="1">
      <alignment horizontal="centerContinuous" vertical="center" wrapText="1"/>
    </xf>
    <xf numFmtId="164" fontId="175" fillId="0" borderId="7" xfId="0" applyNumberFormat="1" applyFont="1" applyFill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 vertical="center"/>
    </xf>
    <xf numFmtId="0" fontId="4" fillId="2" borderId="52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182" fillId="0" borderId="0" xfId="0" applyFont="1" applyFill="1"/>
    <xf numFmtId="0" fontId="3" fillId="0" borderId="0" xfId="188"/>
    <xf numFmtId="0" fontId="3" fillId="0" borderId="0" xfId="188" applyBorder="1"/>
    <xf numFmtId="171" fontId="3" fillId="0" borderId="49" xfId="191" applyNumberFormat="1" applyFont="1" applyFill="1" applyBorder="1" applyAlignment="1" applyProtection="1">
      <alignment horizontal="right"/>
    </xf>
    <xf numFmtId="171" fontId="158" fillId="0" borderId="49" xfId="191" applyNumberFormat="1" applyFont="1" applyFill="1" applyBorder="1" applyAlignment="1" applyProtection="1">
      <alignment horizontal="right"/>
    </xf>
    <xf numFmtId="171" fontId="3" fillId="0" borderId="52" xfId="191" applyNumberFormat="1" applyFont="1" applyFill="1" applyBorder="1" applyAlignment="1" applyProtection="1">
      <alignment horizontal="right"/>
    </xf>
    <xf numFmtId="3" fontId="4" fillId="2" borderId="55" xfId="0" applyNumberFormat="1" applyFont="1" applyFill="1" applyBorder="1"/>
    <xf numFmtId="14" fontId="181" fillId="0" borderId="46" xfId="0" applyNumberFormat="1" applyFont="1" applyBorder="1" applyAlignment="1">
      <alignment horizontal="center" vertical="center" wrapText="1"/>
    </xf>
    <xf numFmtId="14" fontId="181" fillId="0" borderId="46" xfId="0" applyNumberFormat="1" applyFont="1" applyFill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3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11" fillId="0" borderId="0" xfId="188" applyFont="1" applyFill="1" applyAlignment="1">
      <alignment vertical="center" wrapText="1"/>
    </xf>
    <xf numFmtId="4" fontId="13" fillId="0" borderId="0" xfId="0" applyNumberFormat="1" applyFont="1"/>
    <xf numFmtId="0" fontId="13" fillId="0" borderId="0" xfId="0" applyFont="1" applyFill="1"/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7" fillId="0" borderId="4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67" fillId="0" borderId="39" xfId="0" applyFont="1" applyBorder="1" applyAlignment="1">
      <alignment horizontal="center" vertical="center" wrapText="1"/>
    </xf>
    <xf numFmtId="2" fontId="12" fillId="0" borderId="3" xfId="0" applyNumberFormat="1" applyFont="1" applyBorder="1"/>
    <xf numFmtId="0" fontId="12" fillId="0" borderId="4" xfId="0" applyFont="1" applyBorder="1"/>
    <xf numFmtId="164" fontId="162" fillId="0" borderId="28" xfId="0" applyNumberFormat="1" applyFont="1" applyBorder="1" applyAlignment="1">
      <alignment horizontal="right"/>
    </xf>
    <xf numFmtId="164" fontId="162" fillId="0" borderId="29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2" fillId="61" borderId="29" xfId="0" applyNumberFormat="1" applyFont="1" applyFill="1" applyBorder="1" applyAlignment="1">
      <alignment horizontal="right"/>
    </xf>
    <xf numFmtId="164" fontId="162" fillId="61" borderId="62" xfId="0" applyNumberFormat="1" applyFont="1" applyFill="1" applyBorder="1" applyAlignment="1">
      <alignment horizontal="right"/>
    </xf>
    <xf numFmtId="164" fontId="162" fillId="0" borderId="4" xfId="0" applyNumberFormat="1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3" fillId="0" borderId="11" xfId="0" applyNumberFormat="1" applyFont="1" applyBorder="1" applyAlignment="1"/>
    <xf numFmtId="171" fontId="3" fillId="0" borderId="49" xfId="0" applyNumberFormat="1" applyFont="1" applyFill="1" applyBorder="1" applyAlignment="1"/>
    <xf numFmtId="171" fontId="3" fillId="0" borderId="52" xfId="0" applyNumberFormat="1" applyFont="1" applyFill="1" applyBorder="1" applyAlignment="1"/>
    <xf numFmtId="171" fontId="3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3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3" fillId="0" borderId="21" xfId="0" applyFont="1" applyBorder="1" applyAlignment="1"/>
    <xf numFmtId="0" fontId="3" fillId="0" borderId="46" xfId="0" applyFont="1" applyBorder="1" applyAlignment="1"/>
    <xf numFmtId="0" fontId="42" fillId="0" borderId="0" xfId="0" applyFont="1" applyBorder="1" applyAlignment="1"/>
    <xf numFmtId="171" fontId="3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3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3" fillId="0" borderId="12" xfId="0" applyNumberFormat="1" applyFont="1" applyBorder="1" applyAlignment="1"/>
    <xf numFmtId="0" fontId="3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3" fillId="0" borderId="0" xfId="191" applyNumberFormat="1" applyFont="1" applyFill="1" applyBorder="1" applyAlignment="1" applyProtection="1">
      <alignment horizontal="right"/>
    </xf>
    <xf numFmtId="171" fontId="3" fillId="0" borderId="0" xfId="0" applyNumberFormat="1" applyFont="1" applyFill="1" applyBorder="1" applyAlignment="1"/>
    <xf numFmtId="0" fontId="3" fillId="0" borderId="11" xfId="51" applyBorder="1" applyAlignment="1">
      <alignment horizontal="center"/>
    </xf>
    <xf numFmtId="171" fontId="3" fillId="0" borderId="0" xfId="188" applyNumberFormat="1" applyFont="1" applyFill="1" applyBorder="1" applyAlignment="1" applyProtection="1">
      <alignment horizontal="right"/>
    </xf>
    <xf numFmtId="0" fontId="3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3" fillId="0" borderId="49" xfId="51" applyBorder="1" applyAlignment="1">
      <alignment horizontal="center"/>
    </xf>
    <xf numFmtId="0" fontId="3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3" fillId="0" borderId="52" xfId="51" applyBorder="1"/>
    <xf numFmtId="0" fontId="42" fillId="0" borderId="49" xfId="51" applyFont="1" applyFill="1" applyBorder="1"/>
    <xf numFmtId="0" fontId="174" fillId="62" borderId="0" xfId="0" applyFont="1" applyFill="1"/>
    <xf numFmtId="0" fontId="184" fillId="63" borderId="0" xfId="0" applyFont="1" applyFill="1"/>
    <xf numFmtId="0" fontId="31" fillId="63" borderId="0" xfId="0" applyFont="1" applyFill="1"/>
    <xf numFmtId="0" fontId="7" fillId="63" borderId="0" xfId="0" applyFont="1" applyFill="1"/>
    <xf numFmtId="0" fontId="184" fillId="4" borderId="0" xfId="0" applyFont="1" applyFill="1"/>
    <xf numFmtId="2" fontId="3" fillId="0" borderId="0" xfId="51" applyNumberFormat="1"/>
    <xf numFmtId="0" fontId="10" fillId="0" borderId="3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8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6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5" fillId="0" borderId="7" xfId="188" applyNumberFormat="1" applyFont="1" applyFill="1" applyBorder="1" applyAlignment="1"/>
    <xf numFmtId="171" fontId="115" fillId="0" borderId="0" xfId="51" applyNumberFormat="1" applyFont="1"/>
    <xf numFmtId="0" fontId="187" fillId="3" borderId="0" xfId="0" applyFont="1" applyFill="1"/>
    <xf numFmtId="0" fontId="188" fillId="3" borderId="0" xfId="0" applyFont="1" applyFill="1"/>
    <xf numFmtId="0" fontId="189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1" fillId="60" borderId="55" xfId="0" applyNumberFormat="1" applyFont="1" applyFill="1" applyBorder="1"/>
    <xf numFmtId="164" fontId="11" fillId="60" borderId="55" xfId="0" applyNumberFormat="1" applyFont="1" applyFill="1" applyBorder="1"/>
    <xf numFmtId="164" fontId="161" fillId="60" borderId="27" xfId="0" applyNumberFormat="1" applyFont="1" applyFill="1" applyBorder="1" applyAlignment="1">
      <alignment horizontal="right"/>
    </xf>
    <xf numFmtId="164" fontId="11" fillId="60" borderId="3" xfId="0" applyNumberFormat="1" applyFont="1" applyFill="1" applyBorder="1"/>
    <xf numFmtId="164" fontId="11" fillId="60" borderId="56" xfId="0" applyNumberFormat="1" applyFont="1" applyFill="1" applyBorder="1"/>
    <xf numFmtId="164" fontId="11" fillId="60" borderId="27" xfId="0" applyNumberFormat="1" applyFont="1" applyFill="1" applyBorder="1" applyAlignment="1">
      <alignment horizontal="center"/>
    </xf>
    <xf numFmtId="3" fontId="34" fillId="60" borderId="12" xfId="0" applyNumberFormat="1" applyFont="1" applyFill="1" applyBorder="1"/>
    <xf numFmtId="164" fontId="34" fillId="60" borderId="12" xfId="0" applyNumberFormat="1" applyFont="1" applyFill="1" applyBorder="1"/>
    <xf numFmtId="164" fontId="191" fillId="60" borderId="28" xfId="0" applyNumberFormat="1" applyFont="1" applyFill="1" applyBorder="1" applyAlignment="1">
      <alignment horizontal="right"/>
    </xf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164" fontId="34" fillId="60" borderId="7" xfId="0" applyNumberFormat="1" applyFont="1" applyFill="1" applyBorder="1"/>
    <xf numFmtId="3" fontId="34" fillId="60" borderId="46" xfId="0" applyNumberFormat="1" applyFont="1" applyFill="1" applyBorder="1"/>
    <xf numFmtId="164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28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29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164" fontId="34" fillId="60" borderId="30" xfId="0" applyNumberFormat="1" applyFont="1" applyFill="1" applyBorder="1"/>
    <xf numFmtId="14" fontId="192" fillId="60" borderId="48" xfId="0" applyNumberFormat="1" applyFont="1" applyFill="1" applyBorder="1" applyAlignment="1">
      <alignment horizontal="center" vertical="center" wrapText="1"/>
    </xf>
    <xf numFmtId="0" fontId="192" fillId="60" borderId="62" xfId="0" applyFont="1" applyFill="1" applyBorder="1" applyAlignment="1">
      <alignment horizontal="center" vertical="center" wrapText="1"/>
    </xf>
    <xf numFmtId="14" fontId="192" fillId="60" borderId="24" xfId="0" applyNumberFormat="1" applyFont="1" applyFill="1" applyBorder="1" applyAlignment="1">
      <alignment horizontal="center" vertical="center" wrapText="1"/>
    </xf>
    <xf numFmtId="0" fontId="192" fillId="60" borderId="4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Continuous" vertical="center" wrapText="1"/>
    </xf>
    <xf numFmtId="0" fontId="10" fillId="0" borderId="35" xfId="0" applyFont="1" applyFill="1" applyBorder="1" applyAlignment="1">
      <alignment horizontal="centerContinuous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165" fontId="190" fillId="0" borderId="77" xfId="192" applyNumberFormat="1" applyFont="1" applyBorder="1" applyAlignment="1">
      <alignment horizontal="center" vertical="center" wrapText="1"/>
    </xf>
    <xf numFmtId="165" fontId="190" fillId="0" borderId="51" xfId="192" applyNumberFormat="1" applyFont="1" applyBorder="1" applyAlignment="1">
      <alignment horizontal="center" vertical="center" wrapText="1"/>
    </xf>
    <xf numFmtId="165" fontId="190" fillId="0" borderId="59" xfId="192" applyNumberFormat="1" applyFont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65" fontId="190" fillId="0" borderId="22" xfId="192" applyNumberFormat="1" applyFont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14" fontId="15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5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5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5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5" fillId="0" borderId="55" xfId="0" applyNumberFormat="1" applyFont="1" applyBorder="1" applyAlignment="1"/>
    <xf numFmtId="3" fontId="165" fillId="0" borderId="55" xfId="0" applyNumberFormat="1" applyFont="1" applyBorder="1" applyAlignment="1"/>
    <xf numFmtId="3" fontId="165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6" fillId="4" borderId="0" xfId="0" applyFont="1" applyFill="1"/>
    <xf numFmtId="14" fontId="181" fillId="2" borderId="51" xfId="0" applyNumberFormat="1" applyFont="1" applyFill="1" applyBorder="1" applyAlignment="1">
      <alignment horizontal="center" vertical="center" wrapText="1"/>
    </xf>
    <xf numFmtId="14" fontId="181" fillId="2" borderId="2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Continuous"/>
    </xf>
    <xf numFmtId="0" fontId="90" fillId="0" borderId="0" xfId="0" applyFont="1" applyBorder="1" applyAlignment="1">
      <alignment horizontal="center"/>
    </xf>
    <xf numFmtId="0" fontId="118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center"/>
    </xf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34" fillId="60" borderId="29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6" fillId="4" borderId="29" xfId="0" applyNumberFormat="1" applyFont="1" applyFill="1" applyBorder="1"/>
    <xf numFmtId="164" fontId="173" fillId="4" borderId="29" xfId="0" applyNumberFormat="1" applyFont="1" applyFill="1" applyBorder="1"/>
    <xf numFmtId="164" fontId="173" fillId="4" borderId="30" xfId="0" applyNumberFormat="1" applyFont="1" applyFill="1" applyBorder="1"/>
    <xf numFmtId="164" fontId="176" fillId="4" borderId="28" xfId="0" applyNumberFormat="1" applyFont="1" applyFill="1" applyBorder="1"/>
    <xf numFmtId="2" fontId="175" fillId="0" borderId="82" xfId="0" applyNumberFormat="1" applyFont="1" applyBorder="1" applyAlignment="1">
      <alignment horizontal="centerContinuous" vertical="center" wrapText="1"/>
    </xf>
    <xf numFmtId="3" fontId="34" fillId="60" borderId="46" xfId="0" quotePrefix="1" applyNumberFormat="1" applyFont="1" applyFill="1" applyBorder="1" applyAlignment="1">
      <alignment horizontal="center"/>
    </xf>
    <xf numFmtId="3" fontId="34" fillId="60" borderId="46" xfId="0" applyNumberFormat="1" applyFont="1" applyFill="1" applyBorder="1" applyAlignment="1">
      <alignment horizontal="center"/>
    </xf>
    <xf numFmtId="14" fontId="192" fillId="60" borderId="62" xfId="0" applyNumberFormat="1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5" fillId="0" borderId="0" xfId="188" applyNumberFormat="1" applyFont="1" applyFill="1" applyBorder="1" applyAlignment="1">
      <alignment vertical="center"/>
    </xf>
    <xf numFmtId="2" fontId="155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7" fillId="0" borderId="0" xfId="188" applyNumberFormat="1" applyFont="1" applyFill="1" applyBorder="1" applyAlignment="1">
      <alignment horizontal="center"/>
    </xf>
    <xf numFmtId="3" fontId="10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1" fillId="0" borderId="0" xfId="51" applyFont="1" applyBorder="1" applyAlignment="1">
      <alignment vertical="center"/>
    </xf>
    <xf numFmtId="0" fontId="11" fillId="0" borderId="48" xfId="51" applyFont="1" applyBorder="1" applyAlignment="1">
      <alignment horizontal="center" vertical="center"/>
    </xf>
    <xf numFmtId="0" fontId="53" fillId="0" borderId="48" xfId="51" applyFont="1" applyBorder="1" applyAlignment="1">
      <alignment horizontal="center" vertical="center"/>
    </xf>
    <xf numFmtId="0" fontId="53" fillId="0" borderId="62" xfId="51" applyFont="1" applyBorder="1" applyAlignment="1">
      <alignment horizontal="center" vertical="center"/>
    </xf>
    <xf numFmtId="2" fontId="35" fillId="0" borderId="1" xfId="0" applyNumberFormat="1" applyFont="1" applyFill="1" applyBorder="1" applyAlignment="1">
      <alignment vertical="center" wrapText="1"/>
    </xf>
    <xf numFmtId="2" fontId="191" fillId="60" borderId="15" xfId="0" applyNumberFormat="1" applyFont="1" applyFill="1" applyBorder="1" applyAlignment="1"/>
    <xf numFmtId="2" fontId="191" fillId="60" borderId="21" xfId="0" applyNumberFormat="1" applyFont="1" applyFill="1" applyBorder="1" applyAlignment="1"/>
    <xf numFmtId="3" fontId="34" fillId="60" borderId="21" xfId="0" quotePrefix="1" applyNumberFormat="1" applyFont="1" applyFill="1" applyBorder="1" applyAlignment="1">
      <alignment horizontal="center"/>
    </xf>
    <xf numFmtId="2" fontId="191" fillId="60" borderId="23" xfId="0" applyNumberFormat="1" applyFont="1" applyFill="1" applyBorder="1" applyAlignment="1"/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7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7" fillId="4" borderId="45" xfId="0" applyFont="1" applyFill="1" applyBorder="1" applyAlignment="1">
      <alignment horizontal="center" vertical="center" wrapText="1"/>
    </xf>
    <xf numFmtId="0" fontId="177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5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5" fillId="0" borderId="19" xfId="0" applyNumberFormat="1" applyFont="1" applyFill="1" applyBorder="1" applyAlignment="1">
      <alignment horizontal="centerContinuous" vertical="center" wrapText="1"/>
    </xf>
    <xf numFmtId="49" fontId="175" fillId="0" borderId="7" xfId="0" applyNumberFormat="1" applyFont="1" applyFill="1" applyBorder="1" applyAlignment="1">
      <alignment horizontal="centerContinuous" vertical="center" wrapText="1"/>
    </xf>
    <xf numFmtId="164" fontId="57" fillId="64" borderId="65" xfId="188" applyNumberFormat="1" applyFont="1" applyFill="1" applyBorder="1"/>
    <xf numFmtId="164" fontId="57" fillId="64" borderId="42" xfId="188" applyNumberFormat="1" applyFont="1" applyFill="1" applyBorder="1" applyAlignment="1">
      <alignment horizontal="right" wrapText="1"/>
    </xf>
    <xf numFmtId="3" fontId="3" fillId="0" borderId="0" xfId="188" applyNumberFormat="1"/>
    <xf numFmtId="168" fontId="26" fillId="64" borderId="36" xfId="188" applyNumberFormat="1" applyFont="1" applyFill="1" applyBorder="1"/>
    <xf numFmtId="164" fontId="26" fillId="64" borderId="42" xfId="188" applyNumberFormat="1" applyFont="1" applyFill="1" applyBorder="1" applyAlignment="1">
      <alignment horizontal="right" wrapText="1"/>
    </xf>
    <xf numFmtId="168" fontId="26" fillId="64" borderId="65" xfId="188" applyNumberFormat="1" applyFont="1" applyFill="1" applyBorder="1"/>
    <xf numFmtId="168" fontId="26" fillId="64" borderId="38" xfId="188" applyNumberFormat="1" applyFont="1" applyFill="1" applyBorder="1"/>
    <xf numFmtId="168" fontId="26" fillId="64" borderId="40" xfId="188" applyNumberFormat="1" applyFont="1" applyFill="1" applyBorder="1"/>
    <xf numFmtId="0" fontId="193" fillId="60" borderId="48" xfId="0" applyFont="1" applyFill="1" applyBorder="1" applyAlignment="1">
      <alignment horizontal="center" vertical="justify" wrapText="1"/>
    </xf>
    <xf numFmtId="3" fontId="13" fillId="0" borderId="46" xfId="0" quotePrefix="1" applyNumberFormat="1" applyFont="1" applyBorder="1"/>
    <xf numFmtId="3" fontId="4" fillId="0" borderId="1" xfId="0" applyNumberFormat="1" applyFont="1" applyBorder="1"/>
    <xf numFmtId="3" fontId="4" fillId="0" borderId="46" xfId="0" quotePrefix="1" applyNumberFormat="1" applyFont="1" applyBorder="1"/>
    <xf numFmtId="164" fontId="182" fillId="0" borderId="0" xfId="0" applyNumberFormat="1" applyFont="1" applyFill="1"/>
    <xf numFmtId="3" fontId="4" fillId="2" borderId="46" xfId="0" quotePrefix="1" applyNumberFormat="1" applyFont="1" applyFill="1" applyBorder="1"/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5" fillId="0" borderId="29" xfId="188" applyNumberFormat="1" applyFont="1" applyFill="1" applyBorder="1" applyAlignment="1"/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3" fontId="35" fillId="0" borderId="1" xfId="188" applyNumberFormat="1" applyFont="1" applyFill="1" applyBorder="1" applyAlignment="1">
      <alignment vertical="center"/>
    </xf>
    <xf numFmtId="2" fontId="155" fillId="0" borderId="7" xfId="188" applyNumberFormat="1" applyFont="1" applyFill="1" applyBorder="1" applyAlignment="1">
      <alignment vertical="center"/>
    </xf>
    <xf numFmtId="14" fontId="181" fillId="0" borderId="46" xfId="0" applyNumberFormat="1" applyFont="1" applyBorder="1" applyAlignment="1">
      <alignment vertical="center" wrapText="1"/>
    </xf>
    <xf numFmtId="0" fontId="177" fillId="4" borderId="28" xfId="0" applyFont="1" applyFill="1" applyBorder="1" applyAlignment="1">
      <alignment horizontal="center" vertical="center" wrapText="1"/>
    </xf>
    <xf numFmtId="0" fontId="177" fillId="0" borderId="37" xfId="0" applyFont="1" applyFill="1" applyBorder="1" applyAlignment="1">
      <alignment horizontal="center" vertical="center" wrapText="1"/>
    </xf>
    <xf numFmtId="0" fontId="177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3" fillId="0" borderId="46" xfId="0" applyNumberFormat="1" applyFont="1" applyFill="1" applyBorder="1"/>
    <xf numFmtId="2" fontId="13" fillId="0" borderId="21" xfId="0" applyNumberFormat="1" applyFont="1" applyFill="1" applyBorder="1"/>
    <xf numFmtId="2" fontId="13" fillId="0" borderId="51" xfId="0" applyNumberFormat="1" applyFont="1" applyFill="1" applyBorder="1"/>
    <xf numFmtId="2" fontId="13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73" fillId="0" borderId="21" xfId="0" quotePrefix="1" applyNumberFormat="1" applyFont="1" applyFill="1" applyBorder="1"/>
    <xf numFmtId="164" fontId="173" fillId="0" borderId="29" xfId="0" quotePrefix="1" applyNumberFormat="1" applyFont="1" applyFill="1" applyBorder="1"/>
    <xf numFmtId="0" fontId="4" fillId="0" borderId="13" xfId="0" applyFont="1" applyFill="1" applyBorder="1" applyAlignment="1">
      <alignment horizontal="center" vertical="center" wrapText="1"/>
    </xf>
    <xf numFmtId="14" fontId="181" fillId="0" borderId="12" xfId="0" applyNumberFormat="1" applyFont="1" applyFill="1" applyBorder="1" applyAlignment="1">
      <alignment horizontal="center" vertical="center" wrapText="1"/>
    </xf>
    <xf numFmtId="14" fontId="181" fillId="0" borderId="29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/>
    <xf numFmtId="164" fontId="4" fillId="0" borderId="27" xfId="0" applyNumberFormat="1" applyFont="1" applyFill="1" applyBorder="1"/>
    <xf numFmtId="2" fontId="4" fillId="0" borderId="3" xfId="0" applyNumberFormat="1" applyFont="1" applyFill="1" applyBorder="1"/>
    <xf numFmtId="164" fontId="4" fillId="0" borderId="4" xfId="0" applyNumberFormat="1" applyFont="1" applyFill="1" applyBorder="1"/>
    <xf numFmtId="2" fontId="13" fillId="0" borderId="35" xfId="0" applyNumberFormat="1" applyFont="1" applyFill="1" applyBorder="1"/>
    <xf numFmtId="164" fontId="13" fillId="0" borderId="7" xfId="0" applyNumberFormat="1" applyFont="1" applyFill="1" applyBorder="1"/>
    <xf numFmtId="2" fontId="13" fillId="0" borderId="13" xfId="0" applyNumberFormat="1" applyFont="1" applyFill="1" applyBorder="1"/>
    <xf numFmtId="164" fontId="13" fillId="0" borderId="28" xfId="0" applyNumberFormat="1" applyFont="1" applyFill="1" applyBorder="1"/>
    <xf numFmtId="2" fontId="13" fillId="0" borderId="58" xfId="0" applyNumberFormat="1" applyFont="1" applyFill="1" applyBorder="1"/>
    <xf numFmtId="164" fontId="13" fillId="0" borderId="29" xfId="0" applyNumberFormat="1" applyFont="1" applyFill="1" applyBorder="1"/>
    <xf numFmtId="2" fontId="13" fillId="0" borderId="58" xfId="0" quotePrefix="1" applyNumberFormat="1" applyFont="1" applyFill="1" applyBorder="1"/>
    <xf numFmtId="164" fontId="13" fillId="0" borderId="47" xfId="0" quotePrefix="1" applyNumberFormat="1" applyFont="1" applyFill="1" applyBorder="1"/>
    <xf numFmtId="164" fontId="13" fillId="0" borderId="29" xfId="0" quotePrefix="1" applyNumberFormat="1" applyFont="1" applyFill="1" applyBorder="1"/>
    <xf numFmtId="2" fontId="13" fillId="0" borderId="59" xfId="0" applyNumberFormat="1" applyFont="1" applyFill="1" applyBorder="1"/>
    <xf numFmtId="164" fontId="13" fillId="0" borderId="30" xfId="0" applyNumberFormat="1" applyFont="1" applyFill="1" applyBorder="1"/>
    <xf numFmtId="3" fontId="4" fillId="2" borderId="1" xfId="0" applyNumberFormat="1" applyFont="1" applyFill="1" applyBorder="1"/>
    <xf numFmtId="3" fontId="13" fillId="2" borderId="46" xfId="0" quotePrefix="1" applyNumberFormat="1" applyFont="1" applyFill="1" applyBorder="1"/>
    <xf numFmtId="164" fontId="13" fillId="0" borderId="62" xfId="0" applyNumberFormat="1" applyFont="1" applyFill="1" applyBorder="1"/>
    <xf numFmtId="2" fontId="4" fillId="0" borderId="58" xfId="0" applyNumberFormat="1" applyFont="1" applyFill="1" applyBorder="1"/>
    <xf numFmtId="164" fontId="4" fillId="0" borderId="62" xfId="0" applyNumberFormat="1" applyFont="1" applyFill="1" applyBorder="1"/>
    <xf numFmtId="164" fontId="13" fillId="0" borderId="61" xfId="0" quotePrefix="1" applyNumberFormat="1" applyFont="1" applyFill="1" applyBorder="1"/>
    <xf numFmtId="164" fontId="13" fillId="0" borderId="62" xfId="0" quotePrefix="1" applyNumberFormat="1" applyFont="1" applyFill="1" applyBorder="1"/>
    <xf numFmtId="2" fontId="4" fillId="0" borderId="13" xfId="0" applyNumberFormat="1" applyFont="1" applyFill="1" applyBorder="1"/>
    <xf numFmtId="164" fontId="4" fillId="0" borderId="37" xfId="0" applyNumberFormat="1" applyFont="1" applyFill="1" applyBorder="1"/>
    <xf numFmtId="2" fontId="13" fillId="0" borderId="63" xfId="0" applyNumberFormat="1" applyFont="1" applyFill="1" applyBorder="1"/>
    <xf numFmtId="2" fontId="13" fillId="0" borderId="3" xfId="0" applyNumberFormat="1" applyFont="1" applyFill="1" applyBorder="1"/>
    <xf numFmtId="164" fontId="13" fillId="0" borderId="4" xfId="0" applyNumberFormat="1" applyFont="1" applyFill="1" applyBorder="1"/>
    <xf numFmtId="2" fontId="13" fillId="0" borderId="64" xfId="0" applyNumberFormat="1" applyFont="1" applyFill="1" applyBorder="1"/>
    <xf numFmtId="164" fontId="13" fillId="0" borderId="37" xfId="0" applyNumberFormat="1" applyFont="1" applyFill="1" applyBorder="1"/>
    <xf numFmtId="2" fontId="4" fillId="0" borderId="58" xfId="0" quotePrefix="1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 wrapText="1"/>
    </xf>
    <xf numFmtId="164" fontId="4" fillId="0" borderId="47" xfId="0" quotePrefix="1" applyNumberFormat="1" applyFont="1" applyFill="1" applyBorder="1"/>
    <xf numFmtId="2" fontId="13" fillId="0" borderId="63" xfId="0" quotePrefix="1" applyNumberFormat="1" applyFont="1" applyFill="1" applyBorder="1"/>
    <xf numFmtId="0" fontId="0" fillId="0" borderId="0" xfId="0" applyFill="1" applyBorder="1"/>
    <xf numFmtId="0" fontId="161" fillId="0" borderId="5" xfId="51" applyFont="1" applyBorder="1"/>
    <xf numFmtId="3" fontId="161" fillId="0" borderId="44" xfId="51" applyNumberFormat="1" applyFont="1" applyBorder="1" applyAlignment="1"/>
    <xf numFmtId="164" fontId="161" fillId="0" borderId="44" xfId="51" applyNumberFormat="1" applyFont="1" applyBorder="1" applyAlignment="1"/>
    <xf numFmtId="164" fontId="161" fillId="0" borderId="45" xfId="51" applyNumberFormat="1" applyFont="1" applyBorder="1" applyAlignment="1"/>
    <xf numFmtId="2" fontId="34" fillId="0" borderId="12" xfId="0" quotePrefix="1" applyNumberFormat="1" applyFont="1" applyBorder="1" applyAlignment="1"/>
    <xf numFmtId="164" fontId="162" fillId="61" borderId="30" xfId="0" applyNumberFormat="1" applyFont="1" applyFill="1" applyBorder="1" applyAlignment="1">
      <alignment horizontal="right"/>
    </xf>
    <xf numFmtId="14" fontId="181" fillId="0" borderId="47" xfId="0" applyNumberFormat="1" applyFont="1" applyBorder="1" applyAlignment="1">
      <alignment horizontal="center" vertical="center" wrapText="1"/>
    </xf>
    <xf numFmtId="164" fontId="173" fillId="0" borderId="58" xfId="0" quotePrefix="1" applyNumberFormat="1" applyFont="1" applyFill="1" applyBorder="1"/>
    <xf numFmtId="3" fontId="34" fillId="0" borderId="51" xfId="51" quotePrefix="1" applyNumberFormat="1" applyFont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68" fillId="0" borderId="44" xfId="0" applyFont="1" applyFill="1" applyBorder="1" applyAlignment="1">
      <alignment horizontal="center" vertical="center" wrapText="1"/>
    </xf>
    <xf numFmtId="0" fontId="168" fillId="0" borderId="12" xfId="0" applyFont="1" applyFill="1" applyBorder="1" applyAlignment="1">
      <alignment horizontal="center" vertical="center" wrapText="1"/>
    </xf>
    <xf numFmtId="0" fontId="171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70" fillId="0" borderId="41" xfId="51" applyFont="1" applyFill="1" applyBorder="1" applyAlignment="1">
      <alignment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18" fillId="0" borderId="0" xfId="51" applyFont="1" applyAlignment="1">
      <alignment horizontal="left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1" fillId="0" borderId="5" xfId="51" applyFont="1" applyBorder="1" applyAlignment="1">
      <alignment horizontal="center" vertical="center"/>
    </xf>
    <xf numFmtId="0" fontId="11" fillId="0" borderId="26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 wrapText="1"/>
    </xf>
    <xf numFmtId="0" fontId="11" fillId="0" borderId="19" xfId="51" applyFont="1" applyBorder="1" applyAlignment="1">
      <alignment horizontal="center" vertical="center" wrapText="1"/>
    </xf>
    <xf numFmtId="0" fontId="53" fillId="0" borderId="57" xfId="51" applyFont="1" applyBorder="1" applyAlignment="1">
      <alignment horizontal="center" vertical="center" wrapText="1"/>
    </xf>
    <xf numFmtId="0" fontId="53" fillId="0" borderId="35" xfId="51" applyFont="1" applyBorder="1" applyAlignment="1">
      <alignment horizontal="center" vertical="center" wrapText="1"/>
    </xf>
    <xf numFmtId="0" fontId="122" fillId="0" borderId="36" xfId="0" applyFont="1" applyBorder="1" applyAlignment="1">
      <alignment horizontal="center" vertical="center" wrapText="1"/>
    </xf>
    <xf numFmtId="0" fontId="122" fillId="0" borderId="33" xfId="0" applyFont="1" applyBorder="1" applyAlignment="1">
      <alignment horizontal="center" vertical="center" wrapText="1"/>
    </xf>
    <xf numFmtId="0" fontId="195" fillId="0" borderId="82" xfId="0" applyFont="1" applyBorder="1" applyAlignment="1">
      <alignment horizontal="center" vertical="center" wrapText="1"/>
    </xf>
    <xf numFmtId="0" fontId="195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2" fillId="0" borderId="31" xfId="0" applyFont="1" applyBorder="1" applyAlignment="1">
      <alignment horizontal="center" vertical="center" wrapText="1"/>
    </xf>
    <xf numFmtId="0" fontId="122" fillId="0" borderId="82" xfId="0" applyFont="1" applyBorder="1" applyAlignment="1">
      <alignment horizontal="center" vertical="center" wrapText="1"/>
    </xf>
    <xf numFmtId="0" fontId="122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2" fillId="0" borderId="0" xfId="0" applyFont="1" applyFill="1" applyAlignment="1">
      <alignment horizontal="center" vertical="center" wrapText="1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2" fillId="60" borderId="2" xfId="188" applyFont="1" applyFill="1" applyBorder="1" applyAlignment="1">
      <alignment horizontal="center" wrapText="1"/>
    </xf>
    <xf numFmtId="0" fontId="122" fillId="60" borderId="3" xfId="188" applyFont="1" applyFill="1" applyBorder="1" applyAlignment="1">
      <alignment horizontal="center" wrapText="1"/>
    </xf>
    <xf numFmtId="0" fontId="122" fillId="60" borderId="4" xfId="188" applyFont="1" applyFill="1" applyBorder="1" applyAlignment="1">
      <alignment horizontal="center" wrapText="1"/>
    </xf>
    <xf numFmtId="0" fontId="122" fillId="60" borderId="36" xfId="188" applyFont="1" applyFill="1" applyBorder="1" applyAlignment="1">
      <alignment horizontal="center" vertical="center" wrapText="1"/>
    </xf>
    <xf numFmtId="0" fontId="122" fillId="60" borderId="40" xfId="188" applyFont="1" applyFill="1" applyBorder="1" applyAlignment="1">
      <alignment horizontal="center" vertical="center" wrapText="1"/>
    </xf>
    <xf numFmtId="0" fontId="116" fillId="0" borderId="0" xfId="188" applyFont="1" applyFill="1" applyBorder="1" applyAlignment="1">
      <alignment horizontal="left" wrapText="1"/>
    </xf>
    <xf numFmtId="0" fontId="46" fillId="0" borderId="36" xfId="188" applyFont="1" applyBorder="1" applyAlignment="1">
      <alignment horizontal="center" wrapText="1"/>
    </xf>
    <xf numFmtId="0" fontId="46" fillId="0" borderId="40" xfId="188" applyFont="1" applyBorder="1" applyAlignment="1">
      <alignment horizontal="center" wrapText="1"/>
    </xf>
    <xf numFmtId="0" fontId="122" fillId="0" borderId="2" xfId="188" applyFont="1" applyBorder="1" applyAlignment="1">
      <alignment horizontal="center" wrapText="1"/>
    </xf>
    <xf numFmtId="0" fontId="122" fillId="0" borderId="3" xfId="188" applyFont="1" applyBorder="1" applyAlignment="1">
      <alignment horizontal="center" wrapText="1"/>
    </xf>
    <xf numFmtId="0" fontId="122" fillId="0" borderId="4" xfId="188" applyFont="1" applyBorder="1" applyAlignment="1">
      <alignment horizontal="center" wrapText="1"/>
    </xf>
    <xf numFmtId="0" fontId="122" fillId="0" borderId="36" xfId="188" applyFont="1" applyBorder="1" applyAlignment="1">
      <alignment horizontal="center" vertical="center" wrapText="1"/>
    </xf>
    <xf numFmtId="0" fontId="122" fillId="0" borderId="40" xfId="188" applyFont="1" applyBorder="1" applyAlignment="1">
      <alignment horizontal="center" vertical="center" wrapText="1"/>
    </xf>
    <xf numFmtId="0" fontId="108" fillId="0" borderId="0" xfId="188" applyFont="1" applyFill="1" applyBorder="1" applyAlignment="1">
      <alignment horizontal="center"/>
    </xf>
    <xf numFmtId="0" fontId="46" fillId="0" borderId="83" xfId="188" applyFont="1" applyBorder="1" applyAlignment="1">
      <alignment horizontal="center" wrapText="1"/>
    </xf>
    <xf numFmtId="0" fontId="183" fillId="0" borderId="0" xfId="188" applyFont="1" applyAlignment="1">
      <alignment horizontal="center" vertical="center" wrapText="1"/>
    </xf>
    <xf numFmtId="0" fontId="111" fillId="0" borderId="41" xfId="188" applyFont="1" applyBorder="1" applyAlignment="1">
      <alignment horizontal="center" vertical="center" wrapText="1"/>
    </xf>
    <xf numFmtId="0" fontId="109" fillId="0" borderId="0" xfId="188" applyFont="1" applyAlignment="1">
      <alignment horizontal="left" vertical="center" wrapText="1"/>
    </xf>
    <xf numFmtId="0" fontId="160" fillId="0" borderId="0" xfId="188" applyFont="1" applyAlignment="1">
      <alignment horizontal="left" vertical="center" wrapText="1"/>
    </xf>
    <xf numFmtId="0" fontId="107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3" fillId="0" borderId="48" xfId="51" applyFont="1" applyBorder="1" applyAlignment="1">
      <alignment horizontal="center" vertical="center" wrapText="1"/>
    </xf>
    <xf numFmtId="0" fontId="3" fillId="0" borderId="52" xfId="51" applyFont="1" applyBorder="1" applyAlignment="1">
      <alignment horizontal="center" vertical="center" wrapText="1"/>
    </xf>
    <xf numFmtId="0" fontId="3" fillId="0" borderId="47" xfId="51" applyFont="1" applyBorder="1" applyAlignment="1">
      <alignment horizontal="center" vertical="center"/>
    </xf>
    <xf numFmtId="0" fontId="3" fillId="0" borderId="93" xfId="51" applyFont="1" applyBorder="1" applyAlignment="1">
      <alignment horizontal="center" vertical="center"/>
    </xf>
    <xf numFmtId="0" fontId="3" fillId="0" borderId="21" xfId="51" applyFont="1" applyBorder="1" applyAlignment="1">
      <alignment horizontal="center" vertical="center"/>
    </xf>
    <xf numFmtId="0" fontId="3" fillId="0" borderId="24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3" fillId="0" borderId="61" xfId="51" applyFont="1" applyBorder="1" applyAlignment="1">
      <alignment horizontal="center" vertical="center"/>
    </xf>
    <xf numFmtId="0" fontId="3" fillId="0" borderId="94" xfId="51" applyFont="1" applyBorder="1" applyAlignment="1">
      <alignment horizontal="center" vertical="center"/>
    </xf>
    <xf numFmtId="0" fontId="3" fillId="0" borderId="63" xfId="51" applyFont="1" applyBorder="1" applyAlignment="1">
      <alignment horizontal="center" vertical="center"/>
    </xf>
    <xf numFmtId="0" fontId="3" fillId="0" borderId="48" xfId="51" applyFont="1" applyBorder="1" applyAlignment="1">
      <alignment horizontal="center" vertical="center"/>
    </xf>
    <xf numFmtId="0" fontId="3" fillId="0" borderId="52" xfId="51" applyFont="1" applyBorder="1" applyAlignment="1">
      <alignment horizontal="center" vertical="center"/>
    </xf>
    <xf numFmtId="0" fontId="3" fillId="0" borderId="52" xfId="5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/>
    </xf>
    <xf numFmtId="0" fontId="3" fillId="0" borderId="12" xfId="51" applyFont="1" applyBorder="1" applyAlignment="1">
      <alignment horizontal="center" vertical="center" wrapText="1"/>
    </xf>
    <xf numFmtId="0" fontId="3" fillId="0" borderId="62" xfId="51" applyFont="1" applyBorder="1" applyAlignment="1">
      <alignment horizontal="center" vertical="center"/>
    </xf>
    <xf numFmtId="0" fontId="3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3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3" fillId="0" borderId="24" xfId="51" applyFont="1" applyBorder="1" applyAlignment="1">
      <alignment horizontal="center" vertical="center"/>
    </xf>
    <xf numFmtId="0" fontId="3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7" fillId="0" borderId="48" xfId="51" applyFont="1" applyBorder="1" applyAlignment="1">
      <alignment horizontal="center" vertical="center"/>
    </xf>
    <xf numFmtId="0" fontId="117" fillId="0" borderId="52" xfId="51" applyFont="1" applyBorder="1" applyAlignment="1">
      <alignment horizontal="center" vertical="center"/>
    </xf>
    <xf numFmtId="0" fontId="117" fillId="0" borderId="12" xfId="51" applyFont="1" applyBorder="1" applyAlignment="1">
      <alignment horizontal="center" vertical="center"/>
    </xf>
    <xf numFmtId="0" fontId="117" fillId="0" borderId="48" xfId="51" applyFont="1" applyBorder="1" applyAlignment="1">
      <alignment horizontal="center" vertical="center" wrapText="1"/>
    </xf>
    <xf numFmtId="0" fontId="117" fillId="0" borderId="12" xfId="51" applyFont="1" applyBorder="1" applyAlignment="1">
      <alignment horizontal="center" vertical="center" wrapText="1"/>
    </xf>
    <xf numFmtId="0" fontId="117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7" fillId="0" borderId="48" xfId="0" applyFont="1" applyBorder="1" applyAlignment="1">
      <alignment horizontal="center" vertical="center"/>
    </xf>
    <xf numFmtId="0" fontId="117" fillId="0" borderId="52" xfId="0" applyFont="1" applyBorder="1" applyAlignment="1">
      <alignment horizontal="center" vertical="center"/>
    </xf>
    <xf numFmtId="0" fontId="117" fillId="0" borderId="48" xfId="0" applyFont="1" applyBorder="1" applyAlignment="1">
      <alignment horizontal="center" vertical="center" wrapText="1"/>
    </xf>
    <xf numFmtId="0" fontId="117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18" fillId="4" borderId="41" xfId="104" applyFont="1" applyFill="1" applyBorder="1" applyAlignment="1">
      <alignment horizontal="center"/>
    </xf>
    <xf numFmtId="0" fontId="122" fillId="0" borderId="0" xfId="104" applyFont="1" applyAlignment="1">
      <alignment horizontal="left" vertical="center" wrapText="1"/>
    </xf>
    <xf numFmtId="0" fontId="121" fillId="4" borderId="41" xfId="104" applyFill="1" applyBorder="1" applyAlignment="1"/>
    <xf numFmtId="0" fontId="23" fillId="0" borderId="4" xfId="0" applyFont="1" applyBorder="1" applyAlignment="1">
      <alignment horizontal="centerContinuous"/>
    </xf>
    <xf numFmtId="0" fontId="24" fillId="0" borderId="32" xfId="0" applyFont="1" applyFill="1" applyBorder="1"/>
    <xf numFmtId="0" fontId="24" fillId="0" borderId="33" xfId="0" applyFont="1" applyFill="1" applyBorder="1"/>
    <xf numFmtId="3" fontId="4" fillId="0" borderId="33" xfId="0" applyNumberFormat="1" applyFont="1" applyFill="1" applyBorder="1"/>
    <xf numFmtId="2" fontId="4" fillId="0" borderId="33" xfId="0" applyNumberFormat="1" applyFont="1" applyFill="1" applyBorder="1"/>
    <xf numFmtId="164" fontId="4" fillId="0" borderId="33" xfId="0" applyNumberFormat="1" applyFont="1" applyFill="1" applyBorder="1"/>
    <xf numFmtId="164" fontId="4" fillId="0" borderId="9" xfId="0" applyNumberFormat="1" applyFont="1" applyFill="1" applyBorder="1"/>
    <xf numFmtId="0" fontId="24" fillId="0" borderId="18" xfId="0" applyFont="1" applyBorder="1"/>
    <xf numFmtId="0" fontId="24" fillId="0" borderId="1" xfId="0" applyFont="1" applyBorder="1"/>
    <xf numFmtId="2" fontId="4" fillId="0" borderId="1" xfId="0" applyNumberFormat="1" applyFont="1" applyFill="1" applyBorder="1"/>
    <xf numFmtId="164" fontId="4" fillId="0" borderId="1" xfId="0" applyNumberFormat="1" applyFont="1" applyFill="1" applyBorder="1"/>
    <xf numFmtId="164" fontId="13" fillId="0" borderId="1" xfId="0" applyNumberFormat="1" applyFont="1" applyFill="1" applyBorder="1"/>
    <xf numFmtId="0" fontId="12" fillId="0" borderId="46" xfId="0" applyFont="1" applyBorder="1"/>
    <xf numFmtId="164" fontId="13" fillId="0" borderId="46" xfId="0" quotePrefix="1" applyNumberFormat="1" applyFont="1" applyFill="1" applyBorder="1"/>
    <xf numFmtId="164" fontId="13" fillId="0" borderId="46" xfId="0" applyNumberFormat="1" applyFont="1" applyFill="1" applyBorder="1"/>
    <xf numFmtId="164" fontId="4" fillId="0" borderId="46" xfId="0" quotePrefix="1" applyNumberFormat="1" applyFont="1" applyFill="1" applyBorder="1"/>
    <xf numFmtId="164" fontId="4" fillId="0" borderId="29" xfId="0" quotePrefix="1" applyNumberFormat="1" applyFont="1" applyFill="1" applyBorder="1"/>
    <xf numFmtId="0" fontId="24" fillId="0" borderId="46" xfId="0" applyFont="1" applyBorder="1"/>
    <xf numFmtId="2" fontId="4" fillId="0" borderId="46" xfId="0" quotePrefix="1" applyNumberFormat="1" applyFont="1" applyFill="1" applyBorder="1"/>
    <xf numFmtId="164" fontId="4" fillId="0" borderId="46" xfId="0" applyNumberFormat="1" applyFont="1" applyFill="1" applyBorder="1"/>
    <xf numFmtId="2" fontId="13" fillId="0" borderId="46" xfId="0" quotePrefix="1" applyNumberFormat="1" applyFont="1" applyFill="1" applyBorder="1"/>
    <xf numFmtId="2" fontId="4" fillId="0" borderId="46" xfId="0" applyNumberFormat="1" applyFont="1" applyFill="1" applyBorder="1"/>
    <xf numFmtId="164" fontId="4" fillId="0" borderId="29" xfId="0" applyNumberFormat="1" applyFont="1" applyFill="1" applyBorder="1"/>
    <xf numFmtId="0" fontId="12" fillId="0" borderId="51" xfId="0" applyFont="1" applyBorder="1"/>
    <xf numFmtId="2" fontId="13" fillId="0" borderId="51" xfId="0" quotePrefix="1" applyNumberFormat="1" applyFont="1" applyFill="1" applyBorder="1"/>
    <xf numFmtId="164" fontId="13" fillId="0" borderId="51" xfId="0" applyNumberFormat="1" applyFont="1" applyFill="1" applyBorder="1"/>
    <xf numFmtId="164" fontId="13" fillId="0" borderId="51" xfId="0" quotePrefix="1" applyNumberFormat="1" applyFont="1" applyFill="1" applyBorder="1"/>
    <xf numFmtId="0" fontId="24" fillId="0" borderId="50" xfId="0" applyFont="1" applyFill="1" applyBorder="1"/>
    <xf numFmtId="0" fontId="24" fillId="0" borderId="41" xfId="0" applyFont="1" applyFill="1" applyBorder="1"/>
    <xf numFmtId="3" fontId="4" fillId="0" borderId="41" xfId="0" applyNumberFormat="1" applyFont="1" applyFill="1" applyBorder="1"/>
    <xf numFmtId="2" fontId="4" fillId="0" borderId="41" xfId="0" applyNumberFormat="1" applyFont="1" applyFill="1" applyBorder="1"/>
    <xf numFmtId="164" fontId="4" fillId="0" borderId="41" xfId="0" applyNumberFormat="1" applyFont="1" applyFill="1" applyBorder="1"/>
    <xf numFmtId="164" fontId="4" fillId="0" borderId="42" xfId="0" applyNumberFormat="1" applyFont="1" applyFill="1" applyBorder="1"/>
    <xf numFmtId="3" fontId="13" fillId="2" borderId="48" xfId="0" quotePrefix="1" applyNumberFormat="1" applyFont="1" applyFill="1" applyBorder="1"/>
    <xf numFmtId="0" fontId="122" fillId="0" borderId="38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165" fontId="37" fillId="2" borderId="25" xfId="0" applyNumberFormat="1" applyFont="1" applyFill="1" applyBorder="1" applyAlignment="1">
      <alignment horizontal="center" vertical="center" wrapText="1"/>
    </xf>
    <xf numFmtId="165" fontId="37" fillId="0" borderId="48" xfId="0" applyNumberFormat="1" applyFont="1" applyFill="1" applyBorder="1" applyAlignment="1">
      <alignment horizontal="center" vertical="center" wrapText="1"/>
    </xf>
    <xf numFmtId="165" fontId="37" fillId="0" borderId="62" xfId="0" applyNumberFormat="1" applyFont="1" applyFill="1" applyBorder="1" applyAlignment="1">
      <alignment horizontal="center" vertical="center" wrapText="1"/>
    </xf>
    <xf numFmtId="0" fontId="195" fillId="0" borderId="24" xfId="0" applyFont="1" applyBorder="1" applyAlignment="1">
      <alignment horizontal="center" vertical="center" wrapText="1"/>
    </xf>
    <xf numFmtId="0" fontId="195" fillId="0" borderId="62" xfId="0" applyFont="1" applyBorder="1" applyAlignment="1">
      <alignment horizontal="center" vertical="center" wrapText="1"/>
    </xf>
    <xf numFmtId="0" fontId="194" fillId="0" borderId="46" xfId="0" applyFont="1" applyBorder="1" applyAlignment="1">
      <alignment horizontal="center" vertical="center" wrapText="1"/>
    </xf>
    <xf numFmtId="2" fontId="37" fillId="2" borderId="46" xfId="0" applyNumberFormat="1" applyFont="1" applyFill="1" applyBorder="1" applyAlignment="1">
      <alignment vertical="center" wrapText="1"/>
    </xf>
    <xf numFmtId="2" fontId="35" fillId="0" borderId="46" xfId="0" applyNumberFormat="1" applyFont="1" applyFill="1" applyBorder="1" applyAlignment="1">
      <alignment vertical="center" wrapText="1"/>
    </xf>
    <xf numFmtId="2" fontId="35" fillId="0" borderId="46" xfId="0" applyNumberFormat="1" applyFont="1" applyBorder="1" applyAlignment="1">
      <alignment vertical="center" wrapText="1"/>
    </xf>
    <xf numFmtId="164" fontId="155" fillId="0" borderId="46" xfId="0" quotePrefix="1" applyNumberFormat="1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0" fontId="194" fillId="0" borderId="1" xfId="0" applyFont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vertical="center" wrapText="1"/>
    </xf>
    <xf numFmtId="2" fontId="35" fillId="0" borderId="1" xfId="0" applyNumberFormat="1" applyFont="1" applyBorder="1" applyAlignment="1">
      <alignment vertical="center" wrapText="1"/>
    </xf>
    <xf numFmtId="164" fontId="155" fillId="0" borderId="1" xfId="0" quotePrefix="1" applyNumberFormat="1" applyFont="1" applyBorder="1" applyAlignment="1">
      <alignment vertical="center" wrapText="1"/>
    </xf>
    <xf numFmtId="164" fontId="155" fillId="0" borderId="7" xfId="0" quotePrefix="1" applyNumberFormat="1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164" fontId="155" fillId="0" borderId="29" xfId="0" quotePrefix="1" applyNumberFormat="1" applyFont="1" applyBorder="1" applyAlignment="1">
      <alignment vertical="center" wrapText="1"/>
    </xf>
    <xf numFmtId="0" fontId="37" fillId="0" borderId="22" xfId="0" applyFont="1" applyBorder="1" applyAlignment="1">
      <alignment vertical="center" wrapText="1"/>
    </xf>
    <xf numFmtId="0" fontId="35" fillId="0" borderId="51" xfId="0" applyFont="1" applyBorder="1" applyAlignment="1">
      <alignment horizontal="center" vertical="center" wrapText="1"/>
    </xf>
    <xf numFmtId="2" fontId="37" fillId="2" borderId="51" xfId="0" quotePrefix="1" applyNumberFormat="1" applyFont="1" applyFill="1" applyBorder="1" applyAlignment="1">
      <alignment horizontal="left" vertical="center" wrapText="1"/>
    </xf>
    <xf numFmtId="2" fontId="35" fillId="0" borderId="51" xfId="0" applyNumberFormat="1" applyFont="1" applyFill="1" applyBorder="1" applyAlignment="1">
      <alignment horizontal="left" vertical="center" wrapText="1"/>
    </xf>
    <xf numFmtId="4" fontId="35" fillId="0" borderId="51" xfId="0" quotePrefix="1" applyNumberFormat="1" applyFont="1" applyBorder="1" applyAlignment="1">
      <alignment horizontal="left" vertical="center" wrapText="1"/>
    </xf>
    <xf numFmtId="164" fontId="155" fillId="0" borderId="51" xfId="0" quotePrefix="1" applyNumberFormat="1" applyFont="1" applyBorder="1" applyAlignment="1">
      <alignment horizontal="left" vertical="center" wrapText="1"/>
    </xf>
    <xf numFmtId="164" fontId="155" fillId="0" borderId="30" xfId="0" quotePrefix="1" applyNumberFormat="1" applyFont="1" applyBorder="1" applyAlignment="1">
      <alignment horizontal="left" vertical="center" wrapText="1"/>
    </xf>
    <xf numFmtId="0" fontId="3" fillId="60" borderId="0" xfId="188" applyFill="1"/>
    <xf numFmtId="4" fontId="155" fillId="0" borderId="62" xfId="188" applyNumberFormat="1" applyFont="1" applyFill="1" applyBorder="1" applyAlignment="1"/>
    <xf numFmtId="4" fontId="36" fillId="0" borderId="27" xfId="188" applyNumberFormat="1" applyFont="1" applyFill="1" applyBorder="1" applyAlignment="1"/>
    <xf numFmtId="3" fontId="34" fillId="0" borderId="46" xfId="51" applyNumberFormat="1" applyFont="1" applyBorder="1" applyAlignment="1"/>
    <xf numFmtId="164" fontId="161" fillId="0" borderId="46" xfId="51" quotePrefix="1" applyNumberFormat="1" applyFont="1" applyBorder="1" applyAlignment="1"/>
    <xf numFmtId="164" fontId="161" fillId="0" borderId="29" xfId="51" quotePrefix="1" applyNumberFormat="1" applyFont="1" applyBorder="1" applyAlignment="1"/>
    <xf numFmtId="164" fontId="161" fillId="0" borderId="51" xfId="51" quotePrefix="1" applyNumberFormat="1" applyFont="1" applyBorder="1" applyAlignment="1"/>
    <xf numFmtId="164" fontId="161" fillId="0" borderId="30" xfId="51" quotePrefix="1" applyNumberFormat="1" applyFont="1" applyBorder="1" applyAlignment="1"/>
  </cellXfs>
  <cellStyles count="193">
    <cellStyle name="20% - akcent 1" xfId="18" builtinId="30" customBuiltin="1"/>
    <cellStyle name="20% - akcent 1 2" xfId="106"/>
    <cellStyle name="20% - akcent 1 3" xfId="107"/>
    <cellStyle name="20% - akcent 2" xfId="22" builtinId="34" customBuiltin="1"/>
    <cellStyle name="20% - akcent 2 2" xfId="108"/>
    <cellStyle name="20% - akcent 2 3" xfId="109"/>
    <cellStyle name="20% - akcent 3" xfId="26" builtinId="38" customBuiltin="1"/>
    <cellStyle name="20% - akcent 3 2" xfId="110"/>
    <cellStyle name="20% - akcent 3 3" xfId="111"/>
    <cellStyle name="20% - akcent 4" xfId="30" builtinId="42" customBuiltin="1"/>
    <cellStyle name="20% - akcent 4 2" xfId="112"/>
    <cellStyle name="20% - akcent 4 3" xfId="113"/>
    <cellStyle name="20% - akcent 5" xfId="34" builtinId="46" customBuiltin="1"/>
    <cellStyle name="20% - akcent 5 2" xfId="114"/>
    <cellStyle name="20% - akcent 5 3" xfId="115"/>
    <cellStyle name="20% - akcent 6" xfId="38" builtinId="50" customBuiltin="1"/>
    <cellStyle name="20% - akcent 6 2" xfId="116"/>
    <cellStyle name="20% - akcent 6 3" xfId="117"/>
    <cellStyle name="40% - akcent 1" xfId="19" builtinId="31" customBuiltin="1"/>
    <cellStyle name="40% - akcent 1 2" xfId="118"/>
    <cellStyle name="40% - akcent 1 3" xfId="119"/>
    <cellStyle name="40% - akcent 2" xfId="23" builtinId="35" customBuiltin="1"/>
    <cellStyle name="40% - akcent 2 2" xfId="120"/>
    <cellStyle name="40% - akcent 2 3" xfId="121"/>
    <cellStyle name="40% - akcent 3" xfId="27" builtinId="39" customBuiltin="1"/>
    <cellStyle name="40% - akcent 3 2" xfId="122"/>
    <cellStyle name="40% - akcent 3 3" xfId="123"/>
    <cellStyle name="40% - akcent 4" xfId="31" builtinId="43" customBuiltin="1"/>
    <cellStyle name="40% - akcent 4 2" xfId="124"/>
    <cellStyle name="40% - akcent 4 3" xfId="125"/>
    <cellStyle name="40% - akcent 5" xfId="35" builtinId="47" customBuiltin="1"/>
    <cellStyle name="40% - akcent 5 2" xfId="126"/>
    <cellStyle name="40% - akcent 5 3" xfId="127"/>
    <cellStyle name="40% - akcent 6" xfId="39" builtinId="51" customBuiltin="1"/>
    <cellStyle name="40% - akcent 6 2" xfId="128"/>
    <cellStyle name="40% - akcent 6 3" xfId="129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Normalny_Ceny zakupu_PL" xfId="192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Złe" xfId="7" builtinId="27" customBuiltin="1"/>
    <cellStyle name="Złe 2" xfId="186"/>
    <cellStyle name="Złe 3" xfId="187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200025</xdr:colOff>
      <xdr:row>21</xdr:row>
      <xdr:rowOff>123825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96025" cy="3362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209550</xdr:colOff>
      <xdr:row>44</xdr:row>
      <xdr:rowOff>52705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4275"/>
          <a:ext cx="6305550" cy="3453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I28" sqref="I28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34" t="s">
        <v>368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23" t="s">
        <v>363</v>
      </c>
      <c r="C5" s="823"/>
      <c r="D5" s="823"/>
      <c r="E5" s="823"/>
      <c r="F5" s="823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810" t="s">
        <v>367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260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80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807" t="s">
        <v>369</v>
      </c>
      <c r="C13" s="808"/>
      <c r="D13" s="808"/>
      <c r="E13" s="808"/>
      <c r="F13" s="80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>
      <c r="A14" s="821"/>
      <c r="B14" s="70"/>
      <c r="C14" s="70"/>
      <c r="D14" s="71"/>
      <c r="E14" s="71"/>
      <c r="F14" s="71"/>
      <c r="G14" s="71"/>
      <c r="H14" s="71"/>
      <c r="I14" s="71"/>
      <c r="J14" s="821"/>
      <c r="K14" s="823"/>
      <c r="L14" s="823"/>
      <c r="M14" s="823"/>
      <c r="N14" s="823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>
      <c r="A15" s="66"/>
      <c r="B15" s="822"/>
      <c r="C15" s="822"/>
      <c r="D15" s="821"/>
      <c r="E15" s="821"/>
      <c r="F15" s="821"/>
      <c r="G15" s="821"/>
      <c r="H15" s="821"/>
      <c r="I15" s="821"/>
      <c r="J15" s="71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>
      <c r="A16" s="66"/>
      <c r="B16" s="70"/>
      <c r="C16" s="70"/>
      <c r="D16" s="71"/>
      <c r="E16" s="71"/>
      <c r="F16" s="71"/>
      <c r="G16" s="71"/>
      <c r="H16" s="71"/>
      <c r="I16" s="71"/>
      <c r="J16" s="71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>
      <c r="A17" s="66"/>
      <c r="B17" s="70"/>
      <c r="C17" s="70"/>
      <c r="D17" s="71"/>
      <c r="E17" s="71"/>
      <c r="F17" s="71"/>
      <c r="G17" s="71"/>
      <c r="H17" s="71"/>
      <c r="I17" s="71"/>
      <c r="J17" s="71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349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362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87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98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712" t="s">
        <v>330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13"/>
      <c r="C29" s="714"/>
      <c r="D29" s="714"/>
      <c r="E29" s="714"/>
      <c r="F29" s="714"/>
      <c r="G29" s="714"/>
      <c r="H29" s="714"/>
      <c r="I29" s="714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13" t="s">
        <v>342</v>
      </c>
      <c r="C30" s="714"/>
      <c r="D30" s="714"/>
      <c r="E30" s="714"/>
      <c r="F30" s="714"/>
      <c r="G30" s="714"/>
      <c r="H30" s="714"/>
      <c r="I30" s="714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F32" sqref="F32"/>
    </sheetView>
  </sheetViews>
  <sheetFormatPr defaultRowHeight="12.75"/>
  <cols>
    <col min="1" max="1" width="4.42578125" style="722" customWidth="1"/>
    <col min="2" max="2" width="18.85546875" style="722" customWidth="1"/>
    <col min="3" max="3" width="12" style="722" customWidth="1"/>
    <col min="4" max="4" width="13.7109375" style="722" customWidth="1"/>
    <col min="5" max="5" width="12.85546875" style="722" bestFit="1" customWidth="1"/>
    <col min="6" max="6" width="13.140625" style="722" bestFit="1" customWidth="1"/>
    <col min="7" max="7" width="17.5703125" style="722" customWidth="1"/>
    <col min="8" max="8" width="9.140625" style="722"/>
    <col min="9" max="9" width="18.85546875" style="722" bestFit="1" customWidth="1"/>
    <col min="10" max="10" width="12.5703125" style="722" customWidth="1"/>
    <col min="11" max="252" width="9.140625" style="722"/>
    <col min="253" max="253" width="4.42578125" style="722" customWidth="1"/>
    <col min="254" max="254" width="20.85546875" style="722" customWidth="1"/>
    <col min="255" max="256" width="12" style="722" customWidth="1"/>
    <col min="257" max="257" width="14.5703125" style="722" customWidth="1"/>
    <col min="258" max="258" width="12.42578125" style="722" customWidth="1"/>
    <col min="259" max="259" width="19.7109375" style="722" customWidth="1"/>
    <col min="260" max="260" width="9.140625" style="722"/>
    <col min="261" max="261" width="16.85546875" style="722" customWidth="1"/>
    <col min="262" max="262" width="12.5703125" style="722" customWidth="1"/>
    <col min="263" max="263" width="11.7109375" style="722" customWidth="1"/>
    <col min="264" max="264" width="12.28515625" style="722" customWidth="1"/>
    <col min="265" max="508" width="9.140625" style="722"/>
    <col min="509" max="509" width="4.42578125" style="722" customWidth="1"/>
    <col min="510" max="510" width="20.85546875" style="722" customWidth="1"/>
    <col min="511" max="512" width="12" style="722" customWidth="1"/>
    <col min="513" max="513" width="14.5703125" style="722" customWidth="1"/>
    <col min="514" max="514" width="12.42578125" style="722" customWidth="1"/>
    <col min="515" max="515" width="19.7109375" style="722" customWidth="1"/>
    <col min="516" max="516" width="9.140625" style="722"/>
    <col min="517" max="517" width="16.85546875" style="722" customWidth="1"/>
    <col min="518" max="518" width="12.5703125" style="722" customWidth="1"/>
    <col min="519" max="519" width="11.7109375" style="722" customWidth="1"/>
    <col min="520" max="520" width="12.28515625" style="722" customWidth="1"/>
    <col min="521" max="764" width="9.140625" style="722"/>
    <col min="765" max="765" width="4.42578125" style="722" customWidth="1"/>
    <col min="766" max="766" width="20.85546875" style="722" customWidth="1"/>
    <col min="767" max="768" width="12" style="722" customWidth="1"/>
    <col min="769" max="769" width="14.5703125" style="722" customWidth="1"/>
    <col min="770" max="770" width="12.42578125" style="722" customWidth="1"/>
    <col min="771" max="771" width="19.7109375" style="722" customWidth="1"/>
    <col min="772" max="772" width="9.140625" style="722"/>
    <col min="773" max="773" width="16.85546875" style="722" customWidth="1"/>
    <col min="774" max="774" width="12.5703125" style="722" customWidth="1"/>
    <col min="775" max="775" width="11.7109375" style="722" customWidth="1"/>
    <col min="776" max="776" width="12.28515625" style="722" customWidth="1"/>
    <col min="777" max="1020" width="9.140625" style="722"/>
    <col min="1021" max="1021" width="4.42578125" style="722" customWidth="1"/>
    <col min="1022" max="1022" width="20.85546875" style="722" customWidth="1"/>
    <col min="1023" max="1024" width="12" style="722" customWidth="1"/>
    <col min="1025" max="1025" width="14.5703125" style="722" customWidth="1"/>
    <col min="1026" max="1026" width="12.42578125" style="722" customWidth="1"/>
    <col min="1027" max="1027" width="19.7109375" style="722" customWidth="1"/>
    <col min="1028" max="1028" width="9.140625" style="722"/>
    <col min="1029" max="1029" width="16.85546875" style="722" customWidth="1"/>
    <col min="1030" max="1030" width="12.5703125" style="722" customWidth="1"/>
    <col min="1031" max="1031" width="11.7109375" style="722" customWidth="1"/>
    <col min="1032" max="1032" width="12.28515625" style="722" customWidth="1"/>
    <col min="1033" max="1276" width="9.140625" style="722"/>
    <col min="1277" max="1277" width="4.42578125" style="722" customWidth="1"/>
    <col min="1278" max="1278" width="20.85546875" style="722" customWidth="1"/>
    <col min="1279" max="1280" width="12" style="722" customWidth="1"/>
    <col min="1281" max="1281" width="14.5703125" style="722" customWidth="1"/>
    <col min="1282" max="1282" width="12.42578125" style="722" customWidth="1"/>
    <col min="1283" max="1283" width="19.7109375" style="722" customWidth="1"/>
    <col min="1284" max="1284" width="9.140625" style="722"/>
    <col min="1285" max="1285" width="16.85546875" style="722" customWidth="1"/>
    <col min="1286" max="1286" width="12.5703125" style="722" customWidth="1"/>
    <col min="1287" max="1287" width="11.7109375" style="722" customWidth="1"/>
    <col min="1288" max="1288" width="12.28515625" style="722" customWidth="1"/>
    <col min="1289" max="1532" width="9.140625" style="722"/>
    <col min="1533" max="1533" width="4.42578125" style="722" customWidth="1"/>
    <col min="1534" max="1534" width="20.85546875" style="722" customWidth="1"/>
    <col min="1535" max="1536" width="12" style="722" customWidth="1"/>
    <col min="1537" max="1537" width="14.5703125" style="722" customWidth="1"/>
    <col min="1538" max="1538" width="12.42578125" style="722" customWidth="1"/>
    <col min="1539" max="1539" width="19.7109375" style="722" customWidth="1"/>
    <col min="1540" max="1540" width="9.140625" style="722"/>
    <col min="1541" max="1541" width="16.85546875" style="722" customWidth="1"/>
    <col min="1542" max="1542" width="12.5703125" style="722" customWidth="1"/>
    <col min="1543" max="1543" width="11.7109375" style="722" customWidth="1"/>
    <col min="1544" max="1544" width="12.28515625" style="722" customWidth="1"/>
    <col min="1545" max="1788" width="9.140625" style="722"/>
    <col min="1789" max="1789" width="4.42578125" style="722" customWidth="1"/>
    <col min="1790" max="1790" width="20.85546875" style="722" customWidth="1"/>
    <col min="1791" max="1792" width="12" style="722" customWidth="1"/>
    <col min="1793" max="1793" width="14.5703125" style="722" customWidth="1"/>
    <col min="1794" max="1794" width="12.42578125" style="722" customWidth="1"/>
    <col min="1795" max="1795" width="19.7109375" style="722" customWidth="1"/>
    <col min="1796" max="1796" width="9.140625" style="722"/>
    <col min="1797" max="1797" width="16.85546875" style="722" customWidth="1"/>
    <col min="1798" max="1798" width="12.5703125" style="722" customWidth="1"/>
    <col min="1799" max="1799" width="11.7109375" style="722" customWidth="1"/>
    <col min="1800" max="1800" width="12.28515625" style="722" customWidth="1"/>
    <col min="1801" max="2044" width="9.140625" style="722"/>
    <col min="2045" max="2045" width="4.42578125" style="722" customWidth="1"/>
    <col min="2046" max="2046" width="20.85546875" style="722" customWidth="1"/>
    <col min="2047" max="2048" width="12" style="722" customWidth="1"/>
    <col min="2049" max="2049" width="14.5703125" style="722" customWidth="1"/>
    <col min="2050" max="2050" width="12.42578125" style="722" customWidth="1"/>
    <col min="2051" max="2051" width="19.7109375" style="722" customWidth="1"/>
    <col min="2052" max="2052" width="9.140625" style="722"/>
    <col min="2053" max="2053" width="16.85546875" style="722" customWidth="1"/>
    <col min="2054" max="2054" width="12.5703125" style="722" customWidth="1"/>
    <col min="2055" max="2055" width="11.7109375" style="722" customWidth="1"/>
    <col min="2056" max="2056" width="12.28515625" style="722" customWidth="1"/>
    <col min="2057" max="2300" width="9.140625" style="722"/>
    <col min="2301" max="2301" width="4.42578125" style="722" customWidth="1"/>
    <col min="2302" max="2302" width="20.85546875" style="722" customWidth="1"/>
    <col min="2303" max="2304" width="12" style="722" customWidth="1"/>
    <col min="2305" max="2305" width="14.5703125" style="722" customWidth="1"/>
    <col min="2306" max="2306" width="12.42578125" style="722" customWidth="1"/>
    <col min="2307" max="2307" width="19.7109375" style="722" customWidth="1"/>
    <col min="2308" max="2308" width="9.140625" style="722"/>
    <col min="2309" max="2309" width="16.85546875" style="722" customWidth="1"/>
    <col min="2310" max="2310" width="12.5703125" style="722" customWidth="1"/>
    <col min="2311" max="2311" width="11.7109375" style="722" customWidth="1"/>
    <col min="2312" max="2312" width="12.28515625" style="722" customWidth="1"/>
    <col min="2313" max="2556" width="9.140625" style="722"/>
    <col min="2557" max="2557" width="4.42578125" style="722" customWidth="1"/>
    <col min="2558" max="2558" width="20.85546875" style="722" customWidth="1"/>
    <col min="2559" max="2560" width="12" style="722" customWidth="1"/>
    <col min="2561" max="2561" width="14.5703125" style="722" customWidth="1"/>
    <col min="2562" max="2562" width="12.42578125" style="722" customWidth="1"/>
    <col min="2563" max="2563" width="19.7109375" style="722" customWidth="1"/>
    <col min="2564" max="2564" width="9.140625" style="722"/>
    <col min="2565" max="2565" width="16.85546875" style="722" customWidth="1"/>
    <col min="2566" max="2566" width="12.5703125" style="722" customWidth="1"/>
    <col min="2567" max="2567" width="11.7109375" style="722" customWidth="1"/>
    <col min="2568" max="2568" width="12.28515625" style="722" customWidth="1"/>
    <col min="2569" max="2812" width="9.140625" style="722"/>
    <col min="2813" max="2813" width="4.42578125" style="722" customWidth="1"/>
    <col min="2814" max="2814" width="20.85546875" style="722" customWidth="1"/>
    <col min="2815" max="2816" width="12" style="722" customWidth="1"/>
    <col min="2817" max="2817" width="14.5703125" style="722" customWidth="1"/>
    <col min="2818" max="2818" width="12.42578125" style="722" customWidth="1"/>
    <col min="2819" max="2819" width="19.7109375" style="722" customWidth="1"/>
    <col min="2820" max="2820" width="9.140625" style="722"/>
    <col min="2821" max="2821" width="16.85546875" style="722" customWidth="1"/>
    <col min="2822" max="2822" width="12.5703125" style="722" customWidth="1"/>
    <col min="2823" max="2823" width="11.7109375" style="722" customWidth="1"/>
    <col min="2824" max="2824" width="12.28515625" style="722" customWidth="1"/>
    <col min="2825" max="3068" width="9.140625" style="722"/>
    <col min="3069" max="3069" width="4.42578125" style="722" customWidth="1"/>
    <col min="3070" max="3070" width="20.85546875" style="722" customWidth="1"/>
    <col min="3071" max="3072" width="12" style="722" customWidth="1"/>
    <col min="3073" max="3073" width="14.5703125" style="722" customWidth="1"/>
    <col min="3074" max="3074" width="12.42578125" style="722" customWidth="1"/>
    <col min="3075" max="3075" width="19.7109375" style="722" customWidth="1"/>
    <col min="3076" max="3076" width="9.140625" style="722"/>
    <col min="3077" max="3077" width="16.85546875" style="722" customWidth="1"/>
    <col min="3078" max="3078" width="12.5703125" style="722" customWidth="1"/>
    <col min="3079" max="3079" width="11.7109375" style="722" customWidth="1"/>
    <col min="3080" max="3080" width="12.28515625" style="722" customWidth="1"/>
    <col min="3081" max="3324" width="9.140625" style="722"/>
    <col min="3325" max="3325" width="4.42578125" style="722" customWidth="1"/>
    <col min="3326" max="3326" width="20.85546875" style="722" customWidth="1"/>
    <col min="3327" max="3328" width="12" style="722" customWidth="1"/>
    <col min="3329" max="3329" width="14.5703125" style="722" customWidth="1"/>
    <col min="3330" max="3330" width="12.42578125" style="722" customWidth="1"/>
    <col min="3331" max="3331" width="19.7109375" style="722" customWidth="1"/>
    <col min="3332" max="3332" width="9.140625" style="722"/>
    <col min="3333" max="3333" width="16.85546875" style="722" customWidth="1"/>
    <col min="3334" max="3334" width="12.5703125" style="722" customWidth="1"/>
    <col min="3335" max="3335" width="11.7109375" style="722" customWidth="1"/>
    <col min="3336" max="3336" width="12.28515625" style="722" customWidth="1"/>
    <col min="3337" max="3580" width="9.140625" style="722"/>
    <col min="3581" max="3581" width="4.42578125" style="722" customWidth="1"/>
    <col min="3582" max="3582" width="20.85546875" style="722" customWidth="1"/>
    <col min="3583" max="3584" width="12" style="722" customWidth="1"/>
    <col min="3585" max="3585" width="14.5703125" style="722" customWidth="1"/>
    <col min="3586" max="3586" width="12.42578125" style="722" customWidth="1"/>
    <col min="3587" max="3587" width="19.7109375" style="722" customWidth="1"/>
    <col min="3588" max="3588" width="9.140625" style="722"/>
    <col min="3589" max="3589" width="16.85546875" style="722" customWidth="1"/>
    <col min="3590" max="3590" width="12.5703125" style="722" customWidth="1"/>
    <col min="3591" max="3591" width="11.7109375" style="722" customWidth="1"/>
    <col min="3592" max="3592" width="12.28515625" style="722" customWidth="1"/>
    <col min="3593" max="3836" width="9.140625" style="722"/>
    <col min="3837" max="3837" width="4.42578125" style="722" customWidth="1"/>
    <col min="3838" max="3838" width="20.85546875" style="722" customWidth="1"/>
    <col min="3839" max="3840" width="12" style="722" customWidth="1"/>
    <col min="3841" max="3841" width="14.5703125" style="722" customWidth="1"/>
    <col min="3842" max="3842" width="12.42578125" style="722" customWidth="1"/>
    <col min="3843" max="3843" width="19.7109375" style="722" customWidth="1"/>
    <col min="3844" max="3844" width="9.140625" style="722"/>
    <col min="3845" max="3845" width="16.85546875" style="722" customWidth="1"/>
    <col min="3846" max="3846" width="12.5703125" style="722" customWidth="1"/>
    <col min="3847" max="3847" width="11.7109375" style="722" customWidth="1"/>
    <col min="3848" max="3848" width="12.28515625" style="722" customWidth="1"/>
    <col min="3849" max="4092" width="9.140625" style="722"/>
    <col min="4093" max="4093" width="4.42578125" style="722" customWidth="1"/>
    <col min="4094" max="4094" width="20.85546875" style="722" customWidth="1"/>
    <col min="4095" max="4096" width="12" style="722" customWidth="1"/>
    <col min="4097" max="4097" width="14.5703125" style="722" customWidth="1"/>
    <col min="4098" max="4098" width="12.42578125" style="722" customWidth="1"/>
    <col min="4099" max="4099" width="19.7109375" style="722" customWidth="1"/>
    <col min="4100" max="4100" width="9.140625" style="722"/>
    <col min="4101" max="4101" width="16.85546875" style="722" customWidth="1"/>
    <col min="4102" max="4102" width="12.5703125" style="722" customWidth="1"/>
    <col min="4103" max="4103" width="11.7109375" style="722" customWidth="1"/>
    <col min="4104" max="4104" width="12.28515625" style="722" customWidth="1"/>
    <col min="4105" max="4348" width="9.140625" style="722"/>
    <col min="4349" max="4349" width="4.42578125" style="722" customWidth="1"/>
    <col min="4350" max="4350" width="20.85546875" style="722" customWidth="1"/>
    <col min="4351" max="4352" width="12" style="722" customWidth="1"/>
    <col min="4353" max="4353" width="14.5703125" style="722" customWidth="1"/>
    <col min="4354" max="4354" width="12.42578125" style="722" customWidth="1"/>
    <col min="4355" max="4355" width="19.7109375" style="722" customWidth="1"/>
    <col min="4356" max="4356" width="9.140625" style="722"/>
    <col min="4357" max="4357" width="16.85546875" style="722" customWidth="1"/>
    <col min="4358" max="4358" width="12.5703125" style="722" customWidth="1"/>
    <col min="4359" max="4359" width="11.7109375" style="722" customWidth="1"/>
    <col min="4360" max="4360" width="12.28515625" style="722" customWidth="1"/>
    <col min="4361" max="4604" width="9.140625" style="722"/>
    <col min="4605" max="4605" width="4.42578125" style="722" customWidth="1"/>
    <col min="4606" max="4606" width="20.85546875" style="722" customWidth="1"/>
    <col min="4607" max="4608" width="12" style="722" customWidth="1"/>
    <col min="4609" max="4609" width="14.5703125" style="722" customWidth="1"/>
    <col min="4610" max="4610" width="12.42578125" style="722" customWidth="1"/>
    <col min="4611" max="4611" width="19.7109375" style="722" customWidth="1"/>
    <col min="4612" max="4612" width="9.140625" style="722"/>
    <col min="4613" max="4613" width="16.85546875" style="722" customWidth="1"/>
    <col min="4614" max="4614" width="12.5703125" style="722" customWidth="1"/>
    <col min="4615" max="4615" width="11.7109375" style="722" customWidth="1"/>
    <col min="4616" max="4616" width="12.28515625" style="722" customWidth="1"/>
    <col min="4617" max="4860" width="9.140625" style="722"/>
    <col min="4861" max="4861" width="4.42578125" style="722" customWidth="1"/>
    <col min="4862" max="4862" width="20.85546875" style="722" customWidth="1"/>
    <col min="4863" max="4864" width="12" style="722" customWidth="1"/>
    <col min="4865" max="4865" width="14.5703125" style="722" customWidth="1"/>
    <col min="4866" max="4866" width="12.42578125" style="722" customWidth="1"/>
    <col min="4867" max="4867" width="19.7109375" style="722" customWidth="1"/>
    <col min="4868" max="4868" width="9.140625" style="722"/>
    <col min="4869" max="4869" width="16.85546875" style="722" customWidth="1"/>
    <col min="4870" max="4870" width="12.5703125" style="722" customWidth="1"/>
    <col min="4871" max="4871" width="11.7109375" style="722" customWidth="1"/>
    <col min="4872" max="4872" width="12.28515625" style="722" customWidth="1"/>
    <col min="4873" max="5116" width="9.140625" style="722"/>
    <col min="5117" max="5117" width="4.42578125" style="722" customWidth="1"/>
    <col min="5118" max="5118" width="20.85546875" style="722" customWidth="1"/>
    <col min="5119" max="5120" width="12" style="722" customWidth="1"/>
    <col min="5121" max="5121" width="14.5703125" style="722" customWidth="1"/>
    <col min="5122" max="5122" width="12.42578125" style="722" customWidth="1"/>
    <col min="5123" max="5123" width="19.7109375" style="722" customWidth="1"/>
    <col min="5124" max="5124" width="9.140625" style="722"/>
    <col min="5125" max="5125" width="16.85546875" style="722" customWidth="1"/>
    <col min="5126" max="5126" width="12.5703125" style="722" customWidth="1"/>
    <col min="5127" max="5127" width="11.7109375" style="722" customWidth="1"/>
    <col min="5128" max="5128" width="12.28515625" style="722" customWidth="1"/>
    <col min="5129" max="5372" width="9.140625" style="722"/>
    <col min="5373" max="5373" width="4.42578125" style="722" customWidth="1"/>
    <col min="5374" max="5374" width="20.85546875" style="722" customWidth="1"/>
    <col min="5375" max="5376" width="12" style="722" customWidth="1"/>
    <col min="5377" max="5377" width="14.5703125" style="722" customWidth="1"/>
    <col min="5378" max="5378" width="12.42578125" style="722" customWidth="1"/>
    <col min="5379" max="5379" width="19.7109375" style="722" customWidth="1"/>
    <col min="5380" max="5380" width="9.140625" style="722"/>
    <col min="5381" max="5381" width="16.85546875" style="722" customWidth="1"/>
    <col min="5382" max="5382" width="12.5703125" style="722" customWidth="1"/>
    <col min="5383" max="5383" width="11.7109375" style="722" customWidth="1"/>
    <col min="5384" max="5384" width="12.28515625" style="722" customWidth="1"/>
    <col min="5385" max="5628" width="9.140625" style="722"/>
    <col min="5629" max="5629" width="4.42578125" style="722" customWidth="1"/>
    <col min="5630" max="5630" width="20.85546875" style="722" customWidth="1"/>
    <col min="5631" max="5632" width="12" style="722" customWidth="1"/>
    <col min="5633" max="5633" width="14.5703125" style="722" customWidth="1"/>
    <col min="5634" max="5634" width="12.42578125" style="722" customWidth="1"/>
    <col min="5635" max="5635" width="19.7109375" style="722" customWidth="1"/>
    <col min="5636" max="5636" width="9.140625" style="722"/>
    <col min="5637" max="5637" width="16.85546875" style="722" customWidth="1"/>
    <col min="5638" max="5638" width="12.5703125" style="722" customWidth="1"/>
    <col min="5639" max="5639" width="11.7109375" style="722" customWidth="1"/>
    <col min="5640" max="5640" width="12.28515625" style="722" customWidth="1"/>
    <col min="5641" max="5884" width="9.140625" style="722"/>
    <col min="5885" max="5885" width="4.42578125" style="722" customWidth="1"/>
    <col min="5886" max="5886" width="20.85546875" style="722" customWidth="1"/>
    <col min="5887" max="5888" width="12" style="722" customWidth="1"/>
    <col min="5889" max="5889" width="14.5703125" style="722" customWidth="1"/>
    <col min="5890" max="5890" width="12.42578125" style="722" customWidth="1"/>
    <col min="5891" max="5891" width="19.7109375" style="722" customWidth="1"/>
    <col min="5892" max="5892" width="9.140625" style="722"/>
    <col min="5893" max="5893" width="16.85546875" style="722" customWidth="1"/>
    <col min="5894" max="5894" width="12.5703125" style="722" customWidth="1"/>
    <col min="5895" max="5895" width="11.7109375" style="722" customWidth="1"/>
    <col min="5896" max="5896" width="12.28515625" style="722" customWidth="1"/>
    <col min="5897" max="6140" width="9.140625" style="722"/>
    <col min="6141" max="6141" width="4.42578125" style="722" customWidth="1"/>
    <col min="6142" max="6142" width="20.85546875" style="722" customWidth="1"/>
    <col min="6143" max="6144" width="12" style="722" customWidth="1"/>
    <col min="6145" max="6145" width="14.5703125" style="722" customWidth="1"/>
    <col min="6146" max="6146" width="12.42578125" style="722" customWidth="1"/>
    <col min="6147" max="6147" width="19.7109375" style="722" customWidth="1"/>
    <col min="6148" max="6148" width="9.140625" style="722"/>
    <col min="6149" max="6149" width="16.85546875" style="722" customWidth="1"/>
    <col min="6150" max="6150" width="12.5703125" style="722" customWidth="1"/>
    <col min="6151" max="6151" width="11.7109375" style="722" customWidth="1"/>
    <col min="6152" max="6152" width="12.28515625" style="722" customWidth="1"/>
    <col min="6153" max="6396" width="9.140625" style="722"/>
    <col min="6397" max="6397" width="4.42578125" style="722" customWidth="1"/>
    <col min="6398" max="6398" width="20.85546875" style="722" customWidth="1"/>
    <col min="6399" max="6400" width="12" style="722" customWidth="1"/>
    <col min="6401" max="6401" width="14.5703125" style="722" customWidth="1"/>
    <col min="6402" max="6402" width="12.42578125" style="722" customWidth="1"/>
    <col min="6403" max="6403" width="19.7109375" style="722" customWidth="1"/>
    <col min="6404" max="6404" width="9.140625" style="722"/>
    <col min="6405" max="6405" width="16.85546875" style="722" customWidth="1"/>
    <col min="6406" max="6406" width="12.5703125" style="722" customWidth="1"/>
    <col min="6407" max="6407" width="11.7109375" style="722" customWidth="1"/>
    <col min="6408" max="6408" width="12.28515625" style="722" customWidth="1"/>
    <col min="6409" max="6652" width="9.140625" style="722"/>
    <col min="6653" max="6653" width="4.42578125" style="722" customWidth="1"/>
    <col min="6654" max="6654" width="20.85546875" style="722" customWidth="1"/>
    <col min="6655" max="6656" width="12" style="722" customWidth="1"/>
    <col min="6657" max="6657" width="14.5703125" style="722" customWidth="1"/>
    <col min="6658" max="6658" width="12.42578125" style="722" customWidth="1"/>
    <col min="6659" max="6659" width="19.7109375" style="722" customWidth="1"/>
    <col min="6660" max="6660" width="9.140625" style="722"/>
    <col min="6661" max="6661" width="16.85546875" style="722" customWidth="1"/>
    <col min="6662" max="6662" width="12.5703125" style="722" customWidth="1"/>
    <col min="6663" max="6663" width="11.7109375" style="722" customWidth="1"/>
    <col min="6664" max="6664" width="12.28515625" style="722" customWidth="1"/>
    <col min="6665" max="6908" width="9.140625" style="722"/>
    <col min="6909" max="6909" width="4.42578125" style="722" customWidth="1"/>
    <col min="6910" max="6910" width="20.85546875" style="722" customWidth="1"/>
    <col min="6911" max="6912" width="12" style="722" customWidth="1"/>
    <col min="6913" max="6913" width="14.5703125" style="722" customWidth="1"/>
    <col min="6914" max="6914" width="12.42578125" style="722" customWidth="1"/>
    <col min="6915" max="6915" width="19.7109375" style="722" customWidth="1"/>
    <col min="6916" max="6916" width="9.140625" style="722"/>
    <col min="6917" max="6917" width="16.85546875" style="722" customWidth="1"/>
    <col min="6918" max="6918" width="12.5703125" style="722" customWidth="1"/>
    <col min="6919" max="6919" width="11.7109375" style="722" customWidth="1"/>
    <col min="6920" max="6920" width="12.28515625" style="722" customWidth="1"/>
    <col min="6921" max="7164" width="9.140625" style="722"/>
    <col min="7165" max="7165" width="4.42578125" style="722" customWidth="1"/>
    <col min="7166" max="7166" width="20.85546875" style="722" customWidth="1"/>
    <col min="7167" max="7168" width="12" style="722" customWidth="1"/>
    <col min="7169" max="7169" width="14.5703125" style="722" customWidth="1"/>
    <col min="7170" max="7170" width="12.42578125" style="722" customWidth="1"/>
    <col min="7171" max="7171" width="19.7109375" style="722" customWidth="1"/>
    <col min="7172" max="7172" width="9.140625" style="722"/>
    <col min="7173" max="7173" width="16.85546875" style="722" customWidth="1"/>
    <col min="7174" max="7174" width="12.5703125" style="722" customWidth="1"/>
    <col min="7175" max="7175" width="11.7109375" style="722" customWidth="1"/>
    <col min="7176" max="7176" width="12.28515625" style="722" customWidth="1"/>
    <col min="7177" max="7420" width="9.140625" style="722"/>
    <col min="7421" max="7421" width="4.42578125" style="722" customWidth="1"/>
    <col min="7422" max="7422" width="20.85546875" style="722" customWidth="1"/>
    <col min="7423" max="7424" width="12" style="722" customWidth="1"/>
    <col min="7425" max="7425" width="14.5703125" style="722" customWidth="1"/>
    <col min="7426" max="7426" width="12.42578125" style="722" customWidth="1"/>
    <col min="7427" max="7427" width="19.7109375" style="722" customWidth="1"/>
    <col min="7428" max="7428" width="9.140625" style="722"/>
    <col min="7429" max="7429" width="16.85546875" style="722" customWidth="1"/>
    <col min="7430" max="7430" width="12.5703125" style="722" customWidth="1"/>
    <col min="7431" max="7431" width="11.7109375" style="722" customWidth="1"/>
    <col min="7432" max="7432" width="12.28515625" style="722" customWidth="1"/>
    <col min="7433" max="7676" width="9.140625" style="722"/>
    <col min="7677" max="7677" width="4.42578125" style="722" customWidth="1"/>
    <col min="7678" max="7678" width="20.85546875" style="722" customWidth="1"/>
    <col min="7679" max="7680" width="12" style="722" customWidth="1"/>
    <col min="7681" max="7681" width="14.5703125" style="722" customWidth="1"/>
    <col min="7682" max="7682" width="12.42578125" style="722" customWidth="1"/>
    <col min="7683" max="7683" width="19.7109375" style="722" customWidth="1"/>
    <col min="7684" max="7684" width="9.140625" style="722"/>
    <col min="7685" max="7685" width="16.85546875" style="722" customWidth="1"/>
    <col min="7686" max="7686" width="12.5703125" style="722" customWidth="1"/>
    <col min="7687" max="7687" width="11.7109375" style="722" customWidth="1"/>
    <col min="7688" max="7688" width="12.28515625" style="722" customWidth="1"/>
    <col min="7689" max="7932" width="9.140625" style="722"/>
    <col min="7933" max="7933" width="4.42578125" style="722" customWidth="1"/>
    <col min="7934" max="7934" width="20.85546875" style="722" customWidth="1"/>
    <col min="7935" max="7936" width="12" style="722" customWidth="1"/>
    <col min="7937" max="7937" width="14.5703125" style="722" customWidth="1"/>
    <col min="7938" max="7938" width="12.42578125" style="722" customWidth="1"/>
    <col min="7939" max="7939" width="19.7109375" style="722" customWidth="1"/>
    <col min="7940" max="7940" width="9.140625" style="722"/>
    <col min="7941" max="7941" width="16.85546875" style="722" customWidth="1"/>
    <col min="7942" max="7942" width="12.5703125" style="722" customWidth="1"/>
    <col min="7943" max="7943" width="11.7109375" style="722" customWidth="1"/>
    <col min="7944" max="7944" width="12.28515625" style="722" customWidth="1"/>
    <col min="7945" max="8188" width="9.140625" style="722"/>
    <col min="8189" max="8189" width="4.42578125" style="722" customWidth="1"/>
    <col min="8190" max="8190" width="20.85546875" style="722" customWidth="1"/>
    <col min="8191" max="8192" width="12" style="722" customWidth="1"/>
    <col min="8193" max="8193" width="14.5703125" style="722" customWidth="1"/>
    <col min="8194" max="8194" width="12.42578125" style="722" customWidth="1"/>
    <col min="8195" max="8195" width="19.7109375" style="722" customWidth="1"/>
    <col min="8196" max="8196" width="9.140625" style="722"/>
    <col min="8197" max="8197" width="16.85546875" style="722" customWidth="1"/>
    <col min="8198" max="8198" width="12.5703125" style="722" customWidth="1"/>
    <col min="8199" max="8199" width="11.7109375" style="722" customWidth="1"/>
    <col min="8200" max="8200" width="12.28515625" style="722" customWidth="1"/>
    <col min="8201" max="8444" width="9.140625" style="722"/>
    <col min="8445" max="8445" width="4.42578125" style="722" customWidth="1"/>
    <col min="8446" max="8446" width="20.85546875" style="722" customWidth="1"/>
    <col min="8447" max="8448" width="12" style="722" customWidth="1"/>
    <col min="8449" max="8449" width="14.5703125" style="722" customWidth="1"/>
    <col min="8450" max="8450" width="12.42578125" style="722" customWidth="1"/>
    <col min="8451" max="8451" width="19.7109375" style="722" customWidth="1"/>
    <col min="8452" max="8452" width="9.140625" style="722"/>
    <col min="8453" max="8453" width="16.85546875" style="722" customWidth="1"/>
    <col min="8454" max="8454" width="12.5703125" style="722" customWidth="1"/>
    <col min="8455" max="8455" width="11.7109375" style="722" customWidth="1"/>
    <col min="8456" max="8456" width="12.28515625" style="722" customWidth="1"/>
    <col min="8457" max="8700" width="9.140625" style="722"/>
    <col min="8701" max="8701" width="4.42578125" style="722" customWidth="1"/>
    <col min="8702" max="8702" width="20.85546875" style="722" customWidth="1"/>
    <col min="8703" max="8704" width="12" style="722" customWidth="1"/>
    <col min="8705" max="8705" width="14.5703125" style="722" customWidth="1"/>
    <col min="8706" max="8706" width="12.42578125" style="722" customWidth="1"/>
    <col min="8707" max="8707" width="19.7109375" style="722" customWidth="1"/>
    <col min="8708" max="8708" width="9.140625" style="722"/>
    <col min="8709" max="8709" width="16.85546875" style="722" customWidth="1"/>
    <col min="8710" max="8710" width="12.5703125" style="722" customWidth="1"/>
    <col min="8711" max="8711" width="11.7109375" style="722" customWidth="1"/>
    <col min="8712" max="8712" width="12.28515625" style="722" customWidth="1"/>
    <col min="8713" max="8956" width="9.140625" style="722"/>
    <col min="8957" max="8957" width="4.42578125" style="722" customWidth="1"/>
    <col min="8958" max="8958" width="20.85546875" style="722" customWidth="1"/>
    <col min="8959" max="8960" width="12" style="722" customWidth="1"/>
    <col min="8961" max="8961" width="14.5703125" style="722" customWidth="1"/>
    <col min="8962" max="8962" width="12.42578125" style="722" customWidth="1"/>
    <col min="8963" max="8963" width="19.7109375" style="722" customWidth="1"/>
    <col min="8964" max="8964" width="9.140625" style="722"/>
    <col min="8965" max="8965" width="16.85546875" style="722" customWidth="1"/>
    <col min="8966" max="8966" width="12.5703125" style="722" customWidth="1"/>
    <col min="8967" max="8967" width="11.7109375" style="722" customWidth="1"/>
    <col min="8968" max="8968" width="12.28515625" style="722" customWidth="1"/>
    <col min="8969" max="9212" width="9.140625" style="722"/>
    <col min="9213" max="9213" width="4.42578125" style="722" customWidth="1"/>
    <col min="9214" max="9214" width="20.85546875" style="722" customWidth="1"/>
    <col min="9215" max="9216" width="12" style="722" customWidth="1"/>
    <col min="9217" max="9217" width="14.5703125" style="722" customWidth="1"/>
    <col min="9218" max="9218" width="12.42578125" style="722" customWidth="1"/>
    <col min="9219" max="9219" width="19.7109375" style="722" customWidth="1"/>
    <col min="9220" max="9220" width="9.140625" style="722"/>
    <col min="9221" max="9221" width="16.85546875" style="722" customWidth="1"/>
    <col min="9222" max="9222" width="12.5703125" style="722" customWidth="1"/>
    <col min="9223" max="9223" width="11.7109375" style="722" customWidth="1"/>
    <col min="9224" max="9224" width="12.28515625" style="722" customWidth="1"/>
    <col min="9225" max="9468" width="9.140625" style="722"/>
    <col min="9469" max="9469" width="4.42578125" style="722" customWidth="1"/>
    <col min="9470" max="9470" width="20.85546875" style="722" customWidth="1"/>
    <col min="9471" max="9472" width="12" style="722" customWidth="1"/>
    <col min="9473" max="9473" width="14.5703125" style="722" customWidth="1"/>
    <col min="9474" max="9474" width="12.42578125" style="722" customWidth="1"/>
    <col min="9475" max="9475" width="19.7109375" style="722" customWidth="1"/>
    <col min="9476" max="9476" width="9.140625" style="722"/>
    <col min="9477" max="9477" width="16.85546875" style="722" customWidth="1"/>
    <col min="9478" max="9478" width="12.5703125" style="722" customWidth="1"/>
    <col min="9479" max="9479" width="11.7109375" style="722" customWidth="1"/>
    <col min="9480" max="9480" width="12.28515625" style="722" customWidth="1"/>
    <col min="9481" max="9724" width="9.140625" style="722"/>
    <col min="9725" max="9725" width="4.42578125" style="722" customWidth="1"/>
    <col min="9726" max="9726" width="20.85546875" style="722" customWidth="1"/>
    <col min="9727" max="9728" width="12" style="722" customWidth="1"/>
    <col min="9729" max="9729" width="14.5703125" style="722" customWidth="1"/>
    <col min="9730" max="9730" width="12.42578125" style="722" customWidth="1"/>
    <col min="9731" max="9731" width="19.7109375" style="722" customWidth="1"/>
    <col min="9732" max="9732" width="9.140625" style="722"/>
    <col min="9733" max="9733" width="16.85546875" style="722" customWidth="1"/>
    <col min="9734" max="9734" width="12.5703125" style="722" customWidth="1"/>
    <col min="9735" max="9735" width="11.7109375" style="722" customWidth="1"/>
    <col min="9736" max="9736" width="12.28515625" style="722" customWidth="1"/>
    <col min="9737" max="9980" width="9.140625" style="722"/>
    <col min="9981" max="9981" width="4.42578125" style="722" customWidth="1"/>
    <col min="9982" max="9982" width="20.85546875" style="722" customWidth="1"/>
    <col min="9983" max="9984" width="12" style="722" customWidth="1"/>
    <col min="9985" max="9985" width="14.5703125" style="722" customWidth="1"/>
    <col min="9986" max="9986" width="12.42578125" style="722" customWidth="1"/>
    <col min="9987" max="9987" width="19.7109375" style="722" customWidth="1"/>
    <col min="9988" max="9988" width="9.140625" style="722"/>
    <col min="9989" max="9989" width="16.85546875" style="722" customWidth="1"/>
    <col min="9990" max="9990" width="12.5703125" style="722" customWidth="1"/>
    <col min="9991" max="9991" width="11.7109375" style="722" customWidth="1"/>
    <col min="9992" max="9992" width="12.28515625" style="722" customWidth="1"/>
    <col min="9993" max="10236" width="9.140625" style="722"/>
    <col min="10237" max="10237" width="4.42578125" style="722" customWidth="1"/>
    <col min="10238" max="10238" width="20.85546875" style="722" customWidth="1"/>
    <col min="10239" max="10240" width="12" style="722" customWidth="1"/>
    <col min="10241" max="10241" width="14.5703125" style="722" customWidth="1"/>
    <col min="10242" max="10242" width="12.42578125" style="722" customWidth="1"/>
    <col min="10243" max="10243" width="19.7109375" style="722" customWidth="1"/>
    <col min="10244" max="10244" width="9.140625" style="722"/>
    <col min="10245" max="10245" width="16.85546875" style="722" customWidth="1"/>
    <col min="10246" max="10246" width="12.5703125" style="722" customWidth="1"/>
    <col min="10247" max="10247" width="11.7109375" style="722" customWidth="1"/>
    <col min="10248" max="10248" width="12.28515625" style="722" customWidth="1"/>
    <col min="10249" max="10492" width="9.140625" style="722"/>
    <col min="10493" max="10493" width="4.42578125" style="722" customWidth="1"/>
    <col min="10494" max="10494" width="20.85546875" style="722" customWidth="1"/>
    <col min="10495" max="10496" width="12" style="722" customWidth="1"/>
    <col min="10497" max="10497" width="14.5703125" style="722" customWidth="1"/>
    <col min="10498" max="10498" width="12.42578125" style="722" customWidth="1"/>
    <col min="10499" max="10499" width="19.7109375" style="722" customWidth="1"/>
    <col min="10500" max="10500" width="9.140625" style="722"/>
    <col min="10501" max="10501" width="16.85546875" style="722" customWidth="1"/>
    <col min="10502" max="10502" width="12.5703125" style="722" customWidth="1"/>
    <col min="10503" max="10503" width="11.7109375" style="722" customWidth="1"/>
    <col min="10504" max="10504" width="12.28515625" style="722" customWidth="1"/>
    <col min="10505" max="10748" width="9.140625" style="722"/>
    <col min="10749" max="10749" width="4.42578125" style="722" customWidth="1"/>
    <col min="10750" max="10750" width="20.85546875" style="722" customWidth="1"/>
    <col min="10751" max="10752" width="12" style="722" customWidth="1"/>
    <col min="10753" max="10753" width="14.5703125" style="722" customWidth="1"/>
    <col min="10754" max="10754" width="12.42578125" style="722" customWidth="1"/>
    <col min="10755" max="10755" width="19.7109375" style="722" customWidth="1"/>
    <col min="10756" max="10756" width="9.140625" style="722"/>
    <col min="10757" max="10757" width="16.85546875" style="722" customWidth="1"/>
    <col min="10758" max="10758" width="12.5703125" style="722" customWidth="1"/>
    <col min="10759" max="10759" width="11.7109375" style="722" customWidth="1"/>
    <col min="10760" max="10760" width="12.28515625" style="722" customWidth="1"/>
    <col min="10761" max="11004" width="9.140625" style="722"/>
    <col min="11005" max="11005" width="4.42578125" style="722" customWidth="1"/>
    <col min="11006" max="11006" width="20.85546875" style="722" customWidth="1"/>
    <col min="11007" max="11008" width="12" style="722" customWidth="1"/>
    <col min="11009" max="11009" width="14.5703125" style="722" customWidth="1"/>
    <col min="11010" max="11010" width="12.42578125" style="722" customWidth="1"/>
    <col min="11011" max="11011" width="19.7109375" style="722" customWidth="1"/>
    <col min="11012" max="11012" width="9.140625" style="722"/>
    <col min="11013" max="11013" width="16.85546875" style="722" customWidth="1"/>
    <col min="11014" max="11014" width="12.5703125" style="722" customWidth="1"/>
    <col min="11015" max="11015" width="11.7109375" style="722" customWidth="1"/>
    <col min="11016" max="11016" width="12.28515625" style="722" customWidth="1"/>
    <col min="11017" max="11260" width="9.140625" style="722"/>
    <col min="11261" max="11261" width="4.42578125" style="722" customWidth="1"/>
    <col min="11262" max="11262" width="20.85546875" style="722" customWidth="1"/>
    <col min="11263" max="11264" width="12" style="722" customWidth="1"/>
    <col min="11265" max="11265" width="14.5703125" style="722" customWidth="1"/>
    <col min="11266" max="11266" width="12.42578125" style="722" customWidth="1"/>
    <col min="11267" max="11267" width="19.7109375" style="722" customWidth="1"/>
    <col min="11268" max="11268" width="9.140625" style="722"/>
    <col min="11269" max="11269" width="16.85546875" style="722" customWidth="1"/>
    <col min="11270" max="11270" width="12.5703125" style="722" customWidth="1"/>
    <col min="11271" max="11271" width="11.7109375" style="722" customWidth="1"/>
    <col min="11272" max="11272" width="12.28515625" style="722" customWidth="1"/>
    <col min="11273" max="11516" width="9.140625" style="722"/>
    <col min="11517" max="11517" width="4.42578125" style="722" customWidth="1"/>
    <col min="11518" max="11518" width="20.85546875" style="722" customWidth="1"/>
    <col min="11519" max="11520" width="12" style="722" customWidth="1"/>
    <col min="11521" max="11521" width="14.5703125" style="722" customWidth="1"/>
    <col min="11522" max="11522" width="12.42578125" style="722" customWidth="1"/>
    <col min="11523" max="11523" width="19.7109375" style="722" customWidth="1"/>
    <col min="11524" max="11524" width="9.140625" style="722"/>
    <col min="11525" max="11525" width="16.85546875" style="722" customWidth="1"/>
    <col min="11526" max="11526" width="12.5703125" style="722" customWidth="1"/>
    <col min="11527" max="11527" width="11.7109375" style="722" customWidth="1"/>
    <col min="11528" max="11528" width="12.28515625" style="722" customWidth="1"/>
    <col min="11529" max="11772" width="9.140625" style="722"/>
    <col min="11773" max="11773" width="4.42578125" style="722" customWidth="1"/>
    <col min="11774" max="11774" width="20.85546875" style="722" customWidth="1"/>
    <col min="11775" max="11776" width="12" style="722" customWidth="1"/>
    <col min="11777" max="11777" width="14.5703125" style="722" customWidth="1"/>
    <col min="11778" max="11778" width="12.42578125" style="722" customWidth="1"/>
    <col min="11779" max="11779" width="19.7109375" style="722" customWidth="1"/>
    <col min="11780" max="11780" width="9.140625" style="722"/>
    <col min="11781" max="11781" width="16.85546875" style="722" customWidth="1"/>
    <col min="11782" max="11782" width="12.5703125" style="722" customWidth="1"/>
    <col min="11783" max="11783" width="11.7109375" style="722" customWidth="1"/>
    <col min="11784" max="11784" width="12.28515625" style="722" customWidth="1"/>
    <col min="11785" max="12028" width="9.140625" style="722"/>
    <col min="12029" max="12029" width="4.42578125" style="722" customWidth="1"/>
    <col min="12030" max="12030" width="20.85546875" style="722" customWidth="1"/>
    <col min="12031" max="12032" width="12" style="722" customWidth="1"/>
    <col min="12033" max="12033" width="14.5703125" style="722" customWidth="1"/>
    <col min="12034" max="12034" width="12.42578125" style="722" customWidth="1"/>
    <col min="12035" max="12035" width="19.7109375" style="722" customWidth="1"/>
    <col min="12036" max="12036" width="9.140625" style="722"/>
    <col min="12037" max="12037" width="16.85546875" style="722" customWidth="1"/>
    <col min="12038" max="12038" width="12.5703125" style="722" customWidth="1"/>
    <col min="12039" max="12039" width="11.7109375" style="722" customWidth="1"/>
    <col min="12040" max="12040" width="12.28515625" style="722" customWidth="1"/>
    <col min="12041" max="12284" width="9.140625" style="722"/>
    <col min="12285" max="12285" width="4.42578125" style="722" customWidth="1"/>
    <col min="12286" max="12286" width="20.85546875" style="722" customWidth="1"/>
    <col min="12287" max="12288" width="12" style="722" customWidth="1"/>
    <col min="12289" max="12289" width="14.5703125" style="722" customWidth="1"/>
    <col min="12290" max="12290" width="12.42578125" style="722" customWidth="1"/>
    <col min="12291" max="12291" width="19.7109375" style="722" customWidth="1"/>
    <col min="12292" max="12292" width="9.140625" style="722"/>
    <col min="12293" max="12293" width="16.85546875" style="722" customWidth="1"/>
    <col min="12294" max="12294" width="12.5703125" style="722" customWidth="1"/>
    <col min="12295" max="12295" width="11.7109375" style="722" customWidth="1"/>
    <col min="12296" max="12296" width="12.28515625" style="722" customWidth="1"/>
    <col min="12297" max="12540" width="9.140625" style="722"/>
    <col min="12541" max="12541" width="4.42578125" style="722" customWidth="1"/>
    <col min="12542" max="12542" width="20.85546875" style="722" customWidth="1"/>
    <col min="12543" max="12544" width="12" style="722" customWidth="1"/>
    <col min="12545" max="12545" width="14.5703125" style="722" customWidth="1"/>
    <col min="12546" max="12546" width="12.42578125" style="722" customWidth="1"/>
    <col min="12547" max="12547" width="19.7109375" style="722" customWidth="1"/>
    <col min="12548" max="12548" width="9.140625" style="722"/>
    <col min="12549" max="12549" width="16.85546875" style="722" customWidth="1"/>
    <col min="12550" max="12550" width="12.5703125" style="722" customWidth="1"/>
    <col min="12551" max="12551" width="11.7109375" style="722" customWidth="1"/>
    <col min="12552" max="12552" width="12.28515625" style="722" customWidth="1"/>
    <col min="12553" max="12796" width="9.140625" style="722"/>
    <col min="12797" max="12797" width="4.42578125" style="722" customWidth="1"/>
    <col min="12798" max="12798" width="20.85546875" style="722" customWidth="1"/>
    <col min="12799" max="12800" width="12" style="722" customWidth="1"/>
    <col min="12801" max="12801" width="14.5703125" style="722" customWidth="1"/>
    <col min="12802" max="12802" width="12.42578125" style="722" customWidth="1"/>
    <col min="12803" max="12803" width="19.7109375" style="722" customWidth="1"/>
    <col min="12804" max="12804" width="9.140625" style="722"/>
    <col min="12805" max="12805" width="16.85546875" style="722" customWidth="1"/>
    <col min="12806" max="12806" width="12.5703125" style="722" customWidth="1"/>
    <col min="12807" max="12807" width="11.7109375" style="722" customWidth="1"/>
    <col min="12808" max="12808" width="12.28515625" style="722" customWidth="1"/>
    <col min="12809" max="13052" width="9.140625" style="722"/>
    <col min="13053" max="13053" width="4.42578125" style="722" customWidth="1"/>
    <col min="13054" max="13054" width="20.85546875" style="722" customWidth="1"/>
    <col min="13055" max="13056" width="12" style="722" customWidth="1"/>
    <col min="13057" max="13057" width="14.5703125" style="722" customWidth="1"/>
    <col min="13058" max="13058" width="12.42578125" style="722" customWidth="1"/>
    <col min="13059" max="13059" width="19.7109375" style="722" customWidth="1"/>
    <col min="13060" max="13060" width="9.140625" style="722"/>
    <col min="13061" max="13061" width="16.85546875" style="722" customWidth="1"/>
    <col min="13062" max="13062" width="12.5703125" style="722" customWidth="1"/>
    <col min="13063" max="13063" width="11.7109375" style="722" customWidth="1"/>
    <col min="13064" max="13064" width="12.28515625" style="722" customWidth="1"/>
    <col min="13065" max="13308" width="9.140625" style="722"/>
    <col min="13309" max="13309" width="4.42578125" style="722" customWidth="1"/>
    <col min="13310" max="13310" width="20.85546875" style="722" customWidth="1"/>
    <col min="13311" max="13312" width="12" style="722" customWidth="1"/>
    <col min="13313" max="13313" width="14.5703125" style="722" customWidth="1"/>
    <col min="13314" max="13314" width="12.42578125" style="722" customWidth="1"/>
    <col min="13315" max="13315" width="19.7109375" style="722" customWidth="1"/>
    <col min="13316" max="13316" width="9.140625" style="722"/>
    <col min="13317" max="13317" width="16.85546875" style="722" customWidth="1"/>
    <col min="13318" max="13318" width="12.5703125" style="722" customWidth="1"/>
    <col min="13319" max="13319" width="11.7109375" style="722" customWidth="1"/>
    <col min="13320" max="13320" width="12.28515625" style="722" customWidth="1"/>
    <col min="13321" max="13564" width="9.140625" style="722"/>
    <col min="13565" max="13565" width="4.42578125" style="722" customWidth="1"/>
    <col min="13566" max="13566" width="20.85546875" style="722" customWidth="1"/>
    <col min="13567" max="13568" width="12" style="722" customWidth="1"/>
    <col min="13569" max="13569" width="14.5703125" style="722" customWidth="1"/>
    <col min="13570" max="13570" width="12.42578125" style="722" customWidth="1"/>
    <col min="13571" max="13571" width="19.7109375" style="722" customWidth="1"/>
    <col min="13572" max="13572" width="9.140625" style="722"/>
    <col min="13573" max="13573" width="16.85546875" style="722" customWidth="1"/>
    <col min="13574" max="13574" width="12.5703125" style="722" customWidth="1"/>
    <col min="13575" max="13575" width="11.7109375" style="722" customWidth="1"/>
    <col min="13576" max="13576" width="12.28515625" style="722" customWidth="1"/>
    <col min="13577" max="13820" width="9.140625" style="722"/>
    <col min="13821" max="13821" width="4.42578125" style="722" customWidth="1"/>
    <col min="13822" max="13822" width="20.85546875" style="722" customWidth="1"/>
    <col min="13823" max="13824" width="12" style="722" customWidth="1"/>
    <col min="13825" max="13825" width="14.5703125" style="722" customWidth="1"/>
    <col min="13826" max="13826" width="12.42578125" style="722" customWidth="1"/>
    <col min="13827" max="13827" width="19.7109375" style="722" customWidth="1"/>
    <col min="13828" max="13828" width="9.140625" style="722"/>
    <col min="13829" max="13829" width="16.85546875" style="722" customWidth="1"/>
    <col min="13830" max="13830" width="12.5703125" style="722" customWidth="1"/>
    <col min="13831" max="13831" width="11.7109375" style="722" customWidth="1"/>
    <col min="13832" max="13832" width="12.28515625" style="722" customWidth="1"/>
    <col min="13833" max="14076" width="9.140625" style="722"/>
    <col min="14077" max="14077" width="4.42578125" style="722" customWidth="1"/>
    <col min="14078" max="14078" width="20.85546875" style="722" customWidth="1"/>
    <col min="14079" max="14080" width="12" style="722" customWidth="1"/>
    <col min="14081" max="14081" width="14.5703125" style="722" customWidth="1"/>
    <col min="14082" max="14082" width="12.42578125" style="722" customWidth="1"/>
    <col min="14083" max="14083" width="19.7109375" style="722" customWidth="1"/>
    <col min="14084" max="14084" width="9.140625" style="722"/>
    <col min="14085" max="14085" width="16.85546875" style="722" customWidth="1"/>
    <col min="14086" max="14086" width="12.5703125" style="722" customWidth="1"/>
    <col min="14087" max="14087" width="11.7109375" style="722" customWidth="1"/>
    <col min="14088" max="14088" width="12.28515625" style="722" customWidth="1"/>
    <col min="14089" max="14332" width="9.140625" style="722"/>
    <col min="14333" max="14333" width="4.42578125" style="722" customWidth="1"/>
    <col min="14334" max="14334" width="20.85546875" style="722" customWidth="1"/>
    <col min="14335" max="14336" width="12" style="722" customWidth="1"/>
    <col min="14337" max="14337" width="14.5703125" style="722" customWidth="1"/>
    <col min="14338" max="14338" width="12.42578125" style="722" customWidth="1"/>
    <col min="14339" max="14339" width="19.7109375" style="722" customWidth="1"/>
    <col min="14340" max="14340" width="9.140625" style="722"/>
    <col min="14341" max="14341" width="16.85546875" style="722" customWidth="1"/>
    <col min="14342" max="14342" width="12.5703125" style="722" customWidth="1"/>
    <col min="14343" max="14343" width="11.7109375" style="722" customWidth="1"/>
    <col min="14344" max="14344" width="12.28515625" style="722" customWidth="1"/>
    <col min="14345" max="14588" width="9.140625" style="722"/>
    <col min="14589" max="14589" width="4.42578125" style="722" customWidth="1"/>
    <col min="14590" max="14590" width="20.85546875" style="722" customWidth="1"/>
    <col min="14591" max="14592" width="12" style="722" customWidth="1"/>
    <col min="14593" max="14593" width="14.5703125" style="722" customWidth="1"/>
    <col min="14594" max="14594" width="12.42578125" style="722" customWidth="1"/>
    <col min="14595" max="14595" width="19.7109375" style="722" customWidth="1"/>
    <col min="14596" max="14596" width="9.140625" style="722"/>
    <col min="14597" max="14597" width="16.85546875" style="722" customWidth="1"/>
    <col min="14598" max="14598" width="12.5703125" style="722" customWidth="1"/>
    <col min="14599" max="14599" width="11.7109375" style="722" customWidth="1"/>
    <col min="14600" max="14600" width="12.28515625" style="722" customWidth="1"/>
    <col min="14601" max="14844" width="9.140625" style="722"/>
    <col min="14845" max="14845" width="4.42578125" style="722" customWidth="1"/>
    <col min="14846" max="14846" width="20.85546875" style="722" customWidth="1"/>
    <col min="14847" max="14848" width="12" style="722" customWidth="1"/>
    <col min="14849" max="14849" width="14.5703125" style="722" customWidth="1"/>
    <col min="14850" max="14850" width="12.42578125" style="722" customWidth="1"/>
    <col min="14851" max="14851" width="19.7109375" style="722" customWidth="1"/>
    <col min="14852" max="14852" width="9.140625" style="722"/>
    <col min="14853" max="14853" width="16.85546875" style="722" customWidth="1"/>
    <col min="14854" max="14854" width="12.5703125" style="722" customWidth="1"/>
    <col min="14855" max="14855" width="11.7109375" style="722" customWidth="1"/>
    <col min="14856" max="14856" width="12.28515625" style="722" customWidth="1"/>
    <col min="14857" max="15100" width="9.140625" style="722"/>
    <col min="15101" max="15101" width="4.42578125" style="722" customWidth="1"/>
    <col min="15102" max="15102" width="20.85546875" style="722" customWidth="1"/>
    <col min="15103" max="15104" width="12" style="722" customWidth="1"/>
    <col min="15105" max="15105" width="14.5703125" style="722" customWidth="1"/>
    <col min="15106" max="15106" width="12.42578125" style="722" customWidth="1"/>
    <col min="15107" max="15107" width="19.7109375" style="722" customWidth="1"/>
    <col min="15108" max="15108" width="9.140625" style="722"/>
    <col min="15109" max="15109" width="16.85546875" style="722" customWidth="1"/>
    <col min="15110" max="15110" width="12.5703125" style="722" customWidth="1"/>
    <col min="15111" max="15111" width="11.7109375" style="722" customWidth="1"/>
    <col min="15112" max="15112" width="12.28515625" style="722" customWidth="1"/>
    <col min="15113" max="15356" width="9.140625" style="722"/>
    <col min="15357" max="15357" width="4.42578125" style="722" customWidth="1"/>
    <col min="15358" max="15358" width="20.85546875" style="722" customWidth="1"/>
    <col min="15359" max="15360" width="12" style="722" customWidth="1"/>
    <col min="15361" max="15361" width="14.5703125" style="722" customWidth="1"/>
    <col min="15362" max="15362" width="12.42578125" style="722" customWidth="1"/>
    <col min="15363" max="15363" width="19.7109375" style="722" customWidth="1"/>
    <col min="15364" max="15364" width="9.140625" style="722"/>
    <col min="15365" max="15365" width="16.85546875" style="722" customWidth="1"/>
    <col min="15366" max="15366" width="12.5703125" style="722" customWidth="1"/>
    <col min="15367" max="15367" width="11.7109375" style="722" customWidth="1"/>
    <col min="15368" max="15368" width="12.28515625" style="722" customWidth="1"/>
    <col min="15369" max="15612" width="9.140625" style="722"/>
    <col min="15613" max="15613" width="4.42578125" style="722" customWidth="1"/>
    <col min="15614" max="15614" width="20.85546875" style="722" customWidth="1"/>
    <col min="15615" max="15616" width="12" style="722" customWidth="1"/>
    <col min="15617" max="15617" width="14.5703125" style="722" customWidth="1"/>
    <col min="15618" max="15618" width="12.42578125" style="722" customWidth="1"/>
    <col min="15619" max="15619" width="19.7109375" style="722" customWidth="1"/>
    <col min="15620" max="15620" width="9.140625" style="722"/>
    <col min="15621" max="15621" width="16.85546875" style="722" customWidth="1"/>
    <col min="15622" max="15622" width="12.5703125" style="722" customWidth="1"/>
    <col min="15623" max="15623" width="11.7109375" style="722" customWidth="1"/>
    <col min="15624" max="15624" width="12.28515625" style="722" customWidth="1"/>
    <col min="15625" max="15868" width="9.140625" style="722"/>
    <col min="15869" max="15869" width="4.42578125" style="722" customWidth="1"/>
    <col min="15870" max="15870" width="20.85546875" style="722" customWidth="1"/>
    <col min="15871" max="15872" width="12" style="722" customWidth="1"/>
    <col min="15873" max="15873" width="14.5703125" style="722" customWidth="1"/>
    <col min="15874" max="15874" width="12.42578125" style="722" customWidth="1"/>
    <col min="15875" max="15875" width="19.7109375" style="722" customWidth="1"/>
    <col min="15876" max="15876" width="9.140625" style="722"/>
    <col min="15877" max="15877" width="16.85546875" style="722" customWidth="1"/>
    <col min="15878" max="15878" width="12.5703125" style="722" customWidth="1"/>
    <col min="15879" max="15879" width="11.7109375" style="722" customWidth="1"/>
    <col min="15880" max="15880" width="12.28515625" style="722" customWidth="1"/>
    <col min="15881" max="16124" width="9.140625" style="722"/>
    <col min="16125" max="16125" width="4.42578125" style="722" customWidth="1"/>
    <col min="16126" max="16126" width="20.85546875" style="722" customWidth="1"/>
    <col min="16127" max="16128" width="12" style="722" customWidth="1"/>
    <col min="16129" max="16129" width="14.5703125" style="722" customWidth="1"/>
    <col min="16130" max="16130" width="12.42578125" style="722" customWidth="1"/>
    <col min="16131" max="16131" width="19.7109375" style="722" customWidth="1"/>
    <col min="16132" max="16132" width="9.140625" style="722"/>
    <col min="16133" max="16133" width="16.85546875" style="722" customWidth="1"/>
    <col min="16134" max="16134" width="12.5703125" style="722" customWidth="1"/>
    <col min="16135" max="16135" width="11.7109375" style="722" customWidth="1"/>
    <col min="16136" max="16136" width="12.28515625" style="722" customWidth="1"/>
    <col min="16137" max="16384" width="9.140625" style="722"/>
  </cols>
  <sheetData>
    <row r="1" spans="2:11" ht="15.75">
      <c r="B1" s="593" t="s">
        <v>309</v>
      </c>
    </row>
    <row r="2" spans="2:11" ht="26.25" customHeight="1">
      <c r="B2" s="594" t="s">
        <v>310</v>
      </c>
    </row>
    <row r="5" spans="2:11" ht="38.25" customHeight="1" thickBot="1">
      <c r="B5" s="1139" t="s">
        <v>375</v>
      </c>
      <c r="C5" s="1139"/>
      <c r="D5" s="1139"/>
      <c r="E5" s="1139"/>
      <c r="F5" s="1139"/>
      <c r="G5" s="1139"/>
      <c r="I5" s="704" t="s">
        <v>343</v>
      </c>
    </row>
    <row r="6" spans="2:11" ht="15.75" customHeight="1" thickBot="1">
      <c r="B6" s="1140" t="s">
        <v>173</v>
      </c>
      <c r="C6" s="1142" t="s">
        <v>376</v>
      </c>
      <c r="D6" s="1143"/>
      <c r="E6" s="1144"/>
      <c r="F6" s="1145" t="s">
        <v>377</v>
      </c>
      <c r="G6" s="1140" t="s">
        <v>378</v>
      </c>
    </row>
    <row r="7" spans="2:11" ht="18" customHeight="1" thickBot="1">
      <c r="B7" s="1141"/>
      <c r="C7" s="1000" t="s">
        <v>321</v>
      </c>
      <c r="D7" s="1000" t="s">
        <v>332</v>
      </c>
      <c r="E7" s="1000" t="s">
        <v>333</v>
      </c>
      <c r="F7" s="1146"/>
      <c r="G7" s="1141"/>
    </row>
    <row r="8" spans="2:11" ht="17.25" customHeight="1" thickBot="1">
      <c r="B8" s="1001" t="s">
        <v>174</v>
      </c>
      <c r="C8" s="824">
        <v>5261.6970000000001</v>
      </c>
      <c r="D8" s="824">
        <v>1259.559</v>
      </c>
      <c r="E8" s="986">
        <f>(D8/C8)*100</f>
        <v>23.938265544367148</v>
      </c>
      <c r="F8" s="824">
        <v>7158.1750000000002</v>
      </c>
      <c r="G8" s="987">
        <f>((C8-F8)/F8)*100</f>
        <v>-26.493875883168545</v>
      </c>
      <c r="I8" s="745" t="s">
        <v>175</v>
      </c>
    </row>
    <row r="9" spans="2:11" ht="18" customHeight="1" thickBot="1">
      <c r="B9" s="1002" t="s">
        <v>176</v>
      </c>
      <c r="C9" s="825">
        <v>28137</v>
      </c>
      <c r="D9" s="825">
        <v>3336</v>
      </c>
      <c r="E9" s="986">
        <f t="shared" ref="E9:E13" si="0">(D9/C9)*100</f>
        <v>11.856274656146711</v>
      </c>
      <c r="F9" s="825">
        <v>34384</v>
      </c>
      <c r="G9" s="987">
        <f t="shared" ref="G9:G13" si="1">((C9-F9)/F9)*100</f>
        <v>-18.168334108887855</v>
      </c>
      <c r="I9" s="703">
        <f>C9-F9</f>
        <v>-6247</v>
      </c>
    </row>
    <row r="10" spans="2:11" ht="15" customHeight="1" thickBot="1">
      <c r="B10" s="1003" t="s">
        <v>311</v>
      </c>
      <c r="C10" s="826">
        <v>16822</v>
      </c>
      <c r="D10" s="827">
        <v>0</v>
      </c>
      <c r="E10" s="986">
        <f t="shared" si="0"/>
        <v>0</v>
      </c>
      <c r="F10" s="828">
        <v>18842</v>
      </c>
      <c r="G10" s="987">
        <f t="shared" si="1"/>
        <v>-10.720730283409404</v>
      </c>
    </row>
    <row r="11" spans="2:11" ht="17.25" customHeight="1" thickBot="1">
      <c r="B11" s="1004" t="s">
        <v>177</v>
      </c>
      <c r="C11" s="829">
        <v>156914.81899999999</v>
      </c>
      <c r="D11" s="830">
        <v>6507.884</v>
      </c>
      <c r="E11" s="986">
        <f t="shared" si="0"/>
        <v>4.1473992332107272</v>
      </c>
      <c r="F11" s="830">
        <v>147709.30600000001</v>
      </c>
      <c r="G11" s="987">
        <f t="shared" si="1"/>
        <v>6.2321821483610362</v>
      </c>
      <c r="K11" s="988"/>
    </row>
    <row r="12" spans="2:11" ht="15" customHeight="1" thickBot="1">
      <c r="B12" s="1001" t="s">
        <v>178</v>
      </c>
      <c r="C12" s="824">
        <v>43318.55</v>
      </c>
      <c r="D12" s="824">
        <v>6507.884</v>
      </c>
      <c r="E12" s="986">
        <f t="shared" si="0"/>
        <v>15.023319109249963</v>
      </c>
      <c r="F12" s="824">
        <v>43714.892999999996</v>
      </c>
      <c r="G12" s="987">
        <f t="shared" si="1"/>
        <v>-0.90665439807891912</v>
      </c>
    </row>
    <row r="13" spans="2:11" ht="15" customHeight="1" thickBot="1">
      <c r="B13" s="1001" t="s">
        <v>179</v>
      </c>
      <c r="C13" s="824">
        <f t="shared" ref="C13:D13" si="2">C11+C12</f>
        <v>200233.36900000001</v>
      </c>
      <c r="D13" s="824">
        <f t="shared" si="2"/>
        <v>13015.768</v>
      </c>
      <c r="E13" s="986">
        <f t="shared" si="0"/>
        <v>6.5002991584284837</v>
      </c>
      <c r="F13" s="824">
        <f t="shared" ref="F13" si="3">F11+F12</f>
        <v>191424.19900000002</v>
      </c>
      <c r="G13" s="987">
        <f t="shared" si="1"/>
        <v>4.6019103363206355</v>
      </c>
    </row>
    <row r="14" spans="2:11">
      <c r="C14" s="1301"/>
      <c r="D14" s="1301"/>
    </row>
    <row r="16" spans="2:11" ht="15.75">
      <c r="B16" s="597" t="s">
        <v>312</v>
      </c>
    </row>
    <row r="18" spans="1:14" ht="33" customHeight="1" thickBot="1">
      <c r="B18" s="1139" t="s">
        <v>379</v>
      </c>
      <c r="C18" s="1139"/>
      <c r="D18" s="1139"/>
      <c r="E18" s="1139"/>
      <c r="F18" s="1139"/>
      <c r="G18" s="1139"/>
      <c r="L18" s="127"/>
      <c r="M18" s="127"/>
      <c r="N18" s="127"/>
    </row>
    <row r="19" spans="1:14" ht="24.75" customHeight="1" thickBot="1">
      <c r="B19" s="1148" t="s">
        <v>180</v>
      </c>
      <c r="C19" s="1150" t="s">
        <v>376</v>
      </c>
      <c r="D19" s="1151"/>
      <c r="E19" s="1152"/>
      <c r="F19" s="1153" t="s">
        <v>377</v>
      </c>
      <c r="G19" s="1148" t="s">
        <v>378</v>
      </c>
      <c r="L19" s="127"/>
      <c r="M19" s="127"/>
      <c r="N19" s="127"/>
    </row>
    <row r="20" spans="1:14" ht="15.75" customHeight="1" thickBot="1">
      <c r="B20" s="1149"/>
      <c r="C20" s="673" t="s">
        <v>321</v>
      </c>
      <c r="D20" s="673" t="s">
        <v>332</v>
      </c>
      <c r="E20" s="673" t="s">
        <v>333</v>
      </c>
      <c r="F20" s="1154"/>
      <c r="G20" s="1156"/>
      <c r="L20" s="127"/>
      <c r="M20" s="127"/>
      <c r="N20" s="127"/>
    </row>
    <row r="21" spans="1:14" ht="15.75" thickBot="1">
      <c r="B21" s="595" t="s">
        <v>174</v>
      </c>
      <c r="C21" s="824">
        <v>20374.121999999999</v>
      </c>
      <c r="D21" s="831">
        <v>0</v>
      </c>
      <c r="E21" s="989">
        <f>(D21/C21)*100</f>
        <v>0</v>
      </c>
      <c r="F21" s="824">
        <v>19275.782999999999</v>
      </c>
      <c r="G21" s="990">
        <f>((C21-F21)/F21)*100</f>
        <v>5.6980253409161126</v>
      </c>
      <c r="I21" s="745" t="s">
        <v>181</v>
      </c>
      <c r="L21" s="127"/>
      <c r="M21" s="127"/>
      <c r="N21" s="127"/>
    </row>
    <row r="22" spans="1:14" ht="15.75" thickBot="1">
      <c r="B22" s="595" t="s">
        <v>176</v>
      </c>
      <c r="C22" s="824">
        <v>95137</v>
      </c>
      <c r="D22" s="831">
        <v>0</v>
      </c>
      <c r="E22" s="991">
        <f t="shared" ref="E22:E26" si="4">(D22/C22)*100</f>
        <v>0</v>
      </c>
      <c r="F22" s="824">
        <v>80232</v>
      </c>
      <c r="G22" s="990">
        <f t="shared" ref="G22:G26" si="5">((C22-F22)/F22)*100</f>
        <v>18.577375610728886</v>
      </c>
      <c r="I22" s="703">
        <f>C22-F22</f>
        <v>14905</v>
      </c>
      <c r="L22" s="127"/>
      <c r="M22" s="127"/>
      <c r="N22" s="127"/>
    </row>
    <row r="23" spans="1:14" ht="15.75" thickBot="1">
      <c r="B23" s="596" t="s">
        <v>311</v>
      </c>
      <c r="C23" s="828">
        <v>33210</v>
      </c>
      <c r="D23" s="832">
        <v>0</v>
      </c>
      <c r="E23" s="991">
        <f t="shared" si="4"/>
        <v>0</v>
      </c>
      <c r="F23" s="828">
        <v>21068</v>
      </c>
      <c r="G23" s="991">
        <f t="shared" si="5"/>
        <v>57.632428327321051</v>
      </c>
      <c r="L23" s="127"/>
      <c r="M23" s="127"/>
      <c r="N23" s="127"/>
    </row>
    <row r="24" spans="1:14" ht="15.75" thickBot="1">
      <c r="B24" s="595" t="s">
        <v>177</v>
      </c>
      <c r="C24" s="824">
        <v>7192.91</v>
      </c>
      <c r="D24" s="833">
        <v>0</v>
      </c>
      <c r="E24" s="992">
        <f t="shared" si="4"/>
        <v>0</v>
      </c>
      <c r="F24" s="824">
        <v>8813.9030000000002</v>
      </c>
      <c r="G24" s="990">
        <f t="shared" si="5"/>
        <v>-18.391318806208787</v>
      </c>
      <c r="L24" s="127"/>
      <c r="M24" s="127"/>
      <c r="N24" s="127"/>
    </row>
    <row r="25" spans="1:14" ht="15.75" thickBot="1">
      <c r="B25" s="595" t="s">
        <v>178</v>
      </c>
      <c r="C25" s="824">
        <v>2315.5790000000002</v>
      </c>
      <c r="D25" s="833">
        <v>54.93</v>
      </c>
      <c r="E25" s="991">
        <f t="shared" si="4"/>
        <v>2.3721928727113175</v>
      </c>
      <c r="F25" s="824">
        <v>2873.09</v>
      </c>
      <c r="G25" s="990">
        <f t="shared" si="5"/>
        <v>-19.404578345962012</v>
      </c>
      <c r="L25" s="127"/>
      <c r="M25" s="127"/>
      <c r="N25" s="127"/>
    </row>
    <row r="26" spans="1:14" ht="15.75" thickBot="1">
      <c r="B26" s="595" t="s">
        <v>179</v>
      </c>
      <c r="C26" s="824">
        <f t="shared" ref="C26:D26" si="6">C24+C25</f>
        <v>9508.4889999999996</v>
      </c>
      <c r="D26" s="834">
        <f t="shared" si="6"/>
        <v>54.93</v>
      </c>
      <c r="E26" s="993">
        <f t="shared" si="4"/>
        <v>0.57769431084160694</v>
      </c>
      <c r="F26" s="824">
        <f>F24+F25</f>
        <v>11686.993</v>
      </c>
      <c r="G26" s="991">
        <f t="shared" si="5"/>
        <v>-18.640415032335529</v>
      </c>
      <c r="L26" s="127"/>
      <c r="M26" s="127"/>
      <c r="N26" s="127"/>
    </row>
    <row r="27" spans="1:14" ht="16.5" customHeight="1">
      <c r="B27" s="1147"/>
      <c r="C27" s="1147"/>
      <c r="D27" s="1147"/>
      <c r="E27" s="1147"/>
      <c r="F27" s="1147"/>
      <c r="G27" s="1147"/>
      <c r="L27" s="127"/>
      <c r="M27" s="127"/>
      <c r="N27" s="127"/>
    </row>
    <row r="28" spans="1:14">
      <c r="L28" s="127"/>
      <c r="M28" s="127"/>
      <c r="N28" s="127"/>
    </row>
    <row r="29" spans="1:14">
      <c r="L29" s="127"/>
      <c r="M29" s="127"/>
      <c r="N29" s="127"/>
    </row>
    <row r="30" spans="1:14">
      <c r="A30" s="598"/>
      <c r="B30" s="601"/>
      <c r="C30" s="602"/>
      <c r="D30" s="603"/>
      <c r="E30" s="602"/>
      <c r="F30" s="604"/>
      <c r="G30" s="604"/>
      <c r="H30" s="598"/>
      <c r="J30" s="598"/>
      <c r="L30" s="127"/>
      <c r="M30" s="127"/>
      <c r="N30" s="127"/>
    </row>
    <row r="31" spans="1:14">
      <c r="A31" s="598"/>
      <c r="B31" s="601"/>
      <c r="C31" s="602"/>
      <c r="D31" s="603"/>
      <c r="E31" s="602"/>
      <c r="F31" s="604"/>
      <c r="G31" s="604"/>
      <c r="H31" s="598"/>
      <c r="I31" s="605"/>
      <c r="J31" s="598"/>
      <c r="L31" s="127"/>
      <c r="M31" s="127"/>
      <c r="N31" s="127"/>
    </row>
    <row r="32" spans="1:14">
      <c r="A32" s="598"/>
      <c r="B32" s="606"/>
      <c r="C32" s="599"/>
      <c r="D32" s="599"/>
      <c r="E32" s="607"/>
      <c r="F32" s="604"/>
      <c r="G32" s="604"/>
      <c r="H32" s="598"/>
      <c r="J32" s="598"/>
      <c r="L32" s="127"/>
      <c r="M32" s="127"/>
      <c r="N32" s="127"/>
    </row>
    <row r="33" spans="1:14">
      <c r="A33" s="598"/>
      <c r="B33" s="598"/>
      <c r="C33" s="598"/>
      <c r="D33" s="598"/>
      <c r="E33" s="598"/>
      <c r="F33" s="598"/>
      <c r="G33" s="598"/>
      <c r="H33" s="598"/>
      <c r="J33" s="598"/>
      <c r="L33" s="127"/>
      <c r="M33" s="127"/>
      <c r="N33" s="127"/>
    </row>
    <row r="34" spans="1:14" ht="15.75">
      <c r="A34" s="598"/>
      <c r="B34" s="609"/>
      <c r="C34" s="598"/>
      <c r="D34" s="598"/>
      <c r="E34" s="598"/>
      <c r="F34" s="598"/>
      <c r="G34" s="598"/>
      <c r="H34" s="598"/>
      <c r="J34" s="611"/>
      <c r="L34" s="127"/>
      <c r="M34" s="127"/>
      <c r="N34" s="127"/>
    </row>
    <row r="35" spans="1:14">
      <c r="A35" s="598"/>
      <c r="B35" s="598"/>
      <c r="C35" s="598"/>
      <c r="D35" s="598"/>
      <c r="E35" s="598"/>
      <c r="F35" s="598"/>
      <c r="G35" s="598"/>
      <c r="H35" s="598"/>
      <c r="J35" s="611"/>
      <c r="L35" s="127"/>
      <c r="M35" s="127"/>
      <c r="N35" s="127"/>
    </row>
    <row r="36" spans="1:14">
      <c r="A36" s="598"/>
      <c r="B36" s="599"/>
      <c r="C36" s="599"/>
      <c r="D36" s="599"/>
      <c r="E36" s="599"/>
      <c r="F36" s="599"/>
      <c r="G36" s="599"/>
      <c r="H36" s="598"/>
      <c r="I36" s="598"/>
      <c r="J36" s="611"/>
      <c r="L36" s="127"/>
      <c r="M36" s="127"/>
      <c r="N36" s="127"/>
    </row>
    <row r="37" spans="1:14">
      <c r="A37" s="598"/>
      <c r="B37" s="599"/>
      <c r="C37" s="599"/>
      <c r="D37" s="599"/>
      <c r="E37" s="599"/>
      <c r="F37" s="600"/>
      <c r="G37" s="600"/>
      <c r="H37" s="598"/>
      <c r="I37" s="598"/>
      <c r="L37" s="127"/>
      <c r="M37" s="127"/>
      <c r="N37" s="127"/>
    </row>
    <row r="38" spans="1:14">
      <c r="A38" s="598"/>
      <c r="B38" s="601"/>
      <c r="C38" s="603"/>
      <c r="D38" s="603"/>
      <c r="E38" s="603"/>
      <c r="F38" s="604"/>
      <c r="G38" s="604"/>
      <c r="H38" s="598"/>
      <c r="I38" s="598"/>
      <c r="L38" s="127"/>
      <c r="M38" s="127"/>
      <c r="N38" s="127"/>
    </row>
    <row r="39" spans="1:14">
      <c r="A39" s="598"/>
      <c r="B39" s="601"/>
      <c r="C39" s="603"/>
      <c r="D39" s="603"/>
      <c r="E39" s="603"/>
      <c r="F39" s="604"/>
      <c r="G39" s="604"/>
      <c r="H39" s="598"/>
      <c r="I39" s="598"/>
      <c r="L39" s="127"/>
      <c r="M39" s="127"/>
      <c r="N39" s="127"/>
    </row>
    <row r="40" spans="1:14">
      <c r="A40" s="598"/>
      <c r="B40" s="606"/>
      <c r="C40" s="608"/>
      <c r="D40" s="608"/>
      <c r="E40" s="608"/>
      <c r="F40" s="604"/>
      <c r="G40" s="604"/>
      <c r="H40" s="610"/>
      <c r="I40" s="598"/>
      <c r="L40" s="127"/>
      <c r="M40" s="127"/>
      <c r="N40" s="127"/>
    </row>
    <row r="41" spans="1:14">
      <c r="A41" s="598"/>
      <c r="B41" s="612"/>
      <c r="C41" s="598"/>
      <c r="D41" s="598"/>
      <c r="E41" s="598"/>
      <c r="F41" s="598"/>
      <c r="G41" s="598"/>
      <c r="H41" s="598"/>
      <c r="I41" s="598"/>
      <c r="L41" s="127"/>
      <c r="M41" s="127"/>
      <c r="N41" s="127"/>
    </row>
    <row r="42" spans="1:14">
      <c r="A42" s="598"/>
      <c r="B42" s="613"/>
      <c r="C42" s="598"/>
      <c r="D42" s="614"/>
      <c r="E42" s="615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155"/>
      <c r="D43" s="1155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4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4"/>
      <c r="C45" s="611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6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6"/>
      <c r="C47" s="598"/>
      <c r="D47" s="598"/>
      <c r="E47" s="611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2">
    <mergeCell ref="B27:G27"/>
    <mergeCell ref="B19:B20"/>
    <mergeCell ref="C19:E19"/>
    <mergeCell ref="F19:F20"/>
    <mergeCell ref="C43:D43"/>
    <mergeCell ref="G19:G20"/>
    <mergeCell ref="B18:G18"/>
    <mergeCell ref="B5:G5"/>
    <mergeCell ref="B6:B7"/>
    <mergeCell ref="C6:E6"/>
    <mergeCell ref="F6:F7"/>
    <mergeCell ref="G6:G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78"/>
  <sheetViews>
    <sheetView topLeftCell="A13" workbookViewId="0">
      <selection activeCell="E21" sqref="E21"/>
    </sheetView>
  </sheetViews>
  <sheetFormatPr defaultRowHeight="12.75"/>
  <cols>
    <col min="1" max="1" width="5" style="722" customWidth="1"/>
    <col min="2" max="2" width="21.7109375" style="722" customWidth="1"/>
    <col min="3" max="3" width="11.140625" style="722" customWidth="1"/>
    <col min="4" max="4" width="12.140625" style="722" customWidth="1"/>
    <col min="5" max="5" width="12.28515625" style="722" customWidth="1"/>
    <col min="6" max="6" width="3" style="722" customWidth="1"/>
    <col min="7" max="7" width="20.28515625" style="722" customWidth="1"/>
    <col min="8" max="8" width="10.5703125" style="722" customWidth="1"/>
    <col min="9" max="9" width="9.85546875" style="722" bestFit="1" customWidth="1"/>
    <col min="10" max="10" width="9.140625" style="722" customWidth="1"/>
    <col min="11" max="11" width="2.85546875" style="722" customWidth="1"/>
    <col min="12" max="12" width="19.85546875" style="722" customWidth="1"/>
    <col min="13" max="13" width="18.28515625" style="722" customWidth="1"/>
    <col min="14" max="14" width="14.140625" style="722" customWidth="1"/>
    <col min="15" max="15" width="10.140625" style="722" customWidth="1"/>
    <col min="16" max="16" width="4.42578125" style="722" customWidth="1"/>
    <col min="17" max="17" width="21.85546875" style="722" customWidth="1"/>
    <col min="18" max="18" width="12.42578125" style="722" customWidth="1"/>
    <col min="19" max="19" width="9.85546875" style="722" bestFit="1" customWidth="1"/>
    <col min="20" max="20" width="10.42578125" style="722" customWidth="1"/>
    <col min="21" max="253" width="9.140625" style="722"/>
    <col min="254" max="254" width="5" style="722" customWidth="1"/>
    <col min="255" max="255" width="17.7109375" style="722" customWidth="1"/>
    <col min="256" max="256" width="13.85546875" style="722" customWidth="1"/>
    <col min="257" max="257" width="13.140625" style="722" customWidth="1"/>
    <col min="258" max="258" width="12.28515625" style="722" customWidth="1"/>
    <col min="259" max="259" width="3" style="722" customWidth="1"/>
    <col min="260" max="260" width="20.28515625" style="722" customWidth="1"/>
    <col min="261" max="261" width="12.5703125" style="722" customWidth="1"/>
    <col min="262" max="262" width="11.7109375" style="722" customWidth="1"/>
    <col min="263" max="263" width="9.140625" style="722"/>
    <col min="264" max="264" width="2.85546875" style="722" customWidth="1"/>
    <col min="265" max="265" width="18.5703125" style="722" customWidth="1"/>
    <col min="266" max="266" width="14.42578125" style="722" customWidth="1"/>
    <col min="267" max="267" width="13.7109375" style="722" customWidth="1"/>
    <col min="268" max="268" width="10.140625" style="722" customWidth="1"/>
    <col min="269" max="269" width="4.42578125" style="722" customWidth="1"/>
    <col min="270" max="270" width="24" style="722" customWidth="1"/>
    <col min="271" max="271" width="13.140625" style="722" customWidth="1"/>
    <col min="272" max="272" width="13" style="722" customWidth="1"/>
    <col min="273" max="273" width="10.42578125" style="722" customWidth="1"/>
    <col min="274" max="509" width="9.140625" style="722"/>
    <col min="510" max="510" width="5" style="722" customWidth="1"/>
    <col min="511" max="511" width="17.7109375" style="722" customWidth="1"/>
    <col min="512" max="512" width="13.85546875" style="722" customWidth="1"/>
    <col min="513" max="513" width="13.140625" style="722" customWidth="1"/>
    <col min="514" max="514" width="12.28515625" style="722" customWidth="1"/>
    <col min="515" max="515" width="3" style="722" customWidth="1"/>
    <col min="516" max="516" width="20.28515625" style="722" customWidth="1"/>
    <col min="517" max="517" width="12.5703125" style="722" customWidth="1"/>
    <col min="518" max="518" width="11.7109375" style="722" customWidth="1"/>
    <col min="519" max="519" width="9.140625" style="722"/>
    <col min="520" max="520" width="2.85546875" style="722" customWidth="1"/>
    <col min="521" max="521" width="18.5703125" style="722" customWidth="1"/>
    <col min="522" max="522" width="14.42578125" style="722" customWidth="1"/>
    <col min="523" max="523" width="13.7109375" style="722" customWidth="1"/>
    <col min="524" max="524" width="10.140625" style="722" customWidth="1"/>
    <col min="525" max="525" width="4.42578125" style="722" customWidth="1"/>
    <col min="526" max="526" width="24" style="722" customWidth="1"/>
    <col min="527" max="527" width="13.140625" style="722" customWidth="1"/>
    <col min="528" max="528" width="13" style="722" customWidth="1"/>
    <col min="529" max="529" width="10.42578125" style="722" customWidth="1"/>
    <col min="530" max="765" width="9.140625" style="722"/>
    <col min="766" max="766" width="5" style="722" customWidth="1"/>
    <col min="767" max="767" width="17.7109375" style="722" customWidth="1"/>
    <col min="768" max="768" width="13.85546875" style="722" customWidth="1"/>
    <col min="769" max="769" width="13.140625" style="722" customWidth="1"/>
    <col min="770" max="770" width="12.28515625" style="722" customWidth="1"/>
    <col min="771" max="771" width="3" style="722" customWidth="1"/>
    <col min="772" max="772" width="20.28515625" style="722" customWidth="1"/>
    <col min="773" max="773" width="12.5703125" style="722" customWidth="1"/>
    <col min="774" max="774" width="11.7109375" style="722" customWidth="1"/>
    <col min="775" max="775" width="9.140625" style="722"/>
    <col min="776" max="776" width="2.85546875" style="722" customWidth="1"/>
    <col min="777" max="777" width="18.5703125" style="722" customWidth="1"/>
    <col min="778" max="778" width="14.42578125" style="722" customWidth="1"/>
    <col min="779" max="779" width="13.7109375" style="722" customWidth="1"/>
    <col min="780" max="780" width="10.140625" style="722" customWidth="1"/>
    <col min="781" max="781" width="4.42578125" style="722" customWidth="1"/>
    <col min="782" max="782" width="24" style="722" customWidth="1"/>
    <col min="783" max="783" width="13.140625" style="722" customWidth="1"/>
    <col min="784" max="784" width="13" style="722" customWidth="1"/>
    <col min="785" max="785" width="10.42578125" style="722" customWidth="1"/>
    <col min="786" max="1021" width="9.140625" style="722"/>
    <col min="1022" max="1022" width="5" style="722" customWidth="1"/>
    <col min="1023" max="1023" width="17.7109375" style="722" customWidth="1"/>
    <col min="1024" max="1024" width="13.85546875" style="722" customWidth="1"/>
    <col min="1025" max="1025" width="13.140625" style="722" customWidth="1"/>
    <col min="1026" max="1026" width="12.28515625" style="722" customWidth="1"/>
    <col min="1027" max="1027" width="3" style="722" customWidth="1"/>
    <col min="1028" max="1028" width="20.28515625" style="722" customWidth="1"/>
    <col min="1029" max="1029" width="12.5703125" style="722" customWidth="1"/>
    <col min="1030" max="1030" width="11.7109375" style="722" customWidth="1"/>
    <col min="1031" max="1031" width="9.140625" style="722"/>
    <col min="1032" max="1032" width="2.85546875" style="722" customWidth="1"/>
    <col min="1033" max="1033" width="18.5703125" style="722" customWidth="1"/>
    <col min="1034" max="1034" width="14.42578125" style="722" customWidth="1"/>
    <col min="1035" max="1035" width="13.7109375" style="722" customWidth="1"/>
    <col min="1036" max="1036" width="10.140625" style="722" customWidth="1"/>
    <col min="1037" max="1037" width="4.42578125" style="722" customWidth="1"/>
    <col min="1038" max="1038" width="24" style="722" customWidth="1"/>
    <col min="1039" max="1039" width="13.140625" style="722" customWidth="1"/>
    <col min="1040" max="1040" width="13" style="722" customWidth="1"/>
    <col min="1041" max="1041" width="10.42578125" style="722" customWidth="1"/>
    <col min="1042" max="1277" width="9.140625" style="722"/>
    <col min="1278" max="1278" width="5" style="722" customWidth="1"/>
    <col min="1279" max="1279" width="17.7109375" style="722" customWidth="1"/>
    <col min="1280" max="1280" width="13.85546875" style="722" customWidth="1"/>
    <col min="1281" max="1281" width="13.140625" style="722" customWidth="1"/>
    <col min="1282" max="1282" width="12.28515625" style="722" customWidth="1"/>
    <col min="1283" max="1283" width="3" style="722" customWidth="1"/>
    <col min="1284" max="1284" width="20.28515625" style="722" customWidth="1"/>
    <col min="1285" max="1285" width="12.5703125" style="722" customWidth="1"/>
    <col min="1286" max="1286" width="11.7109375" style="722" customWidth="1"/>
    <col min="1287" max="1287" width="9.140625" style="722"/>
    <col min="1288" max="1288" width="2.85546875" style="722" customWidth="1"/>
    <col min="1289" max="1289" width="18.5703125" style="722" customWidth="1"/>
    <col min="1290" max="1290" width="14.42578125" style="722" customWidth="1"/>
    <col min="1291" max="1291" width="13.7109375" style="722" customWidth="1"/>
    <col min="1292" max="1292" width="10.140625" style="722" customWidth="1"/>
    <col min="1293" max="1293" width="4.42578125" style="722" customWidth="1"/>
    <col min="1294" max="1294" width="24" style="722" customWidth="1"/>
    <col min="1295" max="1295" width="13.140625" style="722" customWidth="1"/>
    <col min="1296" max="1296" width="13" style="722" customWidth="1"/>
    <col min="1297" max="1297" width="10.42578125" style="722" customWidth="1"/>
    <col min="1298" max="1533" width="9.140625" style="722"/>
    <col min="1534" max="1534" width="5" style="722" customWidth="1"/>
    <col min="1535" max="1535" width="17.7109375" style="722" customWidth="1"/>
    <col min="1536" max="1536" width="13.85546875" style="722" customWidth="1"/>
    <col min="1537" max="1537" width="13.140625" style="722" customWidth="1"/>
    <col min="1538" max="1538" width="12.28515625" style="722" customWidth="1"/>
    <col min="1539" max="1539" width="3" style="722" customWidth="1"/>
    <col min="1540" max="1540" width="20.28515625" style="722" customWidth="1"/>
    <col min="1541" max="1541" width="12.5703125" style="722" customWidth="1"/>
    <col min="1542" max="1542" width="11.7109375" style="722" customWidth="1"/>
    <col min="1543" max="1543" width="9.140625" style="722"/>
    <col min="1544" max="1544" width="2.85546875" style="722" customWidth="1"/>
    <col min="1545" max="1545" width="18.5703125" style="722" customWidth="1"/>
    <col min="1546" max="1546" width="14.42578125" style="722" customWidth="1"/>
    <col min="1547" max="1547" width="13.7109375" style="722" customWidth="1"/>
    <col min="1548" max="1548" width="10.140625" style="722" customWidth="1"/>
    <col min="1549" max="1549" width="4.42578125" style="722" customWidth="1"/>
    <col min="1550" max="1550" width="24" style="722" customWidth="1"/>
    <col min="1551" max="1551" width="13.140625" style="722" customWidth="1"/>
    <col min="1552" max="1552" width="13" style="722" customWidth="1"/>
    <col min="1553" max="1553" width="10.42578125" style="722" customWidth="1"/>
    <col min="1554" max="1789" width="9.140625" style="722"/>
    <col min="1790" max="1790" width="5" style="722" customWidth="1"/>
    <col min="1791" max="1791" width="17.7109375" style="722" customWidth="1"/>
    <col min="1792" max="1792" width="13.85546875" style="722" customWidth="1"/>
    <col min="1793" max="1793" width="13.140625" style="722" customWidth="1"/>
    <col min="1794" max="1794" width="12.28515625" style="722" customWidth="1"/>
    <col min="1795" max="1795" width="3" style="722" customWidth="1"/>
    <col min="1796" max="1796" width="20.28515625" style="722" customWidth="1"/>
    <col min="1797" max="1797" width="12.5703125" style="722" customWidth="1"/>
    <col min="1798" max="1798" width="11.7109375" style="722" customWidth="1"/>
    <col min="1799" max="1799" width="9.140625" style="722"/>
    <col min="1800" max="1800" width="2.85546875" style="722" customWidth="1"/>
    <col min="1801" max="1801" width="18.5703125" style="722" customWidth="1"/>
    <col min="1802" max="1802" width="14.42578125" style="722" customWidth="1"/>
    <col min="1803" max="1803" width="13.7109375" style="722" customWidth="1"/>
    <col min="1804" max="1804" width="10.140625" style="722" customWidth="1"/>
    <col min="1805" max="1805" width="4.42578125" style="722" customWidth="1"/>
    <col min="1806" max="1806" width="24" style="722" customWidth="1"/>
    <col min="1807" max="1807" width="13.140625" style="722" customWidth="1"/>
    <col min="1808" max="1808" width="13" style="722" customWidth="1"/>
    <col min="1809" max="1809" width="10.42578125" style="722" customWidth="1"/>
    <col min="1810" max="2045" width="9.140625" style="722"/>
    <col min="2046" max="2046" width="5" style="722" customWidth="1"/>
    <col min="2047" max="2047" width="17.7109375" style="722" customWidth="1"/>
    <col min="2048" max="2048" width="13.85546875" style="722" customWidth="1"/>
    <col min="2049" max="2049" width="13.140625" style="722" customWidth="1"/>
    <col min="2050" max="2050" width="12.28515625" style="722" customWidth="1"/>
    <col min="2051" max="2051" width="3" style="722" customWidth="1"/>
    <col min="2052" max="2052" width="20.28515625" style="722" customWidth="1"/>
    <col min="2053" max="2053" width="12.5703125" style="722" customWidth="1"/>
    <col min="2054" max="2054" width="11.7109375" style="722" customWidth="1"/>
    <col min="2055" max="2055" width="9.140625" style="722"/>
    <col min="2056" max="2056" width="2.85546875" style="722" customWidth="1"/>
    <col min="2057" max="2057" width="18.5703125" style="722" customWidth="1"/>
    <col min="2058" max="2058" width="14.42578125" style="722" customWidth="1"/>
    <col min="2059" max="2059" width="13.7109375" style="722" customWidth="1"/>
    <col min="2060" max="2060" width="10.140625" style="722" customWidth="1"/>
    <col min="2061" max="2061" width="4.42578125" style="722" customWidth="1"/>
    <col min="2062" max="2062" width="24" style="722" customWidth="1"/>
    <col min="2063" max="2063" width="13.140625" style="722" customWidth="1"/>
    <col min="2064" max="2064" width="13" style="722" customWidth="1"/>
    <col min="2065" max="2065" width="10.42578125" style="722" customWidth="1"/>
    <col min="2066" max="2301" width="9.140625" style="722"/>
    <col min="2302" max="2302" width="5" style="722" customWidth="1"/>
    <col min="2303" max="2303" width="17.7109375" style="722" customWidth="1"/>
    <col min="2304" max="2304" width="13.85546875" style="722" customWidth="1"/>
    <col min="2305" max="2305" width="13.140625" style="722" customWidth="1"/>
    <col min="2306" max="2306" width="12.28515625" style="722" customWidth="1"/>
    <col min="2307" max="2307" width="3" style="722" customWidth="1"/>
    <col min="2308" max="2308" width="20.28515625" style="722" customWidth="1"/>
    <col min="2309" max="2309" width="12.5703125" style="722" customWidth="1"/>
    <col min="2310" max="2310" width="11.7109375" style="722" customWidth="1"/>
    <col min="2311" max="2311" width="9.140625" style="722"/>
    <col min="2312" max="2312" width="2.85546875" style="722" customWidth="1"/>
    <col min="2313" max="2313" width="18.5703125" style="722" customWidth="1"/>
    <col min="2314" max="2314" width="14.42578125" style="722" customWidth="1"/>
    <col min="2315" max="2315" width="13.7109375" style="722" customWidth="1"/>
    <col min="2316" max="2316" width="10.140625" style="722" customWidth="1"/>
    <col min="2317" max="2317" width="4.42578125" style="722" customWidth="1"/>
    <col min="2318" max="2318" width="24" style="722" customWidth="1"/>
    <col min="2319" max="2319" width="13.140625" style="722" customWidth="1"/>
    <col min="2320" max="2320" width="13" style="722" customWidth="1"/>
    <col min="2321" max="2321" width="10.42578125" style="722" customWidth="1"/>
    <col min="2322" max="2557" width="9.140625" style="722"/>
    <col min="2558" max="2558" width="5" style="722" customWidth="1"/>
    <col min="2559" max="2559" width="17.7109375" style="722" customWidth="1"/>
    <col min="2560" max="2560" width="13.85546875" style="722" customWidth="1"/>
    <col min="2561" max="2561" width="13.140625" style="722" customWidth="1"/>
    <col min="2562" max="2562" width="12.28515625" style="722" customWidth="1"/>
    <col min="2563" max="2563" width="3" style="722" customWidth="1"/>
    <col min="2564" max="2564" width="20.28515625" style="722" customWidth="1"/>
    <col min="2565" max="2565" width="12.5703125" style="722" customWidth="1"/>
    <col min="2566" max="2566" width="11.7109375" style="722" customWidth="1"/>
    <col min="2567" max="2567" width="9.140625" style="722"/>
    <col min="2568" max="2568" width="2.85546875" style="722" customWidth="1"/>
    <col min="2569" max="2569" width="18.5703125" style="722" customWidth="1"/>
    <col min="2570" max="2570" width="14.42578125" style="722" customWidth="1"/>
    <col min="2571" max="2571" width="13.7109375" style="722" customWidth="1"/>
    <col min="2572" max="2572" width="10.140625" style="722" customWidth="1"/>
    <col min="2573" max="2573" width="4.42578125" style="722" customWidth="1"/>
    <col min="2574" max="2574" width="24" style="722" customWidth="1"/>
    <col min="2575" max="2575" width="13.140625" style="722" customWidth="1"/>
    <col min="2576" max="2576" width="13" style="722" customWidth="1"/>
    <col min="2577" max="2577" width="10.42578125" style="722" customWidth="1"/>
    <col min="2578" max="2813" width="9.140625" style="722"/>
    <col min="2814" max="2814" width="5" style="722" customWidth="1"/>
    <col min="2815" max="2815" width="17.7109375" style="722" customWidth="1"/>
    <col min="2816" max="2816" width="13.85546875" style="722" customWidth="1"/>
    <col min="2817" max="2817" width="13.140625" style="722" customWidth="1"/>
    <col min="2818" max="2818" width="12.28515625" style="722" customWidth="1"/>
    <col min="2819" max="2819" width="3" style="722" customWidth="1"/>
    <col min="2820" max="2820" width="20.28515625" style="722" customWidth="1"/>
    <col min="2821" max="2821" width="12.5703125" style="722" customWidth="1"/>
    <col min="2822" max="2822" width="11.7109375" style="722" customWidth="1"/>
    <col min="2823" max="2823" width="9.140625" style="722"/>
    <col min="2824" max="2824" width="2.85546875" style="722" customWidth="1"/>
    <col min="2825" max="2825" width="18.5703125" style="722" customWidth="1"/>
    <col min="2826" max="2826" width="14.42578125" style="722" customWidth="1"/>
    <col min="2827" max="2827" width="13.7109375" style="722" customWidth="1"/>
    <col min="2828" max="2828" width="10.140625" style="722" customWidth="1"/>
    <col min="2829" max="2829" width="4.42578125" style="722" customWidth="1"/>
    <col min="2830" max="2830" width="24" style="722" customWidth="1"/>
    <col min="2831" max="2831" width="13.140625" style="722" customWidth="1"/>
    <col min="2832" max="2832" width="13" style="722" customWidth="1"/>
    <col min="2833" max="2833" width="10.42578125" style="722" customWidth="1"/>
    <col min="2834" max="3069" width="9.140625" style="722"/>
    <col min="3070" max="3070" width="5" style="722" customWidth="1"/>
    <col min="3071" max="3071" width="17.7109375" style="722" customWidth="1"/>
    <col min="3072" max="3072" width="13.85546875" style="722" customWidth="1"/>
    <col min="3073" max="3073" width="13.140625" style="722" customWidth="1"/>
    <col min="3074" max="3074" width="12.28515625" style="722" customWidth="1"/>
    <col min="3075" max="3075" width="3" style="722" customWidth="1"/>
    <col min="3076" max="3076" width="20.28515625" style="722" customWidth="1"/>
    <col min="3077" max="3077" width="12.5703125" style="722" customWidth="1"/>
    <col min="3078" max="3078" width="11.7109375" style="722" customWidth="1"/>
    <col min="3079" max="3079" width="9.140625" style="722"/>
    <col min="3080" max="3080" width="2.85546875" style="722" customWidth="1"/>
    <col min="3081" max="3081" width="18.5703125" style="722" customWidth="1"/>
    <col min="3082" max="3082" width="14.42578125" style="722" customWidth="1"/>
    <col min="3083" max="3083" width="13.7109375" style="722" customWidth="1"/>
    <col min="3084" max="3084" width="10.140625" style="722" customWidth="1"/>
    <col min="3085" max="3085" width="4.42578125" style="722" customWidth="1"/>
    <col min="3086" max="3086" width="24" style="722" customWidth="1"/>
    <col min="3087" max="3087" width="13.140625" style="722" customWidth="1"/>
    <col min="3088" max="3088" width="13" style="722" customWidth="1"/>
    <col min="3089" max="3089" width="10.42578125" style="722" customWidth="1"/>
    <col min="3090" max="3325" width="9.140625" style="722"/>
    <col min="3326" max="3326" width="5" style="722" customWidth="1"/>
    <col min="3327" max="3327" width="17.7109375" style="722" customWidth="1"/>
    <col min="3328" max="3328" width="13.85546875" style="722" customWidth="1"/>
    <col min="3329" max="3329" width="13.140625" style="722" customWidth="1"/>
    <col min="3330" max="3330" width="12.28515625" style="722" customWidth="1"/>
    <col min="3331" max="3331" width="3" style="722" customWidth="1"/>
    <col min="3332" max="3332" width="20.28515625" style="722" customWidth="1"/>
    <col min="3333" max="3333" width="12.5703125" style="722" customWidth="1"/>
    <col min="3334" max="3334" width="11.7109375" style="722" customWidth="1"/>
    <col min="3335" max="3335" width="9.140625" style="722"/>
    <col min="3336" max="3336" width="2.85546875" style="722" customWidth="1"/>
    <col min="3337" max="3337" width="18.5703125" style="722" customWidth="1"/>
    <col min="3338" max="3338" width="14.42578125" style="722" customWidth="1"/>
    <col min="3339" max="3339" width="13.7109375" style="722" customWidth="1"/>
    <col min="3340" max="3340" width="10.140625" style="722" customWidth="1"/>
    <col min="3341" max="3341" width="4.42578125" style="722" customWidth="1"/>
    <col min="3342" max="3342" width="24" style="722" customWidth="1"/>
    <col min="3343" max="3343" width="13.140625" style="722" customWidth="1"/>
    <col min="3344" max="3344" width="13" style="722" customWidth="1"/>
    <col min="3345" max="3345" width="10.42578125" style="722" customWidth="1"/>
    <col min="3346" max="3581" width="9.140625" style="722"/>
    <col min="3582" max="3582" width="5" style="722" customWidth="1"/>
    <col min="3583" max="3583" width="17.7109375" style="722" customWidth="1"/>
    <col min="3584" max="3584" width="13.85546875" style="722" customWidth="1"/>
    <col min="3585" max="3585" width="13.140625" style="722" customWidth="1"/>
    <col min="3586" max="3586" width="12.28515625" style="722" customWidth="1"/>
    <col min="3587" max="3587" width="3" style="722" customWidth="1"/>
    <col min="3588" max="3588" width="20.28515625" style="722" customWidth="1"/>
    <col min="3589" max="3589" width="12.5703125" style="722" customWidth="1"/>
    <col min="3590" max="3590" width="11.7109375" style="722" customWidth="1"/>
    <col min="3591" max="3591" width="9.140625" style="722"/>
    <col min="3592" max="3592" width="2.85546875" style="722" customWidth="1"/>
    <col min="3593" max="3593" width="18.5703125" style="722" customWidth="1"/>
    <col min="3594" max="3594" width="14.42578125" style="722" customWidth="1"/>
    <col min="3595" max="3595" width="13.7109375" style="722" customWidth="1"/>
    <col min="3596" max="3596" width="10.140625" style="722" customWidth="1"/>
    <col min="3597" max="3597" width="4.42578125" style="722" customWidth="1"/>
    <col min="3598" max="3598" width="24" style="722" customWidth="1"/>
    <col min="3599" max="3599" width="13.140625" style="722" customWidth="1"/>
    <col min="3600" max="3600" width="13" style="722" customWidth="1"/>
    <col min="3601" max="3601" width="10.42578125" style="722" customWidth="1"/>
    <col min="3602" max="3837" width="9.140625" style="722"/>
    <col min="3838" max="3838" width="5" style="722" customWidth="1"/>
    <col min="3839" max="3839" width="17.7109375" style="722" customWidth="1"/>
    <col min="3840" max="3840" width="13.85546875" style="722" customWidth="1"/>
    <col min="3841" max="3841" width="13.140625" style="722" customWidth="1"/>
    <col min="3842" max="3842" width="12.28515625" style="722" customWidth="1"/>
    <col min="3843" max="3843" width="3" style="722" customWidth="1"/>
    <col min="3844" max="3844" width="20.28515625" style="722" customWidth="1"/>
    <col min="3845" max="3845" width="12.5703125" style="722" customWidth="1"/>
    <col min="3846" max="3846" width="11.7109375" style="722" customWidth="1"/>
    <col min="3847" max="3847" width="9.140625" style="722"/>
    <col min="3848" max="3848" width="2.85546875" style="722" customWidth="1"/>
    <col min="3849" max="3849" width="18.5703125" style="722" customWidth="1"/>
    <col min="3850" max="3850" width="14.42578125" style="722" customWidth="1"/>
    <col min="3851" max="3851" width="13.7109375" style="722" customWidth="1"/>
    <col min="3852" max="3852" width="10.140625" style="722" customWidth="1"/>
    <col min="3853" max="3853" width="4.42578125" style="722" customWidth="1"/>
    <col min="3854" max="3854" width="24" style="722" customWidth="1"/>
    <col min="3855" max="3855" width="13.140625" style="722" customWidth="1"/>
    <col min="3856" max="3856" width="13" style="722" customWidth="1"/>
    <col min="3857" max="3857" width="10.42578125" style="722" customWidth="1"/>
    <col min="3858" max="4093" width="9.140625" style="722"/>
    <col min="4094" max="4094" width="5" style="722" customWidth="1"/>
    <col min="4095" max="4095" width="17.7109375" style="722" customWidth="1"/>
    <col min="4096" max="4096" width="13.85546875" style="722" customWidth="1"/>
    <col min="4097" max="4097" width="13.140625" style="722" customWidth="1"/>
    <col min="4098" max="4098" width="12.28515625" style="722" customWidth="1"/>
    <col min="4099" max="4099" width="3" style="722" customWidth="1"/>
    <col min="4100" max="4100" width="20.28515625" style="722" customWidth="1"/>
    <col min="4101" max="4101" width="12.5703125" style="722" customWidth="1"/>
    <col min="4102" max="4102" width="11.7109375" style="722" customWidth="1"/>
    <col min="4103" max="4103" width="9.140625" style="722"/>
    <col min="4104" max="4104" width="2.85546875" style="722" customWidth="1"/>
    <col min="4105" max="4105" width="18.5703125" style="722" customWidth="1"/>
    <col min="4106" max="4106" width="14.42578125" style="722" customWidth="1"/>
    <col min="4107" max="4107" width="13.7109375" style="722" customWidth="1"/>
    <col min="4108" max="4108" width="10.140625" style="722" customWidth="1"/>
    <col min="4109" max="4109" width="4.42578125" style="722" customWidth="1"/>
    <col min="4110" max="4110" width="24" style="722" customWidth="1"/>
    <col min="4111" max="4111" width="13.140625" style="722" customWidth="1"/>
    <col min="4112" max="4112" width="13" style="722" customWidth="1"/>
    <col min="4113" max="4113" width="10.42578125" style="722" customWidth="1"/>
    <col min="4114" max="4349" width="9.140625" style="722"/>
    <col min="4350" max="4350" width="5" style="722" customWidth="1"/>
    <col min="4351" max="4351" width="17.7109375" style="722" customWidth="1"/>
    <col min="4352" max="4352" width="13.85546875" style="722" customWidth="1"/>
    <col min="4353" max="4353" width="13.140625" style="722" customWidth="1"/>
    <col min="4354" max="4354" width="12.28515625" style="722" customWidth="1"/>
    <col min="4355" max="4355" width="3" style="722" customWidth="1"/>
    <col min="4356" max="4356" width="20.28515625" style="722" customWidth="1"/>
    <col min="4357" max="4357" width="12.5703125" style="722" customWidth="1"/>
    <col min="4358" max="4358" width="11.7109375" style="722" customWidth="1"/>
    <col min="4359" max="4359" width="9.140625" style="722"/>
    <col min="4360" max="4360" width="2.85546875" style="722" customWidth="1"/>
    <col min="4361" max="4361" width="18.5703125" style="722" customWidth="1"/>
    <col min="4362" max="4362" width="14.42578125" style="722" customWidth="1"/>
    <col min="4363" max="4363" width="13.7109375" style="722" customWidth="1"/>
    <col min="4364" max="4364" width="10.140625" style="722" customWidth="1"/>
    <col min="4365" max="4365" width="4.42578125" style="722" customWidth="1"/>
    <col min="4366" max="4366" width="24" style="722" customWidth="1"/>
    <col min="4367" max="4367" width="13.140625" style="722" customWidth="1"/>
    <col min="4368" max="4368" width="13" style="722" customWidth="1"/>
    <col min="4369" max="4369" width="10.42578125" style="722" customWidth="1"/>
    <col min="4370" max="4605" width="9.140625" style="722"/>
    <col min="4606" max="4606" width="5" style="722" customWidth="1"/>
    <col min="4607" max="4607" width="17.7109375" style="722" customWidth="1"/>
    <col min="4608" max="4608" width="13.85546875" style="722" customWidth="1"/>
    <col min="4609" max="4609" width="13.140625" style="722" customWidth="1"/>
    <col min="4610" max="4610" width="12.28515625" style="722" customWidth="1"/>
    <col min="4611" max="4611" width="3" style="722" customWidth="1"/>
    <col min="4612" max="4612" width="20.28515625" style="722" customWidth="1"/>
    <col min="4613" max="4613" width="12.5703125" style="722" customWidth="1"/>
    <col min="4614" max="4614" width="11.7109375" style="722" customWidth="1"/>
    <col min="4615" max="4615" width="9.140625" style="722"/>
    <col min="4616" max="4616" width="2.85546875" style="722" customWidth="1"/>
    <col min="4617" max="4617" width="18.5703125" style="722" customWidth="1"/>
    <col min="4618" max="4618" width="14.42578125" style="722" customWidth="1"/>
    <col min="4619" max="4619" width="13.7109375" style="722" customWidth="1"/>
    <col min="4620" max="4620" width="10.140625" style="722" customWidth="1"/>
    <col min="4621" max="4621" width="4.42578125" style="722" customWidth="1"/>
    <col min="4622" max="4622" width="24" style="722" customWidth="1"/>
    <col min="4623" max="4623" width="13.140625" style="722" customWidth="1"/>
    <col min="4624" max="4624" width="13" style="722" customWidth="1"/>
    <col min="4625" max="4625" width="10.42578125" style="722" customWidth="1"/>
    <col min="4626" max="4861" width="9.140625" style="722"/>
    <col min="4862" max="4862" width="5" style="722" customWidth="1"/>
    <col min="4863" max="4863" width="17.7109375" style="722" customWidth="1"/>
    <col min="4864" max="4864" width="13.85546875" style="722" customWidth="1"/>
    <col min="4865" max="4865" width="13.140625" style="722" customWidth="1"/>
    <col min="4866" max="4866" width="12.28515625" style="722" customWidth="1"/>
    <col min="4867" max="4867" width="3" style="722" customWidth="1"/>
    <col min="4868" max="4868" width="20.28515625" style="722" customWidth="1"/>
    <col min="4869" max="4869" width="12.5703125" style="722" customWidth="1"/>
    <col min="4870" max="4870" width="11.7109375" style="722" customWidth="1"/>
    <col min="4871" max="4871" width="9.140625" style="722"/>
    <col min="4872" max="4872" width="2.85546875" style="722" customWidth="1"/>
    <col min="4873" max="4873" width="18.5703125" style="722" customWidth="1"/>
    <col min="4874" max="4874" width="14.42578125" style="722" customWidth="1"/>
    <col min="4875" max="4875" width="13.7109375" style="722" customWidth="1"/>
    <col min="4876" max="4876" width="10.140625" style="722" customWidth="1"/>
    <col min="4877" max="4877" width="4.42578125" style="722" customWidth="1"/>
    <col min="4878" max="4878" width="24" style="722" customWidth="1"/>
    <col min="4879" max="4879" width="13.140625" style="722" customWidth="1"/>
    <col min="4880" max="4880" width="13" style="722" customWidth="1"/>
    <col min="4881" max="4881" width="10.42578125" style="722" customWidth="1"/>
    <col min="4882" max="5117" width="9.140625" style="722"/>
    <col min="5118" max="5118" width="5" style="722" customWidth="1"/>
    <col min="5119" max="5119" width="17.7109375" style="722" customWidth="1"/>
    <col min="5120" max="5120" width="13.85546875" style="722" customWidth="1"/>
    <col min="5121" max="5121" width="13.140625" style="722" customWidth="1"/>
    <col min="5122" max="5122" width="12.28515625" style="722" customWidth="1"/>
    <col min="5123" max="5123" width="3" style="722" customWidth="1"/>
    <col min="5124" max="5124" width="20.28515625" style="722" customWidth="1"/>
    <col min="5125" max="5125" width="12.5703125" style="722" customWidth="1"/>
    <col min="5126" max="5126" width="11.7109375" style="722" customWidth="1"/>
    <col min="5127" max="5127" width="9.140625" style="722"/>
    <col min="5128" max="5128" width="2.85546875" style="722" customWidth="1"/>
    <col min="5129" max="5129" width="18.5703125" style="722" customWidth="1"/>
    <col min="5130" max="5130" width="14.42578125" style="722" customWidth="1"/>
    <col min="5131" max="5131" width="13.7109375" style="722" customWidth="1"/>
    <col min="5132" max="5132" width="10.140625" style="722" customWidth="1"/>
    <col min="5133" max="5133" width="4.42578125" style="722" customWidth="1"/>
    <col min="5134" max="5134" width="24" style="722" customWidth="1"/>
    <col min="5135" max="5135" width="13.140625" style="722" customWidth="1"/>
    <col min="5136" max="5136" width="13" style="722" customWidth="1"/>
    <col min="5137" max="5137" width="10.42578125" style="722" customWidth="1"/>
    <col min="5138" max="5373" width="9.140625" style="722"/>
    <col min="5374" max="5374" width="5" style="722" customWidth="1"/>
    <col min="5375" max="5375" width="17.7109375" style="722" customWidth="1"/>
    <col min="5376" max="5376" width="13.85546875" style="722" customWidth="1"/>
    <col min="5377" max="5377" width="13.140625" style="722" customWidth="1"/>
    <col min="5378" max="5378" width="12.28515625" style="722" customWidth="1"/>
    <col min="5379" max="5379" width="3" style="722" customWidth="1"/>
    <col min="5380" max="5380" width="20.28515625" style="722" customWidth="1"/>
    <col min="5381" max="5381" width="12.5703125" style="722" customWidth="1"/>
    <col min="5382" max="5382" width="11.7109375" style="722" customWidth="1"/>
    <col min="5383" max="5383" width="9.140625" style="722"/>
    <col min="5384" max="5384" width="2.85546875" style="722" customWidth="1"/>
    <col min="5385" max="5385" width="18.5703125" style="722" customWidth="1"/>
    <col min="5386" max="5386" width="14.42578125" style="722" customWidth="1"/>
    <col min="5387" max="5387" width="13.7109375" style="722" customWidth="1"/>
    <col min="5388" max="5388" width="10.140625" style="722" customWidth="1"/>
    <col min="5389" max="5389" width="4.42578125" style="722" customWidth="1"/>
    <col min="5390" max="5390" width="24" style="722" customWidth="1"/>
    <col min="5391" max="5391" width="13.140625" style="722" customWidth="1"/>
    <col min="5392" max="5392" width="13" style="722" customWidth="1"/>
    <col min="5393" max="5393" width="10.42578125" style="722" customWidth="1"/>
    <col min="5394" max="5629" width="9.140625" style="722"/>
    <col min="5630" max="5630" width="5" style="722" customWidth="1"/>
    <col min="5631" max="5631" width="17.7109375" style="722" customWidth="1"/>
    <col min="5632" max="5632" width="13.85546875" style="722" customWidth="1"/>
    <col min="5633" max="5633" width="13.140625" style="722" customWidth="1"/>
    <col min="5634" max="5634" width="12.28515625" style="722" customWidth="1"/>
    <col min="5635" max="5635" width="3" style="722" customWidth="1"/>
    <col min="5636" max="5636" width="20.28515625" style="722" customWidth="1"/>
    <col min="5637" max="5637" width="12.5703125" style="722" customWidth="1"/>
    <col min="5638" max="5638" width="11.7109375" style="722" customWidth="1"/>
    <col min="5639" max="5639" width="9.140625" style="722"/>
    <col min="5640" max="5640" width="2.85546875" style="722" customWidth="1"/>
    <col min="5641" max="5641" width="18.5703125" style="722" customWidth="1"/>
    <col min="5642" max="5642" width="14.42578125" style="722" customWidth="1"/>
    <col min="5643" max="5643" width="13.7109375" style="722" customWidth="1"/>
    <col min="5644" max="5644" width="10.140625" style="722" customWidth="1"/>
    <col min="5645" max="5645" width="4.42578125" style="722" customWidth="1"/>
    <col min="5646" max="5646" width="24" style="722" customWidth="1"/>
    <col min="5647" max="5647" width="13.140625" style="722" customWidth="1"/>
    <col min="5648" max="5648" width="13" style="722" customWidth="1"/>
    <col min="5649" max="5649" width="10.42578125" style="722" customWidth="1"/>
    <col min="5650" max="5885" width="9.140625" style="722"/>
    <col min="5886" max="5886" width="5" style="722" customWidth="1"/>
    <col min="5887" max="5887" width="17.7109375" style="722" customWidth="1"/>
    <col min="5888" max="5888" width="13.85546875" style="722" customWidth="1"/>
    <col min="5889" max="5889" width="13.140625" style="722" customWidth="1"/>
    <col min="5890" max="5890" width="12.28515625" style="722" customWidth="1"/>
    <col min="5891" max="5891" width="3" style="722" customWidth="1"/>
    <col min="5892" max="5892" width="20.28515625" style="722" customWidth="1"/>
    <col min="5893" max="5893" width="12.5703125" style="722" customWidth="1"/>
    <col min="5894" max="5894" width="11.7109375" style="722" customWidth="1"/>
    <col min="5895" max="5895" width="9.140625" style="722"/>
    <col min="5896" max="5896" width="2.85546875" style="722" customWidth="1"/>
    <col min="5897" max="5897" width="18.5703125" style="722" customWidth="1"/>
    <col min="5898" max="5898" width="14.42578125" style="722" customWidth="1"/>
    <col min="5899" max="5899" width="13.7109375" style="722" customWidth="1"/>
    <col min="5900" max="5900" width="10.140625" style="722" customWidth="1"/>
    <col min="5901" max="5901" width="4.42578125" style="722" customWidth="1"/>
    <col min="5902" max="5902" width="24" style="722" customWidth="1"/>
    <col min="5903" max="5903" width="13.140625" style="722" customWidth="1"/>
    <col min="5904" max="5904" width="13" style="722" customWidth="1"/>
    <col min="5905" max="5905" width="10.42578125" style="722" customWidth="1"/>
    <col min="5906" max="6141" width="9.140625" style="722"/>
    <col min="6142" max="6142" width="5" style="722" customWidth="1"/>
    <col min="6143" max="6143" width="17.7109375" style="722" customWidth="1"/>
    <col min="6144" max="6144" width="13.85546875" style="722" customWidth="1"/>
    <col min="6145" max="6145" width="13.140625" style="722" customWidth="1"/>
    <col min="6146" max="6146" width="12.28515625" style="722" customWidth="1"/>
    <col min="6147" max="6147" width="3" style="722" customWidth="1"/>
    <col min="6148" max="6148" width="20.28515625" style="722" customWidth="1"/>
    <col min="6149" max="6149" width="12.5703125" style="722" customWidth="1"/>
    <col min="6150" max="6150" width="11.7109375" style="722" customWidth="1"/>
    <col min="6151" max="6151" width="9.140625" style="722"/>
    <col min="6152" max="6152" width="2.85546875" style="722" customWidth="1"/>
    <col min="6153" max="6153" width="18.5703125" style="722" customWidth="1"/>
    <col min="6154" max="6154" width="14.42578125" style="722" customWidth="1"/>
    <col min="6155" max="6155" width="13.7109375" style="722" customWidth="1"/>
    <col min="6156" max="6156" width="10.140625" style="722" customWidth="1"/>
    <col min="6157" max="6157" width="4.42578125" style="722" customWidth="1"/>
    <col min="6158" max="6158" width="24" style="722" customWidth="1"/>
    <col min="6159" max="6159" width="13.140625" style="722" customWidth="1"/>
    <col min="6160" max="6160" width="13" style="722" customWidth="1"/>
    <col min="6161" max="6161" width="10.42578125" style="722" customWidth="1"/>
    <col min="6162" max="6397" width="9.140625" style="722"/>
    <col min="6398" max="6398" width="5" style="722" customWidth="1"/>
    <col min="6399" max="6399" width="17.7109375" style="722" customWidth="1"/>
    <col min="6400" max="6400" width="13.85546875" style="722" customWidth="1"/>
    <col min="6401" max="6401" width="13.140625" style="722" customWidth="1"/>
    <col min="6402" max="6402" width="12.28515625" style="722" customWidth="1"/>
    <col min="6403" max="6403" width="3" style="722" customWidth="1"/>
    <col min="6404" max="6404" width="20.28515625" style="722" customWidth="1"/>
    <col min="6405" max="6405" width="12.5703125" style="722" customWidth="1"/>
    <col min="6406" max="6406" width="11.7109375" style="722" customWidth="1"/>
    <col min="6407" max="6407" width="9.140625" style="722"/>
    <col min="6408" max="6408" width="2.85546875" style="722" customWidth="1"/>
    <col min="6409" max="6409" width="18.5703125" style="722" customWidth="1"/>
    <col min="6410" max="6410" width="14.42578125" style="722" customWidth="1"/>
    <col min="6411" max="6411" width="13.7109375" style="722" customWidth="1"/>
    <col min="6412" max="6412" width="10.140625" style="722" customWidth="1"/>
    <col min="6413" max="6413" width="4.42578125" style="722" customWidth="1"/>
    <col min="6414" max="6414" width="24" style="722" customWidth="1"/>
    <col min="6415" max="6415" width="13.140625" style="722" customWidth="1"/>
    <col min="6416" max="6416" width="13" style="722" customWidth="1"/>
    <col min="6417" max="6417" width="10.42578125" style="722" customWidth="1"/>
    <col min="6418" max="6653" width="9.140625" style="722"/>
    <col min="6654" max="6654" width="5" style="722" customWidth="1"/>
    <col min="6655" max="6655" width="17.7109375" style="722" customWidth="1"/>
    <col min="6656" max="6656" width="13.85546875" style="722" customWidth="1"/>
    <col min="6657" max="6657" width="13.140625" style="722" customWidth="1"/>
    <col min="6658" max="6658" width="12.28515625" style="722" customWidth="1"/>
    <col min="6659" max="6659" width="3" style="722" customWidth="1"/>
    <col min="6660" max="6660" width="20.28515625" style="722" customWidth="1"/>
    <col min="6661" max="6661" width="12.5703125" style="722" customWidth="1"/>
    <col min="6662" max="6662" width="11.7109375" style="722" customWidth="1"/>
    <col min="6663" max="6663" width="9.140625" style="722"/>
    <col min="6664" max="6664" width="2.85546875" style="722" customWidth="1"/>
    <col min="6665" max="6665" width="18.5703125" style="722" customWidth="1"/>
    <col min="6666" max="6666" width="14.42578125" style="722" customWidth="1"/>
    <col min="6667" max="6667" width="13.7109375" style="722" customWidth="1"/>
    <col min="6668" max="6668" width="10.140625" style="722" customWidth="1"/>
    <col min="6669" max="6669" width="4.42578125" style="722" customWidth="1"/>
    <col min="6670" max="6670" width="24" style="722" customWidth="1"/>
    <col min="6671" max="6671" width="13.140625" style="722" customWidth="1"/>
    <col min="6672" max="6672" width="13" style="722" customWidth="1"/>
    <col min="6673" max="6673" width="10.42578125" style="722" customWidth="1"/>
    <col min="6674" max="6909" width="9.140625" style="722"/>
    <col min="6910" max="6910" width="5" style="722" customWidth="1"/>
    <col min="6911" max="6911" width="17.7109375" style="722" customWidth="1"/>
    <col min="6912" max="6912" width="13.85546875" style="722" customWidth="1"/>
    <col min="6913" max="6913" width="13.140625" style="722" customWidth="1"/>
    <col min="6914" max="6914" width="12.28515625" style="722" customWidth="1"/>
    <col min="6915" max="6915" width="3" style="722" customWidth="1"/>
    <col min="6916" max="6916" width="20.28515625" style="722" customWidth="1"/>
    <col min="6917" max="6917" width="12.5703125" style="722" customWidth="1"/>
    <col min="6918" max="6918" width="11.7109375" style="722" customWidth="1"/>
    <col min="6919" max="6919" width="9.140625" style="722"/>
    <col min="6920" max="6920" width="2.85546875" style="722" customWidth="1"/>
    <col min="6921" max="6921" width="18.5703125" style="722" customWidth="1"/>
    <col min="6922" max="6922" width="14.42578125" style="722" customWidth="1"/>
    <col min="6923" max="6923" width="13.7109375" style="722" customWidth="1"/>
    <col min="6924" max="6924" width="10.140625" style="722" customWidth="1"/>
    <col min="6925" max="6925" width="4.42578125" style="722" customWidth="1"/>
    <col min="6926" max="6926" width="24" style="722" customWidth="1"/>
    <col min="6927" max="6927" width="13.140625" style="722" customWidth="1"/>
    <col min="6928" max="6928" width="13" style="722" customWidth="1"/>
    <col min="6929" max="6929" width="10.42578125" style="722" customWidth="1"/>
    <col min="6930" max="7165" width="9.140625" style="722"/>
    <col min="7166" max="7166" width="5" style="722" customWidth="1"/>
    <col min="7167" max="7167" width="17.7109375" style="722" customWidth="1"/>
    <col min="7168" max="7168" width="13.85546875" style="722" customWidth="1"/>
    <col min="7169" max="7169" width="13.140625" style="722" customWidth="1"/>
    <col min="7170" max="7170" width="12.28515625" style="722" customWidth="1"/>
    <col min="7171" max="7171" width="3" style="722" customWidth="1"/>
    <col min="7172" max="7172" width="20.28515625" style="722" customWidth="1"/>
    <col min="7173" max="7173" width="12.5703125" style="722" customWidth="1"/>
    <col min="7174" max="7174" width="11.7109375" style="722" customWidth="1"/>
    <col min="7175" max="7175" width="9.140625" style="722"/>
    <col min="7176" max="7176" width="2.85546875" style="722" customWidth="1"/>
    <col min="7177" max="7177" width="18.5703125" style="722" customWidth="1"/>
    <col min="7178" max="7178" width="14.42578125" style="722" customWidth="1"/>
    <col min="7179" max="7179" width="13.7109375" style="722" customWidth="1"/>
    <col min="7180" max="7180" width="10.140625" style="722" customWidth="1"/>
    <col min="7181" max="7181" width="4.42578125" style="722" customWidth="1"/>
    <col min="7182" max="7182" width="24" style="722" customWidth="1"/>
    <col min="7183" max="7183" width="13.140625" style="722" customWidth="1"/>
    <col min="7184" max="7184" width="13" style="722" customWidth="1"/>
    <col min="7185" max="7185" width="10.42578125" style="722" customWidth="1"/>
    <col min="7186" max="7421" width="9.140625" style="722"/>
    <col min="7422" max="7422" width="5" style="722" customWidth="1"/>
    <col min="7423" max="7423" width="17.7109375" style="722" customWidth="1"/>
    <col min="7424" max="7424" width="13.85546875" style="722" customWidth="1"/>
    <col min="7425" max="7425" width="13.140625" style="722" customWidth="1"/>
    <col min="7426" max="7426" width="12.28515625" style="722" customWidth="1"/>
    <col min="7427" max="7427" width="3" style="722" customWidth="1"/>
    <col min="7428" max="7428" width="20.28515625" style="722" customWidth="1"/>
    <col min="7429" max="7429" width="12.5703125" style="722" customWidth="1"/>
    <col min="7430" max="7430" width="11.7109375" style="722" customWidth="1"/>
    <col min="7431" max="7431" width="9.140625" style="722"/>
    <col min="7432" max="7432" width="2.85546875" style="722" customWidth="1"/>
    <col min="7433" max="7433" width="18.5703125" style="722" customWidth="1"/>
    <col min="7434" max="7434" width="14.42578125" style="722" customWidth="1"/>
    <col min="7435" max="7435" width="13.7109375" style="722" customWidth="1"/>
    <col min="7436" max="7436" width="10.140625" style="722" customWidth="1"/>
    <col min="7437" max="7437" width="4.42578125" style="722" customWidth="1"/>
    <col min="7438" max="7438" width="24" style="722" customWidth="1"/>
    <col min="7439" max="7439" width="13.140625" style="722" customWidth="1"/>
    <col min="7440" max="7440" width="13" style="722" customWidth="1"/>
    <col min="7441" max="7441" width="10.42578125" style="722" customWidth="1"/>
    <col min="7442" max="7677" width="9.140625" style="722"/>
    <col min="7678" max="7678" width="5" style="722" customWidth="1"/>
    <col min="7679" max="7679" width="17.7109375" style="722" customWidth="1"/>
    <col min="7680" max="7680" width="13.85546875" style="722" customWidth="1"/>
    <col min="7681" max="7681" width="13.140625" style="722" customWidth="1"/>
    <col min="7682" max="7682" width="12.28515625" style="722" customWidth="1"/>
    <col min="7683" max="7683" width="3" style="722" customWidth="1"/>
    <col min="7684" max="7684" width="20.28515625" style="722" customWidth="1"/>
    <col min="7685" max="7685" width="12.5703125" style="722" customWidth="1"/>
    <col min="7686" max="7686" width="11.7109375" style="722" customWidth="1"/>
    <col min="7687" max="7687" width="9.140625" style="722"/>
    <col min="7688" max="7688" width="2.85546875" style="722" customWidth="1"/>
    <col min="7689" max="7689" width="18.5703125" style="722" customWidth="1"/>
    <col min="7690" max="7690" width="14.42578125" style="722" customWidth="1"/>
    <col min="7691" max="7691" width="13.7109375" style="722" customWidth="1"/>
    <col min="7692" max="7692" width="10.140625" style="722" customWidth="1"/>
    <col min="7693" max="7693" width="4.42578125" style="722" customWidth="1"/>
    <col min="7694" max="7694" width="24" style="722" customWidth="1"/>
    <col min="7695" max="7695" width="13.140625" style="722" customWidth="1"/>
    <col min="7696" max="7696" width="13" style="722" customWidth="1"/>
    <col min="7697" max="7697" width="10.42578125" style="722" customWidth="1"/>
    <col min="7698" max="7933" width="9.140625" style="722"/>
    <col min="7934" max="7934" width="5" style="722" customWidth="1"/>
    <col min="7935" max="7935" width="17.7109375" style="722" customWidth="1"/>
    <col min="7936" max="7936" width="13.85546875" style="722" customWidth="1"/>
    <col min="7937" max="7937" width="13.140625" style="722" customWidth="1"/>
    <col min="7938" max="7938" width="12.28515625" style="722" customWidth="1"/>
    <col min="7939" max="7939" width="3" style="722" customWidth="1"/>
    <col min="7940" max="7940" width="20.28515625" style="722" customWidth="1"/>
    <col min="7941" max="7941" width="12.5703125" style="722" customWidth="1"/>
    <col min="7942" max="7942" width="11.7109375" style="722" customWidth="1"/>
    <col min="7943" max="7943" width="9.140625" style="722"/>
    <col min="7944" max="7944" width="2.85546875" style="722" customWidth="1"/>
    <col min="7945" max="7945" width="18.5703125" style="722" customWidth="1"/>
    <col min="7946" max="7946" width="14.42578125" style="722" customWidth="1"/>
    <col min="7947" max="7947" width="13.7109375" style="722" customWidth="1"/>
    <col min="7948" max="7948" width="10.140625" style="722" customWidth="1"/>
    <col min="7949" max="7949" width="4.42578125" style="722" customWidth="1"/>
    <col min="7950" max="7950" width="24" style="722" customWidth="1"/>
    <col min="7951" max="7951" width="13.140625" style="722" customWidth="1"/>
    <col min="7952" max="7952" width="13" style="722" customWidth="1"/>
    <col min="7953" max="7953" width="10.42578125" style="722" customWidth="1"/>
    <col min="7954" max="8189" width="9.140625" style="722"/>
    <col min="8190" max="8190" width="5" style="722" customWidth="1"/>
    <col min="8191" max="8191" width="17.7109375" style="722" customWidth="1"/>
    <col min="8192" max="8192" width="13.85546875" style="722" customWidth="1"/>
    <col min="8193" max="8193" width="13.140625" style="722" customWidth="1"/>
    <col min="8194" max="8194" width="12.28515625" style="722" customWidth="1"/>
    <col min="8195" max="8195" width="3" style="722" customWidth="1"/>
    <col min="8196" max="8196" width="20.28515625" style="722" customWidth="1"/>
    <col min="8197" max="8197" width="12.5703125" style="722" customWidth="1"/>
    <col min="8198" max="8198" width="11.7109375" style="722" customWidth="1"/>
    <col min="8199" max="8199" width="9.140625" style="722"/>
    <col min="8200" max="8200" width="2.85546875" style="722" customWidth="1"/>
    <col min="8201" max="8201" width="18.5703125" style="722" customWidth="1"/>
    <col min="8202" max="8202" width="14.42578125" style="722" customWidth="1"/>
    <col min="8203" max="8203" width="13.7109375" style="722" customWidth="1"/>
    <col min="8204" max="8204" width="10.140625" style="722" customWidth="1"/>
    <col min="8205" max="8205" width="4.42578125" style="722" customWidth="1"/>
    <col min="8206" max="8206" width="24" style="722" customWidth="1"/>
    <col min="8207" max="8207" width="13.140625" style="722" customWidth="1"/>
    <col min="8208" max="8208" width="13" style="722" customWidth="1"/>
    <col min="8209" max="8209" width="10.42578125" style="722" customWidth="1"/>
    <col min="8210" max="8445" width="9.140625" style="722"/>
    <col min="8446" max="8446" width="5" style="722" customWidth="1"/>
    <col min="8447" max="8447" width="17.7109375" style="722" customWidth="1"/>
    <col min="8448" max="8448" width="13.85546875" style="722" customWidth="1"/>
    <col min="8449" max="8449" width="13.140625" style="722" customWidth="1"/>
    <col min="8450" max="8450" width="12.28515625" style="722" customWidth="1"/>
    <col min="8451" max="8451" width="3" style="722" customWidth="1"/>
    <col min="8452" max="8452" width="20.28515625" style="722" customWidth="1"/>
    <col min="8453" max="8453" width="12.5703125" style="722" customWidth="1"/>
    <col min="8454" max="8454" width="11.7109375" style="722" customWidth="1"/>
    <col min="8455" max="8455" width="9.140625" style="722"/>
    <col min="8456" max="8456" width="2.85546875" style="722" customWidth="1"/>
    <col min="8457" max="8457" width="18.5703125" style="722" customWidth="1"/>
    <col min="8458" max="8458" width="14.42578125" style="722" customWidth="1"/>
    <col min="8459" max="8459" width="13.7109375" style="722" customWidth="1"/>
    <col min="8460" max="8460" width="10.140625" style="722" customWidth="1"/>
    <col min="8461" max="8461" width="4.42578125" style="722" customWidth="1"/>
    <col min="8462" max="8462" width="24" style="722" customWidth="1"/>
    <col min="8463" max="8463" width="13.140625" style="722" customWidth="1"/>
    <col min="8464" max="8464" width="13" style="722" customWidth="1"/>
    <col min="8465" max="8465" width="10.42578125" style="722" customWidth="1"/>
    <col min="8466" max="8701" width="9.140625" style="722"/>
    <col min="8702" max="8702" width="5" style="722" customWidth="1"/>
    <col min="8703" max="8703" width="17.7109375" style="722" customWidth="1"/>
    <col min="8704" max="8704" width="13.85546875" style="722" customWidth="1"/>
    <col min="8705" max="8705" width="13.140625" style="722" customWidth="1"/>
    <col min="8706" max="8706" width="12.28515625" style="722" customWidth="1"/>
    <col min="8707" max="8707" width="3" style="722" customWidth="1"/>
    <col min="8708" max="8708" width="20.28515625" style="722" customWidth="1"/>
    <col min="8709" max="8709" width="12.5703125" style="722" customWidth="1"/>
    <col min="8710" max="8710" width="11.7109375" style="722" customWidth="1"/>
    <col min="8711" max="8711" width="9.140625" style="722"/>
    <col min="8712" max="8712" width="2.85546875" style="722" customWidth="1"/>
    <col min="8713" max="8713" width="18.5703125" style="722" customWidth="1"/>
    <col min="8714" max="8714" width="14.42578125" style="722" customWidth="1"/>
    <col min="8715" max="8715" width="13.7109375" style="722" customWidth="1"/>
    <col min="8716" max="8716" width="10.140625" style="722" customWidth="1"/>
    <col min="8717" max="8717" width="4.42578125" style="722" customWidth="1"/>
    <col min="8718" max="8718" width="24" style="722" customWidth="1"/>
    <col min="8719" max="8719" width="13.140625" style="722" customWidth="1"/>
    <col min="8720" max="8720" width="13" style="722" customWidth="1"/>
    <col min="8721" max="8721" width="10.42578125" style="722" customWidth="1"/>
    <col min="8722" max="8957" width="9.140625" style="722"/>
    <col min="8958" max="8958" width="5" style="722" customWidth="1"/>
    <col min="8959" max="8959" width="17.7109375" style="722" customWidth="1"/>
    <col min="8960" max="8960" width="13.85546875" style="722" customWidth="1"/>
    <col min="8961" max="8961" width="13.140625" style="722" customWidth="1"/>
    <col min="8962" max="8962" width="12.28515625" style="722" customWidth="1"/>
    <col min="8963" max="8963" width="3" style="722" customWidth="1"/>
    <col min="8964" max="8964" width="20.28515625" style="722" customWidth="1"/>
    <col min="8965" max="8965" width="12.5703125" style="722" customWidth="1"/>
    <col min="8966" max="8966" width="11.7109375" style="722" customWidth="1"/>
    <col min="8967" max="8967" width="9.140625" style="722"/>
    <col min="8968" max="8968" width="2.85546875" style="722" customWidth="1"/>
    <col min="8969" max="8969" width="18.5703125" style="722" customWidth="1"/>
    <col min="8970" max="8970" width="14.42578125" style="722" customWidth="1"/>
    <col min="8971" max="8971" width="13.7109375" style="722" customWidth="1"/>
    <col min="8972" max="8972" width="10.140625" style="722" customWidth="1"/>
    <col min="8973" max="8973" width="4.42578125" style="722" customWidth="1"/>
    <col min="8974" max="8974" width="24" style="722" customWidth="1"/>
    <col min="8975" max="8975" width="13.140625" style="722" customWidth="1"/>
    <col min="8976" max="8976" width="13" style="722" customWidth="1"/>
    <col min="8977" max="8977" width="10.42578125" style="722" customWidth="1"/>
    <col min="8978" max="9213" width="9.140625" style="722"/>
    <col min="9214" max="9214" width="5" style="722" customWidth="1"/>
    <col min="9215" max="9215" width="17.7109375" style="722" customWidth="1"/>
    <col min="9216" max="9216" width="13.85546875" style="722" customWidth="1"/>
    <col min="9217" max="9217" width="13.140625" style="722" customWidth="1"/>
    <col min="9218" max="9218" width="12.28515625" style="722" customWidth="1"/>
    <col min="9219" max="9219" width="3" style="722" customWidth="1"/>
    <col min="9220" max="9220" width="20.28515625" style="722" customWidth="1"/>
    <col min="9221" max="9221" width="12.5703125" style="722" customWidth="1"/>
    <col min="9222" max="9222" width="11.7109375" style="722" customWidth="1"/>
    <col min="9223" max="9223" width="9.140625" style="722"/>
    <col min="9224" max="9224" width="2.85546875" style="722" customWidth="1"/>
    <col min="9225" max="9225" width="18.5703125" style="722" customWidth="1"/>
    <col min="9226" max="9226" width="14.42578125" style="722" customWidth="1"/>
    <col min="9227" max="9227" width="13.7109375" style="722" customWidth="1"/>
    <col min="9228" max="9228" width="10.140625" style="722" customWidth="1"/>
    <col min="9229" max="9229" width="4.42578125" style="722" customWidth="1"/>
    <col min="9230" max="9230" width="24" style="722" customWidth="1"/>
    <col min="9231" max="9231" width="13.140625" style="722" customWidth="1"/>
    <col min="9232" max="9232" width="13" style="722" customWidth="1"/>
    <col min="9233" max="9233" width="10.42578125" style="722" customWidth="1"/>
    <col min="9234" max="9469" width="9.140625" style="722"/>
    <col min="9470" max="9470" width="5" style="722" customWidth="1"/>
    <col min="9471" max="9471" width="17.7109375" style="722" customWidth="1"/>
    <col min="9472" max="9472" width="13.85546875" style="722" customWidth="1"/>
    <col min="9473" max="9473" width="13.140625" style="722" customWidth="1"/>
    <col min="9474" max="9474" width="12.28515625" style="722" customWidth="1"/>
    <col min="9475" max="9475" width="3" style="722" customWidth="1"/>
    <col min="9476" max="9476" width="20.28515625" style="722" customWidth="1"/>
    <col min="9477" max="9477" width="12.5703125" style="722" customWidth="1"/>
    <col min="9478" max="9478" width="11.7109375" style="722" customWidth="1"/>
    <col min="9479" max="9479" width="9.140625" style="722"/>
    <col min="9480" max="9480" width="2.85546875" style="722" customWidth="1"/>
    <col min="9481" max="9481" width="18.5703125" style="722" customWidth="1"/>
    <col min="9482" max="9482" width="14.42578125" style="722" customWidth="1"/>
    <col min="9483" max="9483" width="13.7109375" style="722" customWidth="1"/>
    <col min="9484" max="9484" width="10.140625" style="722" customWidth="1"/>
    <col min="9485" max="9485" width="4.42578125" style="722" customWidth="1"/>
    <col min="9486" max="9486" width="24" style="722" customWidth="1"/>
    <col min="9487" max="9487" width="13.140625" style="722" customWidth="1"/>
    <col min="9488" max="9488" width="13" style="722" customWidth="1"/>
    <col min="9489" max="9489" width="10.42578125" style="722" customWidth="1"/>
    <col min="9490" max="9725" width="9.140625" style="722"/>
    <col min="9726" max="9726" width="5" style="722" customWidth="1"/>
    <col min="9727" max="9727" width="17.7109375" style="722" customWidth="1"/>
    <col min="9728" max="9728" width="13.85546875" style="722" customWidth="1"/>
    <col min="9729" max="9729" width="13.140625" style="722" customWidth="1"/>
    <col min="9730" max="9730" width="12.28515625" style="722" customWidth="1"/>
    <col min="9731" max="9731" width="3" style="722" customWidth="1"/>
    <col min="9732" max="9732" width="20.28515625" style="722" customWidth="1"/>
    <col min="9733" max="9733" width="12.5703125" style="722" customWidth="1"/>
    <col min="9734" max="9734" width="11.7109375" style="722" customWidth="1"/>
    <col min="9735" max="9735" width="9.140625" style="722"/>
    <col min="9736" max="9736" width="2.85546875" style="722" customWidth="1"/>
    <col min="9737" max="9737" width="18.5703125" style="722" customWidth="1"/>
    <col min="9738" max="9738" width="14.42578125" style="722" customWidth="1"/>
    <col min="9739" max="9739" width="13.7109375" style="722" customWidth="1"/>
    <col min="9740" max="9740" width="10.140625" style="722" customWidth="1"/>
    <col min="9741" max="9741" width="4.42578125" style="722" customWidth="1"/>
    <col min="9742" max="9742" width="24" style="722" customWidth="1"/>
    <col min="9743" max="9743" width="13.140625" style="722" customWidth="1"/>
    <col min="9744" max="9744" width="13" style="722" customWidth="1"/>
    <col min="9745" max="9745" width="10.42578125" style="722" customWidth="1"/>
    <col min="9746" max="9981" width="9.140625" style="722"/>
    <col min="9982" max="9982" width="5" style="722" customWidth="1"/>
    <col min="9983" max="9983" width="17.7109375" style="722" customWidth="1"/>
    <col min="9984" max="9984" width="13.85546875" style="722" customWidth="1"/>
    <col min="9985" max="9985" width="13.140625" style="722" customWidth="1"/>
    <col min="9986" max="9986" width="12.28515625" style="722" customWidth="1"/>
    <col min="9987" max="9987" width="3" style="722" customWidth="1"/>
    <col min="9988" max="9988" width="20.28515625" style="722" customWidth="1"/>
    <col min="9989" max="9989" width="12.5703125" style="722" customWidth="1"/>
    <col min="9990" max="9990" width="11.7109375" style="722" customWidth="1"/>
    <col min="9991" max="9991" width="9.140625" style="722"/>
    <col min="9992" max="9992" width="2.85546875" style="722" customWidth="1"/>
    <col min="9993" max="9993" width="18.5703125" style="722" customWidth="1"/>
    <col min="9994" max="9994" width="14.42578125" style="722" customWidth="1"/>
    <col min="9995" max="9995" width="13.7109375" style="722" customWidth="1"/>
    <col min="9996" max="9996" width="10.140625" style="722" customWidth="1"/>
    <col min="9997" max="9997" width="4.42578125" style="722" customWidth="1"/>
    <col min="9998" max="9998" width="24" style="722" customWidth="1"/>
    <col min="9999" max="9999" width="13.140625" style="722" customWidth="1"/>
    <col min="10000" max="10000" width="13" style="722" customWidth="1"/>
    <col min="10001" max="10001" width="10.42578125" style="722" customWidth="1"/>
    <col min="10002" max="10237" width="9.140625" style="722"/>
    <col min="10238" max="10238" width="5" style="722" customWidth="1"/>
    <col min="10239" max="10239" width="17.7109375" style="722" customWidth="1"/>
    <col min="10240" max="10240" width="13.85546875" style="722" customWidth="1"/>
    <col min="10241" max="10241" width="13.140625" style="722" customWidth="1"/>
    <col min="10242" max="10242" width="12.28515625" style="722" customWidth="1"/>
    <col min="10243" max="10243" width="3" style="722" customWidth="1"/>
    <col min="10244" max="10244" width="20.28515625" style="722" customWidth="1"/>
    <col min="10245" max="10245" width="12.5703125" style="722" customWidth="1"/>
    <col min="10246" max="10246" width="11.7109375" style="722" customWidth="1"/>
    <col min="10247" max="10247" width="9.140625" style="722"/>
    <col min="10248" max="10248" width="2.85546875" style="722" customWidth="1"/>
    <col min="10249" max="10249" width="18.5703125" style="722" customWidth="1"/>
    <col min="10250" max="10250" width="14.42578125" style="722" customWidth="1"/>
    <col min="10251" max="10251" width="13.7109375" style="722" customWidth="1"/>
    <col min="10252" max="10252" width="10.140625" style="722" customWidth="1"/>
    <col min="10253" max="10253" width="4.42578125" style="722" customWidth="1"/>
    <col min="10254" max="10254" width="24" style="722" customWidth="1"/>
    <col min="10255" max="10255" width="13.140625" style="722" customWidth="1"/>
    <col min="10256" max="10256" width="13" style="722" customWidth="1"/>
    <col min="10257" max="10257" width="10.42578125" style="722" customWidth="1"/>
    <col min="10258" max="10493" width="9.140625" style="722"/>
    <col min="10494" max="10494" width="5" style="722" customWidth="1"/>
    <col min="10495" max="10495" width="17.7109375" style="722" customWidth="1"/>
    <col min="10496" max="10496" width="13.85546875" style="722" customWidth="1"/>
    <col min="10497" max="10497" width="13.140625" style="722" customWidth="1"/>
    <col min="10498" max="10498" width="12.28515625" style="722" customWidth="1"/>
    <col min="10499" max="10499" width="3" style="722" customWidth="1"/>
    <col min="10500" max="10500" width="20.28515625" style="722" customWidth="1"/>
    <col min="10501" max="10501" width="12.5703125" style="722" customWidth="1"/>
    <col min="10502" max="10502" width="11.7109375" style="722" customWidth="1"/>
    <col min="10503" max="10503" width="9.140625" style="722"/>
    <col min="10504" max="10504" width="2.85546875" style="722" customWidth="1"/>
    <col min="10505" max="10505" width="18.5703125" style="722" customWidth="1"/>
    <col min="10506" max="10506" width="14.42578125" style="722" customWidth="1"/>
    <col min="10507" max="10507" width="13.7109375" style="722" customWidth="1"/>
    <col min="10508" max="10508" width="10.140625" style="722" customWidth="1"/>
    <col min="10509" max="10509" width="4.42578125" style="722" customWidth="1"/>
    <col min="10510" max="10510" width="24" style="722" customWidth="1"/>
    <col min="10511" max="10511" width="13.140625" style="722" customWidth="1"/>
    <col min="10512" max="10512" width="13" style="722" customWidth="1"/>
    <col min="10513" max="10513" width="10.42578125" style="722" customWidth="1"/>
    <col min="10514" max="10749" width="9.140625" style="722"/>
    <col min="10750" max="10750" width="5" style="722" customWidth="1"/>
    <col min="10751" max="10751" width="17.7109375" style="722" customWidth="1"/>
    <col min="10752" max="10752" width="13.85546875" style="722" customWidth="1"/>
    <col min="10753" max="10753" width="13.140625" style="722" customWidth="1"/>
    <col min="10754" max="10754" width="12.28515625" style="722" customWidth="1"/>
    <col min="10755" max="10755" width="3" style="722" customWidth="1"/>
    <col min="10756" max="10756" width="20.28515625" style="722" customWidth="1"/>
    <col min="10757" max="10757" width="12.5703125" style="722" customWidth="1"/>
    <col min="10758" max="10758" width="11.7109375" style="722" customWidth="1"/>
    <col min="10759" max="10759" width="9.140625" style="722"/>
    <col min="10760" max="10760" width="2.85546875" style="722" customWidth="1"/>
    <col min="10761" max="10761" width="18.5703125" style="722" customWidth="1"/>
    <col min="10762" max="10762" width="14.42578125" style="722" customWidth="1"/>
    <col min="10763" max="10763" width="13.7109375" style="722" customWidth="1"/>
    <col min="10764" max="10764" width="10.140625" style="722" customWidth="1"/>
    <col min="10765" max="10765" width="4.42578125" style="722" customWidth="1"/>
    <col min="10766" max="10766" width="24" style="722" customWidth="1"/>
    <col min="10767" max="10767" width="13.140625" style="722" customWidth="1"/>
    <col min="10768" max="10768" width="13" style="722" customWidth="1"/>
    <col min="10769" max="10769" width="10.42578125" style="722" customWidth="1"/>
    <col min="10770" max="11005" width="9.140625" style="722"/>
    <col min="11006" max="11006" width="5" style="722" customWidth="1"/>
    <col min="11007" max="11007" width="17.7109375" style="722" customWidth="1"/>
    <col min="11008" max="11008" width="13.85546875" style="722" customWidth="1"/>
    <col min="11009" max="11009" width="13.140625" style="722" customWidth="1"/>
    <col min="11010" max="11010" width="12.28515625" style="722" customWidth="1"/>
    <col min="11011" max="11011" width="3" style="722" customWidth="1"/>
    <col min="11012" max="11012" width="20.28515625" style="722" customWidth="1"/>
    <col min="11013" max="11013" width="12.5703125" style="722" customWidth="1"/>
    <col min="11014" max="11014" width="11.7109375" style="722" customWidth="1"/>
    <col min="11015" max="11015" width="9.140625" style="722"/>
    <col min="11016" max="11016" width="2.85546875" style="722" customWidth="1"/>
    <col min="11017" max="11017" width="18.5703125" style="722" customWidth="1"/>
    <col min="11018" max="11018" width="14.42578125" style="722" customWidth="1"/>
    <col min="11019" max="11019" width="13.7109375" style="722" customWidth="1"/>
    <col min="11020" max="11020" width="10.140625" style="722" customWidth="1"/>
    <col min="11021" max="11021" width="4.42578125" style="722" customWidth="1"/>
    <col min="11022" max="11022" width="24" style="722" customWidth="1"/>
    <col min="11023" max="11023" width="13.140625" style="722" customWidth="1"/>
    <col min="11024" max="11024" width="13" style="722" customWidth="1"/>
    <col min="11025" max="11025" width="10.42578125" style="722" customWidth="1"/>
    <col min="11026" max="11261" width="9.140625" style="722"/>
    <col min="11262" max="11262" width="5" style="722" customWidth="1"/>
    <col min="11263" max="11263" width="17.7109375" style="722" customWidth="1"/>
    <col min="11264" max="11264" width="13.85546875" style="722" customWidth="1"/>
    <col min="11265" max="11265" width="13.140625" style="722" customWidth="1"/>
    <col min="11266" max="11266" width="12.28515625" style="722" customWidth="1"/>
    <col min="11267" max="11267" width="3" style="722" customWidth="1"/>
    <col min="11268" max="11268" width="20.28515625" style="722" customWidth="1"/>
    <col min="11269" max="11269" width="12.5703125" style="722" customWidth="1"/>
    <col min="11270" max="11270" width="11.7109375" style="722" customWidth="1"/>
    <col min="11271" max="11271" width="9.140625" style="722"/>
    <col min="11272" max="11272" width="2.85546875" style="722" customWidth="1"/>
    <col min="11273" max="11273" width="18.5703125" style="722" customWidth="1"/>
    <col min="11274" max="11274" width="14.42578125" style="722" customWidth="1"/>
    <col min="11275" max="11275" width="13.7109375" style="722" customWidth="1"/>
    <col min="11276" max="11276" width="10.140625" style="722" customWidth="1"/>
    <col min="11277" max="11277" width="4.42578125" style="722" customWidth="1"/>
    <col min="11278" max="11278" width="24" style="722" customWidth="1"/>
    <col min="11279" max="11279" width="13.140625" style="722" customWidth="1"/>
    <col min="11280" max="11280" width="13" style="722" customWidth="1"/>
    <col min="11281" max="11281" width="10.42578125" style="722" customWidth="1"/>
    <col min="11282" max="11517" width="9.140625" style="722"/>
    <col min="11518" max="11518" width="5" style="722" customWidth="1"/>
    <col min="11519" max="11519" width="17.7109375" style="722" customWidth="1"/>
    <col min="11520" max="11520" width="13.85546875" style="722" customWidth="1"/>
    <col min="11521" max="11521" width="13.140625" style="722" customWidth="1"/>
    <col min="11522" max="11522" width="12.28515625" style="722" customWidth="1"/>
    <col min="11523" max="11523" width="3" style="722" customWidth="1"/>
    <col min="11524" max="11524" width="20.28515625" style="722" customWidth="1"/>
    <col min="11525" max="11525" width="12.5703125" style="722" customWidth="1"/>
    <col min="11526" max="11526" width="11.7109375" style="722" customWidth="1"/>
    <col min="11527" max="11527" width="9.140625" style="722"/>
    <col min="11528" max="11528" width="2.85546875" style="722" customWidth="1"/>
    <col min="11529" max="11529" width="18.5703125" style="722" customWidth="1"/>
    <col min="11530" max="11530" width="14.42578125" style="722" customWidth="1"/>
    <col min="11531" max="11531" width="13.7109375" style="722" customWidth="1"/>
    <col min="11532" max="11532" width="10.140625" style="722" customWidth="1"/>
    <col min="11533" max="11533" width="4.42578125" style="722" customWidth="1"/>
    <col min="11534" max="11534" width="24" style="722" customWidth="1"/>
    <col min="11535" max="11535" width="13.140625" style="722" customWidth="1"/>
    <col min="11536" max="11536" width="13" style="722" customWidth="1"/>
    <col min="11537" max="11537" width="10.42578125" style="722" customWidth="1"/>
    <col min="11538" max="11773" width="9.140625" style="722"/>
    <col min="11774" max="11774" width="5" style="722" customWidth="1"/>
    <col min="11775" max="11775" width="17.7109375" style="722" customWidth="1"/>
    <col min="11776" max="11776" width="13.85546875" style="722" customWidth="1"/>
    <col min="11777" max="11777" width="13.140625" style="722" customWidth="1"/>
    <col min="11778" max="11778" width="12.28515625" style="722" customWidth="1"/>
    <col min="11779" max="11779" width="3" style="722" customWidth="1"/>
    <col min="11780" max="11780" width="20.28515625" style="722" customWidth="1"/>
    <col min="11781" max="11781" width="12.5703125" style="722" customWidth="1"/>
    <col min="11782" max="11782" width="11.7109375" style="722" customWidth="1"/>
    <col min="11783" max="11783" width="9.140625" style="722"/>
    <col min="11784" max="11784" width="2.85546875" style="722" customWidth="1"/>
    <col min="11785" max="11785" width="18.5703125" style="722" customWidth="1"/>
    <col min="11786" max="11786" width="14.42578125" style="722" customWidth="1"/>
    <col min="11787" max="11787" width="13.7109375" style="722" customWidth="1"/>
    <col min="11788" max="11788" width="10.140625" style="722" customWidth="1"/>
    <col min="11789" max="11789" width="4.42578125" style="722" customWidth="1"/>
    <col min="11790" max="11790" width="24" style="722" customWidth="1"/>
    <col min="11791" max="11791" width="13.140625" style="722" customWidth="1"/>
    <col min="11792" max="11792" width="13" style="722" customWidth="1"/>
    <col min="11793" max="11793" width="10.42578125" style="722" customWidth="1"/>
    <col min="11794" max="12029" width="9.140625" style="722"/>
    <col min="12030" max="12030" width="5" style="722" customWidth="1"/>
    <col min="12031" max="12031" width="17.7109375" style="722" customWidth="1"/>
    <col min="12032" max="12032" width="13.85546875" style="722" customWidth="1"/>
    <col min="12033" max="12033" width="13.140625" style="722" customWidth="1"/>
    <col min="12034" max="12034" width="12.28515625" style="722" customWidth="1"/>
    <col min="12035" max="12035" width="3" style="722" customWidth="1"/>
    <col min="12036" max="12036" width="20.28515625" style="722" customWidth="1"/>
    <col min="12037" max="12037" width="12.5703125" style="722" customWidth="1"/>
    <col min="12038" max="12038" width="11.7109375" style="722" customWidth="1"/>
    <col min="12039" max="12039" width="9.140625" style="722"/>
    <col min="12040" max="12040" width="2.85546875" style="722" customWidth="1"/>
    <col min="12041" max="12041" width="18.5703125" style="722" customWidth="1"/>
    <col min="12042" max="12042" width="14.42578125" style="722" customWidth="1"/>
    <col min="12043" max="12043" width="13.7109375" style="722" customWidth="1"/>
    <col min="12044" max="12044" width="10.140625" style="722" customWidth="1"/>
    <col min="12045" max="12045" width="4.42578125" style="722" customWidth="1"/>
    <col min="12046" max="12046" width="24" style="722" customWidth="1"/>
    <col min="12047" max="12047" width="13.140625" style="722" customWidth="1"/>
    <col min="12048" max="12048" width="13" style="722" customWidth="1"/>
    <col min="12049" max="12049" width="10.42578125" style="722" customWidth="1"/>
    <col min="12050" max="12285" width="9.140625" style="722"/>
    <col min="12286" max="12286" width="5" style="722" customWidth="1"/>
    <col min="12287" max="12287" width="17.7109375" style="722" customWidth="1"/>
    <col min="12288" max="12288" width="13.85546875" style="722" customWidth="1"/>
    <col min="12289" max="12289" width="13.140625" style="722" customWidth="1"/>
    <col min="12290" max="12290" width="12.28515625" style="722" customWidth="1"/>
    <col min="12291" max="12291" width="3" style="722" customWidth="1"/>
    <col min="12292" max="12292" width="20.28515625" style="722" customWidth="1"/>
    <col min="12293" max="12293" width="12.5703125" style="722" customWidth="1"/>
    <col min="12294" max="12294" width="11.7109375" style="722" customWidth="1"/>
    <col min="12295" max="12295" width="9.140625" style="722"/>
    <col min="12296" max="12296" width="2.85546875" style="722" customWidth="1"/>
    <col min="12297" max="12297" width="18.5703125" style="722" customWidth="1"/>
    <col min="12298" max="12298" width="14.42578125" style="722" customWidth="1"/>
    <col min="12299" max="12299" width="13.7109375" style="722" customWidth="1"/>
    <col min="12300" max="12300" width="10.140625" style="722" customWidth="1"/>
    <col min="12301" max="12301" width="4.42578125" style="722" customWidth="1"/>
    <col min="12302" max="12302" width="24" style="722" customWidth="1"/>
    <col min="12303" max="12303" width="13.140625" style="722" customWidth="1"/>
    <col min="12304" max="12304" width="13" style="722" customWidth="1"/>
    <col min="12305" max="12305" width="10.42578125" style="722" customWidth="1"/>
    <col min="12306" max="12541" width="9.140625" style="722"/>
    <col min="12542" max="12542" width="5" style="722" customWidth="1"/>
    <col min="12543" max="12543" width="17.7109375" style="722" customWidth="1"/>
    <col min="12544" max="12544" width="13.85546875" style="722" customWidth="1"/>
    <col min="12545" max="12545" width="13.140625" style="722" customWidth="1"/>
    <col min="12546" max="12546" width="12.28515625" style="722" customWidth="1"/>
    <col min="12547" max="12547" width="3" style="722" customWidth="1"/>
    <col min="12548" max="12548" width="20.28515625" style="722" customWidth="1"/>
    <col min="12549" max="12549" width="12.5703125" style="722" customWidth="1"/>
    <col min="12550" max="12550" width="11.7109375" style="722" customWidth="1"/>
    <col min="12551" max="12551" width="9.140625" style="722"/>
    <col min="12552" max="12552" width="2.85546875" style="722" customWidth="1"/>
    <col min="12553" max="12553" width="18.5703125" style="722" customWidth="1"/>
    <col min="12554" max="12554" width="14.42578125" style="722" customWidth="1"/>
    <col min="12555" max="12555" width="13.7109375" style="722" customWidth="1"/>
    <col min="12556" max="12556" width="10.140625" style="722" customWidth="1"/>
    <col min="12557" max="12557" width="4.42578125" style="722" customWidth="1"/>
    <col min="12558" max="12558" width="24" style="722" customWidth="1"/>
    <col min="12559" max="12559" width="13.140625" style="722" customWidth="1"/>
    <col min="12560" max="12560" width="13" style="722" customWidth="1"/>
    <col min="12561" max="12561" width="10.42578125" style="722" customWidth="1"/>
    <col min="12562" max="12797" width="9.140625" style="722"/>
    <col min="12798" max="12798" width="5" style="722" customWidth="1"/>
    <col min="12799" max="12799" width="17.7109375" style="722" customWidth="1"/>
    <col min="12800" max="12800" width="13.85546875" style="722" customWidth="1"/>
    <col min="12801" max="12801" width="13.140625" style="722" customWidth="1"/>
    <col min="12802" max="12802" width="12.28515625" style="722" customWidth="1"/>
    <col min="12803" max="12803" width="3" style="722" customWidth="1"/>
    <col min="12804" max="12804" width="20.28515625" style="722" customWidth="1"/>
    <col min="12805" max="12805" width="12.5703125" style="722" customWidth="1"/>
    <col min="12806" max="12806" width="11.7109375" style="722" customWidth="1"/>
    <col min="12807" max="12807" width="9.140625" style="722"/>
    <col min="12808" max="12808" width="2.85546875" style="722" customWidth="1"/>
    <col min="12809" max="12809" width="18.5703125" style="722" customWidth="1"/>
    <col min="12810" max="12810" width="14.42578125" style="722" customWidth="1"/>
    <col min="12811" max="12811" width="13.7109375" style="722" customWidth="1"/>
    <col min="12812" max="12812" width="10.140625" style="722" customWidth="1"/>
    <col min="12813" max="12813" width="4.42578125" style="722" customWidth="1"/>
    <col min="12814" max="12814" width="24" style="722" customWidth="1"/>
    <col min="12815" max="12815" width="13.140625" style="722" customWidth="1"/>
    <col min="12816" max="12816" width="13" style="722" customWidth="1"/>
    <col min="12817" max="12817" width="10.42578125" style="722" customWidth="1"/>
    <col min="12818" max="13053" width="9.140625" style="722"/>
    <col min="13054" max="13054" width="5" style="722" customWidth="1"/>
    <col min="13055" max="13055" width="17.7109375" style="722" customWidth="1"/>
    <col min="13056" max="13056" width="13.85546875" style="722" customWidth="1"/>
    <col min="13057" max="13057" width="13.140625" style="722" customWidth="1"/>
    <col min="13058" max="13058" width="12.28515625" style="722" customWidth="1"/>
    <col min="13059" max="13059" width="3" style="722" customWidth="1"/>
    <col min="13060" max="13060" width="20.28515625" style="722" customWidth="1"/>
    <col min="13061" max="13061" width="12.5703125" style="722" customWidth="1"/>
    <col min="13062" max="13062" width="11.7109375" style="722" customWidth="1"/>
    <col min="13063" max="13063" width="9.140625" style="722"/>
    <col min="13064" max="13064" width="2.85546875" style="722" customWidth="1"/>
    <col min="13065" max="13065" width="18.5703125" style="722" customWidth="1"/>
    <col min="13066" max="13066" width="14.42578125" style="722" customWidth="1"/>
    <col min="13067" max="13067" width="13.7109375" style="722" customWidth="1"/>
    <col min="13068" max="13068" width="10.140625" style="722" customWidth="1"/>
    <col min="13069" max="13069" width="4.42578125" style="722" customWidth="1"/>
    <col min="13070" max="13070" width="24" style="722" customWidth="1"/>
    <col min="13071" max="13071" width="13.140625" style="722" customWidth="1"/>
    <col min="13072" max="13072" width="13" style="722" customWidth="1"/>
    <col min="13073" max="13073" width="10.42578125" style="722" customWidth="1"/>
    <col min="13074" max="13309" width="9.140625" style="722"/>
    <col min="13310" max="13310" width="5" style="722" customWidth="1"/>
    <col min="13311" max="13311" width="17.7109375" style="722" customWidth="1"/>
    <col min="13312" max="13312" width="13.85546875" style="722" customWidth="1"/>
    <col min="13313" max="13313" width="13.140625" style="722" customWidth="1"/>
    <col min="13314" max="13314" width="12.28515625" style="722" customWidth="1"/>
    <col min="13315" max="13315" width="3" style="722" customWidth="1"/>
    <col min="13316" max="13316" width="20.28515625" style="722" customWidth="1"/>
    <col min="13317" max="13317" width="12.5703125" style="722" customWidth="1"/>
    <col min="13318" max="13318" width="11.7109375" style="722" customWidth="1"/>
    <col min="13319" max="13319" width="9.140625" style="722"/>
    <col min="13320" max="13320" width="2.85546875" style="722" customWidth="1"/>
    <col min="13321" max="13321" width="18.5703125" style="722" customWidth="1"/>
    <col min="13322" max="13322" width="14.42578125" style="722" customWidth="1"/>
    <col min="13323" max="13323" width="13.7109375" style="722" customWidth="1"/>
    <col min="13324" max="13324" width="10.140625" style="722" customWidth="1"/>
    <col min="13325" max="13325" width="4.42578125" style="722" customWidth="1"/>
    <col min="13326" max="13326" width="24" style="722" customWidth="1"/>
    <col min="13327" max="13327" width="13.140625" style="722" customWidth="1"/>
    <col min="13328" max="13328" width="13" style="722" customWidth="1"/>
    <col min="13329" max="13329" width="10.42578125" style="722" customWidth="1"/>
    <col min="13330" max="13565" width="9.140625" style="722"/>
    <col min="13566" max="13566" width="5" style="722" customWidth="1"/>
    <col min="13567" max="13567" width="17.7109375" style="722" customWidth="1"/>
    <col min="13568" max="13568" width="13.85546875" style="722" customWidth="1"/>
    <col min="13569" max="13569" width="13.140625" style="722" customWidth="1"/>
    <col min="13570" max="13570" width="12.28515625" style="722" customWidth="1"/>
    <col min="13571" max="13571" width="3" style="722" customWidth="1"/>
    <col min="13572" max="13572" width="20.28515625" style="722" customWidth="1"/>
    <col min="13573" max="13573" width="12.5703125" style="722" customWidth="1"/>
    <col min="13574" max="13574" width="11.7109375" style="722" customWidth="1"/>
    <col min="13575" max="13575" width="9.140625" style="722"/>
    <col min="13576" max="13576" width="2.85546875" style="722" customWidth="1"/>
    <col min="13577" max="13577" width="18.5703125" style="722" customWidth="1"/>
    <col min="13578" max="13578" width="14.42578125" style="722" customWidth="1"/>
    <col min="13579" max="13579" width="13.7109375" style="722" customWidth="1"/>
    <col min="13580" max="13580" width="10.140625" style="722" customWidth="1"/>
    <col min="13581" max="13581" width="4.42578125" style="722" customWidth="1"/>
    <col min="13582" max="13582" width="24" style="722" customWidth="1"/>
    <col min="13583" max="13583" width="13.140625" style="722" customWidth="1"/>
    <col min="13584" max="13584" width="13" style="722" customWidth="1"/>
    <col min="13585" max="13585" width="10.42578125" style="722" customWidth="1"/>
    <col min="13586" max="13821" width="9.140625" style="722"/>
    <col min="13822" max="13822" width="5" style="722" customWidth="1"/>
    <col min="13823" max="13823" width="17.7109375" style="722" customWidth="1"/>
    <col min="13824" max="13824" width="13.85546875" style="722" customWidth="1"/>
    <col min="13825" max="13825" width="13.140625" style="722" customWidth="1"/>
    <col min="13826" max="13826" width="12.28515625" style="722" customWidth="1"/>
    <col min="13827" max="13827" width="3" style="722" customWidth="1"/>
    <col min="13828" max="13828" width="20.28515625" style="722" customWidth="1"/>
    <col min="13829" max="13829" width="12.5703125" style="722" customWidth="1"/>
    <col min="13830" max="13830" width="11.7109375" style="722" customWidth="1"/>
    <col min="13831" max="13831" width="9.140625" style="722"/>
    <col min="13832" max="13832" width="2.85546875" style="722" customWidth="1"/>
    <col min="13833" max="13833" width="18.5703125" style="722" customWidth="1"/>
    <col min="13834" max="13834" width="14.42578125" style="722" customWidth="1"/>
    <col min="13835" max="13835" width="13.7109375" style="722" customWidth="1"/>
    <col min="13836" max="13836" width="10.140625" style="722" customWidth="1"/>
    <col min="13837" max="13837" width="4.42578125" style="722" customWidth="1"/>
    <col min="13838" max="13838" width="24" style="722" customWidth="1"/>
    <col min="13839" max="13839" width="13.140625" style="722" customWidth="1"/>
    <col min="13840" max="13840" width="13" style="722" customWidth="1"/>
    <col min="13841" max="13841" width="10.42578125" style="722" customWidth="1"/>
    <col min="13842" max="14077" width="9.140625" style="722"/>
    <col min="14078" max="14078" width="5" style="722" customWidth="1"/>
    <col min="14079" max="14079" width="17.7109375" style="722" customWidth="1"/>
    <col min="14080" max="14080" width="13.85546875" style="722" customWidth="1"/>
    <col min="14081" max="14081" width="13.140625" style="722" customWidth="1"/>
    <col min="14082" max="14082" width="12.28515625" style="722" customWidth="1"/>
    <col min="14083" max="14083" width="3" style="722" customWidth="1"/>
    <col min="14084" max="14084" width="20.28515625" style="722" customWidth="1"/>
    <col min="14085" max="14085" width="12.5703125" style="722" customWidth="1"/>
    <col min="14086" max="14086" width="11.7109375" style="722" customWidth="1"/>
    <col min="14087" max="14087" width="9.140625" style="722"/>
    <col min="14088" max="14088" width="2.85546875" style="722" customWidth="1"/>
    <col min="14089" max="14089" width="18.5703125" style="722" customWidth="1"/>
    <col min="14090" max="14090" width="14.42578125" style="722" customWidth="1"/>
    <col min="14091" max="14091" width="13.7109375" style="722" customWidth="1"/>
    <col min="14092" max="14092" width="10.140625" style="722" customWidth="1"/>
    <col min="14093" max="14093" width="4.42578125" style="722" customWidth="1"/>
    <col min="14094" max="14094" width="24" style="722" customWidth="1"/>
    <col min="14095" max="14095" width="13.140625" style="722" customWidth="1"/>
    <col min="14096" max="14096" width="13" style="722" customWidth="1"/>
    <col min="14097" max="14097" width="10.42578125" style="722" customWidth="1"/>
    <col min="14098" max="14333" width="9.140625" style="722"/>
    <col min="14334" max="14334" width="5" style="722" customWidth="1"/>
    <col min="14335" max="14335" width="17.7109375" style="722" customWidth="1"/>
    <col min="14336" max="14336" width="13.85546875" style="722" customWidth="1"/>
    <col min="14337" max="14337" width="13.140625" style="722" customWidth="1"/>
    <col min="14338" max="14338" width="12.28515625" style="722" customWidth="1"/>
    <col min="14339" max="14339" width="3" style="722" customWidth="1"/>
    <col min="14340" max="14340" width="20.28515625" style="722" customWidth="1"/>
    <col min="14341" max="14341" width="12.5703125" style="722" customWidth="1"/>
    <col min="14342" max="14342" width="11.7109375" style="722" customWidth="1"/>
    <col min="14343" max="14343" width="9.140625" style="722"/>
    <col min="14344" max="14344" width="2.85546875" style="722" customWidth="1"/>
    <col min="14345" max="14345" width="18.5703125" style="722" customWidth="1"/>
    <col min="14346" max="14346" width="14.42578125" style="722" customWidth="1"/>
    <col min="14347" max="14347" width="13.7109375" style="722" customWidth="1"/>
    <col min="14348" max="14348" width="10.140625" style="722" customWidth="1"/>
    <col min="14349" max="14349" width="4.42578125" style="722" customWidth="1"/>
    <col min="14350" max="14350" width="24" style="722" customWidth="1"/>
    <col min="14351" max="14351" width="13.140625" style="722" customWidth="1"/>
    <col min="14352" max="14352" width="13" style="722" customWidth="1"/>
    <col min="14353" max="14353" width="10.42578125" style="722" customWidth="1"/>
    <col min="14354" max="14589" width="9.140625" style="722"/>
    <col min="14590" max="14590" width="5" style="722" customWidth="1"/>
    <col min="14591" max="14591" width="17.7109375" style="722" customWidth="1"/>
    <col min="14592" max="14592" width="13.85546875" style="722" customWidth="1"/>
    <col min="14593" max="14593" width="13.140625" style="722" customWidth="1"/>
    <col min="14594" max="14594" width="12.28515625" style="722" customWidth="1"/>
    <col min="14595" max="14595" width="3" style="722" customWidth="1"/>
    <col min="14596" max="14596" width="20.28515625" style="722" customWidth="1"/>
    <col min="14597" max="14597" width="12.5703125" style="722" customWidth="1"/>
    <col min="14598" max="14598" width="11.7109375" style="722" customWidth="1"/>
    <col min="14599" max="14599" width="9.140625" style="722"/>
    <col min="14600" max="14600" width="2.85546875" style="722" customWidth="1"/>
    <col min="14601" max="14601" width="18.5703125" style="722" customWidth="1"/>
    <col min="14602" max="14602" width="14.42578125" style="722" customWidth="1"/>
    <col min="14603" max="14603" width="13.7109375" style="722" customWidth="1"/>
    <col min="14604" max="14604" width="10.140625" style="722" customWidth="1"/>
    <col min="14605" max="14605" width="4.42578125" style="722" customWidth="1"/>
    <col min="14606" max="14606" width="24" style="722" customWidth="1"/>
    <col min="14607" max="14607" width="13.140625" style="722" customWidth="1"/>
    <col min="14608" max="14608" width="13" style="722" customWidth="1"/>
    <col min="14609" max="14609" width="10.42578125" style="722" customWidth="1"/>
    <col min="14610" max="14845" width="9.140625" style="722"/>
    <col min="14846" max="14846" width="5" style="722" customWidth="1"/>
    <col min="14847" max="14847" width="17.7109375" style="722" customWidth="1"/>
    <col min="14848" max="14848" width="13.85546875" style="722" customWidth="1"/>
    <col min="14849" max="14849" width="13.140625" style="722" customWidth="1"/>
    <col min="14850" max="14850" width="12.28515625" style="722" customWidth="1"/>
    <col min="14851" max="14851" width="3" style="722" customWidth="1"/>
    <col min="14852" max="14852" width="20.28515625" style="722" customWidth="1"/>
    <col min="14853" max="14853" width="12.5703125" style="722" customWidth="1"/>
    <col min="14854" max="14854" width="11.7109375" style="722" customWidth="1"/>
    <col min="14855" max="14855" width="9.140625" style="722"/>
    <col min="14856" max="14856" width="2.85546875" style="722" customWidth="1"/>
    <col min="14857" max="14857" width="18.5703125" style="722" customWidth="1"/>
    <col min="14858" max="14858" width="14.42578125" style="722" customWidth="1"/>
    <col min="14859" max="14859" width="13.7109375" style="722" customWidth="1"/>
    <col min="14860" max="14860" width="10.140625" style="722" customWidth="1"/>
    <col min="14861" max="14861" width="4.42578125" style="722" customWidth="1"/>
    <col min="14862" max="14862" width="24" style="722" customWidth="1"/>
    <col min="14863" max="14863" width="13.140625" style="722" customWidth="1"/>
    <col min="14864" max="14864" width="13" style="722" customWidth="1"/>
    <col min="14865" max="14865" width="10.42578125" style="722" customWidth="1"/>
    <col min="14866" max="15101" width="9.140625" style="722"/>
    <col min="15102" max="15102" width="5" style="722" customWidth="1"/>
    <col min="15103" max="15103" width="17.7109375" style="722" customWidth="1"/>
    <col min="15104" max="15104" width="13.85546875" style="722" customWidth="1"/>
    <col min="15105" max="15105" width="13.140625" style="722" customWidth="1"/>
    <col min="15106" max="15106" width="12.28515625" style="722" customWidth="1"/>
    <col min="15107" max="15107" width="3" style="722" customWidth="1"/>
    <col min="15108" max="15108" width="20.28515625" style="722" customWidth="1"/>
    <col min="15109" max="15109" width="12.5703125" style="722" customWidth="1"/>
    <col min="15110" max="15110" width="11.7109375" style="722" customWidth="1"/>
    <col min="15111" max="15111" width="9.140625" style="722"/>
    <col min="15112" max="15112" width="2.85546875" style="722" customWidth="1"/>
    <col min="15113" max="15113" width="18.5703125" style="722" customWidth="1"/>
    <col min="15114" max="15114" width="14.42578125" style="722" customWidth="1"/>
    <col min="15115" max="15115" width="13.7109375" style="722" customWidth="1"/>
    <col min="15116" max="15116" width="10.140625" style="722" customWidth="1"/>
    <col min="15117" max="15117" width="4.42578125" style="722" customWidth="1"/>
    <col min="15118" max="15118" width="24" style="722" customWidth="1"/>
    <col min="15119" max="15119" width="13.140625" style="722" customWidth="1"/>
    <col min="15120" max="15120" width="13" style="722" customWidth="1"/>
    <col min="15121" max="15121" width="10.42578125" style="722" customWidth="1"/>
    <col min="15122" max="15357" width="9.140625" style="722"/>
    <col min="15358" max="15358" width="5" style="722" customWidth="1"/>
    <col min="15359" max="15359" width="17.7109375" style="722" customWidth="1"/>
    <col min="15360" max="15360" width="13.85546875" style="722" customWidth="1"/>
    <col min="15361" max="15361" width="13.140625" style="722" customWidth="1"/>
    <col min="15362" max="15362" width="12.28515625" style="722" customWidth="1"/>
    <col min="15363" max="15363" width="3" style="722" customWidth="1"/>
    <col min="15364" max="15364" width="20.28515625" style="722" customWidth="1"/>
    <col min="15365" max="15365" width="12.5703125" style="722" customWidth="1"/>
    <col min="15366" max="15366" width="11.7109375" style="722" customWidth="1"/>
    <col min="15367" max="15367" width="9.140625" style="722"/>
    <col min="15368" max="15368" width="2.85546875" style="722" customWidth="1"/>
    <col min="15369" max="15369" width="18.5703125" style="722" customWidth="1"/>
    <col min="15370" max="15370" width="14.42578125" style="722" customWidth="1"/>
    <col min="15371" max="15371" width="13.7109375" style="722" customWidth="1"/>
    <col min="15372" max="15372" width="10.140625" style="722" customWidth="1"/>
    <col min="15373" max="15373" width="4.42578125" style="722" customWidth="1"/>
    <col min="15374" max="15374" width="24" style="722" customWidth="1"/>
    <col min="15375" max="15375" width="13.140625" style="722" customWidth="1"/>
    <col min="15376" max="15376" width="13" style="722" customWidth="1"/>
    <col min="15377" max="15377" width="10.42578125" style="722" customWidth="1"/>
    <col min="15378" max="15613" width="9.140625" style="722"/>
    <col min="15614" max="15614" width="5" style="722" customWidth="1"/>
    <col min="15615" max="15615" width="17.7109375" style="722" customWidth="1"/>
    <col min="15616" max="15616" width="13.85546875" style="722" customWidth="1"/>
    <col min="15617" max="15617" width="13.140625" style="722" customWidth="1"/>
    <col min="15618" max="15618" width="12.28515625" style="722" customWidth="1"/>
    <col min="15619" max="15619" width="3" style="722" customWidth="1"/>
    <col min="15620" max="15620" width="20.28515625" style="722" customWidth="1"/>
    <col min="15621" max="15621" width="12.5703125" style="722" customWidth="1"/>
    <col min="15622" max="15622" width="11.7109375" style="722" customWidth="1"/>
    <col min="15623" max="15623" width="9.140625" style="722"/>
    <col min="15624" max="15624" width="2.85546875" style="722" customWidth="1"/>
    <col min="15625" max="15625" width="18.5703125" style="722" customWidth="1"/>
    <col min="15626" max="15626" width="14.42578125" style="722" customWidth="1"/>
    <col min="15627" max="15627" width="13.7109375" style="722" customWidth="1"/>
    <col min="15628" max="15628" width="10.140625" style="722" customWidth="1"/>
    <col min="15629" max="15629" width="4.42578125" style="722" customWidth="1"/>
    <col min="15630" max="15630" width="24" style="722" customWidth="1"/>
    <col min="15631" max="15631" width="13.140625" style="722" customWidth="1"/>
    <col min="15632" max="15632" width="13" style="722" customWidth="1"/>
    <col min="15633" max="15633" width="10.42578125" style="722" customWidth="1"/>
    <col min="15634" max="15869" width="9.140625" style="722"/>
    <col min="15870" max="15870" width="5" style="722" customWidth="1"/>
    <col min="15871" max="15871" width="17.7109375" style="722" customWidth="1"/>
    <col min="15872" max="15872" width="13.85546875" style="722" customWidth="1"/>
    <col min="15873" max="15873" width="13.140625" style="722" customWidth="1"/>
    <col min="15874" max="15874" width="12.28515625" style="722" customWidth="1"/>
    <col min="15875" max="15875" width="3" style="722" customWidth="1"/>
    <col min="15876" max="15876" width="20.28515625" style="722" customWidth="1"/>
    <col min="15877" max="15877" width="12.5703125" style="722" customWidth="1"/>
    <col min="15878" max="15878" width="11.7109375" style="722" customWidth="1"/>
    <col min="15879" max="15879" width="9.140625" style="722"/>
    <col min="15880" max="15880" width="2.85546875" style="722" customWidth="1"/>
    <col min="15881" max="15881" width="18.5703125" style="722" customWidth="1"/>
    <col min="15882" max="15882" width="14.42578125" style="722" customWidth="1"/>
    <col min="15883" max="15883" width="13.7109375" style="722" customWidth="1"/>
    <col min="15884" max="15884" width="10.140625" style="722" customWidth="1"/>
    <col min="15885" max="15885" width="4.42578125" style="722" customWidth="1"/>
    <col min="15886" max="15886" width="24" style="722" customWidth="1"/>
    <col min="15887" max="15887" width="13.140625" style="722" customWidth="1"/>
    <col min="15888" max="15888" width="13" style="722" customWidth="1"/>
    <col min="15889" max="15889" width="10.42578125" style="722" customWidth="1"/>
    <col min="15890" max="16125" width="9.140625" style="722"/>
    <col min="16126" max="16126" width="5" style="722" customWidth="1"/>
    <col min="16127" max="16127" width="17.7109375" style="722" customWidth="1"/>
    <col min="16128" max="16128" width="13.85546875" style="722" customWidth="1"/>
    <col min="16129" max="16129" width="13.140625" style="722" customWidth="1"/>
    <col min="16130" max="16130" width="12.28515625" style="722" customWidth="1"/>
    <col min="16131" max="16131" width="3" style="722" customWidth="1"/>
    <col min="16132" max="16132" width="20.28515625" style="722" customWidth="1"/>
    <col min="16133" max="16133" width="12.5703125" style="722" customWidth="1"/>
    <col min="16134" max="16134" width="11.7109375" style="722" customWidth="1"/>
    <col min="16135" max="16135" width="9.140625" style="722"/>
    <col min="16136" max="16136" width="2.85546875" style="722" customWidth="1"/>
    <col min="16137" max="16137" width="18.5703125" style="722" customWidth="1"/>
    <col min="16138" max="16138" width="14.42578125" style="722" customWidth="1"/>
    <col min="16139" max="16139" width="13.7109375" style="722" customWidth="1"/>
    <col min="16140" max="16140" width="10.140625" style="722" customWidth="1"/>
    <col min="16141" max="16141" width="4.42578125" style="722" customWidth="1"/>
    <col min="16142" max="16142" width="24" style="722" customWidth="1"/>
    <col min="16143" max="16143" width="13.140625" style="722" customWidth="1"/>
    <col min="16144" max="16144" width="13" style="722" customWidth="1"/>
    <col min="16145" max="16145" width="10.42578125" style="722" customWidth="1"/>
    <col min="16146" max="16384" width="9.140625" style="722"/>
  </cols>
  <sheetData>
    <row r="1" spans="2:25" ht="18.75">
      <c r="B1" s="617" t="s">
        <v>309</v>
      </c>
    </row>
    <row r="2" spans="2:25" ht="28.5" customHeight="1">
      <c r="B2" s="1159" t="s">
        <v>380</v>
      </c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  <c r="R2" s="1159"/>
      <c r="S2" s="1159"/>
      <c r="T2" s="1159"/>
      <c r="U2" s="1159"/>
      <c r="V2" s="1159"/>
      <c r="W2" s="1159"/>
      <c r="X2" s="1159"/>
      <c r="Y2" s="1159"/>
    </row>
    <row r="3" spans="2:25" ht="15.75" customHeight="1">
      <c r="B3" s="1157" t="s">
        <v>381</v>
      </c>
      <c r="C3" s="1157"/>
      <c r="D3" s="1157"/>
      <c r="E3" s="1157"/>
      <c r="F3" s="1157"/>
      <c r="G3" s="1157"/>
      <c r="Q3" s="619"/>
    </row>
    <row r="4" spans="2:25" ht="4.5" customHeight="1">
      <c r="B4" s="620"/>
      <c r="C4" s="620"/>
      <c r="D4" s="618"/>
      <c r="E4" s="618"/>
    </row>
    <row r="5" spans="2:25" ht="15.75" thickBot="1">
      <c r="B5" s="621" t="s">
        <v>182</v>
      </c>
      <c r="C5" s="1158" t="s">
        <v>183</v>
      </c>
      <c r="D5" s="1158"/>
      <c r="E5" s="622"/>
      <c r="F5" s="622"/>
      <c r="G5" s="621" t="s">
        <v>184</v>
      </c>
      <c r="H5" s="623" t="s">
        <v>185</v>
      </c>
      <c r="I5" s="622"/>
      <c r="J5" s="622"/>
      <c r="K5" s="622"/>
      <c r="L5" s="621" t="s">
        <v>186</v>
      </c>
      <c r="M5" s="624" t="s">
        <v>187</v>
      </c>
      <c r="N5" s="622"/>
      <c r="O5" s="625"/>
      <c r="P5" s="622"/>
      <c r="Q5" s="621" t="s">
        <v>188</v>
      </c>
      <c r="R5" s="624" t="s">
        <v>189</v>
      </c>
      <c r="S5" s="622"/>
    </row>
    <row r="6" spans="2:25" ht="43.5" thickBot="1">
      <c r="B6" s="630" t="s">
        <v>190</v>
      </c>
      <c r="C6" s="631" t="s">
        <v>191</v>
      </c>
      <c r="D6" s="632" t="s">
        <v>192</v>
      </c>
      <c r="E6" s="708" t="s">
        <v>193</v>
      </c>
      <c r="G6" s="626" t="s">
        <v>190</v>
      </c>
      <c r="H6" s="627" t="s">
        <v>191</v>
      </c>
      <c r="I6" s="628" t="s">
        <v>192</v>
      </c>
      <c r="J6" s="674" t="s">
        <v>193</v>
      </c>
      <c r="L6" s="626" t="s">
        <v>190</v>
      </c>
      <c r="M6" s="627" t="s">
        <v>191</v>
      </c>
      <c r="N6" s="628" t="s">
        <v>194</v>
      </c>
      <c r="O6" s="674" t="s">
        <v>193</v>
      </c>
      <c r="Q6" s="630" t="s">
        <v>190</v>
      </c>
      <c r="R6" s="631" t="s">
        <v>191</v>
      </c>
      <c r="S6" s="632" t="s">
        <v>194</v>
      </c>
      <c r="T6" s="708" t="s">
        <v>193</v>
      </c>
    </row>
    <row r="7" spans="2:25" ht="15.75">
      <c r="B7" s="636" t="s">
        <v>195</v>
      </c>
      <c r="C7" s="637">
        <v>3693.527</v>
      </c>
      <c r="D7" s="637">
        <v>7135</v>
      </c>
      <c r="E7" s="1005">
        <v>2.8319576823430821</v>
      </c>
      <c r="G7" s="636" t="s">
        <v>197</v>
      </c>
      <c r="H7" s="637">
        <v>8154</v>
      </c>
      <c r="I7" s="637">
        <v>1861.9280000000001</v>
      </c>
      <c r="J7" s="1005">
        <v>3.1630906391321041</v>
      </c>
      <c r="L7" s="835" t="s">
        <v>195</v>
      </c>
      <c r="M7" s="633">
        <v>145837.49100000001</v>
      </c>
      <c r="N7" s="633">
        <v>39133.885999999999</v>
      </c>
      <c r="O7" s="819">
        <v>3.7266294228996326</v>
      </c>
      <c r="Q7" s="634" t="s">
        <v>196</v>
      </c>
      <c r="R7" s="635">
        <v>33944.171000000002</v>
      </c>
      <c r="S7" s="635">
        <v>9391.6740000000009</v>
      </c>
      <c r="T7" s="707">
        <v>3.6142833535320751</v>
      </c>
    </row>
    <row r="8" spans="2:25" ht="15.75">
      <c r="B8" s="636" t="s">
        <v>207</v>
      </c>
      <c r="C8" s="637">
        <v>2138.8530000000001</v>
      </c>
      <c r="D8" s="637">
        <v>1411</v>
      </c>
      <c r="E8" s="1005">
        <v>2.3967102638691546</v>
      </c>
      <c r="G8" s="636" t="s">
        <v>195</v>
      </c>
      <c r="H8" s="637">
        <v>4390</v>
      </c>
      <c r="I8" s="637">
        <v>1165.346</v>
      </c>
      <c r="J8" s="1005">
        <v>3.962845328291416</v>
      </c>
      <c r="L8" s="636" t="s">
        <v>198</v>
      </c>
      <c r="M8" s="637">
        <v>74642.577999999994</v>
      </c>
      <c r="N8" s="637">
        <v>20080.41</v>
      </c>
      <c r="O8" s="705">
        <v>3.7171839618812563</v>
      </c>
      <c r="Q8" s="636" t="s">
        <v>198</v>
      </c>
      <c r="R8" s="637">
        <v>18748.548999999999</v>
      </c>
      <c r="S8" s="637">
        <v>5808.3720000000003</v>
      </c>
      <c r="T8" s="707">
        <v>3.2278492148918834</v>
      </c>
    </row>
    <row r="9" spans="2:25" ht="15.75">
      <c r="B9" s="636" t="s">
        <v>205</v>
      </c>
      <c r="C9" s="637">
        <v>1950.258</v>
      </c>
      <c r="D9" s="637">
        <v>1536</v>
      </c>
      <c r="E9" s="1005">
        <v>2.3882162629482364</v>
      </c>
      <c r="G9" s="636" t="s">
        <v>313</v>
      </c>
      <c r="H9" s="637">
        <v>3474</v>
      </c>
      <c r="I9" s="637">
        <v>931.08500000000004</v>
      </c>
      <c r="J9" s="1005">
        <v>3.8293720156451143</v>
      </c>
      <c r="L9" s="636" t="s">
        <v>346</v>
      </c>
      <c r="M9" s="637">
        <v>69575.09</v>
      </c>
      <c r="N9" s="637">
        <v>20863.478999999999</v>
      </c>
      <c r="O9" s="705">
        <v>3.3347789215787067</v>
      </c>
      <c r="Q9" s="636" t="s">
        <v>202</v>
      </c>
      <c r="R9" s="637">
        <v>15254.203</v>
      </c>
      <c r="S9" s="637">
        <v>2710.8989999999999</v>
      </c>
      <c r="T9" s="707">
        <v>5.6269905297098859</v>
      </c>
    </row>
    <row r="10" spans="2:25" ht="16.5" thickBot="1">
      <c r="B10" s="636" t="s">
        <v>197</v>
      </c>
      <c r="C10" s="637">
        <v>1861.9280000000001</v>
      </c>
      <c r="D10" s="637">
        <v>8154</v>
      </c>
      <c r="E10" s="1005">
        <v>3.1630906391321041</v>
      </c>
      <c r="G10" s="636" t="s">
        <v>216</v>
      </c>
      <c r="H10" s="637">
        <v>774</v>
      </c>
      <c r="I10" s="637">
        <v>152.13399999999999</v>
      </c>
      <c r="J10" s="1005">
        <v>2.6921606795257476</v>
      </c>
      <c r="L10" s="636" t="s">
        <v>197</v>
      </c>
      <c r="M10" s="637">
        <v>53755.345000000001</v>
      </c>
      <c r="N10" s="637">
        <v>13934.332</v>
      </c>
      <c r="O10" s="705">
        <v>3.8577626110817511</v>
      </c>
      <c r="Q10" s="636" t="s">
        <v>197</v>
      </c>
      <c r="R10" s="637">
        <v>13015.284</v>
      </c>
      <c r="S10" s="637">
        <v>3068.9380000000001</v>
      </c>
      <c r="T10" s="707">
        <v>4.2409732617602565</v>
      </c>
    </row>
    <row r="11" spans="2:25" ht="16.5" thickBot="1">
      <c r="B11" s="636" t="s">
        <v>203</v>
      </c>
      <c r="C11" s="637">
        <v>1690.981</v>
      </c>
      <c r="D11" s="637">
        <v>2521</v>
      </c>
      <c r="E11" s="1005">
        <v>2.6197629328041074</v>
      </c>
      <c r="G11" s="640" t="s">
        <v>334</v>
      </c>
      <c r="H11" s="641">
        <v>16822</v>
      </c>
      <c r="I11" s="641">
        <v>4114.2240000000002</v>
      </c>
      <c r="J11" s="1303">
        <v>3.4747280924156412</v>
      </c>
      <c r="L11" s="636" t="s">
        <v>313</v>
      </c>
      <c r="M11" s="637">
        <v>39324.555999999997</v>
      </c>
      <c r="N11" s="637">
        <v>11585.3</v>
      </c>
      <c r="O11" s="705">
        <v>3.3943493910386437</v>
      </c>
      <c r="Q11" s="636" t="s">
        <v>199</v>
      </c>
      <c r="R11" s="637">
        <v>12280.32</v>
      </c>
      <c r="S11" s="637">
        <v>2720.1959999999999</v>
      </c>
      <c r="T11" s="707">
        <v>4.5144982199812071</v>
      </c>
    </row>
    <row r="12" spans="2:25" ht="15.75">
      <c r="B12" s="636" t="s">
        <v>313</v>
      </c>
      <c r="C12" s="637">
        <v>1207.2370000000001</v>
      </c>
      <c r="D12" s="637">
        <v>3985</v>
      </c>
      <c r="E12" s="1005">
        <v>3.5678436958796103</v>
      </c>
      <c r="L12" s="636" t="s">
        <v>204</v>
      </c>
      <c r="M12" s="637">
        <v>38071.065000000002</v>
      </c>
      <c r="N12" s="637">
        <v>7760.424</v>
      </c>
      <c r="O12" s="705">
        <v>4.9057970286159627</v>
      </c>
      <c r="Q12" s="636" t="s">
        <v>313</v>
      </c>
      <c r="R12" s="637">
        <v>10128.398999999999</v>
      </c>
      <c r="S12" s="637">
        <v>3528.9209999999998</v>
      </c>
      <c r="T12" s="707">
        <v>2.8701121390929409</v>
      </c>
    </row>
    <row r="13" spans="2:25" ht="16.5" thickBot="1">
      <c r="B13" s="1006" t="s">
        <v>201</v>
      </c>
      <c r="C13" s="1007">
        <v>1016.629</v>
      </c>
      <c r="D13" s="1007">
        <v>1925</v>
      </c>
      <c r="E13" s="1302">
        <v>2.768997159176025</v>
      </c>
      <c r="L13" s="636" t="s">
        <v>202</v>
      </c>
      <c r="M13" s="637">
        <v>20639.870999999999</v>
      </c>
      <c r="N13" s="637">
        <v>3304.2860000000001</v>
      </c>
      <c r="O13" s="705">
        <v>6.246393623312267</v>
      </c>
      <c r="Q13" s="636" t="s">
        <v>204</v>
      </c>
      <c r="R13" s="637">
        <v>7147.8509999999997</v>
      </c>
      <c r="S13" s="637">
        <v>1939.1420000000001</v>
      </c>
      <c r="T13" s="707">
        <v>3.6860895179414399</v>
      </c>
    </row>
    <row r="14" spans="2:25" ht="16.5" thickBot="1">
      <c r="B14" s="640" t="s">
        <v>334</v>
      </c>
      <c r="C14" s="641">
        <v>14739.221</v>
      </c>
      <c r="D14" s="641">
        <v>28137</v>
      </c>
      <c r="E14" s="1303">
        <v>2.8012295272798871</v>
      </c>
      <c r="G14" s="723"/>
      <c r="L14" s="636" t="s">
        <v>200</v>
      </c>
      <c r="M14" s="637">
        <v>18236.587</v>
      </c>
      <c r="N14" s="637">
        <v>4683.33</v>
      </c>
      <c r="O14" s="705">
        <v>3.8939359387444403</v>
      </c>
      <c r="Q14" s="636" t="s">
        <v>205</v>
      </c>
      <c r="R14" s="637">
        <v>4785.2690000000002</v>
      </c>
      <c r="S14" s="637">
        <v>1240.385</v>
      </c>
      <c r="T14" s="707">
        <v>3.8578900905767162</v>
      </c>
    </row>
    <row r="15" spans="2:25" ht="15.75">
      <c r="B15" s="127"/>
      <c r="C15" s="127"/>
      <c r="D15" s="127"/>
      <c r="E15" s="127"/>
      <c r="F15" s="956"/>
      <c r="G15" s="723"/>
      <c r="L15" s="636" t="s">
        <v>205</v>
      </c>
      <c r="M15" s="637">
        <v>16906.145</v>
      </c>
      <c r="N15" s="637">
        <v>4638.5110000000004</v>
      </c>
      <c r="O15" s="705">
        <v>3.644735347183611</v>
      </c>
      <c r="Q15" s="636" t="s">
        <v>206</v>
      </c>
      <c r="R15" s="637">
        <v>4738.4170000000004</v>
      </c>
      <c r="S15" s="637">
        <v>1692.0820000000001</v>
      </c>
      <c r="T15" s="707">
        <v>2.8003471462966925</v>
      </c>
    </row>
    <row r="16" spans="2:25" ht="15.75">
      <c r="B16" s="127"/>
      <c r="C16" s="127"/>
      <c r="D16" s="127"/>
      <c r="E16" s="127"/>
      <c r="F16" s="723"/>
      <c r="L16" s="636" t="s">
        <v>196</v>
      </c>
      <c r="M16" s="637">
        <v>16698.883999999998</v>
      </c>
      <c r="N16" s="637">
        <v>3612.6190000000001</v>
      </c>
      <c r="O16" s="705">
        <v>4.6223761763972337</v>
      </c>
      <c r="Q16" s="636" t="s">
        <v>209</v>
      </c>
      <c r="R16" s="637">
        <v>3413.288</v>
      </c>
      <c r="S16" s="637">
        <v>840.06600000000003</v>
      </c>
      <c r="T16" s="707">
        <v>4.0631188501855808</v>
      </c>
    </row>
    <row r="17" spans="2:20" ht="15.75">
      <c r="B17" s="127"/>
      <c r="C17" s="127"/>
      <c r="D17" s="127"/>
      <c r="E17" s="127"/>
      <c r="L17" s="636" t="s">
        <v>209</v>
      </c>
      <c r="M17" s="637">
        <v>12898.315000000001</v>
      </c>
      <c r="N17" s="637">
        <v>3191.3040000000001</v>
      </c>
      <c r="O17" s="705">
        <v>4.0417067756628642</v>
      </c>
      <c r="Q17" s="636" t="s">
        <v>200</v>
      </c>
      <c r="R17" s="637">
        <v>3175.7759999999998</v>
      </c>
      <c r="S17" s="637">
        <v>1321.6320000000001</v>
      </c>
      <c r="T17" s="707">
        <v>2.4029200261494879</v>
      </c>
    </row>
    <row r="18" spans="2:20" ht="15.75">
      <c r="B18" s="127"/>
      <c r="C18" s="127"/>
      <c r="D18" s="127"/>
      <c r="E18" s="127"/>
      <c r="L18" s="636" t="s">
        <v>211</v>
      </c>
      <c r="M18" s="637">
        <v>11058.799000000001</v>
      </c>
      <c r="N18" s="637">
        <v>2083.2689999999998</v>
      </c>
      <c r="O18" s="705">
        <v>5.308387443004241</v>
      </c>
      <c r="Q18" s="636" t="s">
        <v>212</v>
      </c>
      <c r="R18" s="637">
        <v>2984.2530000000002</v>
      </c>
      <c r="S18" s="637">
        <v>1022.88</v>
      </c>
      <c r="T18" s="707">
        <v>2.9175005865790711</v>
      </c>
    </row>
    <row r="19" spans="2:20" ht="15.75">
      <c r="B19" s="127"/>
      <c r="C19" s="127"/>
      <c r="D19" s="127"/>
      <c r="E19" s="127"/>
      <c r="L19" s="636" t="s">
        <v>213</v>
      </c>
      <c r="M19" s="637">
        <v>10801.637000000001</v>
      </c>
      <c r="N19" s="637">
        <v>3844.6840000000002</v>
      </c>
      <c r="O19" s="705">
        <v>2.8094992982518199</v>
      </c>
      <c r="Q19" s="636" t="s">
        <v>217</v>
      </c>
      <c r="R19" s="637">
        <v>2920.36</v>
      </c>
      <c r="S19" s="637">
        <v>684.43299999999999</v>
      </c>
      <c r="T19" s="707">
        <v>4.2668310850002849</v>
      </c>
    </row>
    <row r="20" spans="2:20" ht="15.75">
      <c r="L20" s="636" t="s">
        <v>210</v>
      </c>
      <c r="M20" s="637">
        <v>10300.245999999999</v>
      </c>
      <c r="N20" s="637">
        <v>2503.6030000000001</v>
      </c>
      <c r="O20" s="705">
        <v>4.114169059551374</v>
      </c>
      <c r="Q20" s="636" t="s">
        <v>215</v>
      </c>
      <c r="R20" s="637">
        <v>2628.0030000000002</v>
      </c>
      <c r="S20" s="637">
        <v>666.23500000000001</v>
      </c>
      <c r="T20" s="707">
        <v>3.9445586016945975</v>
      </c>
    </row>
    <row r="21" spans="2:20" ht="15.75">
      <c r="L21" s="636" t="s">
        <v>212</v>
      </c>
      <c r="M21" s="637">
        <v>9762.0759999999991</v>
      </c>
      <c r="N21" s="637">
        <v>2950.165</v>
      </c>
      <c r="O21" s="705">
        <v>3.3089932258026242</v>
      </c>
      <c r="Q21" s="636" t="s">
        <v>195</v>
      </c>
      <c r="R21" s="637">
        <v>2290.4229999999998</v>
      </c>
      <c r="S21" s="637">
        <v>629.56799999999998</v>
      </c>
      <c r="T21" s="707">
        <v>3.6380867515502691</v>
      </c>
    </row>
    <row r="22" spans="2:20" ht="15.75">
      <c r="B22" s="127"/>
      <c r="C22" s="127"/>
      <c r="D22" s="127"/>
      <c r="E22" s="127"/>
      <c r="F22" s="127"/>
      <c r="G22" s="127"/>
      <c r="H22" s="127"/>
      <c r="I22" s="127"/>
      <c r="L22" s="636" t="s">
        <v>203</v>
      </c>
      <c r="M22" s="637">
        <v>8519.4480000000003</v>
      </c>
      <c r="N22" s="637">
        <v>2938.4389999999999</v>
      </c>
      <c r="O22" s="705">
        <v>2.8993108245568484</v>
      </c>
      <c r="Q22" s="636" t="s">
        <v>218</v>
      </c>
      <c r="R22" s="637">
        <v>1927.3330000000001</v>
      </c>
      <c r="S22" s="637">
        <v>645.54</v>
      </c>
      <c r="T22" s="707">
        <v>2.9856135948198412</v>
      </c>
    </row>
    <row r="23" spans="2:20" ht="15.75">
      <c r="B23" s="127"/>
      <c r="C23" s="127"/>
      <c r="D23" s="127"/>
      <c r="E23" s="127"/>
      <c r="F23" s="127"/>
      <c r="G23" s="127"/>
      <c r="H23" s="127"/>
      <c r="I23" s="127"/>
      <c r="L23" s="636" t="s">
        <v>199</v>
      </c>
      <c r="M23" s="637">
        <v>7947.9480000000003</v>
      </c>
      <c r="N23" s="637">
        <v>1719.8889999999999</v>
      </c>
      <c r="O23" s="705">
        <v>4.6211982284903277</v>
      </c>
      <c r="Q23" s="636" t="s">
        <v>353</v>
      </c>
      <c r="R23" s="637">
        <v>1776.9929999999999</v>
      </c>
      <c r="S23" s="637">
        <v>419.98500000000001</v>
      </c>
      <c r="T23" s="707">
        <v>4.2310868245294468</v>
      </c>
    </row>
    <row r="24" spans="2:20" ht="15.75">
      <c r="B24" s="127"/>
      <c r="C24" s="127"/>
      <c r="D24" s="127"/>
      <c r="E24" s="127"/>
      <c r="F24" s="127"/>
      <c r="G24" s="127"/>
      <c r="H24" s="127"/>
      <c r="I24" s="127"/>
      <c r="L24" s="636" t="s">
        <v>201</v>
      </c>
      <c r="M24" s="637">
        <v>5993.3059999999996</v>
      </c>
      <c r="N24" s="637">
        <v>2311.9229999999998</v>
      </c>
      <c r="O24" s="705">
        <v>2.5923467174296029</v>
      </c>
      <c r="Q24" s="636" t="s">
        <v>216</v>
      </c>
      <c r="R24" s="637">
        <v>1504.0219999999999</v>
      </c>
      <c r="S24" s="637">
        <v>398.53</v>
      </c>
      <c r="T24" s="707">
        <v>3.7739241713296363</v>
      </c>
    </row>
    <row r="25" spans="2:20" ht="15.75">
      <c r="B25" s="127"/>
      <c r="C25" s="127"/>
      <c r="D25" s="127"/>
      <c r="E25" s="127"/>
      <c r="F25" s="127"/>
      <c r="G25" s="127"/>
      <c r="H25" s="127"/>
      <c r="I25" s="127"/>
      <c r="L25" s="636" t="s">
        <v>352</v>
      </c>
      <c r="M25" s="637">
        <v>4288.8950000000004</v>
      </c>
      <c r="N25" s="637">
        <v>1271.008</v>
      </c>
      <c r="O25" s="705">
        <v>3.3744044097283417</v>
      </c>
      <c r="Q25" s="636" t="s">
        <v>210</v>
      </c>
      <c r="R25" s="637">
        <v>1439.1279999999999</v>
      </c>
      <c r="S25" s="637">
        <v>428.86900000000003</v>
      </c>
      <c r="T25" s="707">
        <v>3.3556354038179488</v>
      </c>
    </row>
    <row r="26" spans="2:20" ht="15.75">
      <c r="B26" s="127"/>
      <c r="C26" s="127"/>
      <c r="D26" s="127"/>
      <c r="E26" s="127"/>
      <c r="F26" s="127"/>
      <c r="G26" s="127"/>
      <c r="H26" s="127"/>
      <c r="I26" s="127"/>
      <c r="L26" s="636" t="s">
        <v>208</v>
      </c>
      <c r="M26" s="637">
        <v>3371.4549999999999</v>
      </c>
      <c r="N26" s="637">
        <v>860.55799999999999</v>
      </c>
      <c r="O26" s="705">
        <v>3.9177545267140621</v>
      </c>
      <c r="Q26" s="636" t="s">
        <v>213</v>
      </c>
      <c r="R26" s="637">
        <v>1319.001</v>
      </c>
      <c r="S26" s="637">
        <v>396.62200000000001</v>
      </c>
      <c r="T26" s="707">
        <v>3.3255870829152188</v>
      </c>
    </row>
    <row r="27" spans="2:20" ht="15.75">
      <c r="B27" s="127"/>
      <c r="C27" s="127"/>
      <c r="D27" s="127"/>
      <c r="E27" s="127"/>
      <c r="F27" s="127"/>
      <c r="G27" s="127"/>
      <c r="H27" s="127"/>
      <c r="I27" s="127"/>
      <c r="L27" s="636" t="s">
        <v>215</v>
      </c>
      <c r="M27" s="637">
        <v>2223.7979999999998</v>
      </c>
      <c r="N27" s="637">
        <v>837.08500000000004</v>
      </c>
      <c r="O27" s="705">
        <v>2.6565975976155345</v>
      </c>
      <c r="Q27" s="636" t="s">
        <v>211</v>
      </c>
      <c r="R27" s="637">
        <v>1074.1769999999999</v>
      </c>
      <c r="S27" s="637">
        <v>197.167</v>
      </c>
      <c r="T27" s="707">
        <v>5.44805672348821</v>
      </c>
    </row>
    <row r="28" spans="2:20" ht="15.75">
      <c r="B28" s="127"/>
      <c r="C28" s="127"/>
      <c r="D28" s="127"/>
      <c r="E28" s="127"/>
      <c r="F28" s="127"/>
      <c r="G28" s="127"/>
      <c r="H28" s="127"/>
      <c r="I28" s="127"/>
      <c r="L28" s="636" t="s">
        <v>214</v>
      </c>
      <c r="M28" s="637">
        <v>2041.0350000000001</v>
      </c>
      <c r="N28" s="637">
        <v>701.995</v>
      </c>
      <c r="O28" s="705">
        <v>2.9074779734898399</v>
      </c>
      <c r="Q28" s="636" t="s">
        <v>359</v>
      </c>
      <c r="R28" s="637">
        <v>1059.693</v>
      </c>
      <c r="S28" s="637">
        <v>274.649</v>
      </c>
      <c r="T28" s="707">
        <v>3.8583537533360763</v>
      </c>
    </row>
    <row r="29" spans="2:20" ht="15.75">
      <c r="B29" s="127"/>
      <c r="C29" s="127"/>
      <c r="D29" s="127"/>
      <c r="E29" s="127"/>
      <c r="F29" s="127"/>
      <c r="G29" s="127"/>
      <c r="H29" s="127"/>
      <c r="I29" s="127"/>
      <c r="L29" s="636" t="s">
        <v>217</v>
      </c>
      <c r="M29" s="637">
        <v>1752.9839999999999</v>
      </c>
      <c r="N29" s="637">
        <v>448.22199999999998</v>
      </c>
      <c r="O29" s="705">
        <v>3.9109726876413919</v>
      </c>
      <c r="Q29" s="636" t="s">
        <v>208</v>
      </c>
      <c r="R29" s="637">
        <v>1008.576</v>
      </c>
      <c r="S29" s="637">
        <v>339.12900000000002</v>
      </c>
      <c r="T29" s="707">
        <v>2.9740187362331145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27"/>
      <c r="L30" s="636" t="s">
        <v>216</v>
      </c>
      <c r="M30" s="637">
        <v>1636.9110000000001</v>
      </c>
      <c r="N30" s="637">
        <v>451.35500000000002</v>
      </c>
      <c r="O30" s="705">
        <v>3.6266597246070167</v>
      </c>
      <c r="Q30" s="636" t="s">
        <v>358</v>
      </c>
      <c r="R30" s="637">
        <v>914.66099999999994</v>
      </c>
      <c r="S30" s="637">
        <v>223.30799999999999</v>
      </c>
      <c r="T30" s="707">
        <v>4.0959616314686444</v>
      </c>
    </row>
    <row r="31" spans="2:20" ht="16.5" thickBot="1">
      <c r="B31" s="127"/>
      <c r="C31" s="127"/>
      <c r="D31" s="127"/>
      <c r="E31" s="127"/>
      <c r="F31" s="127"/>
      <c r="G31" s="127"/>
      <c r="H31" s="127"/>
      <c r="I31" s="127"/>
      <c r="L31" s="640" t="s">
        <v>334</v>
      </c>
      <c r="M31" s="641">
        <v>592150.08799999999</v>
      </c>
      <c r="N31" s="641">
        <v>156914.81899999999</v>
      </c>
      <c r="O31" s="1303">
        <v>3.7737040502210313</v>
      </c>
      <c r="Q31" s="636" t="s">
        <v>207</v>
      </c>
      <c r="R31" s="637">
        <v>902.37099999999998</v>
      </c>
      <c r="S31" s="637">
        <v>330.827</v>
      </c>
      <c r="T31" s="707">
        <v>2.7276219897408613</v>
      </c>
    </row>
    <row r="32" spans="2:20" ht="15.75">
      <c r="B32" s="127"/>
      <c r="C32" s="127"/>
      <c r="D32" s="127"/>
      <c r="E32" s="127"/>
      <c r="F32" s="127"/>
      <c r="G32" s="127"/>
      <c r="H32" s="127"/>
      <c r="I32" s="127"/>
      <c r="L32" s="127"/>
      <c r="M32" s="127"/>
      <c r="N32" s="127"/>
      <c r="O32" s="127"/>
      <c r="Q32" s="636" t="s">
        <v>382</v>
      </c>
      <c r="R32" s="637">
        <v>678.351</v>
      </c>
      <c r="S32" s="637">
        <v>189.31200000000001</v>
      </c>
      <c r="T32" s="707">
        <v>3.5832435344827585</v>
      </c>
    </row>
    <row r="33" spans="2:20" ht="15.75">
      <c r="B33" s="127"/>
      <c r="C33" s="127"/>
      <c r="D33" s="127"/>
      <c r="E33" s="127"/>
      <c r="F33" s="127"/>
      <c r="G33" s="127"/>
      <c r="H33" s="127"/>
      <c r="I33" s="127"/>
      <c r="L33" s="127"/>
      <c r="M33" s="127"/>
      <c r="N33" s="127"/>
      <c r="O33" s="127"/>
      <c r="Q33" s="636" t="s">
        <v>352</v>
      </c>
      <c r="R33" s="637">
        <v>670.46500000000003</v>
      </c>
      <c r="S33" s="637">
        <v>193.499</v>
      </c>
      <c r="T33" s="707">
        <v>3.4649533072522343</v>
      </c>
    </row>
    <row r="34" spans="2:20" ht="15.75">
      <c r="B34" s="127"/>
      <c r="C34" s="127"/>
      <c r="D34" s="127"/>
      <c r="E34" s="127"/>
      <c r="F34" s="127"/>
      <c r="G34" s="127"/>
      <c r="H34" s="127"/>
      <c r="I34" s="127"/>
      <c r="L34" s="127"/>
      <c r="M34" s="127"/>
      <c r="N34" s="127"/>
      <c r="O34" s="127"/>
      <c r="Q34" s="636" t="s">
        <v>214</v>
      </c>
      <c r="R34" s="637">
        <v>621.27800000000002</v>
      </c>
      <c r="S34" s="637">
        <v>196.32</v>
      </c>
      <c r="T34" s="707">
        <v>3.1646189894050534</v>
      </c>
    </row>
    <row r="35" spans="2:20" ht="16.5" thickBot="1">
      <c r="B35" s="127"/>
      <c r="C35" s="127"/>
      <c r="D35" s="127"/>
      <c r="E35" s="127"/>
      <c r="F35" s="127"/>
      <c r="G35" s="127"/>
      <c r="H35" s="127"/>
      <c r="I35" s="127"/>
      <c r="J35" s="127"/>
      <c r="L35" s="127"/>
      <c r="M35" s="127"/>
      <c r="N35" s="127"/>
      <c r="O35" s="127"/>
      <c r="Q35" s="636" t="s">
        <v>383</v>
      </c>
      <c r="R35" s="637">
        <v>552.63400000000001</v>
      </c>
      <c r="S35" s="637">
        <v>86.605999999999995</v>
      </c>
      <c r="T35" s="707">
        <v>6.3810128628501497</v>
      </c>
    </row>
    <row r="36" spans="2:20" ht="16.5" thickBot="1">
      <c r="B36" s="127"/>
      <c r="C36" s="127"/>
      <c r="D36" s="127"/>
      <c r="E36" s="127"/>
      <c r="F36" s="127"/>
      <c r="G36" s="127"/>
      <c r="H36" s="127"/>
      <c r="I36" s="127"/>
      <c r="J36" s="127"/>
      <c r="L36" s="127"/>
      <c r="M36" s="127"/>
      <c r="N36" s="127"/>
      <c r="O36" s="127"/>
      <c r="Q36" s="640" t="s">
        <v>334</v>
      </c>
      <c r="R36" s="641">
        <v>157150.00099999999</v>
      </c>
      <c r="S36" s="641">
        <v>43318.55</v>
      </c>
      <c r="T36" s="1303">
        <v>3.6277761143897931</v>
      </c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Q47" s="127"/>
      <c r="R47" s="127"/>
      <c r="S47" s="127"/>
      <c r="T47" s="127"/>
    </row>
    <row r="48" spans="2:20" ht="27.75" customHeight="1">
      <c r="B48" s="127"/>
      <c r="C48" s="127"/>
      <c r="D48" s="127"/>
      <c r="E48" s="127"/>
      <c r="F48" s="127"/>
      <c r="G48" s="127"/>
      <c r="H48" s="127"/>
      <c r="I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</row>
    <row r="63" spans="2:20">
      <c r="B63" s="127"/>
      <c r="C63" s="127"/>
      <c r="D63" s="127"/>
      <c r="E63" s="127"/>
      <c r="F63" s="127"/>
      <c r="G63" s="127"/>
      <c r="H63" s="127"/>
      <c r="I63" s="127"/>
    </row>
    <row r="64" spans="2:20">
      <c r="B64" s="127"/>
      <c r="C64" s="127"/>
      <c r="D64" s="127"/>
      <c r="E64" s="127"/>
      <c r="F64" s="127"/>
      <c r="G64" s="127"/>
      <c r="H64" s="127"/>
      <c r="I64" s="127"/>
    </row>
    <row r="65" spans="2:9">
      <c r="B65" s="127"/>
      <c r="C65" s="127"/>
      <c r="D65" s="127"/>
      <c r="E65" s="127"/>
      <c r="F65" s="127"/>
      <c r="G65" s="127"/>
      <c r="H65" s="127"/>
      <c r="I65" s="127"/>
    </row>
    <row r="66" spans="2:9">
      <c r="B66" s="127"/>
      <c r="C66" s="127"/>
      <c r="D66" s="127"/>
      <c r="E66" s="127"/>
      <c r="F66" s="127"/>
      <c r="G66" s="127"/>
      <c r="H66" s="127"/>
      <c r="I66" s="127"/>
    </row>
    <row r="67" spans="2:9">
      <c r="B67" s="127"/>
      <c r="C67" s="127"/>
      <c r="D67" s="127"/>
      <c r="E67" s="127"/>
      <c r="F67" s="127"/>
      <c r="G67" s="127"/>
      <c r="H67" s="127"/>
      <c r="I67" s="127"/>
    </row>
    <row r="68" spans="2:9">
      <c r="B68" s="127"/>
      <c r="C68" s="127"/>
      <c r="D68" s="127"/>
      <c r="E68" s="127"/>
      <c r="F68" s="127"/>
      <c r="G68" s="127"/>
      <c r="H68" s="127"/>
      <c r="I68" s="127"/>
    </row>
    <row r="69" spans="2:9">
      <c r="B69" s="127"/>
      <c r="C69" s="127"/>
      <c r="D69" s="127"/>
      <c r="E69" s="127"/>
      <c r="F69" s="127"/>
      <c r="G69" s="127"/>
      <c r="H69" s="127"/>
      <c r="I69" s="127"/>
    </row>
    <row r="70" spans="2:9">
      <c r="B70" s="127"/>
      <c r="C70" s="127"/>
      <c r="D70" s="127"/>
      <c r="E70" s="127"/>
      <c r="F70" s="127"/>
      <c r="G70" s="127"/>
      <c r="H70" s="127"/>
      <c r="I70" s="127"/>
    </row>
    <row r="71" spans="2:9">
      <c r="B71" s="127"/>
      <c r="C71" s="127"/>
      <c r="D71" s="127"/>
      <c r="E71" s="127"/>
      <c r="F71" s="127"/>
      <c r="G71" s="127"/>
      <c r="H71" s="127"/>
      <c r="I71" s="127"/>
    </row>
    <row r="72" spans="2:9">
      <c r="B72" s="127"/>
      <c r="C72" s="127"/>
      <c r="D72" s="127"/>
      <c r="E72" s="127"/>
      <c r="F72" s="127"/>
      <c r="G72" s="127"/>
      <c r="H72" s="127"/>
      <c r="I72" s="127"/>
    </row>
    <row r="73" spans="2:9">
      <c r="B73" s="127"/>
      <c r="C73" s="127"/>
      <c r="D73" s="127"/>
      <c r="E73" s="127"/>
      <c r="F73" s="127"/>
      <c r="G73" s="127"/>
      <c r="H73" s="127"/>
      <c r="I73" s="127"/>
    </row>
    <row r="74" spans="2:9">
      <c r="B74" s="127"/>
      <c r="C74" s="127"/>
      <c r="D74" s="127"/>
      <c r="E74" s="127"/>
      <c r="F74" s="127"/>
      <c r="G74" s="127"/>
      <c r="H74" s="127"/>
      <c r="I74" s="127"/>
    </row>
    <row r="75" spans="2:9">
      <c r="B75" s="127"/>
      <c r="C75" s="127"/>
      <c r="D75" s="127"/>
      <c r="E75" s="127"/>
      <c r="F75" s="127"/>
      <c r="G75" s="127"/>
      <c r="H75" s="127"/>
      <c r="I75" s="127"/>
    </row>
    <row r="76" spans="2:9">
      <c r="B76" s="127"/>
      <c r="C76" s="127"/>
      <c r="D76" s="127"/>
      <c r="E76" s="127"/>
      <c r="F76" s="127"/>
      <c r="G76" s="127"/>
      <c r="H76" s="127"/>
      <c r="I76" s="127"/>
    </row>
    <row r="77" spans="2:9">
      <c r="B77" s="127"/>
      <c r="C77" s="127"/>
      <c r="D77" s="127"/>
      <c r="E77" s="127"/>
      <c r="F77" s="127"/>
      <c r="G77" s="127"/>
      <c r="H77" s="127"/>
      <c r="I77" s="127"/>
    </row>
    <row r="78" spans="2:9">
      <c r="B78" s="127"/>
      <c r="C78" s="127"/>
      <c r="D78" s="127"/>
      <c r="E78" s="127"/>
      <c r="F78" s="127"/>
      <c r="G78" s="127"/>
      <c r="H78" s="127"/>
      <c r="I78" s="127"/>
    </row>
  </sheetData>
  <sortState ref="Q7:T75">
    <sortCondition descending="1" ref="R7:R75"/>
  </sortState>
  <mergeCells count="3">
    <mergeCell ref="B3:G3"/>
    <mergeCell ref="C5:D5"/>
    <mergeCell ref="B2:Y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47"/>
  <sheetViews>
    <sheetView topLeftCell="A5" zoomScaleNormal="100" workbookViewId="0">
      <selection activeCell="M37" sqref="M37"/>
    </sheetView>
  </sheetViews>
  <sheetFormatPr defaultRowHeight="12.75"/>
  <cols>
    <col min="1" max="1" width="4" style="722" customWidth="1"/>
    <col min="2" max="2" width="16.85546875" style="722" customWidth="1"/>
    <col min="3" max="3" width="12.28515625" style="722" bestFit="1" customWidth="1"/>
    <col min="4" max="4" width="10.140625" style="722" customWidth="1"/>
    <col min="5" max="5" width="9.140625" style="722"/>
    <col min="6" max="6" width="6" style="722" customWidth="1"/>
    <col min="7" max="7" width="13.28515625" style="722" customWidth="1"/>
    <col min="8" max="8" width="11.28515625" style="722" customWidth="1"/>
    <col min="9" max="9" width="10.42578125" style="722" customWidth="1"/>
    <col min="10" max="10" width="9.140625" style="722"/>
    <col min="11" max="11" width="3.5703125" style="722" customWidth="1"/>
    <col min="12" max="12" width="18" style="722" customWidth="1"/>
    <col min="13" max="13" width="11.7109375" style="722" customWidth="1"/>
    <col min="14" max="14" width="12.28515625" style="722" customWidth="1"/>
    <col min="15" max="15" width="10.42578125" style="722" customWidth="1"/>
    <col min="16" max="16" width="3.85546875" style="722" customWidth="1"/>
    <col min="17" max="17" width="31.85546875" style="722" customWidth="1"/>
    <col min="18" max="18" width="11.28515625" style="722" customWidth="1"/>
    <col min="19" max="19" width="10.28515625" style="722" customWidth="1"/>
    <col min="20" max="20" width="10" style="722" customWidth="1"/>
    <col min="21" max="256" width="9.140625" style="722"/>
    <col min="257" max="257" width="4" style="722" customWidth="1"/>
    <col min="258" max="258" width="15.140625" style="722" customWidth="1"/>
    <col min="259" max="259" width="13.85546875" style="722" customWidth="1"/>
    <col min="260" max="260" width="10.140625" style="722" customWidth="1"/>
    <col min="261" max="261" width="9.140625" style="722"/>
    <col min="262" max="262" width="3.42578125" style="722" customWidth="1"/>
    <col min="263" max="263" width="19.5703125" style="722" customWidth="1"/>
    <col min="264" max="264" width="12.28515625" style="722" customWidth="1"/>
    <col min="265" max="265" width="10.42578125" style="722" customWidth="1"/>
    <col min="266" max="266" width="9.140625" style="722"/>
    <col min="267" max="267" width="3.5703125" style="722" customWidth="1"/>
    <col min="268" max="268" width="16.42578125" style="722" customWidth="1"/>
    <col min="269" max="269" width="11.7109375" style="722" customWidth="1"/>
    <col min="270" max="270" width="10.140625" style="722" customWidth="1"/>
    <col min="271" max="271" width="15.85546875" style="722" customWidth="1"/>
    <col min="272" max="272" width="3.85546875" style="722" customWidth="1"/>
    <col min="273" max="273" width="16.42578125" style="722" customWidth="1"/>
    <col min="274" max="274" width="11.28515625" style="722" customWidth="1"/>
    <col min="275" max="275" width="10.28515625" style="722" customWidth="1"/>
    <col min="276" max="276" width="10" style="722" customWidth="1"/>
    <col min="277" max="512" width="9.140625" style="722"/>
    <col min="513" max="513" width="4" style="722" customWidth="1"/>
    <col min="514" max="514" width="15.140625" style="722" customWidth="1"/>
    <col min="515" max="515" width="13.85546875" style="722" customWidth="1"/>
    <col min="516" max="516" width="10.140625" style="722" customWidth="1"/>
    <col min="517" max="517" width="9.140625" style="722"/>
    <col min="518" max="518" width="3.42578125" style="722" customWidth="1"/>
    <col min="519" max="519" width="19.5703125" style="722" customWidth="1"/>
    <col min="520" max="520" width="12.28515625" style="722" customWidth="1"/>
    <col min="521" max="521" width="10.42578125" style="722" customWidth="1"/>
    <col min="522" max="522" width="9.140625" style="722"/>
    <col min="523" max="523" width="3.5703125" style="722" customWidth="1"/>
    <col min="524" max="524" width="16.42578125" style="722" customWidth="1"/>
    <col min="525" max="525" width="11.7109375" style="722" customWidth="1"/>
    <col min="526" max="526" width="10.140625" style="722" customWidth="1"/>
    <col min="527" max="527" width="15.85546875" style="722" customWidth="1"/>
    <col min="528" max="528" width="3.85546875" style="722" customWidth="1"/>
    <col min="529" max="529" width="16.42578125" style="722" customWidth="1"/>
    <col min="530" max="530" width="11.28515625" style="722" customWidth="1"/>
    <col min="531" max="531" width="10.28515625" style="722" customWidth="1"/>
    <col min="532" max="532" width="10" style="722" customWidth="1"/>
    <col min="533" max="768" width="9.140625" style="722"/>
    <col min="769" max="769" width="4" style="722" customWidth="1"/>
    <col min="770" max="770" width="15.140625" style="722" customWidth="1"/>
    <col min="771" max="771" width="13.85546875" style="722" customWidth="1"/>
    <col min="772" max="772" width="10.140625" style="722" customWidth="1"/>
    <col min="773" max="773" width="9.140625" style="722"/>
    <col min="774" max="774" width="3.42578125" style="722" customWidth="1"/>
    <col min="775" max="775" width="19.5703125" style="722" customWidth="1"/>
    <col min="776" max="776" width="12.28515625" style="722" customWidth="1"/>
    <col min="777" max="777" width="10.42578125" style="722" customWidth="1"/>
    <col min="778" max="778" width="9.140625" style="722"/>
    <col min="779" max="779" width="3.5703125" style="722" customWidth="1"/>
    <col min="780" max="780" width="16.42578125" style="722" customWidth="1"/>
    <col min="781" max="781" width="11.7109375" style="722" customWidth="1"/>
    <col min="782" max="782" width="10.140625" style="722" customWidth="1"/>
    <col min="783" max="783" width="15.85546875" style="722" customWidth="1"/>
    <col min="784" max="784" width="3.85546875" style="722" customWidth="1"/>
    <col min="785" max="785" width="16.42578125" style="722" customWidth="1"/>
    <col min="786" max="786" width="11.28515625" style="722" customWidth="1"/>
    <col min="787" max="787" width="10.28515625" style="722" customWidth="1"/>
    <col min="788" max="788" width="10" style="722" customWidth="1"/>
    <col min="789" max="1024" width="9.140625" style="722"/>
    <col min="1025" max="1025" width="4" style="722" customWidth="1"/>
    <col min="1026" max="1026" width="15.140625" style="722" customWidth="1"/>
    <col min="1027" max="1027" width="13.85546875" style="722" customWidth="1"/>
    <col min="1028" max="1028" width="10.140625" style="722" customWidth="1"/>
    <col min="1029" max="1029" width="9.140625" style="722"/>
    <col min="1030" max="1030" width="3.42578125" style="722" customWidth="1"/>
    <col min="1031" max="1031" width="19.5703125" style="722" customWidth="1"/>
    <col min="1032" max="1032" width="12.28515625" style="722" customWidth="1"/>
    <col min="1033" max="1033" width="10.42578125" style="722" customWidth="1"/>
    <col min="1034" max="1034" width="9.140625" style="722"/>
    <col min="1035" max="1035" width="3.5703125" style="722" customWidth="1"/>
    <col min="1036" max="1036" width="16.42578125" style="722" customWidth="1"/>
    <col min="1037" max="1037" width="11.7109375" style="722" customWidth="1"/>
    <col min="1038" max="1038" width="10.140625" style="722" customWidth="1"/>
    <col min="1039" max="1039" width="15.85546875" style="722" customWidth="1"/>
    <col min="1040" max="1040" width="3.85546875" style="722" customWidth="1"/>
    <col min="1041" max="1041" width="16.42578125" style="722" customWidth="1"/>
    <col min="1042" max="1042" width="11.28515625" style="722" customWidth="1"/>
    <col min="1043" max="1043" width="10.28515625" style="722" customWidth="1"/>
    <col min="1044" max="1044" width="10" style="722" customWidth="1"/>
    <col min="1045" max="1280" width="9.140625" style="722"/>
    <col min="1281" max="1281" width="4" style="722" customWidth="1"/>
    <col min="1282" max="1282" width="15.140625" style="722" customWidth="1"/>
    <col min="1283" max="1283" width="13.85546875" style="722" customWidth="1"/>
    <col min="1284" max="1284" width="10.140625" style="722" customWidth="1"/>
    <col min="1285" max="1285" width="9.140625" style="722"/>
    <col min="1286" max="1286" width="3.42578125" style="722" customWidth="1"/>
    <col min="1287" max="1287" width="19.5703125" style="722" customWidth="1"/>
    <col min="1288" max="1288" width="12.28515625" style="722" customWidth="1"/>
    <col min="1289" max="1289" width="10.42578125" style="722" customWidth="1"/>
    <col min="1290" max="1290" width="9.140625" style="722"/>
    <col min="1291" max="1291" width="3.5703125" style="722" customWidth="1"/>
    <col min="1292" max="1292" width="16.42578125" style="722" customWidth="1"/>
    <col min="1293" max="1293" width="11.7109375" style="722" customWidth="1"/>
    <col min="1294" max="1294" width="10.140625" style="722" customWidth="1"/>
    <col min="1295" max="1295" width="15.85546875" style="722" customWidth="1"/>
    <col min="1296" max="1296" width="3.85546875" style="722" customWidth="1"/>
    <col min="1297" max="1297" width="16.42578125" style="722" customWidth="1"/>
    <col min="1298" max="1298" width="11.28515625" style="722" customWidth="1"/>
    <col min="1299" max="1299" width="10.28515625" style="722" customWidth="1"/>
    <col min="1300" max="1300" width="10" style="722" customWidth="1"/>
    <col min="1301" max="1536" width="9.140625" style="722"/>
    <col min="1537" max="1537" width="4" style="722" customWidth="1"/>
    <col min="1538" max="1538" width="15.140625" style="722" customWidth="1"/>
    <col min="1539" max="1539" width="13.85546875" style="722" customWidth="1"/>
    <col min="1540" max="1540" width="10.140625" style="722" customWidth="1"/>
    <col min="1541" max="1541" width="9.140625" style="722"/>
    <col min="1542" max="1542" width="3.42578125" style="722" customWidth="1"/>
    <col min="1543" max="1543" width="19.5703125" style="722" customWidth="1"/>
    <col min="1544" max="1544" width="12.28515625" style="722" customWidth="1"/>
    <col min="1545" max="1545" width="10.42578125" style="722" customWidth="1"/>
    <col min="1546" max="1546" width="9.140625" style="722"/>
    <col min="1547" max="1547" width="3.5703125" style="722" customWidth="1"/>
    <col min="1548" max="1548" width="16.42578125" style="722" customWidth="1"/>
    <col min="1549" max="1549" width="11.7109375" style="722" customWidth="1"/>
    <col min="1550" max="1550" width="10.140625" style="722" customWidth="1"/>
    <col min="1551" max="1551" width="15.85546875" style="722" customWidth="1"/>
    <col min="1552" max="1552" width="3.85546875" style="722" customWidth="1"/>
    <col min="1553" max="1553" width="16.42578125" style="722" customWidth="1"/>
    <col min="1554" max="1554" width="11.28515625" style="722" customWidth="1"/>
    <col min="1555" max="1555" width="10.28515625" style="722" customWidth="1"/>
    <col min="1556" max="1556" width="10" style="722" customWidth="1"/>
    <col min="1557" max="1792" width="9.140625" style="722"/>
    <col min="1793" max="1793" width="4" style="722" customWidth="1"/>
    <col min="1794" max="1794" width="15.140625" style="722" customWidth="1"/>
    <col min="1795" max="1795" width="13.85546875" style="722" customWidth="1"/>
    <col min="1796" max="1796" width="10.140625" style="722" customWidth="1"/>
    <col min="1797" max="1797" width="9.140625" style="722"/>
    <col min="1798" max="1798" width="3.42578125" style="722" customWidth="1"/>
    <col min="1799" max="1799" width="19.5703125" style="722" customWidth="1"/>
    <col min="1800" max="1800" width="12.28515625" style="722" customWidth="1"/>
    <col min="1801" max="1801" width="10.42578125" style="722" customWidth="1"/>
    <col min="1802" max="1802" width="9.140625" style="722"/>
    <col min="1803" max="1803" width="3.5703125" style="722" customWidth="1"/>
    <col min="1804" max="1804" width="16.42578125" style="722" customWidth="1"/>
    <col min="1805" max="1805" width="11.7109375" style="722" customWidth="1"/>
    <col min="1806" max="1806" width="10.140625" style="722" customWidth="1"/>
    <col min="1807" max="1807" width="15.85546875" style="722" customWidth="1"/>
    <col min="1808" max="1808" width="3.85546875" style="722" customWidth="1"/>
    <col min="1809" max="1809" width="16.42578125" style="722" customWidth="1"/>
    <col min="1810" max="1810" width="11.28515625" style="722" customWidth="1"/>
    <col min="1811" max="1811" width="10.28515625" style="722" customWidth="1"/>
    <col min="1812" max="1812" width="10" style="722" customWidth="1"/>
    <col min="1813" max="2048" width="9.140625" style="722"/>
    <col min="2049" max="2049" width="4" style="722" customWidth="1"/>
    <col min="2050" max="2050" width="15.140625" style="722" customWidth="1"/>
    <col min="2051" max="2051" width="13.85546875" style="722" customWidth="1"/>
    <col min="2052" max="2052" width="10.140625" style="722" customWidth="1"/>
    <col min="2053" max="2053" width="9.140625" style="722"/>
    <col min="2054" max="2054" width="3.42578125" style="722" customWidth="1"/>
    <col min="2055" max="2055" width="19.5703125" style="722" customWidth="1"/>
    <col min="2056" max="2056" width="12.28515625" style="722" customWidth="1"/>
    <col min="2057" max="2057" width="10.42578125" style="722" customWidth="1"/>
    <col min="2058" max="2058" width="9.140625" style="722"/>
    <col min="2059" max="2059" width="3.5703125" style="722" customWidth="1"/>
    <col min="2060" max="2060" width="16.42578125" style="722" customWidth="1"/>
    <col min="2061" max="2061" width="11.7109375" style="722" customWidth="1"/>
    <col min="2062" max="2062" width="10.140625" style="722" customWidth="1"/>
    <col min="2063" max="2063" width="15.85546875" style="722" customWidth="1"/>
    <col min="2064" max="2064" width="3.85546875" style="722" customWidth="1"/>
    <col min="2065" max="2065" width="16.42578125" style="722" customWidth="1"/>
    <col min="2066" max="2066" width="11.28515625" style="722" customWidth="1"/>
    <col min="2067" max="2067" width="10.28515625" style="722" customWidth="1"/>
    <col min="2068" max="2068" width="10" style="722" customWidth="1"/>
    <col min="2069" max="2304" width="9.140625" style="722"/>
    <col min="2305" max="2305" width="4" style="722" customWidth="1"/>
    <col min="2306" max="2306" width="15.140625" style="722" customWidth="1"/>
    <col min="2307" max="2307" width="13.85546875" style="722" customWidth="1"/>
    <col min="2308" max="2308" width="10.140625" style="722" customWidth="1"/>
    <col min="2309" max="2309" width="9.140625" style="722"/>
    <col min="2310" max="2310" width="3.42578125" style="722" customWidth="1"/>
    <col min="2311" max="2311" width="19.5703125" style="722" customWidth="1"/>
    <col min="2312" max="2312" width="12.28515625" style="722" customWidth="1"/>
    <col min="2313" max="2313" width="10.42578125" style="722" customWidth="1"/>
    <col min="2314" max="2314" width="9.140625" style="722"/>
    <col min="2315" max="2315" width="3.5703125" style="722" customWidth="1"/>
    <col min="2316" max="2316" width="16.42578125" style="722" customWidth="1"/>
    <col min="2317" max="2317" width="11.7109375" style="722" customWidth="1"/>
    <col min="2318" max="2318" width="10.140625" style="722" customWidth="1"/>
    <col min="2319" max="2319" width="15.85546875" style="722" customWidth="1"/>
    <col min="2320" max="2320" width="3.85546875" style="722" customWidth="1"/>
    <col min="2321" max="2321" width="16.42578125" style="722" customWidth="1"/>
    <col min="2322" max="2322" width="11.28515625" style="722" customWidth="1"/>
    <col min="2323" max="2323" width="10.28515625" style="722" customWidth="1"/>
    <col min="2324" max="2324" width="10" style="722" customWidth="1"/>
    <col min="2325" max="2560" width="9.140625" style="722"/>
    <col min="2561" max="2561" width="4" style="722" customWidth="1"/>
    <col min="2562" max="2562" width="15.140625" style="722" customWidth="1"/>
    <col min="2563" max="2563" width="13.85546875" style="722" customWidth="1"/>
    <col min="2564" max="2564" width="10.140625" style="722" customWidth="1"/>
    <col min="2565" max="2565" width="9.140625" style="722"/>
    <col min="2566" max="2566" width="3.42578125" style="722" customWidth="1"/>
    <col min="2567" max="2567" width="19.5703125" style="722" customWidth="1"/>
    <col min="2568" max="2568" width="12.28515625" style="722" customWidth="1"/>
    <col min="2569" max="2569" width="10.42578125" style="722" customWidth="1"/>
    <col min="2570" max="2570" width="9.140625" style="722"/>
    <col min="2571" max="2571" width="3.5703125" style="722" customWidth="1"/>
    <col min="2572" max="2572" width="16.42578125" style="722" customWidth="1"/>
    <col min="2573" max="2573" width="11.7109375" style="722" customWidth="1"/>
    <col min="2574" max="2574" width="10.140625" style="722" customWidth="1"/>
    <col min="2575" max="2575" width="15.85546875" style="722" customWidth="1"/>
    <col min="2576" max="2576" width="3.85546875" style="722" customWidth="1"/>
    <col min="2577" max="2577" width="16.42578125" style="722" customWidth="1"/>
    <col min="2578" max="2578" width="11.28515625" style="722" customWidth="1"/>
    <col min="2579" max="2579" width="10.28515625" style="722" customWidth="1"/>
    <col min="2580" max="2580" width="10" style="722" customWidth="1"/>
    <col min="2581" max="2816" width="9.140625" style="722"/>
    <col min="2817" max="2817" width="4" style="722" customWidth="1"/>
    <col min="2818" max="2818" width="15.140625" style="722" customWidth="1"/>
    <col min="2819" max="2819" width="13.85546875" style="722" customWidth="1"/>
    <col min="2820" max="2820" width="10.140625" style="722" customWidth="1"/>
    <col min="2821" max="2821" width="9.140625" style="722"/>
    <col min="2822" max="2822" width="3.42578125" style="722" customWidth="1"/>
    <col min="2823" max="2823" width="19.5703125" style="722" customWidth="1"/>
    <col min="2824" max="2824" width="12.28515625" style="722" customWidth="1"/>
    <col min="2825" max="2825" width="10.42578125" style="722" customWidth="1"/>
    <col min="2826" max="2826" width="9.140625" style="722"/>
    <col min="2827" max="2827" width="3.5703125" style="722" customWidth="1"/>
    <col min="2828" max="2828" width="16.42578125" style="722" customWidth="1"/>
    <col min="2829" max="2829" width="11.7109375" style="722" customWidth="1"/>
    <col min="2830" max="2830" width="10.140625" style="722" customWidth="1"/>
    <col min="2831" max="2831" width="15.85546875" style="722" customWidth="1"/>
    <col min="2832" max="2832" width="3.85546875" style="722" customWidth="1"/>
    <col min="2833" max="2833" width="16.42578125" style="722" customWidth="1"/>
    <col min="2834" max="2834" width="11.28515625" style="722" customWidth="1"/>
    <col min="2835" max="2835" width="10.28515625" style="722" customWidth="1"/>
    <col min="2836" max="2836" width="10" style="722" customWidth="1"/>
    <col min="2837" max="3072" width="9.140625" style="722"/>
    <col min="3073" max="3073" width="4" style="722" customWidth="1"/>
    <col min="3074" max="3074" width="15.140625" style="722" customWidth="1"/>
    <col min="3075" max="3075" width="13.85546875" style="722" customWidth="1"/>
    <col min="3076" max="3076" width="10.140625" style="722" customWidth="1"/>
    <col min="3077" max="3077" width="9.140625" style="722"/>
    <col min="3078" max="3078" width="3.42578125" style="722" customWidth="1"/>
    <col min="3079" max="3079" width="19.5703125" style="722" customWidth="1"/>
    <col min="3080" max="3080" width="12.28515625" style="722" customWidth="1"/>
    <col min="3081" max="3081" width="10.42578125" style="722" customWidth="1"/>
    <col min="3082" max="3082" width="9.140625" style="722"/>
    <col min="3083" max="3083" width="3.5703125" style="722" customWidth="1"/>
    <col min="3084" max="3084" width="16.42578125" style="722" customWidth="1"/>
    <col min="3085" max="3085" width="11.7109375" style="722" customWidth="1"/>
    <col min="3086" max="3086" width="10.140625" style="722" customWidth="1"/>
    <col min="3087" max="3087" width="15.85546875" style="722" customWidth="1"/>
    <col min="3088" max="3088" width="3.85546875" style="722" customWidth="1"/>
    <col min="3089" max="3089" width="16.42578125" style="722" customWidth="1"/>
    <col min="3090" max="3090" width="11.28515625" style="722" customWidth="1"/>
    <col min="3091" max="3091" width="10.28515625" style="722" customWidth="1"/>
    <col min="3092" max="3092" width="10" style="722" customWidth="1"/>
    <col min="3093" max="3328" width="9.140625" style="722"/>
    <col min="3329" max="3329" width="4" style="722" customWidth="1"/>
    <col min="3330" max="3330" width="15.140625" style="722" customWidth="1"/>
    <col min="3331" max="3331" width="13.85546875" style="722" customWidth="1"/>
    <col min="3332" max="3332" width="10.140625" style="722" customWidth="1"/>
    <col min="3333" max="3333" width="9.140625" style="722"/>
    <col min="3334" max="3334" width="3.42578125" style="722" customWidth="1"/>
    <col min="3335" max="3335" width="19.5703125" style="722" customWidth="1"/>
    <col min="3336" max="3336" width="12.28515625" style="722" customWidth="1"/>
    <col min="3337" max="3337" width="10.42578125" style="722" customWidth="1"/>
    <col min="3338" max="3338" width="9.140625" style="722"/>
    <col min="3339" max="3339" width="3.5703125" style="722" customWidth="1"/>
    <col min="3340" max="3340" width="16.42578125" style="722" customWidth="1"/>
    <col min="3341" max="3341" width="11.7109375" style="722" customWidth="1"/>
    <col min="3342" max="3342" width="10.140625" style="722" customWidth="1"/>
    <col min="3343" max="3343" width="15.85546875" style="722" customWidth="1"/>
    <col min="3344" max="3344" width="3.85546875" style="722" customWidth="1"/>
    <col min="3345" max="3345" width="16.42578125" style="722" customWidth="1"/>
    <col min="3346" max="3346" width="11.28515625" style="722" customWidth="1"/>
    <col min="3347" max="3347" width="10.28515625" style="722" customWidth="1"/>
    <col min="3348" max="3348" width="10" style="722" customWidth="1"/>
    <col min="3349" max="3584" width="9.140625" style="722"/>
    <col min="3585" max="3585" width="4" style="722" customWidth="1"/>
    <col min="3586" max="3586" width="15.140625" style="722" customWidth="1"/>
    <col min="3587" max="3587" width="13.85546875" style="722" customWidth="1"/>
    <col min="3588" max="3588" width="10.140625" style="722" customWidth="1"/>
    <col min="3589" max="3589" width="9.140625" style="722"/>
    <col min="3590" max="3590" width="3.42578125" style="722" customWidth="1"/>
    <col min="3591" max="3591" width="19.5703125" style="722" customWidth="1"/>
    <col min="3592" max="3592" width="12.28515625" style="722" customWidth="1"/>
    <col min="3593" max="3593" width="10.42578125" style="722" customWidth="1"/>
    <col min="3594" max="3594" width="9.140625" style="722"/>
    <col min="3595" max="3595" width="3.5703125" style="722" customWidth="1"/>
    <col min="3596" max="3596" width="16.42578125" style="722" customWidth="1"/>
    <col min="3597" max="3597" width="11.7109375" style="722" customWidth="1"/>
    <col min="3598" max="3598" width="10.140625" style="722" customWidth="1"/>
    <col min="3599" max="3599" width="15.85546875" style="722" customWidth="1"/>
    <col min="3600" max="3600" width="3.85546875" style="722" customWidth="1"/>
    <col min="3601" max="3601" width="16.42578125" style="722" customWidth="1"/>
    <col min="3602" max="3602" width="11.28515625" style="722" customWidth="1"/>
    <col min="3603" max="3603" width="10.28515625" style="722" customWidth="1"/>
    <col min="3604" max="3604" width="10" style="722" customWidth="1"/>
    <col min="3605" max="3840" width="9.140625" style="722"/>
    <col min="3841" max="3841" width="4" style="722" customWidth="1"/>
    <col min="3842" max="3842" width="15.140625" style="722" customWidth="1"/>
    <col min="3843" max="3843" width="13.85546875" style="722" customWidth="1"/>
    <col min="3844" max="3844" width="10.140625" style="722" customWidth="1"/>
    <col min="3845" max="3845" width="9.140625" style="722"/>
    <col min="3846" max="3846" width="3.42578125" style="722" customWidth="1"/>
    <col min="3847" max="3847" width="19.5703125" style="722" customWidth="1"/>
    <col min="3848" max="3848" width="12.28515625" style="722" customWidth="1"/>
    <col min="3849" max="3849" width="10.42578125" style="722" customWidth="1"/>
    <col min="3850" max="3850" width="9.140625" style="722"/>
    <col min="3851" max="3851" width="3.5703125" style="722" customWidth="1"/>
    <col min="3852" max="3852" width="16.42578125" style="722" customWidth="1"/>
    <col min="3853" max="3853" width="11.7109375" style="722" customWidth="1"/>
    <col min="3854" max="3854" width="10.140625" style="722" customWidth="1"/>
    <col min="3855" max="3855" width="15.85546875" style="722" customWidth="1"/>
    <col min="3856" max="3856" width="3.85546875" style="722" customWidth="1"/>
    <col min="3857" max="3857" width="16.42578125" style="722" customWidth="1"/>
    <col min="3858" max="3858" width="11.28515625" style="722" customWidth="1"/>
    <col min="3859" max="3859" width="10.28515625" style="722" customWidth="1"/>
    <col min="3860" max="3860" width="10" style="722" customWidth="1"/>
    <col min="3861" max="4096" width="9.140625" style="722"/>
    <col min="4097" max="4097" width="4" style="722" customWidth="1"/>
    <col min="4098" max="4098" width="15.140625" style="722" customWidth="1"/>
    <col min="4099" max="4099" width="13.85546875" style="722" customWidth="1"/>
    <col min="4100" max="4100" width="10.140625" style="722" customWidth="1"/>
    <col min="4101" max="4101" width="9.140625" style="722"/>
    <col min="4102" max="4102" width="3.42578125" style="722" customWidth="1"/>
    <col min="4103" max="4103" width="19.5703125" style="722" customWidth="1"/>
    <col min="4104" max="4104" width="12.28515625" style="722" customWidth="1"/>
    <col min="4105" max="4105" width="10.42578125" style="722" customWidth="1"/>
    <col min="4106" max="4106" width="9.140625" style="722"/>
    <col min="4107" max="4107" width="3.5703125" style="722" customWidth="1"/>
    <col min="4108" max="4108" width="16.42578125" style="722" customWidth="1"/>
    <col min="4109" max="4109" width="11.7109375" style="722" customWidth="1"/>
    <col min="4110" max="4110" width="10.140625" style="722" customWidth="1"/>
    <col min="4111" max="4111" width="15.85546875" style="722" customWidth="1"/>
    <col min="4112" max="4112" width="3.85546875" style="722" customWidth="1"/>
    <col min="4113" max="4113" width="16.42578125" style="722" customWidth="1"/>
    <col min="4114" max="4114" width="11.28515625" style="722" customWidth="1"/>
    <col min="4115" max="4115" width="10.28515625" style="722" customWidth="1"/>
    <col min="4116" max="4116" width="10" style="722" customWidth="1"/>
    <col min="4117" max="4352" width="9.140625" style="722"/>
    <col min="4353" max="4353" width="4" style="722" customWidth="1"/>
    <col min="4354" max="4354" width="15.140625" style="722" customWidth="1"/>
    <col min="4355" max="4355" width="13.85546875" style="722" customWidth="1"/>
    <col min="4356" max="4356" width="10.140625" style="722" customWidth="1"/>
    <col min="4357" max="4357" width="9.140625" style="722"/>
    <col min="4358" max="4358" width="3.42578125" style="722" customWidth="1"/>
    <col min="4359" max="4359" width="19.5703125" style="722" customWidth="1"/>
    <col min="4360" max="4360" width="12.28515625" style="722" customWidth="1"/>
    <col min="4361" max="4361" width="10.42578125" style="722" customWidth="1"/>
    <col min="4362" max="4362" width="9.140625" style="722"/>
    <col min="4363" max="4363" width="3.5703125" style="722" customWidth="1"/>
    <col min="4364" max="4364" width="16.42578125" style="722" customWidth="1"/>
    <col min="4365" max="4365" width="11.7109375" style="722" customWidth="1"/>
    <col min="4366" max="4366" width="10.140625" style="722" customWidth="1"/>
    <col min="4367" max="4367" width="15.85546875" style="722" customWidth="1"/>
    <col min="4368" max="4368" width="3.85546875" style="722" customWidth="1"/>
    <col min="4369" max="4369" width="16.42578125" style="722" customWidth="1"/>
    <col min="4370" max="4370" width="11.28515625" style="722" customWidth="1"/>
    <col min="4371" max="4371" width="10.28515625" style="722" customWidth="1"/>
    <col min="4372" max="4372" width="10" style="722" customWidth="1"/>
    <col min="4373" max="4608" width="9.140625" style="722"/>
    <col min="4609" max="4609" width="4" style="722" customWidth="1"/>
    <col min="4610" max="4610" width="15.140625" style="722" customWidth="1"/>
    <col min="4611" max="4611" width="13.85546875" style="722" customWidth="1"/>
    <col min="4612" max="4612" width="10.140625" style="722" customWidth="1"/>
    <col min="4613" max="4613" width="9.140625" style="722"/>
    <col min="4614" max="4614" width="3.42578125" style="722" customWidth="1"/>
    <col min="4615" max="4615" width="19.5703125" style="722" customWidth="1"/>
    <col min="4616" max="4616" width="12.28515625" style="722" customWidth="1"/>
    <col min="4617" max="4617" width="10.42578125" style="722" customWidth="1"/>
    <col min="4618" max="4618" width="9.140625" style="722"/>
    <col min="4619" max="4619" width="3.5703125" style="722" customWidth="1"/>
    <col min="4620" max="4620" width="16.42578125" style="722" customWidth="1"/>
    <col min="4621" max="4621" width="11.7109375" style="722" customWidth="1"/>
    <col min="4622" max="4622" width="10.140625" style="722" customWidth="1"/>
    <col min="4623" max="4623" width="15.85546875" style="722" customWidth="1"/>
    <col min="4624" max="4624" width="3.85546875" style="722" customWidth="1"/>
    <col min="4625" max="4625" width="16.42578125" style="722" customWidth="1"/>
    <col min="4626" max="4626" width="11.28515625" style="722" customWidth="1"/>
    <col min="4627" max="4627" width="10.28515625" style="722" customWidth="1"/>
    <col min="4628" max="4628" width="10" style="722" customWidth="1"/>
    <col min="4629" max="4864" width="9.140625" style="722"/>
    <col min="4865" max="4865" width="4" style="722" customWidth="1"/>
    <col min="4866" max="4866" width="15.140625" style="722" customWidth="1"/>
    <col min="4867" max="4867" width="13.85546875" style="722" customWidth="1"/>
    <col min="4868" max="4868" width="10.140625" style="722" customWidth="1"/>
    <col min="4869" max="4869" width="9.140625" style="722"/>
    <col min="4870" max="4870" width="3.42578125" style="722" customWidth="1"/>
    <col min="4871" max="4871" width="19.5703125" style="722" customWidth="1"/>
    <col min="4872" max="4872" width="12.28515625" style="722" customWidth="1"/>
    <col min="4873" max="4873" width="10.42578125" style="722" customWidth="1"/>
    <col min="4874" max="4874" width="9.140625" style="722"/>
    <col min="4875" max="4875" width="3.5703125" style="722" customWidth="1"/>
    <col min="4876" max="4876" width="16.42578125" style="722" customWidth="1"/>
    <col min="4877" max="4877" width="11.7109375" style="722" customWidth="1"/>
    <col min="4878" max="4878" width="10.140625" style="722" customWidth="1"/>
    <col min="4879" max="4879" width="15.85546875" style="722" customWidth="1"/>
    <col min="4880" max="4880" width="3.85546875" style="722" customWidth="1"/>
    <col min="4881" max="4881" width="16.42578125" style="722" customWidth="1"/>
    <col min="4882" max="4882" width="11.28515625" style="722" customWidth="1"/>
    <col min="4883" max="4883" width="10.28515625" style="722" customWidth="1"/>
    <col min="4884" max="4884" width="10" style="722" customWidth="1"/>
    <col min="4885" max="5120" width="9.140625" style="722"/>
    <col min="5121" max="5121" width="4" style="722" customWidth="1"/>
    <col min="5122" max="5122" width="15.140625" style="722" customWidth="1"/>
    <col min="5123" max="5123" width="13.85546875" style="722" customWidth="1"/>
    <col min="5124" max="5124" width="10.140625" style="722" customWidth="1"/>
    <col min="5125" max="5125" width="9.140625" style="722"/>
    <col min="5126" max="5126" width="3.42578125" style="722" customWidth="1"/>
    <col min="5127" max="5127" width="19.5703125" style="722" customWidth="1"/>
    <col min="5128" max="5128" width="12.28515625" style="722" customWidth="1"/>
    <col min="5129" max="5129" width="10.42578125" style="722" customWidth="1"/>
    <col min="5130" max="5130" width="9.140625" style="722"/>
    <col min="5131" max="5131" width="3.5703125" style="722" customWidth="1"/>
    <col min="5132" max="5132" width="16.42578125" style="722" customWidth="1"/>
    <col min="5133" max="5133" width="11.7109375" style="722" customWidth="1"/>
    <col min="5134" max="5134" width="10.140625" style="722" customWidth="1"/>
    <col min="5135" max="5135" width="15.85546875" style="722" customWidth="1"/>
    <col min="5136" max="5136" width="3.85546875" style="722" customWidth="1"/>
    <col min="5137" max="5137" width="16.42578125" style="722" customWidth="1"/>
    <col min="5138" max="5138" width="11.28515625" style="722" customWidth="1"/>
    <col min="5139" max="5139" width="10.28515625" style="722" customWidth="1"/>
    <col min="5140" max="5140" width="10" style="722" customWidth="1"/>
    <col min="5141" max="5376" width="9.140625" style="722"/>
    <col min="5377" max="5377" width="4" style="722" customWidth="1"/>
    <col min="5378" max="5378" width="15.140625" style="722" customWidth="1"/>
    <col min="5379" max="5379" width="13.85546875" style="722" customWidth="1"/>
    <col min="5380" max="5380" width="10.140625" style="722" customWidth="1"/>
    <col min="5381" max="5381" width="9.140625" style="722"/>
    <col min="5382" max="5382" width="3.42578125" style="722" customWidth="1"/>
    <col min="5383" max="5383" width="19.5703125" style="722" customWidth="1"/>
    <col min="5384" max="5384" width="12.28515625" style="722" customWidth="1"/>
    <col min="5385" max="5385" width="10.42578125" style="722" customWidth="1"/>
    <col min="5386" max="5386" width="9.140625" style="722"/>
    <col min="5387" max="5387" width="3.5703125" style="722" customWidth="1"/>
    <col min="5388" max="5388" width="16.42578125" style="722" customWidth="1"/>
    <col min="5389" max="5389" width="11.7109375" style="722" customWidth="1"/>
    <col min="5390" max="5390" width="10.140625" style="722" customWidth="1"/>
    <col min="5391" max="5391" width="15.85546875" style="722" customWidth="1"/>
    <col min="5392" max="5392" width="3.85546875" style="722" customWidth="1"/>
    <col min="5393" max="5393" width="16.42578125" style="722" customWidth="1"/>
    <col min="5394" max="5394" width="11.28515625" style="722" customWidth="1"/>
    <col min="5395" max="5395" width="10.28515625" style="722" customWidth="1"/>
    <col min="5396" max="5396" width="10" style="722" customWidth="1"/>
    <col min="5397" max="5632" width="9.140625" style="722"/>
    <col min="5633" max="5633" width="4" style="722" customWidth="1"/>
    <col min="5634" max="5634" width="15.140625" style="722" customWidth="1"/>
    <col min="5635" max="5635" width="13.85546875" style="722" customWidth="1"/>
    <col min="5636" max="5636" width="10.140625" style="722" customWidth="1"/>
    <col min="5637" max="5637" width="9.140625" style="722"/>
    <col min="5638" max="5638" width="3.42578125" style="722" customWidth="1"/>
    <col min="5639" max="5639" width="19.5703125" style="722" customWidth="1"/>
    <col min="5640" max="5640" width="12.28515625" style="722" customWidth="1"/>
    <col min="5641" max="5641" width="10.42578125" style="722" customWidth="1"/>
    <col min="5642" max="5642" width="9.140625" style="722"/>
    <col min="5643" max="5643" width="3.5703125" style="722" customWidth="1"/>
    <col min="5644" max="5644" width="16.42578125" style="722" customWidth="1"/>
    <col min="5645" max="5645" width="11.7109375" style="722" customWidth="1"/>
    <col min="5646" max="5646" width="10.140625" style="722" customWidth="1"/>
    <col min="5647" max="5647" width="15.85546875" style="722" customWidth="1"/>
    <col min="5648" max="5648" width="3.85546875" style="722" customWidth="1"/>
    <col min="5649" max="5649" width="16.42578125" style="722" customWidth="1"/>
    <col min="5650" max="5650" width="11.28515625" style="722" customWidth="1"/>
    <col min="5651" max="5651" width="10.28515625" style="722" customWidth="1"/>
    <col min="5652" max="5652" width="10" style="722" customWidth="1"/>
    <col min="5653" max="5888" width="9.140625" style="722"/>
    <col min="5889" max="5889" width="4" style="722" customWidth="1"/>
    <col min="5890" max="5890" width="15.140625" style="722" customWidth="1"/>
    <col min="5891" max="5891" width="13.85546875" style="722" customWidth="1"/>
    <col min="5892" max="5892" width="10.140625" style="722" customWidth="1"/>
    <col min="5893" max="5893" width="9.140625" style="722"/>
    <col min="5894" max="5894" width="3.42578125" style="722" customWidth="1"/>
    <col min="5895" max="5895" width="19.5703125" style="722" customWidth="1"/>
    <col min="5896" max="5896" width="12.28515625" style="722" customWidth="1"/>
    <col min="5897" max="5897" width="10.42578125" style="722" customWidth="1"/>
    <col min="5898" max="5898" width="9.140625" style="722"/>
    <col min="5899" max="5899" width="3.5703125" style="722" customWidth="1"/>
    <col min="5900" max="5900" width="16.42578125" style="722" customWidth="1"/>
    <col min="5901" max="5901" width="11.7109375" style="722" customWidth="1"/>
    <col min="5902" max="5902" width="10.140625" style="722" customWidth="1"/>
    <col min="5903" max="5903" width="15.85546875" style="722" customWidth="1"/>
    <col min="5904" max="5904" width="3.85546875" style="722" customWidth="1"/>
    <col min="5905" max="5905" width="16.42578125" style="722" customWidth="1"/>
    <col min="5906" max="5906" width="11.28515625" style="722" customWidth="1"/>
    <col min="5907" max="5907" width="10.28515625" style="722" customWidth="1"/>
    <col min="5908" max="5908" width="10" style="722" customWidth="1"/>
    <col min="5909" max="6144" width="9.140625" style="722"/>
    <col min="6145" max="6145" width="4" style="722" customWidth="1"/>
    <col min="6146" max="6146" width="15.140625" style="722" customWidth="1"/>
    <col min="6147" max="6147" width="13.85546875" style="722" customWidth="1"/>
    <col min="6148" max="6148" width="10.140625" style="722" customWidth="1"/>
    <col min="6149" max="6149" width="9.140625" style="722"/>
    <col min="6150" max="6150" width="3.42578125" style="722" customWidth="1"/>
    <col min="6151" max="6151" width="19.5703125" style="722" customWidth="1"/>
    <col min="6152" max="6152" width="12.28515625" style="722" customWidth="1"/>
    <col min="6153" max="6153" width="10.42578125" style="722" customWidth="1"/>
    <col min="6154" max="6154" width="9.140625" style="722"/>
    <col min="6155" max="6155" width="3.5703125" style="722" customWidth="1"/>
    <col min="6156" max="6156" width="16.42578125" style="722" customWidth="1"/>
    <col min="6157" max="6157" width="11.7109375" style="722" customWidth="1"/>
    <col min="6158" max="6158" width="10.140625" style="722" customWidth="1"/>
    <col min="6159" max="6159" width="15.85546875" style="722" customWidth="1"/>
    <col min="6160" max="6160" width="3.85546875" style="722" customWidth="1"/>
    <col min="6161" max="6161" width="16.42578125" style="722" customWidth="1"/>
    <col min="6162" max="6162" width="11.28515625" style="722" customWidth="1"/>
    <col min="6163" max="6163" width="10.28515625" style="722" customWidth="1"/>
    <col min="6164" max="6164" width="10" style="722" customWidth="1"/>
    <col min="6165" max="6400" width="9.140625" style="722"/>
    <col min="6401" max="6401" width="4" style="722" customWidth="1"/>
    <col min="6402" max="6402" width="15.140625" style="722" customWidth="1"/>
    <col min="6403" max="6403" width="13.85546875" style="722" customWidth="1"/>
    <col min="6404" max="6404" width="10.140625" style="722" customWidth="1"/>
    <col min="6405" max="6405" width="9.140625" style="722"/>
    <col min="6406" max="6406" width="3.42578125" style="722" customWidth="1"/>
    <col min="6407" max="6407" width="19.5703125" style="722" customWidth="1"/>
    <col min="6408" max="6408" width="12.28515625" style="722" customWidth="1"/>
    <col min="6409" max="6409" width="10.42578125" style="722" customWidth="1"/>
    <col min="6410" max="6410" width="9.140625" style="722"/>
    <col min="6411" max="6411" width="3.5703125" style="722" customWidth="1"/>
    <col min="6412" max="6412" width="16.42578125" style="722" customWidth="1"/>
    <col min="6413" max="6413" width="11.7109375" style="722" customWidth="1"/>
    <col min="6414" max="6414" width="10.140625" style="722" customWidth="1"/>
    <col min="6415" max="6415" width="15.85546875" style="722" customWidth="1"/>
    <col min="6416" max="6416" width="3.85546875" style="722" customWidth="1"/>
    <col min="6417" max="6417" width="16.42578125" style="722" customWidth="1"/>
    <col min="6418" max="6418" width="11.28515625" style="722" customWidth="1"/>
    <col min="6419" max="6419" width="10.28515625" style="722" customWidth="1"/>
    <col min="6420" max="6420" width="10" style="722" customWidth="1"/>
    <col min="6421" max="6656" width="9.140625" style="722"/>
    <col min="6657" max="6657" width="4" style="722" customWidth="1"/>
    <col min="6658" max="6658" width="15.140625" style="722" customWidth="1"/>
    <col min="6659" max="6659" width="13.85546875" style="722" customWidth="1"/>
    <col min="6660" max="6660" width="10.140625" style="722" customWidth="1"/>
    <col min="6661" max="6661" width="9.140625" style="722"/>
    <col min="6662" max="6662" width="3.42578125" style="722" customWidth="1"/>
    <col min="6663" max="6663" width="19.5703125" style="722" customWidth="1"/>
    <col min="6664" max="6664" width="12.28515625" style="722" customWidth="1"/>
    <col min="6665" max="6665" width="10.42578125" style="722" customWidth="1"/>
    <col min="6666" max="6666" width="9.140625" style="722"/>
    <col min="6667" max="6667" width="3.5703125" style="722" customWidth="1"/>
    <col min="6668" max="6668" width="16.42578125" style="722" customWidth="1"/>
    <col min="6669" max="6669" width="11.7109375" style="722" customWidth="1"/>
    <col min="6670" max="6670" width="10.140625" style="722" customWidth="1"/>
    <col min="6671" max="6671" width="15.85546875" style="722" customWidth="1"/>
    <col min="6672" max="6672" width="3.85546875" style="722" customWidth="1"/>
    <col min="6673" max="6673" width="16.42578125" style="722" customWidth="1"/>
    <col min="6674" max="6674" width="11.28515625" style="722" customWidth="1"/>
    <col min="6675" max="6675" width="10.28515625" style="722" customWidth="1"/>
    <col min="6676" max="6676" width="10" style="722" customWidth="1"/>
    <col min="6677" max="6912" width="9.140625" style="722"/>
    <col min="6913" max="6913" width="4" style="722" customWidth="1"/>
    <col min="6914" max="6914" width="15.140625" style="722" customWidth="1"/>
    <col min="6915" max="6915" width="13.85546875" style="722" customWidth="1"/>
    <col min="6916" max="6916" width="10.140625" style="722" customWidth="1"/>
    <col min="6917" max="6917" width="9.140625" style="722"/>
    <col min="6918" max="6918" width="3.42578125" style="722" customWidth="1"/>
    <col min="6919" max="6919" width="19.5703125" style="722" customWidth="1"/>
    <col min="6920" max="6920" width="12.28515625" style="722" customWidth="1"/>
    <col min="6921" max="6921" width="10.42578125" style="722" customWidth="1"/>
    <col min="6922" max="6922" width="9.140625" style="722"/>
    <col min="6923" max="6923" width="3.5703125" style="722" customWidth="1"/>
    <col min="6924" max="6924" width="16.42578125" style="722" customWidth="1"/>
    <col min="6925" max="6925" width="11.7109375" style="722" customWidth="1"/>
    <col min="6926" max="6926" width="10.140625" style="722" customWidth="1"/>
    <col min="6927" max="6927" width="15.85546875" style="722" customWidth="1"/>
    <col min="6928" max="6928" width="3.85546875" style="722" customWidth="1"/>
    <col min="6929" max="6929" width="16.42578125" style="722" customWidth="1"/>
    <col min="6930" max="6930" width="11.28515625" style="722" customWidth="1"/>
    <col min="6931" max="6931" width="10.28515625" style="722" customWidth="1"/>
    <col min="6932" max="6932" width="10" style="722" customWidth="1"/>
    <col min="6933" max="7168" width="9.140625" style="722"/>
    <col min="7169" max="7169" width="4" style="722" customWidth="1"/>
    <col min="7170" max="7170" width="15.140625" style="722" customWidth="1"/>
    <col min="7171" max="7171" width="13.85546875" style="722" customWidth="1"/>
    <col min="7172" max="7172" width="10.140625" style="722" customWidth="1"/>
    <col min="7173" max="7173" width="9.140625" style="722"/>
    <col min="7174" max="7174" width="3.42578125" style="722" customWidth="1"/>
    <col min="7175" max="7175" width="19.5703125" style="722" customWidth="1"/>
    <col min="7176" max="7176" width="12.28515625" style="722" customWidth="1"/>
    <col min="7177" max="7177" width="10.42578125" style="722" customWidth="1"/>
    <col min="7178" max="7178" width="9.140625" style="722"/>
    <col min="7179" max="7179" width="3.5703125" style="722" customWidth="1"/>
    <col min="7180" max="7180" width="16.42578125" style="722" customWidth="1"/>
    <col min="7181" max="7181" width="11.7109375" style="722" customWidth="1"/>
    <col min="7182" max="7182" width="10.140625" style="722" customWidth="1"/>
    <col min="7183" max="7183" width="15.85546875" style="722" customWidth="1"/>
    <col min="7184" max="7184" width="3.85546875" style="722" customWidth="1"/>
    <col min="7185" max="7185" width="16.42578125" style="722" customWidth="1"/>
    <col min="7186" max="7186" width="11.28515625" style="722" customWidth="1"/>
    <col min="7187" max="7187" width="10.28515625" style="722" customWidth="1"/>
    <col min="7188" max="7188" width="10" style="722" customWidth="1"/>
    <col min="7189" max="7424" width="9.140625" style="722"/>
    <col min="7425" max="7425" width="4" style="722" customWidth="1"/>
    <col min="7426" max="7426" width="15.140625" style="722" customWidth="1"/>
    <col min="7427" max="7427" width="13.85546875" style="722" customWidth="1"/>
    <col min="7428" max="7428" width="10.140625" style="722" customWidth="1"/>
    <col min="7429" max="7429" width="9.140625" style="722"/>
    <col min="7430" max="7430" width="3.42578125" style="722" customWidth="1"/>
    <col min="7431" max="7431" width="19.5703125" style="722" customWidth="1"/>
    <col min="7432" max="7432" width="12.28515625" style="722" customWidth="1"/>
    <col min="7433" max="7433" width="10.42578125" style="722" customWidth="1"/>
    <col min="7434" max="7434" width="9.140625" style="722"/>
    <col min="7435" max="7435" width="3.5703125" style="722" customWidth="1"/>
    <col min="7436" max="7436" width="16.42578125" style="722" customWidth="1"/>
    <col min="7437" max="7437" width="11.7109375" style="722" customWidth="1"/>
    <col min="7438" max="7438" width="10.140625" style="722" customWidth="1"/>
    <col min="7439" max="7439" width="15.85546875" style="722" customWidth="1"/>
    <col min="7440" max="7440" width="3.85546875" style="722" customWidth="1"/>
    <col min="7441" max="7441" width="16.42578125" style="722" customWidth="1"/>
    <col min="7442" max="7442" width="11.28515625" style="722" customWidth="1"/>
    <col min="7443" max="7443" width="10.28515625" style="722" customWidth="1"/>
    <col min="7444" max="7444" width="10" style="722" customWidth="1"/>
    <col min="7445" max="7680" width="9.140625" style="722"/>
    <col min="7681" max="7681" width="4" style="722" customWidth="1"/>
    <col min="7682" max="7682" width="15.140625" style="722" customWidth="1"/>
    <col min="7683" max="7683" width="13.85546875" style="722" customWidth="1"/>
    <col min="7684" max="7684" width="10.140625" style="722" customWidth="1"/>
    <col min="7685" max="7685" width="9.140625" style="722"/>
    <col min="7686" max="7686" width="3.42578125" style="722" customWidth="1"/>
    <col min="7687" max="7687" width="19.5703125" style="722" customWidth="1"/>
    <col min="7688" max="7688" width="12.28515625" style="722" customWidth="1"/>
    <col min="7689" max="7689" width="10.42578125" style="722" customWidth="1"/>
    <col min="7690" max="7690" width="9.140625" style="722"/>
    <col min="7691" max="7691" width="3.5703125" style="722" customWidth="1"/>
    <col min="7692" max="7692" width="16.42578125" style="722" customWidth="1"/>
    <col min="7693" max="7693" width="11.7109375" style="722" customWidth="1"/>
    <col min="7694" max="7694" width="10.140625" style="722" customWidth="1"/>
    <col min="7695" max="7695" width="15.85546875" style="722" customWidth="1"/>
    <col min="7696" max="7696" width="3.85546875" style="722" customWidth="1"/>
    <col min="7697" max="7697" width="16.42578125" style="722" customWidth="1"/>
    <col min="7698" max="7698" width="11.28515625" style="722" customWidth="1"/>
    <col min="7699" max="7699" width="10.28515625" style="722" customWidth="1"/>
    <col min="7700" max="7700" width="10" style="722" customWidth="1"/>
    <col min="7701" max="7936" width="9.140625" style="722"/>
    <col min="7937" max="7937" width="4" style="722" customWidth="1"/>
    <col min="7938" max="7938" width="15.140625" style="722" customWidth="1"/>
    <col min="7939" max="7939" width="13.85546875" style="722" customWidth="1"/>
    <col min="7940" max="7940" width="10.140625" style="722" customWidth="1"/>
    <col min="7941" max="7941" width="9.140625" style="722"/>
    <col min="7942" max="7942" width="3.42578125" style="722" customWidth="1"/>
    <col min="7943" max="7943" width="19.5703125" style="722" customWidth="1"/>
    <col min="7944" max="7944" width="12.28515625" style="722" customWidth="1"/>
    <col min="7945" max="7945" width="10.42578125" style="722" customWidth="1"/>
    <col min="7946" max="7946" width="9.140625" style="722"/>
    <col min="7947" max="7947" width="3.5703125" style="722" customWidth="1"/>
    <col min="7948" max="7948" width="16.42578125" style="722" customWidth="1"/>
    <col min="7949" max="7949" width="11.7109375" style="722" customWidth="1"/>
    <col min="7950" max="7950" width="10.140625" style="722" customWidth="1"/>
    <col min="7951" max="7951" width="15.85546875" style="722" customWidth="1"/>
    <col min="7952" max="7952" width="3.85546875" style="722" customWidth="1"/>
    <col min="7953" max="7953" width="16.42578125" style="722" customWidth="1"/>
    <col min="7954" max="7954" width="11.28515625" style="722" customWidth="1"/>
    <col min="7955" max="7955" width="10.28515625" style="722" customWidth="1"/>
    <col min="7956" max="7956" width="10" style="722" customWidth="1"/>
    <col min="7957" max="8192" width="9.140625" style="722"/>
    <col min="8193" max="8193" width="4" style="722" customWidth="1"/>
    <col min="8194" max="8194" width="15.140625" style="722" customWidth="1"/>
    <col min="8195" max="8195" width="13.85546875" style="722" customWidth="1"/>
    <col min="8196" max="8196" width="10.140625" style="722" customWidth="1"/>
    <col min="8197" max="8197" width="9.140625" style="722"/>
    <col min="8198" max="8198" width="3.42578125" style="722" customWidth="1"/>
    <col min="8199" max="8199" width="19.5703125" style="722" customWidth="1"/>
    <col min="8200" max="8200" width="12.28515625" style="722" customWidth="1"/>
    <col min="8201" max="8201" width="10.42578125" style="722" customWidth="1"/>
    <col min="8202" max="8202" width="9.140625" style="722"/>
    <col min="8203" max="8203" width="3.5703125" style="722" customWidth="1"/>
    <col min="8204" max="8204" width="16.42578125" style="722" customWidth="1"/>
    <col min="8205" max="8205" width="11.7109375" style="722" customWidth="1"/>
    <col min="8206" max="8206" width="10.140625" style="722" customWidth="1"/>
    <col min="8207" max="8207" width="15.85546875" style="722" customWidth="1"/>
    <col min="8208" max="8208" width="3.85546875" style="722" customWidth="1"/>
    <col min="8209" max="8209" width="16.42578125" style="722" customWidth="1"/>
    <col min="8210" max="8210" width="11.28515625" style="722" customWidth="1"/>
    <col min="8211" max="8211" width="10.28515625" style="722" customWidth="1"/>
    <col min="8212" max="8212" width="10" style="722" customWidth="1"/>
    <col min="8213" max="8448" width="9.140625" style="722"/>
    <col min="8449" max="8449" width="4" style="722" customWidth="1"/>
    <col min="8450" max="8450" width="15.140625" style="722" customWidth="1"/>
    <col min="8451" max="8451" width="13.85546875" style="722" customWidth="1"/>
    <col min="8452" max="8452" width="10.140625" style="722" customWidth="1"/>
    <col min="8453" max="8453" width="9.140625" style="722"/>
    <col min="8454" max="8454" width="3.42578125" style="722" customWidth="1"/>
    <col min="8455" max="8455" width="19.5703125" style="722" customWidth="1"/>
    <col min="8456" max="8456" width="12.28515625" style="722" customWidth="1"/>
    <col min="8457" max="8457" width="10.42578125" style="722" customWidth="1"/>
    <col min="8458" max="8458" width="9.140625" style="722"/>
    <col min="8459" max="8459" width="3.5703125" style="722" customWidth="1"/>
    <col min="8460" max="8460" width="16.42578125" style="722" customWidth="1"/>
    <col min="8461" max="8461" width="11.7109375" style="722" customWidth="1"/>
    <col min="8462" max="8462" width="10.140625" style="722" customWidth="1"/>
    <col min="8463" max="8463" width="15.85546875" style="722" customWidth="1"/>
    <col min="8464" max="8464" width="3.85546875" style="722" customWidth="1"/>
    <col min="8465" max="8465" width="16.42578125" style="722" customWidth="1"/>
    <col min="8466" max="8466" width="11.28515625" style="722" customWidth="1"/>
    <col min="8467" max="8467" width="10.28515625" style="722" customWidth="1"/>
    <col min="8468" max="8468" width="10" style="722" customWidth="1"/>
    <col min="8469" max="8704" width="9.140625" style="722"/>
    <col min="8705" max="8705" width="4" style="722" customWidth="1"/>
    <col min="8706" max="8706" width="15.140625" style="722" customWidth="1"/>
    <col min="8707" max="8707" width="13.85546875" style="722" customWidth="1"/>
    <col min="8708" max="8708" width="10.140625" style="722" customWidth="1"/>
    <col min="8709" max="8709" width="9.140625" style="722"/>
    <col min="8710" max="8710" width="3.42578125" style="722" customWidth="1"/>
    <col min="8711" max="8711" width="19.5703125" style="722" customWidth="1"/>
    <col min="8712" max="8712" width="12.28515625" style="722" customWidth="1"/>
    <col min="8713" max="8713" width="10.42578125" style="722" customWidth="1"/>
    <col min="8714" max="8714" width="9.140625" style="722"/>
    <col min="8715" max="8715" width="3.5703125" style="722" customWidth="1"/>
    <col min="8716" max="8716" width="16.42578125" style="722" customWidth="1"/>
    <col min="8717" max="8717" width="11.7109375" style="722" customWidth="1"/>
    <col min="8718" max="8718" width="10.140625" style="722" customWidth="1"/>
    <col min="8719" max="8719" width="15.85546875" style="722" customWidth="1"/>
    <col min="8720" max="8720" width="3.85546875" style="722" customWidth="1"/>
    <col min="8721" max="8721" width="16.42578125" style="722" customWidth="1"/>
    <col min="8722" max="8722" width="11.28515625" style="722" customWidth="1"/>
    <col min="8723" max="8723" width="10.28515625" style="722" customWidth="1"/>
    <col min="8724" max="8724" width="10" style="722" customWidth="1"/>
    <col min="8725" max="8960" width="9.140625" style="722"/>
    <col min="8961" max="8961" width="4" style="722" customWidth="1"/>
    <col min="8962" max="8962" width="15.140625" style="722" customWidth="1"/>
    <col min="8963" max="8963" width="13.85546875" style="722" customWidth="1"/>
    <col min="8964" max="8964" width="10.140625" style="722" customWidth="1"/>
    <col min="8965" max="8965" width="9.140625" style="722"/>
    <col min="8966" max="8966" width="3.42578125" style="722" customWidth="1"/>
    <col min="8967" max="8967" width="19.5703125" style="722" customWidth="1"/>
    <col min="8968" max="8968" width="12.28515625" style="722" customWidth="1"/>
    <col min="8969" max="8969" width="10.42578125" style="722" customWidth="1"/>
    <col min="8970" max="8970" width="9.140625" style="722"/>
    <col min="8971" max="8971" width="3.5703125" style="722" customWidth="1"/>
    <col min="8972" max="8972" width="16.42578125" style="722" customWidth="1"/>
    <col min="8973" max="8973" width="11.7109375" style="722" customWidth="1"/>
    <col min="8974" max="8974" width="10.140625" style="722" customWidth="1"/>
    <col min="8975" max="8975" width="15.85546875" style="722" customWidth="1"/>
    <col min="8976" max="8976" width="3.85546875" style="722" customWidth="1"/>
    <col min="8977" max="8977" width="16.42578125" style="722" customWidth="1"/>
    <col min="8978" max="8978" width="11.28515625" style="722" customWidth="1"/>
    <col min="8979" max="8979" width="10.28515625" style="722" customWidth="1"/>
    <col min="8980" max="8980" width="10" style="722" customWidth="1"/>
    <col min="8981" max="9216" width="9.140625" style="722"/>
    <col min="9217" max="9217" width="4" style="722" customWidth="1"/>
    <col min="9218" max="9218" width="15.140625" style="722" customWidth="1"/>
    <col min="9219" max="9219" width="13.85546875" style="722" customWidth="1"/>
    <col min="9220" max="9220" width="10.140625" style="722" customWidth="1"/>
    <col min="9221" max="9221" width="9.140625" style="722"/>
    <col min="9222" max="9222" width="3.42578125" style="722" customWidth="1"/>
    <col min="9223" max="9223" width="19.5703125" style="722" customWidth="1"/>
    <col min="9224" max="9224" width="12.28515625" style="722" customWidth="1"/>
    <col min="9225" max="9225" width="10.42578125" style="722" customWidth="1"/>
    <col min="9226" max="9226" width="9.140625" style="722"/>
    <col min="9227" max="9227" width="3.5703125" style="722" customWidth="1"/>
    <col min="9228" max="9228" width="16.42578125" style="722" customWidth="1"/>
    <col min="9229" max="9229" width="11.7109375" style="722" customWidth="1"/>
    <col min="9230" max="9230" width="10.140625" style="722" customWidth="1"/>
    <col min="9231" max="9231" width="15.85546875" style="722" customWidth="1"/>
    <col min="9232" max="9232" width="3.85546875" style="722" customWidth="1"/>
    <col min="9233" max="9233" width="16.42578125" style="722" customWidth="1"/>
    <col min="9234" max="9234" width="11.28515625" style="722" customWidth="1"/>
    <col min="9235" max="9235" width="10.28515625" style="722" customWidth="1"/>
    <col min="9236" max="9236" width="10" style="722" customWidth="1"/>
    <col min="9237" max="9472" width="9.140625" style="722"/>
    <col min="9473" max="9473" width="4" style="722" customWidth="1"/>
    <col min="9474" max="9474" width="15.140625" style="722" customWidth="1"/>
    <col min="9475" max="9475" width="13.85546875" style="722" customWidth="1"/>
    <col min="9476" max="9476" width="10.140625" style="722" customWidth="1"/>
    <col min="9477" max="9477" width="9.140625" style="722"/>
    <col min="9478" max="9478" width="3.42578125" style="722" customWidth="1"/>
    <col min="9479" max="9479" width="19.5703125" style="722" customWidth="1"/>
    <col min="9480" max="9480" width="12.28515625" style="722" customWidth="1"/>
    <col min="9481" max="9481" width="10.42578125" style="722" customWidth="1"/>
    <col min="9482" max="9482" width="9.140625" style="722"/>
    <col min="9483" max="9483" width="3.5703125" style="722" customWidth="1"/>
    <col min="9484" max="9484" width="16.42578125" style="722" customWidth="1"/>
    <col min="9485" max="9485" width="11.7109375" style="722" customWidth="1"/>
    <col min="9486" max="9486" width="10.140625" style="722" customWidth="1"/>
    <col min="9487" max="9487" width="15.85546875" style="722" customWidth="1"/>
    <col min="9488" max="9488" width="3.85546875" style="722" customWidth="1"/>
    <col min="9489" max="9489" width="16.42578125" style="722" customWidth="1"/>
    <col min="9490" max="9490" width="11.28515625" style="722" customWidth="1"/>
    <col min="9491" max="9491" width="10.28515625" style="722" customWidth="1"/>
    <col min="9492" max="9492" width="10" style="722" customWidth="1"/>
    <col min="9493" max="9728" width="9.140625" style="722"/>
    <col min="9729" max="9729" width="4" style="722" customWidth="1"/>
    <col min="9730" max="9730" width="15.140625" style="722" customWidth="1"/>
    <col min="9731" max="9731" width="13.85546875" style="722" customWidth="1"/>
    <col min="9732" max="9732" width="10.140625" style="722" customWidth="1"/>
    <col min="9733" max="9733" width="9.140625" style="722"/>
    <col min="9734" max="9734" width="3.42578125" style="722" customWidth="1"/>
    <col min="9735" max="9735" width="19.5703125" style="722" customWidth="1"/>
    <col min="9736" max="9736" width="12.28515625" style="722" customWidth="1"/>
    <col min="9737" max="9737" width="10.42578125" style="722" customWidth="1"/>
    <col min="9738" max="9738" width="9.140625" style="722"/>
    <col min="9739" max="9739" width="3.5703125" style="722" customWidth="1"/>
    <col min="9740" max="9740" width="16.42578125" style="722" customWidth="1"/>
    <col min="9741" max="9741" width="11.7109375" style="722" customWidth="1"/>
    <col min="9742" max="9742" width="10.140625" style="722" customWidth="1"/>
    <col min="9743" max="9743" width="15.85546875" style="722" customWidth="1"/>
    <col min="9744" max="9744" width="3.85546875" style="722" customWidth="1"/>
    <col min="9745" max="9745" width="16.42578125" style="722" customWidth="1"/>
    <col min="9746" max="9746" width="11.28515625" style="722" customWidth="1"/>
    <col min="9747" max="9747" width="10.28515625" style="722" customWidth="1"/>
    <col min="9748" max="9748" width="10" style="722" customWidth="1"/>
    <col min="9749" max="9984" width="9.140625" style="722"/>
    <col min="9985" max="9985" width="4" style="722" customWidth="1"/>
    <col min="9986" max="9986" width="15.140625" style="722" customWidth="1"/>
    <col min="9987" max="9987" width="13.85546875" style="722" customWidth="1"/>
    <col min="9988" max="9988" width="10.140625" style="722" customWidth="1"/>
    <col min="9989" max="9989" width="9.140625" style="722"/>
    <col min="9990" max="9990" width="3.42578125" style="722" customWidth="1"/>
    <col min="9991" max="9991" width="19.5703125" style="722" customWidth="1"/>
    <col min="9992" max="9992" width="12.28515625" style="722" customWidth="1"/>
    <col min="9993" max="9993" width="10.42578125" style="722" customWidth="1"/>
    <col min="9994" max="9994" width="9.140625" style="722"/>
    <col min="9995" max="9995" width="3.5703125" style="722" customWidth="1"/>
    <col min="9996" max="9996" width="16.42578125" style="722" customWidth="1"/>
    <col min="9997" max="9997" width="11.7109375" style="722" customWidth="1"/>
    <col min="9998" max="9998" width="10.140625" style="722" customWidth="1"/>
    <col min="9999" max="9999" width="15.85546875" style="722" customWidth="1"/>
    <col min="10000" max="10000" width="3.85546875" style="722" customWidth="1"/>
    <col min="10001" max="10001" width="16.42578125" style="722" customWidth="1"/>
    <col min="10002" max="10002" width="11.28515625" style="722" customWidth="1"/>
    <col min="10003" max="10003" width="10.28515625" style="722" customWidth="1"/>
    <col min="10004" max="10004" width="10" style="722" customWidth="1"/>
    <col min="10005" max="10240" width="9.140625" style="722"/>
    <col min="10241" max="10241" width="4" style="722" customWidth="1"/>
    <col min="10242" max="10242" width="15.140625" style="722" customWidth="1"/>
    <col min="10243" max="10243" width="13.85546875" style="722" customWidth="1"/>
    <col min="10244" max="10244" width="10.140625" style="722" customWidth="1"/>
    <col min="10245" max="10245" width="9.140625" style="722"/>
    <col min="10246" max="10246" width="3.42578125" style="722" customWidth="1"/>
    <col min="10247" max="10247" width="19.5703125" style="722" customWidth="1"/>
    <col min="10248" max="10248" width="12.28515625" style="722" customWidth="1"/>
    <col min="10249" max="10249" width="10.42578125" style="722" customWidth="1"/>
    <col min="10250" max="10250" width="9.140625" style="722"/>
    <col min="10251" max="10251" width="3.5703125" style="722" customWidth="1"/>
    <col min="10252" max="10252" width="16.42578125" style="722" customWidth="1"/>
    <col min="10253" max="10253" width="11.7109375" style="722" customWidth="1"/>
    <col min="10254" max="10254" width="10.140625" style="722" customWidth="1"/>
    <col min="10255" max="10255" width="15.85546875" style="722" customWidth="1"/>
    <col min="10256" max="10256" width="3.85546875" style="722" customWidth="1"/>
    <col min="10257" max="10257" width="16.42578125" style="722" customWidth="1"/>
    <col min="10258" max="10258" width="11.28515625" style="722" customWidth="1"/>
    <col min="10259" max="10259" width="10.28515625" style="722" customWidth="1"/>
    <col min="10260" max="10260" width="10" style="722" customWidth="1"/>
    <col min="10261" max="10496" width="9.140625" style="722"/>
    <col min="10497" max="10497" width="4" style="722" customWidth="1"/>
    <col min="10498" max="10498" width="15.140625" style="722" customWidth="1"/>
    <col min="10499" max="10499" width="13.85546875" style="722" customWidth="1"/>
    <col min="10500" max="10500" width="10.140625" style="722" customWidth="1"/>
    <col min="10501" max="10501" width="9.140625" style="722"/>
    <col min="10502" max="10502" width="3.42578125" style="722" customWidth="1"/>
    <col min="10503" max="10503" width="19.5703125" style="722" customWidth="1"/>
    <col min="10504" max="10504" width="12.28515625" style="722" customWidth="1"/>
    <col min="10505" max="10505" width="10.42578125" style="722" customWidth="1"/>
    <col min="10506" max="10506" width="9.140625" style="722"/>
    <col min="10507" max="10507" width="3.5703125" style="722" customWidth="1"/>
    <col min="10508" max="10508" width="16.42578125" style="722" customWidth="1"/>
    <col min="10509" max="10509" width="11.7109375" style="722" customWidth="1"/>
    <col min="10510" max="10510" width="10.140625" style="722" customWidth="1"/>
    <col min="10511" max="10511" width="15.85546875" style="722" customWidth="1"/>
    <col min="10512" max="10512" width="3.85546875" style="722" customWidth="1"/>
    <col min="10513" max="10513" width="16.42578125" style="722" customWidth="1"/>
    <col min="10514" max="10514" width="11.28515625" style="722" customWidth="1"/>
    <col min="10515" max="10515" width="10.28515625" style="722" customWidth="1"/>
    <col min="10516" max="10516" width="10" style="722" customWidth="1"/>
    <col min="10517" max="10752" width="9.140625" style="722"/>
    <col min="10753" max="10753" width="4" style="722" customWidth="1"/>
    <col min="10754" max="10754" width="15.140625" style="722" customWidth="1"/>
    <col min="10755" max="10755" width="13.85546875" style="722" customWidth="1"/>
    <col min="10756" max="10756" width="10.140625" style="722" customWidth="1"/>
    <col min="10757" max="10757" width="9.140625" style="722"/>
    <col min="10758" max="10758" width="3.42578125" style="722" customWidth="1"/>
    <col min="10759" max="10759" width="19.5703125" style="722" customWidth="1"/>
    <col min="10760" max="10760" width="12.28515625" style="722" customWidth="1"/>
    <col min="10761" max="10761" width="10.42578125" style="722" customWidth="1"/>
    <col min="10762" max="10762" width="9.140625" style="722"/>
    <col min="10763" max="10763" width="3.5703125" style="722" customWidth="1"/>
    <col min="10764" max="10764" width="16.42578125" style="722" customWidth="1"/>
    <col min="10765" max="10765" width="11.7109375" style="722" customWidth="1"/>
    <col min="10766" max="10766" width="10.140625" style="722" customWidth="1"/>
    <col min="10767" max="10767" width="15.85546875" style="722" customWidth="1"/>
    <col min="10768" max="10768" width="3.85546875" style="722" customWidth="1"/>
    <col min="10769" max="10769" width="16.42578125" style="722" customWidth="1"/>
    <col min="10770" max="10770" width="11.28515625" style="722" customWidth="1"/>
    <col min="10771" max="10771" width="10.28515625" style="722" customWidth="1"/>
    <col min="10772" max="10772" width="10" style="722" customWidth="1"/>
    <col min="10773" max="11008" width="9.140625" style="722"/>
    <col min="11009" max="11009" width="4" style="722" customWidth="1"/>
    <col min="11010" max="11010" width="15.140625" style="722" customWidth="1"/>
    <col min="11011" max="11011" width="13.85546875" style="722" customWidth="1"/>
    <col min="11012" max="11012" width="10.140625" style="722" customWidth="1"/>
    <col min="11013" max="11013" width="9.140625" style="722"/>
    <col min="11014" max="11014" width="3.42578125" style="722" customWidth="1"/>
    <col min="11015" max="11015" width="19.5703125" style="722" customWidth="1"/>
    <col min="11016" max="11016" width="12.28515625" style="722" customWidth="1"/>
    <col min="11017" max="11017" width="10.42578125" style="722" customWidth="1"/>
    <col min="11018" max="11018" width="9.140625" style="722"/>
    <col min="11019" max="11019" width="3.5703125" style="722" customWidth="1"/>
    <col min="11020" max="11020" width="16.42578125" style="722" customWidth="1"/>
    <col min="11021" max="11021" width="11.7109375" style="722" customWidth="1"/>
    <col min="11022" max="11022" width="10.140625" style="722" customWidth="1"/>
    <col min="11023" max="11023" width="15.85546875" style="722" customWidth="1"/>
    <col min="11024" max="11024" width="3.85546875" style="722" customWidth="1"/>
    <col min="11025" max="11025" width="16.42578125" style="722" customWidth="1"/>
    <col min="11026" max="11026" width="11.28515625" style="722" customWidth="1"/>
    <col min="11027" max="11027" width="10.28515625" style="722" customWidth="1"/>
    <col min="11028" max="11028" width="10" style="722" customWidth="1"/>
    <col min="11029" max="11264" width="9.140625" style="722"/>
    <col min="11265" max="11265" width="4" style="722" customWidth="1"/>
    <col min="11266" max="11266" width="15.140625" style="722" customWidth="1"/>
    <col min="11267" max="11267" width="13.85546875" style="722" customWidth="1"/>
    <col min="11268" max="11268" width="10.140625" style="722" customWidth="1"/>
    <col min="11269" max="11269" width="9.140625" style="722"/>
    <col min="11270" max="11270" width="3.42578125" style="722" customWidth="1"/>
    <col min="11271" max="11271" width="19.5703125" style="722" customWidth="1"/>
    <col min="11272" max="11272" width="12.28515625" style="722" customWidth="1"/>
    <col min="11273" max="11273" width="10.42578125" style="722" customWidth="1"/>
    <col min="11274" max="11274" width="9.140625" style="722"/>
    <col min="11275" max="11275" width="3.5703125" style="722" customWidth="1"/>
    <col min="11276" max="11276" width="16.42578125" style="722" customWidth="1"/>
    <col min="11277" max="11277" width="11.7109375" style="722" customWidth="1"/>
    <col min="11278" max="11278" width="10.140625" style="722" customWidth="1"/>
    <col min="11279" max="11279" width="15.85546875" style="722" customWidth="1"/>
    <col min="11280" max="11280" width="3.85546875" style="722" customWidth="1"/>
    <col min="11281" max="11281" width="16.42578125" style="722" customWidth="1"/>
    <col min="11282" max="11282" width="11.28515625" style="722" customWidth="1"/>
    <col min="11283" max="11283" width="10.28515625" style="722" customWidth="1"/>
    <col min="11284" max="11284" width="10" style="722" customWidth="1"/>
    <col min="11285" max="11520" width="9.140625" style="722"/>
    <col min="11521" max="11521" width="4" style="722" customWidth="1"/>
    <col min="11522" max="11522" width="15.140625" style="722" customWidth="1"/>
    <col min="11523" max="11523" width="13.85546875" style="722" customWidth="1"/>
    <col min="11524" max="11524" width="10.140625" style="722" customWidth="1"/>
    <col min="11525" max="11525" width="9.140625" style="722"/>
    <col min="11526" max="11526" width="3.42578125" style="722" customWidth="1"/>
    <col min="11527" max="11527" width="19.5703125" style="722" customWidth="1"/>
    <col min="11528" max="11528" width="12.28515625" style="722" customWidth="1"/>
    <col min="11529" max="11529" width="10.42578125" style="722" customWidth="1"/>
    <col min="11530" max="11530" width="9.140625" style="722"/>
    <col min="11531" max="11531" width="3.5703125" style="722" customWidth="1"/>
    <col min="11532" max="11532" width="16.42578125" style="722" customWidth="1"/>
    <col min="11533" max="11533" width="11.7109375" style="722" customWidth="1"/>
    <col min="11534" max="11534" width="10.140625" style="722" customWidth="1"/>
    <col min="11535" max="11535" width="15.85546875" style="722" customWidth="1"/>
    <col min="11536" max="11536" width="3.85546875" style="722" customWidth="1"/>
    <col min="11537" max="11537" width="16.42578125" style="722" customWidth="1"/>
    <col min="11538" max="11538" width="11.28515625" style="722" customWidth="1"/>
    <col min="11539" max="11539" width="10.28515625" style="722" customWidth="1"/>
    <col min="11540" max="11540" width="10" style="722" customWidth="1"/>
    <col min="11541" max="11776" width="9.140625" style="722"/>
    <col min="11777" max="11777" width="4" style="722" customWidth="1"/>
    <col min="11778" max="11778" width="15.140625" style="722" customWidth="1"/>
    <col min="11779" max="11779" width="13.85546875" style="722" customWidth="1"/>
    <col min="11780" max="11780" width="10.140625" style="722" customWidth="1"/>
    <col min="11781" max="11781" width="9.140625" style="722"/>
    <col min="11782" max="11782" width="3.42578125" style="722" customWidth="1"/>
    <col min="11783" max="11783" width="19.5703125" style="722" customWidth="1"/>
    <col min="11784" max="11784" width="12.28515625" style="722" customWidth="1"/>
    <col min="11785" max="11785" width="10.42578125" style="722" customWidth="1"/>
    <col min="11786" max="11786" width="9.140625" style="722"/>
    <col min="11787" max="11787" width="3.5703125" style="722" customWidth="1"/>
    <col min="11788" max="11788" width="16.42578125" style="722" customWidth="1"/>
    <col min="11789" max="11789" width="11.7109375" style="722" customWidth="1"/>
    <col min="11790" max="11790" width="10.140625" style="722" customWidth="1"/>
    <col min="11791" max="11791" width="15.85546875" style="722" customWidth="1"/>
    <col min="11792" max="11792" width="3.85546875" style="722" customWidth="1"/>
    <col min="11793" max="11793" width="16.42578125" style="722" customWidth="1"/>
    <col min="11794" max="11794" width="11.28515625" style="722" customWidth="1"/>
    <col min="11795" max="11795" width="10.28515625" style="722" customWidth="1"/>
    <col min="11796" max="11796" width="10" style="722" customWidth="1"/>
    <col min="11797" max="12032" width="9.140625" style="722"/>
    <col min="12033" max="12033" width="4" style="722" customWidth="1"/>
    <col min="12034" max="12034" width="15.140625" style="722" customWidth="1"/>
    <col min="12035" max="12035" width="13.85546875" style="722" customWidth="1"/>
    <col min="12036" max="12036" width="10.140625" style="722" customWidth="1"/>
    <col min="12037" max="12037" width="9.140625" style="722"/>
    <col min="12038" max="12038" width="3.42578125" style="722" customWidth="1"/>
    <col min="12039" max="12039" width="19.5703125" style="722" customWidth="1"/>
    <col min="12040" max="12040" width="12.28515625" style="722" customWidth="1"/>
    <col min="12041" max="12041" width="10.42578125" style="722" customWidth="1"/>
    <col min="12042" max="12042" width="9.140625" style="722"/>
    <col min="12043" max="12043" width="3.5703125" style="722" customWidth="1"/>
    <col min="12044" max="12044" width="16.42578125" style="722" customWidth="1"/>
    <col min="12045" max="12045" width="11.7109375" style="722" customWidth="1"/>
    <col min="12046" max="12046" width="10.140625" style="722" customWidth="1"/>
    <col min="12047" max="12047" width="15.85546875" style="722" customWidth="1"/>
    <col min="12048" max="12048" width="3.85546875" style="722" customWidth="1"/>
    <col min="12049" max="12049" width="16.42578125" style="722" customWidth="1"/>
    <col min="12050" max="12050" width="11.28515625" style="722" customWidth="1"/>
    <col min="12051" max="12051" width="10.28515625" style="722" customWidth="1"/>
    <col min="12052" max="12052" width="10" style="722" customWidth="1"/>
    <col min="12053" max="12288" width="9.140625" style="722"/>
    <col min="12289" max="12289" width="4" style="722" customWidth="1"/>
    <col min="12290" max="12290" width="15.140625" style="722" customWidth="1"/>
    <col min="12291" max="12291" width="13.85546875" style="722" customWidth="1"/>
    <col min="12292" max="12292" width="10.140625" style="722" customWidth="1"/>
    <col min="12293" max="12293" width="9.140625" style="722"/>
    <col min="12294" max="12294" width="3.42578125" style="722" customWidth="1"/>
    <col min="12295" max="12295" width="19.5703125" style="722" customWidth="1"/>
    <col min="12296" max="12296" width="12.28515625" style="722" customWidth="1"/>
    <col min="12297" max="12297" width="10.42578125" style="722" customWidth="1"/>
    <col min="12298" max="12298" width="9.140625" style="722"/>
    <col min="12299" max="12299" width="3.5703125" style="722" customWidth="1"/>
    <col min="12300" max="12300" width="16.42578125" style="722" customWidth="1"/>
    <col min="12301" max="12301" width="11.7109375" style="722" customWidth="1"/>
    <col min="12302" max="12302" width="10.140625" style="722" customWidth="1"/>
    <col min="12303" max="12303" width="15.85546875" style="722" customWidth="1"/>
    <col min="12304" max="12304" width="3.85546875" style="722" customWidth="1"/>
    <col min="12305" max="12305" width="16.42578125" style="722" customWidth="1"/>
    <col min="12306" max="12306" width="11.28515625" style="722" customWidth="1"/>
    <col min="12307" max="12307" width="10.28515625" style="722" customWidth="1"/>
    <col min="12308" max="12308" width="10" style="722" customWidth="1"/>
    <col min="12309" max="12544" width="9.140625" style="722"/>
    <col min="12545" max="12545" width="4" style="722" customWidth="1"/>
    <col min="12546" max="12546" width="15.140625" style="722" customWidth="1"/>
    <col min="12547" max="12547" width="13.85546875" style="722" customWidth="1"/>
    <col min="12548" max="12548" width="10.140625" style="722" customWidth="1"/>
    <col min="12549" max="12549" width="9.140625" style="722"/>
    <col min="12550" max="12550" width="3.42578125" style="722" customWidth="1"/>
    <col min="12551" max="12551" width="19.5703125" style="722" customWidth="1"/>
    <col min="12552" max="12552" width="12.28515625" style="722" customWidth="1"/>
    <col min="12553" max="12553" width="10.42578125" style="722" customWidth="1"/>
    <col min="12554" max="12554" width="9.140625" style="722"/>
    <col min="12555" max="12555" width="3.5703125" style="722" customWidth="1"/>
    <col min="12556" max="12556" width="16.42578125" style="722" customWidth="1"/>
    <col min="12557" max="12557" width="11.7109375" style="722" customWidth="1"/>
    <col min="12558" max="12558" width="10.140625" style="722" customWidth="1"/>
    <col min="12559" max="12559" width="15.85546875" style="722" customWidth="1"/>
    <col min="12560" max="12560" width="3.85546875" style="722" customWidth="1"/>
    <col min="12561" max="12561" width="16.42578125" style="722" customWidth="1"/>
    <col min="12562" max="12562" width="11.28515625" style="722" customWidth="1"/>
    <col min="12563" max="12563" width="10.28515625" style="722" customWidth="1"/>
    <col min="12564" max="12564" width="10" style="722" customWidth="1"/>
    <col min="12565" max="12800" width="9.140625" style="722"/>
    <col min="12801" max="12801" width="4" style="722" customWidth="1"/>
    <col min="12802" max="12802" width="15.140625" style="722" customWidth="1"/>
    <col min="12803" max="12803" width="13.85546875" style="722" customWidth="1"/>
    <col min="12804" max="12804" width="10.140625" style="722" customWidth="1"/>
    <col min="12805" max="12805" width="9.140625" style="722"/>
    <col min="12806" max="12806" width="3.42578125" style="722" customWidth="1"/>
    <col min="12807" max="12807" width="19.5703125" style="722" customWidth="1"/>
    <col min="12808" max="12808" width="12.28515625" style="722" customWidth="1"/>
    <col min="12809" max="12809" width="10.42578125" style="722" customWidth="1"/>
    <col min="12810" max="12810" width="9.140625" style="722"/>
    <col min="12811" max="12811" width="3.5703125" style="722" customWidth="1"/>
    <col min="12812" max="12812" width="16.42578125" style="722" customWidth="1"/>
    <col min="12813" max="12813" width="11.7109375" style="722" customWidth="1"/>
    <col min="12814" max="12814" width="10.140625" style="722" customWidth="1"/>
    <col min="12815" max="12815" width="15.85546875" style="722" customWidth="1"/>
    <col min="12816" max="12816" width="3.85546875" style="722" customWidth="1"/>
    <col min="12817" max="12817" width="16.42578125" style="722" customWidth="1"/>
    <col min="12818" max="12818" width="11.28515625" style="722" customWidth="1"/>
    <col min="12819" max="12819" width="10.28515625" style="722" customWidth="1"/>
    <col min="12820" max="12820" width="10" style="722" customWidth="1"/>
    <col min="12821" max="13056" width="9.140625" style="722"/>
    <col min="13057" max="13057" width="4" style="722" customWidth="1"/>
    <col min="13058" max="13058" width="15.140625" style="722" customWidth="1"/>
    <col min="13059" max="13059" width="13.85546875" style="722" customWidth="1"/>
    <col min="13060" max="13060" width="10.140625" style="722" customWidth="1"/>
    <col min="13061" max="13061" width="9.140625" style="722"/>
    <col min="13062" max="13062" width="3.42578125" style="722" customWidth="1"/>
    <col min="13063" max="13063" width="19.5703125" style="722" customWidth="1"/>
    <col min="13064" max="13064" width="12.28515625" style="722" customWidth="1"/>
    <col min="13065" max="13065" width="10.42578125" style="722" customWidth="1"/>
    <col min="13066" max="13066" width="9.140625" style="722"/>
    <col min="13067" max="13067" width="3.5703125" style="722" customWidth="1"/>
    <col min="13068" max="13068" width="16.42578125" style="722" customWidth="1"/>
    <col min="13069" max="13069" width="11.7109375" style="722" customWidth="1"/>
    <col min="13070" max="13070" width="10.140625" style="722" customWidth="1"/>
    <col min="13071" max="13071" width="15.85546875" style="722" customWidth="1"/>
    <col min="13072" max="13072" width="3.85546875" style="722" customWidth="1"/>
    <col min="13073" max="13073" width="16.42578125" style="722" customWidth="1"/>
    <col min="13074" max="13074" width="11.28515625" style="722" customWidth="1"/>
    <col min="13075" max="13075" width="10.28515625" style="722" customWidth="1"/>
    <col min="13076" max="13076" width="10" style="722" customWidth="1"/>
    <col min="13077" max="13312" width="9.140625" style="722"/>
    <col min="13313" max="13313" width="4" style="722" customWidth="1"/>
    <col min="13314" max="13314" width="15.140625" style="722" customWidth="1"/>
    <col min="13315" max="13315" width="13.85546875" style="722" customWidth="1"/>
    <col min="13316" max="13316" width="10.140625" style="722" customWidth="1"/>
    <col min="13317" max="13317" width="9.140625" style="722"/>
    <col min="13318" max="13318" width="3.42578125" style="722" customWidth="1"/>
    <col min="13319" max="13319" width="19.5703125" style="722" customWidth="1"/>
    <col min="13320" max="13320" width="12.28515625" style="722" customWidth="1"/>
    <col min="13321" max="13321" width="10.42578125" style="722" customWidth="1"/>
    <col min="13322" max="13322" width="9.140625" style="722"/>
    <col min="13323" max="13323" width="3.5703125" style="722" customWidth="1"/>
    <col min="13324" max="13324" width="16.42578125" style="722" customWidth="1"/>
    <col min="13325" max="13325" width="11.7109375" style="722" customWidth="1"/>
    <col min="13326" max="13326" width="10.140625" style="722" customWidth="1"/>
    <col min="13327" max="13327" width="15.85546875" style="722" customWidth="1"/>
    <col min="13328" max="13328" width="3.85546875" style="722" customWidth="1"/>
    <col min="13329" max="13329" width="16.42578125" style="722" customWidth="1"/>
    <col min="13330" max="13330" width="11.28515625" style="722" customWidth="1"/>
    <col min="13331" max="13331" width="10.28515625" style="722" customWidth="1"/>
    <col min="13332" max="13332" width="10" style="722" customWidth="1"/>
    <col min="13333" max="13568" width="9.140625" style="722"/>
    <col min="13569" max="13569" width="4" style="722" customWidth="1"/>
    <col min="13570" max="13570" width="15.140625" style="722" customWidth="1"/>
    <col min="13571" max="13571" width="13.85546875" style="722" customWidth="1"/>
    <col min="13572" max="13572" width="10.140625" style="722" customWidth="1"/>
    <col min="13573" max="13573" width="9.140625" style="722"/>
    <col min="13574" max="13574" width="3.42578125" style="722" customWidth="1"/>
    <col min="13575" max="13575" width="19.5703125" style="722" customWidth="1"/>
    <col min="13576" max="13576" width="12.28515625" style="722" customWidth="1"/>
    <col min="13577" max="13577" width="10.42578125" style="722" customWidth="1"/>
    <col min="13578" max="13578" width="9.140625" style="722"/>
    <col min="13579" max="13579" width="3.5703125" style="722" customWidth="1"/>
    <col min="13580" max="13580" width="16.42578125" style="722" customWidth="1"/>
    <col min="13581" max="13581" width="11.7109375" style="722" customWidth="1"/>
    <col min="13582" max="13582" width="10.140625" style="722" customWidth="1"/>
    <col min="13583" max="13583" width="15.85546875" style="722" customWidth="1"/>
    <col min="13584" max="13584" width="3.85546875" style="722" customWidth="1"/>
    <col min="13585" max="13585" width="16.42578125" style="722" customWidth="1"/>
    <col min="13586" max="13586" width="11.28515625" style="722" customWidth="1"/>
    <col min="13587" max="13587" width="10.28515625" style="722" customWidth="1"/>
    <col min="13588" max="13588" width="10" style="722" customWidth="1"/>
    <col min="13589" max="13824" width="9.140625" style="722"/>
    <col min="13825" max="13825" width="4" style="722" customWidth="1"/>
    <col min="13826" max="13826" width="15.140625" style="722" customWidth="1"/>
    <col min="13827" max="13827" width="13.85546875" style="722" customWidth="1"/>
    <col min="13828" max="13828" width="10.140625" style="722" customWidth="1"/>
    <col min="13829" max="13829" width="9.140625" style="722"/>
    <col min="13830" max="13830" width="3.42578125" style="722" customWidth="1"/>
    <col min="13831" max="13831" width="19.5703125" style="722" customWidth="1"/>
    <col min="13832" max="13832" width="12.28515625" style="722" customWidth="1"/>
    <col min="13833" max="13833" width="10.42578125" style="722" customWidth="1"/>
    <col min="13834" max="13834" width="9.140625" style="722"/>
    <col min="13835" max="13835" width="3.5703125" style="722" customWidth="1"/>
    <col min="13836" max="13836" width="16.42578125" style="722" customWidth="1"/>
    <col min="13837" max="13837" width="11.7109375" style="722" customWidth="1"/>
    <col min="13838" max="13838" width="10.140625" style="722" customWidth="1"/>
    <col min="13839" max="13839" width="15.85546875" style="722" customWidth="1"/>
    <col min="13840" max="13840" width="3.85546875" style="722" customWidth="1"/>
    <col min="13841" max="13841" width="16.42578125" style="722" customWidth="1"/>
    <col min="13842" max="13842" width="11.28515625" style="722" customWidth="1"/>
    <col min="13843" max="13843" width="10.28515625" style="722" customWidth="1"/>
    <col min="13844" max="13844" width="10" style="722" customWidth="1"/>
    <col min="13845" max="14080" width="9.140625" style="722"/>
    <col min="14081" max="14081" width="4" style="722" customWidth="1"/>
    <col min="14082" max="14082" width="15.140625" style="722" customWidth="1"/>
    <col min="14083" max="14083" width="13.85546875" style="722" customWidth="1"/>
    <col min="14084" max="14084" width="10.140625" style="722" customWidth="1"/>
    <col min="14085" max="14085" width="9.140625" style="722"/>
    <col min="14086" max="14086" width="3.42578125" style="722" customWidth="1"/>
    <col min="14087" max="14087" width="19.5703125" style="722" customWidth="1"/>
    <col min="14088" max="14088" width="12.28515625" style="722" customWidth="1"/>
    <col min="14089" max="14089" width="10.42578125" style="722" customWidth="1"/>
    <col min="14090" max="14090" width="9.140625" style="722"/>
    <col min="14091" max="14091" width="3.5703125" style="722" customWidth="1"/>
    <col min="14092" max="14092" width="16.42578125" style="722" customWidth="1"/>
    <col min="14093" max="14093" width="11.7109375" style="722" customWidth="1"/>
    <col min="14094" max="14094" width="10.140625" style="722" customWidth="1"/>
    <col min="14095" max="14095" width="15.85546875" style="722" customWidth="1"/>
    <col min="14096" max="14096" width="3.85546875" style="722" customWidth="1"/>
    <col min="14097" max="14097" width="16.42578125" style="722" customWidth="1"/>
    <col min="14098" max="14098" width="11.28515625" style="722" customWidth="1"/>
    <col min="14099" max="14099" width="10.28515625" style="722" customWidth="1"/>
    <col min="14100" max="14100" width="10" style="722" customWidth="1"/>
    <col min="14101" max="14336" width="9.140625" style="722"/>
    <col min="14337" max="14337" width="4" style="722" customWidth="1"/>
    <col min="14338" max="14338" width="15.140625" style="722" customWidth="1"/>
    <col min="14339" max="14339" width="13.85546875" style="722" customWidth="1"/>
    <col min="14340" max="14340" width="10.140625" style="722" customWidth="1"/>
    <col min="14341" max="14341" width="9.140625" style="722"/>
    <col min="14342" max="14342" width="3.42578125" style="722" customWidth="1"/>
    <col min="14343" max="14343" width="19.5703125" style="722" customWidth="1"/>
    <col min="14344" max="14344" width="12.28515625" style="722" customWidth="1"/>
    <col min="14345" max="14345" width="10.42578125" style="722" customWidth="1"/>
    <col min="14346" max="14346" width="9.140625" style="722"/>
    <col min="14347" max="14347" width="3.5703125" style="722" customWidth="1"/>
    <col min="14348" max="14348" width="16.42578125" style="722" customWidth="1"/>
    <col min="14349" max="14349" width="11.7109375" style="722" customWidth="1"/>
    <col min="14350" max="14350" width="10.140625" style="722" customWidth="1"/>
    <col min="14351" max="14351" width="15.85546875" style="722" customWidth="1"/>
    <col min="14352" max="14352" width="3.85546875" style="722" customWidth="1"/>
    <col min="14353" max="14353" width="16.42578125" style="722" customWidth="1"/>
    <col min="14354" max="14354" width="11.28515625" style="722" customWidth="1"/>
    <col min="14355" max="14355" width="10.28515625" style="722" customWidth="1"/>
    <col min="14356" max="14356" width="10" style="722" customWidth="1"/>
    <col min="14357" max="14592" width="9.140625" style="722"/>
    <col min="14593" max="14593" width="4" style="722" customWidth="1"/>
    <col min="14594" max="14594" width="15.140625" style="722" customWidth="1"/>
    <col min="14595" max="14595" width="13.85546875" style="722" customWidth="1"/>
    <col min="14596" max="14596" width="10.140625" style="722" customWidth="1"/>
    <col min="14597" max="14597" width="9.140625" style="722"/>
    <col min="14598" max="14598" width="3.42578125" style="722" customWidth="1"/>
    <col min="14599" max="14599" width="19.5703125" style="722" customWidth="1"/>
    <col min="14600" max="14600" width="12.28515625" style="722" customWidth="1"/>
    <col min="14601" max="14601" width="10.42578125" style="722" customWidth="1"/>
    <col min="14602" max="14602" width="9.140625" style="722"/>
    <col min="14603" max="14603" width="3.5703125" style="722" customWidth="1"/>
    <col min="14604" max="14604" width="16.42578125" style="722" customWidth="1"/>
    <col min="14605" max="14605" width="11.7109375" style="722" customWidth="1"/>
    <col min="14606" max="14606" width="10.140625" style="722" customWidth="1"/>
    <col min="14607" max="14607" width="15.85546875" style="722" customWidth="1"/>
    <col min="14608" max="14608" width="3.85546875" style="722" customWidth="1"/>
    <col min="14609" max="14609" width="16.42578125" style="722" customWidth="1"/>
    <col min="14610" max="14610" width="11.28515625" style="722" customWidth="1"/>
    <col min="14611" max="14611" width="10.28515625" style="722" customWidth="1"/>
    <col min="14612" max="14612" width="10" style="722" customWidth="1"/>
    <col min="14613" max="14848" width="9.140625" style="722"/>
    <col min="14849" max="14849" width="4" style="722" customWidth="1"/>
    <col min="14850" max="14850" width="15.140625" style="722" customWidth="1"/>
    <col min="14851" max="14851" width="13.85546875" style="722" customWidth="1"/>
    <col min="14852" max="14852" width="10.140625" style="722" customWidth="1"/>
    <col min="14853" max="14853" width="9.140625" style="722"/>
    <col min="14854" max="14854" width="3.42578125" style="722" customWidth="1"/>
    <col min="14855" max="14855" width="19.5703125" style="722" customWidth="1"/>
    <col min="14856" max="14856" width="12.28515625" style="722" customWidth="1"/>
    <col min="14857" max="14857" width="10.42578125" style="722" customWidth="1"/>
    <col min="14858" max="14858" width="9.140625" style="722"/>
    <col min="14859" max="14859" width="3.5703125" style="722" customWidth="1"/>
    <col min="14860" max="14860" width="16.42578125" style="722" customWidth="1"/>
    <col min="14861" max="14861" width="11.7109375" style="722" customWidth="1"/>
    <col min="14862" max="14862" width="10.140625" style="722" customWidth="1"/>
    <col min="14863" max="14863" width="15.85546875" style="722" customWidth="1"/>
    <col min="14864" max="14864" width="3.85546875" style="722" customWidth="1"/>
    <col min="14865" max="14865" width="16.42578125" style="722" customWidth="1"/>
    <col min="14866" max="14866" width="11.28515625" style="722" customWidth="1"/>
    <col min="14867" max="14867" width="10.28515625" style="722" customWidth="1"/>
    <col min="14868" max="14868" width="10" style="722" customWidth="1"/>
    <col min="14869" max="15104" width="9.140625" style="722"/>
    <col min="15105" max="15105" width="4" style="722" customWidth="1"/>
    <col min="15106" max="15106" width="15.140625" style="722" customWidth="1"/>
    <col min="15107" max="15107" width="13.85546875" style="722" customWidth="1"/>
    <col min="15108" max="15108" width="10.140625" style="722" customWidth="1"/>
    <col min="15109" max="15109" width="9.140625" style="722"/>
    <col min="15110" max="15110" width="3.42578125" style="722" customWidth="1"/>
    <col min="15111" max="15111" width="19.5703125" style="722" customWidth="1"/>
    <col min="15112" max="15112" width="12.28515625" style="722" customWidth="1"/>
    <col min="15113" max="15113" width="10.42578125" style="722" customWidth="1"/>
    <col min="15114" max="15114" width="9.140625" style="722"/>
    <col min="15115" max="15115" width="3.5703125" style="722" customWidth="1"/>
    <col min="15116" max="15116" width="16.42578125" style="722" customWidth="1"/>
    <col min="15117" max="15117" width="11.7109375" style="722" customWidth="1"/>
    <col min="15118" max="15118" width="10.140625" style="722" customWidth="1"/>
    <col min="15119" max="15119" width="15.85546875" style="722" customWidth="1"/>
    <col min="15120" max="15120" width="3.85546875" style="722" customWidth="1"/>
    <col min="15121" max="15121" width="16.42578125" style="722" customWidth="1"/>
    <col min="15122" max="15122" width="11.28515625" style="722" customWidth="1"/>
    <col min="15123" max="15123" width="10.28515625" style="722" customWidth="1"/>
    <col min="15124" max="15124" width="10" style="722" customWidth="1"/>
    <col min="15125" max="15360" width="9.140625" style="722"/>
    <col min="15361" max="15361" width="4" style="722" customWidth="1"/>
    <col min="15362" max="15362" width="15.140625" style="722" customWidth="1"/>
    <col min="15363" max="15363" width="13.85546875" style="722" customWidth="1"/>
    <col min="15364" max="15364" width="10.140625" style="722" customWidth="1"/>
    <col min="15365" max="15365" width="9.140625" style="722"/>
    <col min="15366" max="15366" width="3.42578125" style="722" customWidth="1"/>
    <col min="15367" max="15367" width="19.5703125" style="722" customWidth="1"/>
    <col min="15368" max="15368" width="12.28515625" style="722" customWidth="1"/>
    <col min="15369" max="15369" width="10.42578125" style="722" customWidth="1"/>
    <col min="15370" max="15370" width="9.140625" style="722"/>
    <col min="15371" max="15371" width="3.5703125" style="722" customWidth="1"/>
    <col min="15372" max="15372" width="16.42578125" style="722" customWidth="1"/>
    <col min="15373" max="15373" width="11.7109375" style="722" customWidth="1"/>
    <col min="15374" max="15374" width="10.140625" style="722" customWidth="1"/>
    <col min="15375" max="15375" width="15.85546875" style="722" customWidth="1"/>
    <col min="15376" max="15376" width="3.85546875" style="722" customWidth="1"/>
    <col min="15377" max="15377" width="16.42578125" style="722" customWidth="1"/>
    <col min="15378" max="15378" width="11.28515625" style="722" customWidth="1"/>
    <col min="15379" max="15379" width="10.28515625" style="722" customWidth="1"/>
    <col min="15380" max="15380" width="10" style="722" customWidth="1"/>
    <col min="15381" max="15616" width="9.140625" style="722"/>
    <col min="15617" max="15617" width="4" style="722" customWidth="1"/>
    <col min="15618" max="15618" width="15.140625" style="722" customWidth="1"/>
    <col min="15619" max="15619" width="13.85546875" style="722" customWidth="1"/>
    <col min="15620" max="15620" width="10.140625" style="722" customWidth="1"/>
    <col min="15621" max="15621" width="9.140625" style="722"/>
    <col min="15622" max="15622" width="3.42578125" style="722" customWidth="1"/>
    <col min="15623" max="15623" width="19.5703125" style="722" customWidth="1"/>
    <col min="15624" max="15624" width="12.28515625" style="722" customWidth="1"/>
    <col min="15625" max="15625" width="10.42578125" style="722" customWidth="1"/>
    <col min="15626" max="15626" width="9.140625" style="722"/>
    <col min="15627" max="15627" width="3.5703125" style="722" customWidth="1"/>
    <col min="15628" max="15628" width="16.42578125" style="722" customWidth="1"/>
    <col min="15629" max="15629" width="11.7109375" style="722" customWidth="1"/>
    <col min="15630" max="15630" width="10.140625" style="722" customWidth="1"/>
    <col min="15631" max="15631" width="15.85546875" style="722" customWidth="1"/>
    <col min="15632" max="15632" width="3.85546875" style="722" customWidth="1"/>
    <col min="15633" max="15633" width="16.42578125" style="722" customWidth="1"/>
    <col min="15634" max="15634" width="11.28515625" style="722" customWidth="1"/>
    <col min="15635" max="15635" width="10.28515625" style="722" customWidth="1"/>
    <col min="15636" max="15636" width="10" style="722" customWidth="1"/>
    <col min="15637" max="15872" width="9.140625" style="722"/>
    <col min="15873" max="15873" width="4" style="722" customWidth="1"/>
    <col min="15874" max="15874" width="15.140625" style="722" customWidth="1"/>
    <col min="15875" max="15875" width="13.85546875" style="722" customWidth="1"/>
    <col min="15876" max="15876" width="10.140625" style="722" customWidth="1"/>
    <col min="15877" max="15877" width="9.140625" style="722"/>
    <col min="15878" max="15878" width="3.42578125" style="722" customWidth="1"/>
    <col min="15879" max="15879" width="19.5703125" style="722" customWidth="1"/>
    <col min="15880" max="15880" width="12.28515625" style="722" customWidth="1"/>
    <col min="15881" max="15881" width="10.42578125" style="722" customWidth="1"/>
    <col min="15882" max="15882" width="9.140625" style="722"/>
    <col min="15883" max="15883" width="3.5703125" style="722" customWidth="1"/>
    <col min="15884" max="15884" width="16.42578125" style="722" customWidth="1"/>
    <col min="15885" max="15885" width="11.7109375" style="722" customWidth="1"/>
    <col min="15886" max="15886" width="10.140625" style="722" customWidth="1"/>
    <col min="15887" max="15887" width="15.85546875" style="722" customWidth="1"/>
    <col min="15888" max="15888" width="3.85546875" style="722" customWidth="1"/>
    <col min="15889" max="15889" width="16.42578125" style="722" customWidth="1"/>
    <col min="15890" max="15890" width="11.28515625" style="722" customWidth="1"/>
    <col min="15891" max="15891" width="10.28515625" style="722" customWidth="1"/>
    <col min="15892" max="15892" width="10" style="722" customWidth="1"/>
    <col min="15893" max="16128" width="9.140625" style="722"/>
    <col min="16129" max="16129" width="4" style="722" customWidth="1"/>
    <col min="16130" max="16130" width="15.140625" style="722" customWidth="1"/>
    <col min="16131" max="16131" width="13.85546875" style="722" customWidth="1"/>
    <col min="16132" max="16132" width="10.140625" style="722" customWidth="1"/>
    <col min="16133" max="16133" width="9.140625" style="722"/>
    <col min="16134" max="16134" width="3.42578125" style="722" customWidth="1"/>
    <col min="16135" max="16135" width="19.5703125" style="722" customWidth="1"/>
    <col min="16136" max="16136" width="12.28515625" style="722" customWidth="1"/>
    <col min="16137" max="16137" width="10.42578125" style="722" customWidth="1"/>
    <col min="16138" max="16138" width="9.140625" style="722"/>
    <col min="16139" max="16139" width="3.5703125" style="722" customWidth="1"/>
    <col min="16140" max="16140" width="16.42578125" style="722" customWidth="1"/>
    <col min="16141" max="16141" width="11.7109375" style="722" customWidth="1"/>
    <col min="16142" max="16142" width="10.140625" style="722" customWidth="1"/>
    <col min="16143" max="16143" width="15.85546875" style="722" customWidth="1"/>
    <col min="16144" max="16144" width="3.85546875" style="722" customWidth="1"/>
    <col min="16145" max="16145" width="16.42578125" style="722" customWidth="1"/>
    <col min="16146" max="16146" width="11.28515625" style="722" customWidth="1"/>
    <col min="16147" max="16147" width="10.28515625" style="722" customWidth="1"/>
    <col min="16148" max="16148" width="10" style="722" customWidth="1"/>
    <col min="16149" max="16384" width="9.140625" style="722"/>
  </cols>
  <sheetData>
    <row r="1" spans="2:28" ht="18.75">
      <c r="B1" s="617" t="s">
        <v>309</v>
      </c>
    </row>
    <row r="2" spans="2:28" ht="18" customHeight="1">
      <c r="B2" s="1159" t="s">
        <v>384</v>
      </c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  <c r="R2" s="1159"/>
      <c r="S2" s="1159"/>
      <c r="T2" s="1159"/>
      <c r="U2" s="1159"/>
      <c r="V2" s="1159"/>
      <c r="W2" s="1159"/>
      <c r="X2" s="1159"/>
      <c r="Y2" s="1159"/>
      <c r="Z2" s="1159"/>
      <c r="AA2" s="1159"/>
      <c r="AB2" s="1159"/>
    </row>
    <row r="3" spans="2:28" ht="18" customHeight="1">
      <c r="B3" s="1160" t="s">
        <v>385</v>
      </c>
      <c r="C3" s="1160"/>
      <c r="D3" s="1160"/>
      <c r="E3" s="1160"/>
      <c r="F3" s="1160"/>
      <c r="G3" s="1160"/>
      <c r="H3" s="1160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</row>
    <row r="5" spans="2:28" s="643" customFormat="1" ht="30">
      <c r="B5" s="621" t="s">
        <v>182</v>
      </c>
      <c r="C5" s="621" t="s">
        <v>183</v>
      </c>
      <c r="D5" s="622"/>
      <c r="E5" s="622"/>
      <c r="F5" s="622"/>
      <c r="G5" s="621" t="s">
        <v>184</v>
      </c>
      <c r="H5" s="623" t="s">
        <v>185</v>
      </c>
      <c r="I5" s="622"/>
      <c r="J5" s="622"/>
      <c r="K5" s="622"/>
      <c r="L5" s="746" t="s">
        <v>186</v>
      </c>
      <c r="M5" s="624" t="s">
        <v>187</v>
      </c>
      <c r="N5" s="622"/>
      <c r="O5" s="625"/>
      <c r="P5" s="622"/>
      <c r="Q5" s="621" t="s">
        <v>188</v>
      </c>
      <c r="R5" s="624" t="s">
        <v>189</v>
      </c>
      <c r="S5" s="622"/>
      <c r="T5" s="622"/>
    </row>
    <row r="6" spans="2:28" ht="4.5" customHeight="1" thickBot="1"/>
    <row r="7" spans="2:28" ht="29.25" thickBot="1">
      <c r="B7" s="626" t="s">
        <v>190</v>
      </c>
      <c r="C7" s="627" t="s">
        <v>191</v>
      </c>
      <c r="D7" s="628" t="s">
        <v>192</v>
      </c>
      <c r="E7" s="629" t="s">
        <v>193</v>
      </c>
      <c r="F7" s="957"/>
      <c r="G7" s="626" t="s">
        <v>190</v>
      </c>
      <c r="H7" s="627" t="s">
        <v>191</v>
      </c>
      <c r="I7" s="628" t="s">
        <v>192</v>
      </c>
      <c r="J7" s="629" t="s">
        <v>193</v>
      </c>
      <c r="L7" s="626" t="s">
        <v>190</v>
      </c>
      <c r="M7" s="627" t="s">
        <v>191</v>
      </c>
      <c r="N7" s="628" t="s">
        <v>194</v>
      </c>
      <c r="O7" s="629" t="s">
        <v>193</v>
      </c>
      <c r="Q7" s="626" t="s">
        <v>190</v>
      </c>
      <c r="R7" s="627" t="s">
        <v>191</v>
      </c>
      <c r="S7" s="628" t="s">
        <v>194</v>
      </c>
      <c r="T7" s="629" t="s">
        <v>193</v>
      </c>
    </row>
    <row r="8" spans="2:28" ht="15.75">
      <c r="B8" s="958" t="s">
        <v>215</v>
      </c>
      <c r="C8" s="633">
        <v>9805.4639999999999</v>
      </c>
      <c r="D8" s="1008">
        <v>26118</v>
      </c>
      <c r="E8" s="1009">
        <v>2.1556927932477357</v>
      </c>
      <c r="F8" s="959"/>
      <c r="G8" s="958" t="s">
        <v>215</v>
      </c>
      <c r="H8" s="633">
        <v>4653.28</v>
      </c>
      <c r="I8" s="633">
        <v>19188</v>
      </c>
      <c r="J8" s="819">
        <v>3.2059173277224544</v>
      </c>
      <c r="K8" s="723"/>
      <c r="L8" s="835" t="s">
        <v>195</v>
      </c>
      <c r="M8" s="633">
        <v>3995.4059999999999</v>
      </c>
      <c r="N8" s="633">
        <v>1459.402</v>
      </c>
      <c r="O8" s="819">
        <v>2.7377007842938408</v>
      </c>
      <c r="P8" s="723"/>
      <c r="Q8" s="835" t="s">
        <v>313</v>
      </c>
      <c r="R8" s="633">
        <v>2947.8049999999998</v>
      </c>
      <c r="S8" s="633">
        <v>569.49400000000003</v>
      </c>
      <c r="T8" s="819">
        <v>5.1761827165870056</v>
      </c>
    </row>
    <row r="9" spans="2:28" ht="15.75">
      <c r="B9" s="638" t="s">
        <v>313</v>
      </c>
      <c r="C9" s="637">
        <v>9001.0370000000003</v>
      </c>
      <c r="D9" s="637">
        <v>19177</v>
      </c>
      <c r="E9" s="705">
        <v>2.9381614385931352</v>
      </c>
      <c r="F9" s="960"/>
      <c r="G9" s="638" t="s">
        <v>313</v>
      </c>
      <c r="H9" s="637">
        <v>1362.79</v>
      </c>
      <c r="I9" s="637">
        <v>6965</v>
      </c>
      <c r="J9" s="705">
        <v>3.0064086301415194</v>
      </c>
      <c r="K9" s="723"/>
      <c r="L9" s="636" t="s">
        <v>198</v>
      </c>
      <c r="M9" s="637">
        <v>2941.848</v>
      </c>
      <c r="N9" s="637">
        <v>664.28800000000001</v>
      </c>
      <c r="O9" s="705">
        <v>4.4285731489956159</v>
      </c>
      <c r="P9" s="723"/>
      <c r="Q9" s="636" t="s">
        <v>200</v>
      </c>
      <c r="R9" s="637">
        <v>1770.6980000000001</v>
      </c>
      <c r="S9" s="637">
        <v>507.017</v>
      </c>
      <c r="T9" s="705">
        <v>3.4923838845640285</v>
      </c>
    </row>
    <row r="10" spans="2:28" ht="15.75">
      <c r="B10" s="636" t="s">
        <v>210</v>
      </c>
      <c r="C10" s="637">
        <v>8024.4970000000003</v>
      </c>
      <c r="D10" s="637">
        <v>15995</v>
      </c>
      <c r="E10" s="705">
        <v>2.1341043540053466</v>
      </c>
      <c r="F10" s="959"/>
      <c r="G10" s="638" t="s">
        <v>219</v>
      </c>
      <c r="H10" s="637">
        <v>938.33600000000001</v>
      </c>
      <c r="I10" s="639">
        <v>5211</v>
      </c>
      <c r="J10" s="706">
        <v>3.0960419168789346</v>
      </c>
      <c r="K10" s="723"/>
      <c r="L10" s="636" t="s">
        <v>200</v>
      </c>
      <c r="M10" s="637">
        <v>2937.5909999999999</v>
      </c>
      <c r="N10" s="637">
        <v>833.09799999999996</v>
      </c>
      <c r="O10" s="705">
        <v>3.5261049720441053</v>
      </c>
      <c r="P10" s="723"/>
      <c r="Q10" s="636" t="s">
        <v>198</v>
      </c>
      <c r="R10" s="637">
        <v>1335.394</v>
      </c>
      <c r="S10" s="637">
        <v>363.55399999999997</v>
      </c>
      <c r="T10" s="705">
        <v>3.6731654719794031</v>
      </c>
    </row>
    <row r="11" spans="2:28" ht="16.5" thickBot="1">
      <c r="B11" s="636" t="s">
        <v>219</v>
      </c>
      <c r="C11" s="637">
        <v>5250.9120000000003</v>
      </c>
      <c r="D11" s="637">
        <v>11740</v>
      </c>
      <c r="E11" s="705">
        <v>2.2057363548493196</v>
      </c>
      <c r="F11" s="960"/>
      <c r="G11" s="638" t="s">
        <v>195</v>
      </c>
      <c r="H11" s="637">
        <v>187.76599999999999</v>
      </c>
      <c r="I11" s="639">
        <v>1112</v>
      </c>
      <c r="J11" s="706">
        <v>2.7941784847988811</v>
      </c>
      <c r="K11" s="723"/>
      <c r="L11" s="636" t="s">
        <v>204</v>
      </c>
      <c r="M11" s="637">
        <v>2803.248</v>
      </c>
      <c r="N11" s="637">
        <v>937.99900000000002</v>
      </c>
      <c r="O11" s="705">
        <v>2.9885404995101275</v>
      </c>
      <c r="P11" s="723"/>
      <c r="Q11" s="636" t="s">
        <v>195</v>
      </c>
      <c r="R11" s="637">
        <v>943.36400000000003</v>
      </c>
      <c r="S11" s="637">
        <v>270.017</v>
      </c>
      <c r="T11" s="705">
        <v>3.4937207657295652</v>
      </c>
    </row>
    <row r="12" spans="2:28" ht="16.5" thickBot="1">
      <c r="B12" s="636" t="s">
        <v>198</v>
      </c>
      <c r="C12" s="637">
        <v>3959.1019999999999</v>
      </c>
      <c r="D12" s="637">
        <v>5118</v>
      </c>
      <c r="E12" s="705">
        <v>2.5287709748770935</v>
      </c>
      <c r="F12" s="960"/>
      <c r="G12" s="640" t="s">
        <v>334</v>
      </c>
      <c r="H12" s="641">
        <v>7274.2979999999998</v>
      </c>
      <c r="I12" s="641">
        <v>33210</v>
      </c>
      <c r="J12" s="818">
        <v>3.1314011046841239</v>
      </c>
      <c r="K12" s="723"/>
      <c r="L12" s="636" t="s">
        <v>313</v>
      </c>
      <c r="M12" s="637">
        <v>2041.49</v>
      </c>
      <c r="N12" s="637">
        <v>321.77</v>
      </c>
      <c r="O12" s="705">
        <v>6.3445628865338595</v>
      </c>
      <c r="P12" s="723"/>
      <c r="Q12" s="636" t="s">
        <v>217</v>
      </c>
      <c r="R12" s="637">
        <v>688.89300000000003</v>
      </c>
      <c r="S12" s="637">
        <v>139.53800000000001</v>
      </c>
      <c r="T12" s="705">
        <v>4.9369562413106109</v>
      </c>
    </row>
    <row r="13" spans="2:28" ht="15.75">
      <c r="B13" s="638" t="s">
        <v>216</v>
      </c>
      <c r="C13" s="637">
        <v>3230.127</v>
      </c>
      <c r="D13" s="639">
        <v>5325</v>
      </c>
      <c r="E13" s="706">
        <v>2.1642377459043578</v>
      </c>
      <c r="F13" s="960"/>
      <c r="G13" s="127"/>
      <c r="H13" s="127"/>
      <c r="I13" s="127"/>
      <c r="J13" s="127"/>
      <c r="K13" s="723"/>
      <c r="L13" s="636" t="s">
        <v>208</v>
      </c>
      <c r="M13" s="637">
        <v>1857.4380000000001</v>
      </c>
      <c r="N13" s="637">
        <v>684.279</v>
      </c>
      <c r="O13" s="705">
        <v>2.7144454235772253</v>
      </c>
      <c r="P13" s="723"/>
      <c r="Q13" s="636" t="s">
        <v>209</v>
      </c>
      <c r="R13" s="637">
        <v>571.76900000000001</v>
      </c>
      <c r="S13" s="637">
        <v>193.23400000000001</v>
      </c>
      <c r="T13" s="705">
        <v>2.9589461481933821</v>
      </c>
    </row>
    <row r="14" spans="2:28" ht="15.75">
      <c r="B14" s="638" t="s">
        <v>200</v>
      </c>
      <c r="C14" s="637">
        <v>1713.971</v>
      </c>
      <c r="D14" s="637">
        <v>1653</v>
      </c>
      <c r="E14" s="705">
        <v>1.9614781601618647</v>
      </c>
      <c r="F14" s="960"/>
      <c r="K14" s="723"/>
      <c r="L14" s="636" t="s">
        <v>219</v>
      </c>
      <c r="M14" s="637">
        <v>1465.3140000000001</v>
      </c>
      <c r="N14" s="637">
        <v>743.59400000000005</v>
      </c>
      <c r="O14" s="705">
        <v>1.9705834097639303</v>
      </c>
      <c r="P14" s="723"/>
      <c r="Q14" s="636" t="s">
        <v>203</v>
      </c>
      <c r="R14" s="637">
        <v>256.233</v>
      </c>
      <c r="S14" s="637">
        <v>93.475999999999999</v>
      </c>
      <c r="T14" s="705">
        <v>2.7411635072104068</v>
      </c>
    </row>
    <row r="15" spans="2:28" ht="16.5" thickBot="1">
      <c r="B15" s="638" t="s">
        <v>209</v>
      </c>
      <c r="C15" s="637">
        <v>1705.7819999999999</v>
      </c>
      <c r="D15" s="639">
        <v>1280</v>
      </c>
      <c r="E15" s="706">
        <v>2.6036113315831249</v>
      </c>
      <c r="F15" s="960"/>
      <c r="K15" s="723"/>
      <c r="L15" s="636" t="s">
        <v>217</v>
      </c>
      <c r="M15" s="637">
        <v>1438.8589999999999</v>
      </c>
      <c r="N15" s="637">
        <v>323.11200000000002</v>
      </c>
      <c r="O15" s="705">
        <v>4.4531277080393172</v>
      </c>
      <c r="P15" s="723"/>
      <c r="Q15" s="636" t="s">
        <v>386</v>
      </c>
      <c r="R15" s="637">
        <v>219.89099999999999</v>
      </c>
      <c r="S15" s="637">
        <v>28.373000000000001</v>
      </c>
      <c r="T15" s="705">
        <v>7.7500088111937409</v>
      </c>
    </row>
    <row r="16" spans="2:28" ht="16.5" thickBot="1">
      <c r="B16" s="636" t="s">
        <v>208</v>
      </c>
      <c r="C16" s="637">
        <v>1621.838</v>
      </c>
      <c r="D16" s="637">
        <v>1711</v>
      </c>
      <c r="E16" s="705">
        <v>1.5991634612824759</v>
      </c>
      <c r="F16" s="960"/>
      <c r="K16" s="723"/>
      <c r="L16" s="636" t="s">
        <v>218</v>
      </c>
      <c r="M16" s="637">
        <v>1429.123</v>
      </c>
      <c r="N16" s="637">
        <v>542.96500000000003</v>
      </c>
      <c r="O16" s="705">
        <v>2.6320720488429274</v>
      </c>
      <c r="P16" s="723"/>
      <c r="Q16" s="640" t="s">
        <v>334</v>
      </c>
      <c r="R16" s="641">
        <v>9130.607</v>
      </c>
      <c r="S16" s="641">
        <v>2315.5790000000002</v>
      </c>
      <c r="T16" s="818">
        <v>3.9431204895190359</v>
      </c>
    </row>
    <row r="17" spans="2:20" ht="16.5" thickBot="1">
      <c r="B17" s="638" t="s">
        <v>195</v>
      </c>
      <c r="C17" s="637">
        <v>1475.3989999999999</v>
      </c>
      <c r="D17" s="637">
        <v>5962</v>
      </c>
      <c r="E17" s="705">
        <v>3.2281404594316072</v>
      </c>
      <c r="F17" s="959"/>
      <c r="K17" s="723"/>
      <c r="L17" s="636" t="s">
        <v>209</v>
      </c>
      <c r="M17" s="637">
        <v>1016.14</v>
      </c>
      <c r="N17" s="637">
        <v>309.38</v>
      </c>
      <c r="O17" s="705">
        <v>3.2844398474368091</v>
      </c>
      <c r="P17" s="723"/>
      <c r="Q17" s="127"/>
      <c r="R17" s="127"/>
      <c r="S17" s="127"/>
      <c r="T17" s="127"/>
    </row>
    <row r="18" spans="2:20" ht="16.5" thickBot="1">
      <c r="B18" s="640" t="s">
        <v>334</v>
      </c>
      <c r="C18" s="641">
        <v>46542.82</v>
      </c>
      <c r="D18" s="641">
        <v>95137</v>
      </c>
      <c r="E18" s="818">
        <v>2.2844086238415575</v>
      </c>
      <c r="F18" s="961"/>
      <c r="K18" s="723"/>
      <c r="L18" s="636" t="s">
        <v>213</v>
      </c>
      <c r="M18" s="637">
        <v>354.82100000000003</v>
      </c>
      <c r="N18" s="637">
        <v>90.495999999999995</v>
      </c>
      <c r="O18" s="705">
        <v>3.920847330268741</v>
      </c>
      <c r="P18" s="723"/>
      <c r="Q18" s="127"/>
      <c r="R18" s="127"/>
      <c r="S18" s="127"/>
      <c r="T18" s="127"/>
    </row>
    <row r="19" spans="2:20" ht="15.75">
      <c r="B19" s="127"/>
      <c r="C19" s="127"/>
      <c r="D19" s="127"/>
      <c r="E19" s="127"/>
      <c r="F19" s="962"/>
      <c r="K19" s="723"/>
      <c r="L19" s="636" t="s">
        <v>215</v>
      </c>
      <c r="M19" s="637">
        <v>321.92500000000001</v>
      </c>
      <c r="N19" s="637">
        <v>135.36799999999999</v>
      </c>
      <c r="O19" s="705">
        <v>2.3781469771290111</v>
      </c>
      <c r="P19" s="723"/>
      <c r="Q19" s="127"/>
      <c r="R19" s="127"/>
      <c r="S19" s="127"/>
      <c r="T19" s="127"/>
    </row>
    <row r="20" spans="2:20" ht="15" customHeight="1" thickBot="1">
      <c r="B20" s="127"/>
      <c r="C20" s="127"/>
      <c r="D20" s="127"/>
      <c r="E20" s="127"/>
      <c r="F20" s="962"/>
      <c r="K20" s="723"/>
      <c r="L20" s="636" t="s">
        <v>196</v>
      </c>
      <c r="M20" s="637">
        <v>229.55799999999999</v>
      </c>
      <c r="N20" s="637">
        <v>26.794</v>
      </c>
      <c r="O20" s="705">
        <v>8.5675151153243263</v>
      </c>
      <c r="P20" s="723"/>
      <c r="Q20" s="127"/>
      <c r="R20" s="127"/>
      <c r="S20" s="127"/>
      <c r="T20" s="127"/>
    </row>
    <row r="21" spans="2:20" ht="16.5" thickBot="1">
      <c r="F21" s="963"/>
      <c r="K21" s="723"/>
      <c r="L21" s="640" t="s">
        <v>334</v>
      </c>
      <c r="M21" s="641">
        <v>23231.534</v>
      </c>
      <c r="N21" s="641">
        <v>7192.91</v>
      </c>
      <c r="O21" s="818">
        <v>3.2297823829298573</v>
      </c>
      <c r="Q21" s="127"/>
      <c r="R21" s="127"/>
      <c r="S21" s="127"/>
      <c r="T21" s="127"/>
    </row>
    <row r="22" spans="2:20">
      <c r="F22" s="723"/>
      <c r="L22" s="127"/>
      <c r="M22" s="127"/>
      <c r="N22" s="127"/>
      <c r="O22" s="127"/>
      <c r="Q22" s="127"/>
      <c r="R22" s="127"/>
      <c r="S22" s="127"/>
      <c r="T22" s="127"/>
    </row>
    <row r="23" spans="2:20">
      <c r="L23" s="127"/>
      <c r="M23" s="127"/>
      <c r="N23" s="127"/>
      <c r="O23" s="127"/>
      <c r="Q23" s="127"/>
      <c r="R23" s="127"/>
      <c r="S23" s="127"/>
      <c r="T23" s="127"/>
    </row>
    <row r="24" spans="2:20">
      <c r="B24" s="127"/>
      <c r="C24" s="127"/>
      <c r="D24" s="127"/>
      <c r="E24" s="127"/>
      <c r="F24" s="127"/>
      <c r="G24" s="127"/>
      <c r="H24" s="127"/>
      <c r="I24" s="127"/>
      <c r="J24" s="127"/>
      <c r="L24" s="127"/>
      <c r="M24" s="127"/>
      <c r="N24" s="127"/>
      <c r="O24" s="127"/>
      <c r="Q24" s="127"/>
      <c r="R24" s="127"/>
      <c r="S24" s="127"/>
      <c r="T24" s="127"/>
    </row>
    <row r="25" spans="2:20">
      <c r="B25" s="127"/>
      <c r="C25" s="127"/>
      <c r="D25" s="127"/>
      <c r="E25" s="127"/>
      <c r="F25" s="127"/>
      <c r="G25" s="127"/>
      <c r="H25" s="127"/>
      <c r="I25" s="127"/>
      <c r="J25" s="127"/>
      <c r="L25" s="127"/>
      <c r="M25" s="127"/>
      <c r="N25" s="127"/>
      <c r="O25" s="127"/>
      <c r="Q25" s="127"/>
      <c r="R25" s="127"/>
      <c r="S25" s="127"/>
      <c r="T25" s="127"/>
    </row>
    <row r="26" spans="2:20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</row>
    <row r="27" spans="2:20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</row>
    <row r="28" spans="2:20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</row>
    <row r="29" spans="2:20">
      <c r="B29" s="127"/>
      <c r="C29" s="127"/>
      <c r="D29" s="127"/>
      <c r="E29" s="127"/>
      <c r="F29" s="127"/>
      <c r="G29" s="127"/>
      <c r="H29" s="127"/>
      <c r="I29" s="127"/>
      <c r="J29" s="127"/>
    </row>
    <row r="30" spans="2:20">
      <c r="B30" s="127"/>
      <c r="C30" s="127"/>
      <c r="D30" s="127"/>
      <c r="E30" s="127"/>
      <c r="F30" s="127"/>
      <c r="G30" s="127"/>
      <c r="H30" s="127"/>
      <c r="I30" s="127"/>
      <c r="J30" s="127"/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</row>
    <row r="33" spans="2:10">
      <c r="B33" s="127"/>
      <c r="C33" s="127"/>
      <c r="D33" s="127"/>
      <c r="E33" s="127"/>
      <c r="F33" s="127"/>
      <c r="G33" s="127"/>
      <c r="H33" s="127"/>
      <c r="I33" s="127"/>
      <c r="J33" s="127"/>
    </row>
    <row r="34" spans="2:10">
      <c r="B34" s="127"/>
      <c r="C34" s="127"/>
      <c r="D34" s="127"/>
      <c r="E34" s="127"/>
      <c r="F34" s="127"/>
      <c r="G34" s="127"/>
      <c r="H34" s="127"/>
      <c r="I34" s="127"/>
      <c r="J34" s="127"/>
    </row>
    <row r="35" spans="2:10">
      <c r="B35" s="127"/>
      <c r="C35" s="127"/>
      <c r="D35" s="127"/>
      <c r="E35" s="127"/>
      <c r="F35" s="127"/>
      <c r="G35" s="127"/>
      <c r="H35" s="127"/>
      <c r="I35" s="127"/>
      <c r="J35" s="127"/>
    </row>
    <row r="36" spans="2:10">
      <c r="B36" s="127"/>
      <c r="C36" s="127"/>
      <c r="D36" s="127"/>
      <c r="E36" s="127"/>
      <c r="F36" s="127"/>
      <c r="G36" s="127"/>
      <c r="H36" s="127"/>
      <c r="I36" s="127"/>
      <c r="J36" s="127"/>
    </row>
    <row r="37" spans="2:1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1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1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1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1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1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1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1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1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1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10">
      <c r="G47" s="127"/>
      <c r="H47" s="127"/>
      <c r="I47" s="127"/>
    </row>
  </sheetData>
  <sortState ref="Q8:T26">
    <sortCondition descending="1" ref="R8:R26"/>
  </sortState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549"/>
  <sheetViews>
    <sheetView topLeftCell="A502" zoomScale="78" zoomScaleNormal="78" workbookViewId="0">
      <selection activeCell="V555" sqref="V555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162" t="s">
        <v>263</v>
      </c>
      <c r="C5" s="1162"/>
      <c r="D5" s="1162"/>
      <c r="E5" s="1162"/>
      <c r="F5" s="1162"/>
      <c r="G5" s="1162"/>
      <c r="H5" s="1162"/>
      <c r="I5" s="1162"/>
      <c r="J5" s="1162"/>
      <c r="K5" s="1162"/>
      <c r="L5" s="1162"/>
    </row>
    <row r="6" spans="2:13" ht="18">
      <c r="B6" s="731"/>
      <c r="C6" s="731"/>
      <c r="D6" s="731"/>
      <c r="E6" s="731"/>
      <c r="F6" s="466" t="s">
        <v>264</v>
      </c>
      <c r="G6" s="731"/>
      <c r="H6" s="731"/>
      <c r="I6" s="731"/>
      <c r="J6" s="731"/>
      <c r="K6" s="731"/>
      <c r="L6" s="731"/>
    </row>
    <row r="7" spans="2:13" s="467" customFormat="1" ht="15">
      <c r="B7" s="1163" t="s">
        <v>265</v>
      </c>
      <c r="C7" s="1165" t="s">
        <v>22</v>
      </c>
      <c r="D7" s="1165" t="s">
        <v>266</v>
      </c>
      <c r="E7" s="1167" t="s">
        <v>267</v>
      </c>
      <c r="F7" s="1168"/>
      <c r="G7" s="1169"/>
      <c r="H7" s="1170" t="s">
        <v>268</v>
      </c>
      <c r="I7" s="1172" t="s">
        <v>269</v>
      </c>
      <c r="J7" s="1173"/>
      <c r="K7" s="1173"/>
      <c r="L7" s="1163"/>
    </row>
    <row r="8" spans="2:13">
      <c r="B8" s="1164"/>
      <c r="C8" s="1166"/>
      <c r="D8" s="1166"/>
      <c r="E8" s="1174" t="s">
        <v>270</v>
      </c>
      <c r="F8" s="1165" t="s">
        <v>271</v>
      </c>
      <c r="G8" s="1165" t="s">
        <v>272</v>
      </c>
      <c r="H8" s="1171"/>
      <c r="I8" s="1174" t="s">
        <v>273</v>
      </c>
      <c r="J8" s="1174" t="s">
        <v>24</v>
      </c>
      <c r="K8" s="1165" t="s">
        <v>274</v>
      </c>
      <c r="L8" s="1174" t="s">
        <v>275</v>
      </c>
    </row>
    <row r="9" spans="2:13">
      <c r="B9" s="1164"/>
      <c r="C9" s="1166"/>
      <c r="D9" s="1166"/>
      <c r="E9" s="1175"/>
      <c r="F9" s="1166"/>
      <c r="G9" s="1166"/>
      <c r="H9" s="1171"/>
      <c r="I9" s="1175"/>
      <c r="J9" s="1175"/>
      <c r="K9" s="1190"/>
      <c r="L9" s="1175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276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277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278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279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280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281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282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283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284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285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286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287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288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289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290</v>
      </c>
      <c r="C29" s="731"/>
      <c r="D29" s="486"/>
      <c r="E29" s="731"/>
      <c r="F29" s="731"/>
      <c r="H29" s="731"/>
      <c r="I29" s="731"/>
      <c r="J29" s="731"/>
      <c r="K29" s="731"/>
      <c r="L29" s="731"/>
    </row>
    <row r="30" spans="2:13" s="467" customFormat="1" ht="18.75" customHeight="1">
      <c r="B30" s="731"/>
      <c r="C30" s="731"/>
      <c r="D30" s="731"/>
      <c r="E30" s="731"/>
      <c r="F30" s="466" t="s">
        <v>264</v>
      </c>
      <c r="G30" s="731"/>
      <c r="H30" s="731"/>
      <c r="I30" s="731"/>
      <c r="J30" s="731"/>
      <c r="K30" s="731"/>
      <c r="L30" s="731"/>
    </row>
    <row r="31" spans="2:13" ht="30">
      <c r="B31" s="732" t="s">
        <v>265</v>
      </c>
      <c r="C31" s="734" t="s">
        <v>22</v>
      </c>
      <c r="D31" s="734" t="s">
        <v>266</v>
      </c>
      <c r="E31" s="736" t="s">
        <v>267</v>
      </c>
      <c r="F31" s="737"/>
      <c r="G31" s="738"/>
      <c r="H31" s="739" t="s">
        <v>268</v>
      </c>
      <c r="I31" s="736" t="s">
        <v>269</v>
      </c>
      <c r="J31" s="737"/>
      <c r="K31" s="737"/>
      <c r="L31" s="737"/>
      <c r="M31" s="472"/>
    </row>
    <row r="32" spans="2:13" ht="15">
      <c r="B32" s="733"/>
      <c r="C32" s="735"/>
      <c r="D32" s="735"/>
      <c r="E32" s="742" t="s">
        <v>270</v>
      </c>
      <c r="F32" s="734" t="s">
        <v>271</v>
      </c>
      <c r="G32" s="734" t="s">
        <v>272</v>
      </c>
      <c r="H32" s="740"/>
      <c r="I32" s="742" t="s">
        <v>273</v>
      </c>
      <c r="J32" s="742" t="s">
        <v>24</v>
      </c>
      <c r="K32" s="734" t="s">
        <v>274</v>
      </c>
      <c r="L32" s="741" t="s">
        <v>275</v>
      </c>
      <c r="M32" s="472"/>
    </row>
    <row r="33" spans="2:13" ht="15">
      <c r="B33" s="733"/>
      <c r="C33" s="735"/>
      <c r="D33" s="735"/>
      <c r="E33" s="743"/>
      <c r="F33" s="735"/>
      <c r="G33" s="735"/>
      <c r="H33" s="740"/>
      <c r="I33" s="743"/>
      <c r="J33" s="743"/>
      <c r="K33" s="744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30"/>
      <c r="E36" s="730"/>
      <c r="G36" s="730" t="s">
        <v>276</v>
      </c>
      <c r="H36" s="730"/>
      <c r="I36" s="730"/>
      <c r="J36" s="730"/>
      <c r="K36" s="730"/>
      <c r="L36" s="730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277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278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279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280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281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282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283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284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285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286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287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288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291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292</v>
      </c>
      <c r="C53" s="731"/>
      <c r="D53" s="486"/>
      <c r="E53" s="731"/>
      <c r="F53" s="731"/>
      <c r="H53" s="731"/>
      <c r="I53" s="731"/>
      <c r="J53" s="731"/>
      <c r="K53" s="731"/>
      <c r="L53" s="731"/>
    </row>
    <row r="54" spans="2:13" ht="18">
      <c r="B54" s="731"/>
      <c r="C54" s="731"/>
      <c r="D54" s="731"/>
      <c r="E54" s="731"/>
      <c r="F54" s="466" t="s">
        <v>264</v>
      </c>
      <c r="G54" s="731"/>
      <c r="H54" s="731"/>
      <c r="I54" s="731"/>
      <c r="J54" s="731"/>
      <c r="K54" s="731"/>
      <c r="L54" s="731"/>
    </row>
    <row r="55" spans="2:13" ht="30">
      <c r="B55" s="732" t="s">
        <v>265</v>
      </c>
      <c r="C55" s="734" t="s">
        <v>22</v>
      </c>
      <c r="D55" s="734" t="s">
        <v>266</v>
      </c>
      <c r="E55" s="736" t="s">
        <v>267</v>
      </c>
      <c r="F55" s="737"/>
      <c r="G55" s="738"/>
      <c r="H55" s="739" t="s">
        <v>268</v>
      </c>
      <c r="I55" s="736" t="s">
        <v>269</v>
      </c>
      <c r="J55" s="737"/>
      <c r="K55" s="737"/>
      <c r="L55" s="737"/>
      <c r="M55" s="472"/>
    </row>
    <row r="56" spans="2:13" ht="15" customHeight="1">
      <c r="B56" s="733"/>
      <c r="C56" s="735"/>
      <c r="D56" s="735"/>
      <c r="E56" s="742" t="s">
        <v>270</v>
      </c>
      <c r="F56" s="734" t="s">
        <v>271</v>
      </c>
      <c r="G56" s="734" t="s">
        <v>272</v>
      </c>
      <c r="H56" s="740"/>
      <c r="I56" s="742" t="s">
        <v>273</v>
      </c>
      <c r="J56" s="742" t="s">
        <v>24</v>
      </c>
      <c r="K56" s="734" t="s">
        <v>274</v>
      </c>
      <c r="L56" s="741" t="s">
        <v>275</v>
      </c>
      <c r="M56" s="472"/>
    </row>
    <row r="57" spans="2:13" ht="15">
      <c r="B57" s="733"/>
      <c r="C57" s="735"/>
      <c r="D57" s="735"/>
      <c r="E57" s="743"/>
      <c r="F57" s="735"/>
      <c r="G57" s="735"/>
      <c r="H57" s="740"/>
      <c r="I57" s="743"/>
      <c r="J57" s="743"/>
      <c r="K57" s="744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30"/>
      <c r="E60" s="730"/>
      <c r="G60" s="730" t="s">
        <v>276</v>
      </c>
      <c r="H60" s="730"/>
      <c r="I60" s="730"/>
      <c r="J60" s="730"/>
      <c r="K60" s="730"/>
      <c r="L60" s="730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277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278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279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280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281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282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283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284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285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286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287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288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293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294</v>
      </c>
      <c r="C78" s="731"/>
      <c r="D78" s="486"/>
      <c r="E78" s="731"/>
      <c r="F78" s="731"/>
      <c r="H78" s="731"/>
      <c r="I78" s="731"/>
      <c r="J78" s="731"/>
      <c r="K78" s="731"/>
      <c r="L78" s="731"/>
    </row>
    <row r="79" spans="2:13" ht="18">
      <c r="B79" s="731"/>
      <c r="C79" s="731"/>
      <c r="D79" s="731"/>
      <c r="E79" s="731"/>
      <c r="F79" s="466" t="s">
        <v>264</v>
      </c>
      <c r="G79" s="731"/>
      <c r="H79" s="731"/>
      <c r="I79" s="731"/>
      <c r="J79" s="731"/>
      <c r="K79" s="731"/>
      <c r="L79" s="731"/>
    </row>
    <row r="80" spans="2:13" ht="30">
      <c r="B80" s="732" t="s">
        <v>265</v>
      </c>
      <c r="C80" s="734" t="s">
        <v>22</v>
      </c>
      <c r="D80" s="734" t="s">
        <v>266</v>
      </c>
      <c r="E80" s="736" t="s">
        <v>267</v>
      </c>
      <c r="F80" s="737"/>
      <c r="G80" s="738"/>
      <c r="H80" s="739" t="s">
        <v>268</v>
      </c>
      <c r="I80" s="736" t="s">
        <v>269</v>
      </c>
      <c r="J80" s="737"/>
      <c r="K80" s="737"/>
      <c r="L80" s="737"/>
      <c r="M80" s="472"/>
    </row>
    <row r="81" spans="2:13" ht="15">
      <c r="B81" s="733"/>
      <c r="C81" s="735"/>
      <c r="D81" s="735"/>
      <c r="E81" s="742" t="s">
        <v>270</v>
      </c>
      <c r="F81" s="734" t="s">
        <v>271</v>
      </c>
      <c r="G81" s="734" t="s">
        <v>272</v>
      </c>
      <c r="H81" s="740"/>
      <c r="I81" s="742" t="s">
        <v>273</v>
      </c>
      <c r="J81" s="742" t="s">
        <v>24</v>
      </c>
      <c r="K81" s="734" t="s">
        <v>274</v>
      </c>
      <c r="L81" s="741" t="s">
        <v>275</v>
      </c>
      <c r="M81" s="472"/>
    </row>
    <row r="82" spans="2:13" ht="15">
      <c r="B82" s="733"/>
      <c r="C82" s="735"/>
      <c r="D82" s="735"/>
      <c r="E82" s="743"/>
      <c r="F82" s="735"/>
      <c r="G82" s="735"/>
      <c r="H82" s="740"/>
      <c r="I82" s="743"/>
      <c r="J82" s="743"/>
      <c r="K82" s="744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30"/>
      <c r="E85" s="730"/>
      <c r="G85" s="730" t="s">
        <v>276</v>
      </c>
      <c r="H85" s="730"/>
      <c r="I85" s="730"/>
      <c r="J85" s="730"/>
      <c r="K85" s="730"/>
      <c r="L85" s="730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277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278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279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280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281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282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283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284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285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286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287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288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295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296</v>
      </c>
      <c r="C103" s="731"/>
      <c r="D103" s="486"/>
      <c r="E103" s="731"/>
      <c r="F103" s="731"/>
      <c r="H103" s="731"/>
      <c r="I103" s="731"/>
      <c r="J103" s="731"/>
      <c r="K103" s="731"/>
      <c r="L103" s="731"/>
    </row>
    <row r="104" spans="2:15" ht="18">
      <c r="B104" s="731"/>
      <c r="C104" s="731"/>
      <c r="D104" s="731"/>
      <c r="E104" s="731"/>
      <c r="F104" s="466" t="s">
        <v>264</v>
      </c>
      <c r="G104" s="731"/>
      <c r="H104" s="731"/>
      <c r="I104" s="731"/>
      <c r="J104" s="731"/>
      <c r="K104" s="731"/>
      <c r="L104" s="731"/>
    </row>
    <row r="105" spans="2:15" ht="30">
      <c r="B105" s="732" t="s">
        <v>265</v>
      </c>
      <c r="C105" s="734" t="s">
        <v>22</v>
      </c>
      <c r="D105" s="734" t="s">
        <v>266</v>
      </c>
      <c r="E105" s="736" t="s">
        <v>267</v>
      </c>
      <c r="F105" s="737"/>
      <c r="G105" s="738"/>
      <c r="H105" s="739" t="s">
        <v>268</v>
      </c>
      <c r="I105" s="736" t="s">
        <v>269</v>
      </c>
      <c r="J105" s="737"/>
      <c r="K105" s="737"/>
      <c r="L105" s="737"/>
      <c r="N105" s="1161"/>
      <c r="O105" s="1161"/>
    </row>
    <row r="106" spans="2:15" ht="15">
      <c r="B106" s="733"/>
      <c r="C106" s="735"/>
      <c r="D106" s="735"/>
      <c r="E106" s="742" t="s">
        <v>270</v>
      </c>
      <c r="F106" s="734" t="s">
        <v>271</v>
      </c>
      <c r="G106" s="734" t="s">
        <v>272</v>
      </c>
      <c r="H106" s="740"/>
      <c r="I106" s="742" t="s">
        <v>273</v>
      </c>
      <c r="J106" s="742" t="s">
        <v>24</v>
      </c>
      <c r="K106" s="734" t="s">
        <v>274</v>
      </c>
      <c r="L106" s="741" t="s">
        <v>275</v>
      </c>
    </row>
    <row r="107" spans="2:15" ht="15">
      <c r="B107" s="733"/>
      <c r="C107" s="735"/>
      <c r="D107" s="735"/>
      <c r="E107" s="743"/>
      <c r="F107" s="735"/>
      <c r="G107" s="735"/>
      <c r="H107" s="740"/>
      <c r="I107" s="743"/>
      <c r="J107" s="743"/>
      <c r="K107" s="744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30"/>
      <c r="E110" s="730"/>
      <c r="G110" s="730" t="s">
        <v>276</v>
      </c>
      <c r="H110" s="730"/>
      <c r="I110" s="730"/>
      <c r="J110" s="730"/>
      <c r="K110" s="730"/>
      <c r="L110" s="730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277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278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279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280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281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282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283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284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285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286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161"/>
      <c r="O121" s="1161"/>
    </row>
    <row r="122" spans="2:15" ht="15">
      <c r="B122" s="494" t="s">
        <v>287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288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297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298</v>
      </c>
      <c r="C128" s="731"/>
      <c r="D128" s="486"/>
      <c r="E128" s="731"/>
      <c r="F128" s="731"/>
      <c r="H128" s="731"/>
      <c r="I128" s="731"/>
      <c r="J128" s="731"/>
      <c r="K128" s="731"/>
      <c r="L128" s="731"/>
    </row>
    <row r="129" spans="2:12" ht="18">
      <c r="B129" s="731"/>
      <c r="C129" s="731"/>
      <c r="D129" s="731"/>
      <c r="E129" s="731"/>
      <c r="F129" s="466" t="s">
        <v>264</v>
      </c>
      <c r="G129" s="731"/>
      <c r="H129" s="731"/>
      <c r="I129" s="731"/>
      <c r="J129" s="731"/>
      <c r="K129" s="731"/>
      <c r="L129" s="731"/>
    </row>
    <row r="130" spans="2:12" ht="30">
      <c r="B130" s="732" t="s">
        <v>265</v>
      </c>
      <c r="C130" s="734" t="s">
        <v>22</v>
      </c>
      <c r="D130" s="734" t="s">
        <v>266</v>
      </c>
      <c r="E130" s="736" t="s">
        <v>267</v>
      </c>
      <c r="F130" s="737"/>
      <c r="G130" s="738"/>
      <c r="H130" s="739" t="s">
        <v>268</v>
      </c>
      <c r="I130" s="736" t="s">
        <v>269</v>
      </c>
      <c r="J130" s="737"/>
      <c r="K130" s="737"/>
      <c r="L130" s="737"/>
    </row>
    <row r="131" spans="2:12" ht="15">
      <c r="B131" s="733"/>
      <c r="C131" s="735"/>
      <c r="D131" s="735"/>
      <c r="E131" s="742" t="s">
        <v>270</v>
      </c>
      <c r="F131" s="734" t="s">
        <v>271</v>
      </c>
      <c r="G131" s="734" t="s">
        <v>272</v>
      </c>
      <c r="H131" s="740"/>
      <c r="I131" s="742" t="s">
        <v>273</v>
      </c>
      <c r="J131" s="742" t="s">
        <v>24</v>
      </c>
      <c r="K131" s="734" t="s">
        <v>274</v>
      </c>
      <c r="L131" s="741" t="s">
        <v>275</v>
      </c>
    </row>
    <row r="132" spans="2:12" ht="15">
      <c r="B132" s="733"/>
      <c r="C132" s="735"/>
      <c r="D132" s="735"/>
      <c r="E132" s="743"/>
      <c r="F132" s="735"/>
      <c r="G132" s="735"/>
      <c r="H132" s="740"/>
      <c r="I132" s="743"/>
      <c r="J132" s="743"/>
      <c r="K132" s="744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30"/>
      <c r="E135" s="730"/>
      <c r="G135" s="730" t="s">
        <v>276</v>
      </c>
      <c r="H135" s="730"/>
      <c r="I135" s="730"/>
      <c r="J135" s="730"/>
      <c r="K135" s="730"/>
      <c r="L135" s="730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277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278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279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280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281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282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283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284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285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161"/>
      <c r="O145" s="1161"/>
    </row>
    <row r="146" spans="2:15" ht="15">
      <c r="B146" s="494" t="s">
        <v>286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287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288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299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300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31"/>
      <c r="D154" s="731"/>
      <c r="E154" s="731"/>
      <c r="F154" s="466" t="s">
        <v>264</v>
      </c>
      <c r="G154" s="731"/>
      <c r="H154" s="731"/>
      <c r="I154" s="731"/>
      <c r="J154" s="731"/>
      <c r="K154" s="731"/>
      <c r="L154" s="514"/>
    </row>
    <row r="155" spans="2:15" ht="30">
      <c r="B155" s="515" t="s">
        <v>265</v>
      </c>
      <c r="C155" s="734" t="s">
        <v>22</v>
      </c>
      <c r="D155" s="734" t="s">
        <v>266</v>
      </c>
      <c r="E155" s="736" t="s">
        <v>267</v>
      </c>
      <c r="F155" s="737"/>
      <c r="G155" s="738"/>
      <c r="H155" s="739" t="s">
        <v>268</v>
      </c>
      <c r="I155" s="736" t="s">
        <v>269</v>
      </c>
      <c r="J155" s="737"/>
      <c r="K155" s="737"/>
      <c r="L155" s="516"/>
    </row>
    <row r="156" spans="2:15" ht="15">
      <c r="B156" s="517"/>
      <c r="C156" s="735"/>
      <c r="D156" s="735"/>
      <c r="E156" s="742" t="s">
        <v>270</v>
      </c>
      <c r="F156" s="734" t="s">
        <v>271</v>
      </c>
      <c r="G156" s="734" t="s">
        <v>272</v>
      </c>
      <c r="H156" s="740"/>
      <c r="I156" s="742" t="s">
        <v>273</v>
      </c>
      <c r="J156" s="742" t="s">
        <v>24</v>
      </c>
      <c r="K156" s="734" t="s">
        <v>274</v>
      </c>
      <c r="L156" s="518" t="s">
        <v>275</v>
      </c>
    </row>
    <row r="157" spans="2:15" ht="15">
      <c r="B157" s="517"/>
      <c r="C157" s="735"/>
      <c r="D157" s="735"/>
      <c r="E157" s="743"/>
      <c r="F157" s="735"/>
      <c r="G157" s="735"/>
      <c r="H157" s="740"/>
      <c r="I157" s="743"/>
      <c r="J157" s="743"/>
      <c r="K157" s="744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30"/>
      <c r="E160" s="730"/>
      <c r="F160" s="525"/>
      <c r="G160" s="730" t="s">
        <v>276</v>
      </c>
      <c r="H160" s="730"/>
      <c r="I160" s="730"/>
      <c r="J160" s="730"/>
      <c r="K160" s="730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277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278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279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280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281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282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283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284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285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286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161"/>
      <c r="O171" s="1161"/>
    </row>
    <row r="172" spans="2:15" ht="15">
      <c r="B172" s="536" t="s">
        <v>287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288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195" t="s">
        <v>301</v>
      </c>
      <c r="D177" s="1195"/>
      <c r="E177" s="1195"/>
      <c r="F177" s="1195"/>
      <c r="G177" s="1195"/>
      <c r="H177" s="1195"/>
      <c r="I177" s="1195"/>
      <c r="J177" s="1195"/>
      <c r="K177" s="1195"/>
      <c r="L177" s="1196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277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278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279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280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281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282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283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284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285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286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287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288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176" t="s">
        <v>265</v>
      </c>
      <c r="C194" s="1178" t="s">
        <v>22</v>
      </c>
      <c r="D194" s="1178" t="s">
        <v>266</v>
      </c>
      <c r="E194" s="1180" t="s">
        <v>267</v>
      </c>
      <c r="F194" s="1181"/>
      <c r="G194" s="1182"/>
      <c r="H194" s="1183" t="s">
        <v>268</v>
      </c>
      <c r="I194" s="1185" t="s">
        <v>269</v>
      </c>
      <c r="J194" s="1186"/>
      <c r="K194" s="1186"/>
      <c r="L194" s="1187"/>
    </row>
    <row r="195" spans="2:12" ht="12.75" customHeight="1">
      <c r="B195" s="1177"/>
      <c r="C195" s="1179"/>
      <c r="D195" s="1179"/>
      <c r="E195" s="1188" t="s">
        <v>270</v>
      </c>
      <c r="F195" s="1178" t="s">
        <v>271</v>
      </c>
      <c r="G195" s="1178" t="s">
        <v>272</v>
      </c>
      <c r="H195" s="1184"/>
      <c r="I195" s="1188" t="s">
        <v>273</v>
      </c>
      <c r="J195" s="1188" t="s">
        <v>24</v>
      </c>
      <c r="K195" s="1178" t="s">
        <v>274</v>
      </c>
      <c r="L195" s="1193" t="s">
        <v>275</v>
      </c>
    </row>
    <row r="196" spans="2:12" ht="12.75" customHeight="1">
      <c r="B196" s="1177"/>
      <c r="C196" s="1179"/>
      <c r="D196" s="1179"/>
      <c r="E196" s="1189"/>
      <c r="F196" s="1179"/>
      <c r="G196" s="1179"/>
      <c r="H196" s="1184"/>
      <c r="I196" s="1191"/>
      <c r="J196" s="1191"/>
      <c r="K196" s="1192"/>
      <c r="L196" s="1194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195" t="s">
        <v>302</v>
      </c>
      <c r="D199" s="1195"/>
      <c r="E199" s="1195"/>
      <c r="F199" s="1195"/>
      <c r="G199" s="1195"/>
      <c r="H199" s="1195"/>
      <c r="I199" s="1195"/>
      <c r="J199" s="1195"/>
      <c r="K199" s="1195"/>
      <c r="L199" s="1196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277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278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279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280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281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282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283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284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285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286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287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288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303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277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278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279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280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281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282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283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284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285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286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287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288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304</v>
      </c>
      <c r="C232" s="731"/>
      <c r="D232" s="486"/>
      <c r="E232" s="731"/>
      <c r="F232" s="731"/>
      <c r="H232" s="731"/>
      <c r="I232" s="731"/>
      <c r="J232" s="731"/>
      <c r="K232" s="731"/>
      <c r="L232" s="731"/>
    </row>
    <row r="233" spans="2:12" ht="18">
      <c r="B233" s="731"/>
      <c r="C233" s="731"/>
      <c r="D233" s="731"/>
      <c r="E233" s="731"/>
      <c r="F233" s="466" t="s">
        <v>264</v>
      </c>
      <c r="G233" s="731"/>
      <c r="H233" s="731"/>
      <c r="I233" s="731"/>
      <c r="J233" s="731"/>
      <c r="K233" s="731"/>
      <c r="L233" s="731"/>
    </row>
    <row r="234" spans="2:12" ht="12.75">
      <c r="B234" s="1199" t="s">
        <v>265</v>
      </c>
      <c r="C234" s="1178" t="s">
        <v>22</v>
      </c>
      <c r="D234" s="1178" t="s">
        <v>266</v>
      </c>
      <c r="E234" s="1180" t="s">
        <v>267</v>
      </c>
      <c r="F234" s="1181"/>
      <c r="G234" s="1182"/>
      <c r="H234" s="1183" t="s">
        <v>268</v>
      </c>
      <c r="I234" s="1180" t="s">
        <v>269</v>
      </c>
      <c r="J234" s="1181"/>
      <c r="K234" s="1181"/>
      <c r="L234" s="1181"/>
    </row>
    <row r="235" spans="2:12">
      <c r="B235" s="1200"/>
      <c r="C235" s="1179"/>
      <c r="D235" s="1179"/>
      <c r="E235" s="1188" t="s">
        <v>270</v>
      </c>
      <c r="F235" s="1178" t="s">
        <v>271</v>
      </c>
      <c r="G235" s="1178" t="s">
        <v>272</v>
      </c>
      <c r="H235" s="1184"/>
      <c r="I235" s="1188" t="s">
        <v>273</v>
      </c>
      <c r="J235" s="1188" t="s">
        <v>24</v>
      </c>
      <c r="K235" s="1178" t="s">
        <v>274</v>
      </c>
      <c r="L235" s="1185" t="s">
        <v>275</v>
      </c>
    </row>
    <row r="236" spans="2:12">
      <c r="B236" s="1200"/>
      <c r="C236" s="1179"/>
      <c r="D236" s="1179"/>
      <c r="E236" s="1189"/>
      <c r="F236" s="1179"/>
      <c r="G236" s="1179"/>
      <c r="H236" s="1184"/>
      <c r="I236" s="1189"/>
      <c r="J236" s="1189"/>
      <c r="K236" s="1179"/>
      <c r="L236" s="1197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198" t="s">
        <v>276</v>
      </c>
      <c r="D239" s="1198"/>
      <c r="E239" s="1198"/>
      <c r="F239" s="1198"/>
      <c r="G239" s="1198"/>
      <c r="H239" s="1198"/>
      <c r="I239" s="1198"/>
      <c r="J239" s="1198"/>
      <c r="K239" s="1198"/>
      <c r="L239" s="1198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277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278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279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280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281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282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283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284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285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286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287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288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195" t="s">
        <v>301</v>
      </c>
      <c r="D256" s="1195"/>
      <c r="E256" s="1195"/>
      <c r="F256" s="1195"/>
      <c r="G256" s="1195"/>
      <c r="H256" s="1195"/>
      <c r="I256" s="1195"/>
      <c r="J256" s="1195"/>
      <c r="K256" s="1195"/>
      <c r="L256" s="1195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277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278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279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280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281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282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283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284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285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286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287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288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01" t="s">
        <v>265</v>
      </c>
      <c r="C273" s="1178" t="s">
        <v>22</v>
      </c>
      <c r="D273" s="1178" t="s">
        <v>266</v>
      </c>
      <c r="E273" s="1180" t="s">
        <v>267</v>
      </c>
      <c r="F273" s="1181"/>
      <c r="G273" s="1182"/>
      <c r="H273" s="1183" t="s">
        <v>268</v>
      </c>
      <c r="I273" s="1185" t="s">
        <v>269</v>
      </c>
      <c r="J273" s="1186"/>
      <c r="K273" s="1186"/>
      <c r="L273" s="1186"/>
    </row>
    <row r="274" spans="2:12" ht="11.25" customHeight="1">
      <c r="B274" s="1202"/>
      <c r="C274" s="1179"/>
      <c r="D274" s="1179"/>
      <c r="E274" s="1188" t="s">
        <v>270</v>
      </c>
      <c r="F274" s="1178" t="s">
        <v>271</v>
      </c>
      <c r="G274" s="1178" t="s">
        <v>272</v>
      </c>
      <c r="H274" s="1184"/>
      <c r="I274" s="1188" t="s">
        <v>273</v>
      </c>
      <c r="J274" s="1188" t="s">
        <v>24</v>
      </c>
      <c r="K274" s="1178" t="s">
        <v>274</v>
      </c>
      <c r="L274" s="1185" t="s">
        <v>275</v>
      </c>
    </row>
    <row r="275" spans="2:12" ht="11.25" customHeight="1">
      <c r="B275" s="1202"/>
      <c r="C275" s="1179"/>
      <c r="D275" s="1179"/>
      <c r="E275" s="1189"/>
      <c r="F275" s="1179"/>
      <c r="G275" s="1179"/>
      <c r="H275" s="1184"/>
      <c r="I275" s="1191"/>
      <c r="J275" s="1191"/>
      <c r="K275" s="1192"/>
      <c r="L275" s="1197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195" t="s">
        <v>302</v>
      </c>
      <c r="D278" s="1195"/>
      <c r="E278" s="1195"/>
      <c r="F278" s="1195"/>
      <c r="G278" s="1195"/>
      <c r="H278" s="1195"/>
      <c r="I278" s="1195"/>
      <c r="J278" s="1195"/>
      <c r="K278" s="1195"/>
      <c r="L278" s="1195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277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278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279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280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281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282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283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284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285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286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287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288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303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277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278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279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280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281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282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283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284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285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286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287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288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305</v>
      </c>
      <c r="C311" s="731"/>
      <c r="D311" s="486"/>
      <c r="E311" s="731"/>
      <c r="F311" s="731"/>
      <c r="H311" s="731"/>
      <c r="I311" s="731"/>
      <c r="J311" s="731"/>
      <c r="K311" s="731"/>
      <c r="L311" s="731"/>
    </row>
    <row r="312" spans="2:12" ht="18">
      <c r="B312" s="731"/>
      <c r="C312" s="731"/>
      <c r="D312" s="731"/>
      <c r="E312" s="731"/>
      <c r="F312" s="466" t="s">
        <v>264</v>
      </c>
      <c r="G312" s="731"/>
      <c r="H312" s="731"/>
      <c r="I312" s="731"/>
      <c r="J312" s="731"/>
      <c r="K312" s="731"/>
      <c r="L312" s="731"/>
    </row>
    <row r="313" spans="2:12" ht="12.75" customHeight="1">
      <c r="B313" s="1188" t="s">
        <v>265</v>
      </c>
      <c r="C313" s="1178" t="s">
        <v>22</v>
      </c>
      <c r="D313" s="1178" t="s">
        <v>266</v>
      </c>
      <c r="E313" s="1180" t="s">
        <v>267</v>
      </c>
      <c r="F313" s="1181"/>
      <c r="G313" s="1182"/>
      <c r="H313" s="1178" t="s">
        <v>268</v>
      </c>
      <c r="I313" s="1180" t="s">
        <v>269</v>
      </c>
      <c r="J313" s="1181"/>
      <c r="K313" s="1181"/>
      <c r="L313" s="1182"/>
    </row>
    <row r="314" spans="2:12" ht="11.25" customHeight="1">
      <c r="B314" s="1189"/>
      <c r="C314" s="1179"/>
      <c r="D314" s="1179"/>
      <c r="E314" s="1205" t="s">
        <v>306</v>
      </c>
      <c r="F314" s="1208" t="s">
        <v>307</v>
      </c>
      <c r="G314" s="1208" t="s">
        <v>308</v>
      </c>
      <c r="H314" s="1179"/>
      <c r="I314" s="1188" t="s">
        <v>273</v>
      </c>
      <c r="J314" s="1188" t="s">
        <v>24</v>
      </c>
      <c r="K314" s="1178" t="s">
        <v>274</v>
      </c>
      <c r="L314" s="1188" t="s">
        <v>275</v>
      </c>
    </row>
    <row r="315" spans="2:12" ht="11.25" customHeight="1">
      <c r="B315" s="1191"/>
      <c r="C315" s="1192"/>
      <c r="D315" s="1192"/>
      <c r="E315" s="1207"/>
      <c r="F315" s="1209"/>
      <c r="G315" s="1209"/>
      <c r="H315" s="1192"/>
      <c r="I315" s="1191"/>
      <c r="J315" s="1191"/>
      <c r="K315" s="1192"/>
      <c r="L315" s="1191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798"/>
      <c r="C317" s="473"/>
      <c r="D317" s="473"/>
      <c r="E317" s="473"/>
      <c r="F317" s="473"/>
      <c r="G317" s="473"/>
      <c r="H317" s="473"/>
      <c r="I317" s="473"/>
      <c r="J317" s="473"/>
      <c r="K317" s="473"/>
      <c r="L317" s="793"/>
    </row>
    <row r="318" spans="2:12" ht="14.25">
      <c r="B318" s="799"/>
      <c r="C318" s="1198" t="s">
        <v>276</v>
      </c>
      <c r="D318" s="1198"/>
      <c r="E318" s="1198"/>
      <c r="F318" s="1198"/>
      <c r="G318" s="1198"/>
      <c r="H318" s="1198"/>
      <c r="I318" s="1198"/>
      <c r="J318" s="1198"/>
      <c r="K318" s="1198"/>
      <c r="L318" s="1211"/>
    </row>
    <row r="319" spans="2:12" ht="12.75">
      <c r="B319" s="798"/>
      <c r="C319" s="473"/>
      <c r="D319" s="473"/>
      <c r="E319" s="473"/>
      <c r="F319" s="473"/>
      <c r="G319" s="473"/>
      <c r="H319" s="473"/>
      <c r="I319" s="473"/>
      <c r="J319" s="473"/>
      <c r="K319" s="473"/>
      <c r="L319" s="793"/>
    </row>
    <row r="320" spans="2:12" ht="15">
      <c r="B320" s="800" t="s">
        <v>277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800" t="s">
        <v>278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800" t="s">
        <v>279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800" t="s">
        <v>280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800" t="s">
        <v>281</v>
      </c>
      <c r="C324" s="528">
        <v>139590</v>
      </c>
      <c r="D324" s="794">
        <v>4908</v>
      </c>
      <c r="E324" s="587">
        <v>2031</v>
      </c>
      <c r="F324" s="588">
        <v>2587</v>
      </c>
      <c r="G324" s="588">
        <v>290</v>
      </c>
      <c r="H324" s="794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800" t="s">
        <v>282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800" t="s">
        <v>283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800" t="s">
        <v>284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800" t="s">
        <v>285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801" t="s">
        <v>286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801" t="s">
        <v>287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801" t="s">
        <v>288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802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803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799"/>
      <c r="C334" s="541"/>
      <c r="D334" s="541"/>
      <c r="E334" s="541"/>
      <c r="F334" s="541"/>
      <c r="G334" s="541"/>
      <c r="H334" s="541"/>
      <c r="I334" s="541"/>
      <c r="J334" s="541"/>
      <c r="K334" s="541"/>
      <c r="L334" s="795"/>
    </row>
    <row r="335" spans="2:12" ht="12.75">
      <c r="B335" s="799"/>
      <c r="C335" s="1195" t="s">
        <v>301</v>
      </c>
      <c r="D335" s="1195"/>
      <c r="E335" s="1195"/>
      <c r="F335" s="1195"/>
      <c r="G335" s="1195"/>
      <c r="H335" s="1195"/>
      <c r="I335" s="1195"/>
      <c r="J335" s="1195"/>
      <c r="K335" s="1195"/>
      <c r="L335" s="1212"/>
    </row>
    <row r="336" spans="2:12" ht="12.75">
      <c r="B336" s="798"/>
      <c r="C336" s="541"/>
      <c r="D336" s="541"/>
      <c r="E336" s="541"/>
      <c r="F336" s="541"/>
      <c r="G336" s="541"/>
      <c r="H336" s="541"/>
      <c r="I336" s="541"/>
      <c r="J336" s="541"/>
      <c r="K336" s="541"/>
      <c r="L336" s="795"/>
    </row>
    <row r="337" spans="2:12" ht="12.75">
      <c r="B337" s="804" t="s">
        <v>277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804" t="s">
        <v>278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804" t="s">
        <v>279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804" t="s">
        <v>280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804" t="s">
        <v>281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804" t="s">
        <v>282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804" t="s">
        <v>283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804" t="s">
        <v>284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804" t="s">
        <v>285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804" t="s">
        <v>286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804" t="s">
        <v>287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804" t="s">
        <v>288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799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803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805"/>
      <c r="C351" s="546"/>
      <c r="D351" s="546"/>
      <c r="E351" s="546"/>
      <c r="F351" s="546"/>
      <c r="G351" s="546"/>
      <c r="H351" s="546"/>
      <c r="I351" s="546"/>
      <c r="J351" s="546"/>
      <c r="K351" s="546"/>
      <c r="L351" s="796"/>
    </row>
    <row r="352" spans="2:12" ht="12.75" customHeight="1">
      <c r="B352" s="1203" t="s">
        <v>265</v>
      </c>
      <c r="C352" s="1178" t="s">
        <v>22</v>
      </c>
      <c r="D352" s="1178" t="s">
        <v>266</v>
      </c>
      <c r="E352" s="1180" t="s">
        <v>267</v>
      </c>
      <c r="F352" s="1181"/>
      <c r="G352" s="1182"/>
      <c r="H352" s="1183" t="s">
        <v>268</v>
      </c>
      <c r="I352" s="1185" t="s">
        <v>269</v>
      </c>
      <c r="J352" s="1186"/>
      <c r="K352" s="1186"/>
      <c r="L352" s="1199"/>
    </row>
    <row r="353" spans="2:12" ht="11.25" customHeight="1">
      <c r="B353" s="1204"/>
      <c r="C353" s="1179"/>
      <c r="D353" s="1179"/>
      <c r="E353" s="1205" t="s">
        <v>306</v>
      </c>
      <c r="F353" s="1208" t="s">
        <v>307</v>
      </c>
      <c r="G353" s="1208" t="s">
        <v>308</v>
      </c>
      <c r="H353" s="1184"/>
      <c r="I353" s="1188" t="s">
        <v>273</v>
      </c>
      <c r="J353" s="1188" t="s">
        <v>24</v>
      </c>
      <c r="K353" s="1178" t="s">
        <v>274</v>
      </c>
      <c r="L353" s="1188" t="s">
        <v>275</v>
      </c>
    </row>
    <row r="354" spans="2:12" ht="11.25" customHeight="1">
      <c r="B354" s="1204"/>
      <c r="C354" s="1179"/>
      <c r="D354" s="1179"/>
      <c r="E354" s="1206"/>
      <c r="F354" s="1210"/>
      <c r="G354" s="1210"/>
      <c r="H354" s="1184"/>
      <c r="I354" s="1191"/>
      <c r="J354" s="1191"/>
      <c r="K354" s="1192"/>
      <c r="L354" s="1191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798"/>
      <c r="C356" s="541"/>
      <c r="D356" s="541"/>
      <c r="E356" s="541"/>
      <c r="F356" s="541"/>
      <c r="G356" s="541"/>
      <c r="H356" s="541"/>
      <c r="I356" s="541"/>
      <c r="J356" s="541"/>
      <c r="K356" s="541"/>
      <c r="L356" s="795"/>
    </row>
    <row r="357" spans="2:12" ht="12.75">
      <c r="B357" s="799"/>
      <c r="C357" s="1195" t="s">
        <v>302</v>
      </c>
      <c r="D357" s="1195"/>
      <c r="E357" s="1195"/>
      <c r="F357" s="1195"/>
      <c r="G357" s="1195"/>
      <c r="H357" s="1195"/>
      <c r="I357" s="1195"/>
      <c r="J357" s="1195"/>
      <c r="K357" s="1195"/>
      <c r="L357" s="1212"/>
    </row>
    <row r="358" spans="2:12" ht="12.75">
      <c r="B358" s="799"/>
      <c r="C358" s="551"/>
      <c r="D358" s="551"/>
      <c r="E358" s="551"/>
      <c r="F358" s="551"/>
      <c r="G358" s="551"/>
      <c r="H358" s="551"/>
      <c r="I358" s="551"/>
      <c r="J358" s="551"/>
      <c r="K358" s="551"/>
      <c r="L358" s="797"/>
    </row>
    <row r="359" spans="2:12" ht="12.75">
      <c r="B359" s="804" t="s">
        <v>277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804" t="s">
        <v>278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804" t="s">
        <v>279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804" t="s">
        <v>280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804" t="s">
        <v>281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804" t="s">
        <v>282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804" t="s">
        <v>283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804" t="s">
        <v>284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804" t="s">
        <v>285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804" t="s">
        <v>286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804" t="s">
        <v>287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804" t="s">
        <v>288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20"/>
    </row>
    <row r="371" spans="2:16" ht="12.75">
      <c r="B371" s="804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803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303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277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278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279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280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281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282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283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284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285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286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287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288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331</v>
      </c>
    </row>
    <row r="393" spans="2:12" ht="12.75" customHeight="1">
      <c r="B393" s="1213" t="s">
        <v>265</v>
      </c>
      <c r="C393" s="1215" t="s">
        <v>22</v>
      </c>
      <c r="D393" s="1215" t="s">
        <v>266</v>
      </c>
      <c r="E393" s="1220" t="s">
        <v>267</v>
      </c>
      <c r="F393" s="1221"/>
      <c r="G393" s="1222"/>
      <c r="H393" s="1223" t="s">
        <v>268</v>
      </c>
      <c r="I393" s="1220" t="s">
        <v>269</v>
      </c>
      <c r="J393" s="1221"/>
      <c r="K393" s="1221"/>
      <c r="L393" s="1222"/>
    </row>
    <row r="394" spans="2:12" ht="11.25" customHeight="1">
      <c r="B394" s="1214"/>
      <c r="C394" s="1216"/>
      <c r="D394" s="1216"/>
      <c r="E394" s="1225" t="s">
        <v>306</v>
      </c>
      <c r="F394" s="1227" t="s">
        <v>307</v>
      </c>
      <c r="G394" s="1227" t="s">
        <v>308</v>
      </c>
      <c r="H394" s="1224"/>
      <c r="I394" s="1213" t="s">
        <v>273</v>
      </c>
      <c r="J394" s="1213" t="s">
        <v>24</v>
      </c>
      <c r="K394" s="1215" t="s">
        <v>274</v>
      </c>
      <c r="L394" s="1213" t="s">
        <v>275</v>
      </c>
    </row>
    <row r="395" spans="2:12" ht="11.25" customHeight="1">
      <c r="B395" s="1214"/>
      <c r="C395" s="1216"/>
      <c r="D395" s="1216"/>
      <c r="E395" s="1226"/>
      <c r="F395" s="1228"/>
      <c r="G395" s="1228"/>
      <c r="H395" s="1224"/>
      <c r="I395" s="1214"/>
      <c r="J395" s="1214"/>
      <c r="K395" s="1216"/>
      <c r="L395" s="1217"/>
    </row>
    <row r="396" spans="2:12" ht="12.75">
      <c r="B396" s="763">
        <v>0</v>
      </c>
      <c r="C396" s="762">
        <v>1</v>
      </c>
      <c r="D396" s="762">
        <v>2</v>
      </c>
      <c r="E396" s="763">
        <v>3</v>
      </c>
      <c r="F396" s="763">
        <v>4</v>
      </c>
      <c r="G396" s="762">
        <v>5</v>
      </c>
      <c r="H396" s="762">
        <v>6</v>
      </c>
      <c r="I396" s="762">
        <v>7</v>
      </c>
      <c r="J396" s="762">
        <v>8</v>
      </c>
      <c r="K396" s="764">
        <v>9</v>
      </c>
      <c r="L396" s="762">
        <v>10</v>
      </c>
    </row>
    <row r="397" spans="2:12" ht="12.75">
      <c r="B397" s="785"/>
      <c r="C397" s="765"/>
      <c r="D397" s="765"/>
      <c r="E397" s="765"/>
      <c r="F397" s="765"/>
      <c r="G397" s="765"/>
      <c r="H397" s="765"/>
      <c r="I397" s="765"/>
      <c r="J397" s="765"/>
      <c r="K397" s="765"/>
      <c r="L397" s="790"/>
    </row>
    <row r="398" spans="2:12" ht="14.25">
      <c r="B398" s="786"/>
      <c r="C398" s="1218" t="s">
        <v>276</v>
      </c>
      <c r="D398" s="1218"/>
      <c r="E398" s="1218"/>
      <c r="F398" s="1218"/>
      <c r="G398" s="1218"/>
      <c r="H398" s="1218"/>
      <c r="I398" s="1218"/>
      <c r="J398" s="1218"/>
      <c r="K398" s="1218"/>
      <c r="L398" s="1219"/>
    </row>
    <row r="399" spans="2:12" ht="12.75">
      <c r="B399" s="785"/>
      <c r="C399" s="765"/>
      <c r="D399" s="765"/>
      <c r="E399" s="765"/>
      <c r="F399" s="765"/>
      <c r="G399" s="765"/>
      <c r="H399" s="765"/>
      <c r="I399" s="765"/>
      <c r="J399" s="765"/>
      <c r="K399" s="765"/>
      <c r="L399" s="790"/>
    </row>
    <row r="400" spans="2:12" ht="12.75">
      <c r="B400" s="787" t="s">
        <v>277</v>
      </c>
      <c r="C400" s="766">
        <f>SUM(D400+H400)</f>
        <v>142019</v>
      </c>
      <c r="D400" s="766">
        <v>5112</v>
      </c>
      <c r="E400" s="766">
        <v>2410</v>
      </c>
      <c r="F400" s="766">
        <v>2274</v>
      </c>
      <c r="G400" s="766">
        <v>428</v>
      </c>
      <c r="H400" s="766">
        <v>136907</v>
      </c>
      <c r="I400" s="766">
        <v>21885</v>
      </c>
      <c r="J400" s="766">
        <v>43909</v>
      </c>
      <c r="K400" s="766">
        <v>71113</v>
      </c>
      <c r="L400" s="769">
        <v>0</v>
      </c>
    </row>
    <row r="401" spans="2:15" ht="12.75">
      <c r="B401" s="787" t="s">
        <v>278</v>
      </c>
      <c r="C401" s="766">
        <f t="shared" ref="C401:C405" si="10">SUM(D401+H401)</f>
        <v>137800</v>
      </c>
      <c r="D401" s="766">
        <v>4709</v>
      </c>
      <c r="E401" s="766">
        <v>2035</v>
      </c>
      <c r="F401" s="766">
        <v>2318</v>
      </c>
      <c r="G401" s="766">
        <v>356</v>
      </c>
      <c r="H401" s="766">
        <v>133091</v>
      </c>
      <c r="I401" s="766">
        <v>22712</v>
      </c>
      <c r="J401" s="766">
        <v>41741</v>
      </c>
      <c r="K401" s="766">
        <v>68638</v>
      </c>
      <c r="L401" s="769">
        <v>0</v>
      </c>
    </row>
    <row r="402" spans="2:15" ht="12.75">
      <c r="B402" s="787" t="s">
        <v>279</v>
      </c>
      <c r="C402" s="766">
        <f t="shared" si="10"/>
        <v>169805</v>
      </c>
      <c r="D402" s="767">
        <v>5406</v>
      </c>
      <c r="E402" s="767">
        <v>2609</v>
      </c>
      <c r="F402" s="767">
        <v>2592</v>
      </c>
      <c r="G402" s="768">
        <v>205</v>
      </c>
      <c r="H402" s="766">
        <v>164399</v>
      </c>
      <c r="I402" s="767">
        <v>28402</v>
      </c>
      <c r="J402" s="767">
        <v>50847</v>
      </c>
      <c r="K402" s="767">
        <v>85150</v>
      </c>
      <c r="L402" s="768">
        <v>0</v>
      </c>
      <c r="N402" s="766"/>
      <c r="O402" s="766"/>
    </row>
    <row r="403" spans="2:15" ht="12.75">
      <c r="B403" s="787" t="s">
        <v>280</v>
      </c>
      <c r="C403" s="766">
        <f>SUM(D403+H403)</f>
        <v>143826</v>
      </c>
      <c r="D403" s="766">
        <v>5957</v>
      </c>
      <c r="E403" s="769">
        <v>3079</v>
      </c>
      <c r="F403" s="769">
        <v>2627</v>
      </c>
      <c r="G403" s="766">
        <v>251</v>
      </c>
      <c r="H403" s="766">
        <v>137869</v>
      </c>
      <c r="I403" s="766">
        <v>21774</v>
      </c>
      <c r="J403" s="766">
        <v>43335</v>
      </c>
      <c r="K403" s="766">
        <v>72760</v>
      </c>
      <c r="L403" s="769">
        <v>0</v>
      </c>
      <c r="N403" s="766"/>
      <c r="O403" s="766"/>
    </row>
    <row r="404" spans="2:15" ht="12.75">
      <c r="B404" s="787" t="s">
        <v>281</v>
      </c>
      <c r="C404" s="766">
        <f>SUM(D404+H404)</f>
        <v>157519</v>
      </c>
      <c r="D404" s="791">
        <v>4757</v>
      </c>
      <c r="E404" s="724">
        <v>2322</v>
      </c>
      <c r="F404" s="726">
        <v>2142</v>
      </c>
      <c r="G404" s="726">
        <v>293</v>
      </c>
      <c r="H404" s="791">
        <v>152762</v>
      </c>
      <c r="I404" s="724">
        <v>24428</v>
      </c>
      <c r="J404" s="724">
        <v>42846</v>
      </c>
      <c r="K404" s="726">
        <v>85488</v>
      </c>
      <c r="L404" s="769">
        <v>0</v>
      </c>
      <c r="N404" s="820"/>
      <c r="O404" s="820"/>
    </row>
    <row r="405" spans="2:15" ht="12.75">
      <c r="B405" s="787" t="s">
        <v>282</v>
      </c>
      <c r="C405" s="766">
        <f t="shared" si="10"/>
        <v>167380</v>
      </c>
      <c r="D405" s="766">
        <v>5640</v>
      </c>
      <c r="E405" s="769">
        <v>2230</v>
      </c>
      <c r="F405" s="769">
        <v>3183</v>
      </c>
      <c r="G405" s="766">
        <v>227</v>
      </c>
      <c r="H405" s="766">
        <v>161740</v>
      </c>
      <c r="I405" s="766">
        <v>29820</v>
      </c>
      <c r="J405" s="766">
        <v>51196</v>
      </c>
      <c r="K405" s="766">
        <v>80724</v>
      </c>
      <c r="L405" s="769">
        <v>0</v>
      </c>
    </row>
    <row r="406" spans="2:15" ht="12.75">
      <c r="B406" s="787" t="s">
        <v>283</v>
      </c>
      <c r="C406" s="766">
        <f>SUM(D406+H406)</f>
        <v>171735</v>
      </c>
      <c r="D406" s="792">
        <v>5424</v>
      </c>
      <c r="E406" s="767">
        <v>2254</v>
      </c>
      <c r="F406" s="768">
        <v>2901</v>
      </c>
      <c r="G406" s="768">
        <v>269</v>
      </c>
      <c r="H406" s="766">
        <v>166311</v>
      </c>
      <c r="I406" s="767">
        <v>29103</v>
      </c>
      <c r="J406" s="767">
        <v>53333</v>
      </c>
      <c r="K406" s="767">
        <v>83875</v>
      </c>
      <c r="L406" s="768">
        <v>0</v>
      </c>
    </row>
    <row r="407" spans="2:15" ht="12.75">
      <c r="B407" s="787" t="s">
        <v>284</v>
      </c>
      <c r="C407" s="766">
        <v>169404</v>
      </c>
      <c r="D407" s="792">
        <v>5064</v>
      </c>
      <c r="E407" s="767">
        <v>2316</v>
      </c>
      <c r="F407" s="767">
        <v>2611</v>
      </c>
      <c r="G407" s="768">
        <v>137</v>
      </c>
      <c r="H407" s="766">
        <v>164340</v>
      </c>
      <c r="I407" s="767">
        <v>25228</v>
      </c>
      <c r="J407" s="767">
        <v>52498</v>
      </c>
      <c r="K407" s="767">
        <v>86614</v>
      </c>
      <c r="L407" s="768">
        <v>0</v>
      </c>
    </row>
    <row r="408" spans="2:15" ht="12.75">
      <c r="B408" s="787" t="s">
        <v>285</v>
      </c>
      <c r="C408" s="766">
        <v>172982</v>
      </c>
      <c r="D408" s="766">
        <v>6274</v>
      </c>
      <c r="E408" s="769">
        <v>2518</v>
      </c>
      <c r="F408" s="769">
        <v>3121</v>
      </c>
      <c r="G408" s="766">
        <v>635</v>
      </c>
      <c r="H408" s="766">
        <v>166708</v>
      </c>
      <c r="I408" s="766">
        <v>26444</v>
      </c>
      <c r="J408" s="766">
        <v>56017</v>
      </c>
      <c r="K408" s="766">
        <v>84247</v>
      </c>
      <c r="L408" s="769">
        <v>0</v>
      </c>
    </row>
    <row r="409" spans="2:15" ht="12.75">
      <c r="B409" s="787" t="s">
        <v>286</v>
      </c>
      <c r="C409" s="766">
        <v>178724</v>
      </c>
      <c r="D409" s="792">
        <v>5649</v>
      </c>
      <c r="E409" s="767">
        <v>2339</v>
      </c>
      <c r="F409" s="767">
        <v>2939</v>
      </c>
      <c r="G409" s="767">
        <v>371</v>
      </c>
      <c r="H409" s="769">
        <v>173075</v>
      </c>
      <c r="I409" s="767">
        <v>27983</v>
      </c>
      <c r="J409" s="767">
        <v>60272</v>
      </c>
      <c r="K409" s="767">
        <v>84820</v>
      </c>
      <c r="L409" s="768">
        <v>0</v>
      </c>
    </row>
    <row r="410" spans="2:15" ht="12.75">
      <c r="B410" s="787" t="s">
        <v>287</v>
      </c>
      <c r="C410" s="766">
        <f>SUM(D410+H410)</f>
        <v>169376</v>
      </c>
      <c r="D410" s="767">
        <v>4663</v>
      </c>
      <c r="E410" s="767">
        <v>2074</v>
      </c>
      <c r="F410" s="767">
        <v>2336</v>
      </c>
      <c r="G410" s="767">
        <v>253</v>
      </c>
      <c r="H410" s="767">
        <v>164713</v>
      </c>
      <c r="I410" s="767">
        <v>26084</v>
      </c>
      <c r="J410" s="767">
        <v>57837</v>
      </c>
      <c r="K410" s="767">
        <v>80792</v>
      </c>
      <c r="L410" s="767">
        <v>0</v>
      </c>
    </row>
    <row r="411" spans="2:15" ht="12.75">
      <c r="B411" s="787" t="s">
        <v>288</v>
      </c>
      <c r="C411" s="766">
        <f t="shared" ref="C411" si="11">SUM(D411+H411)</f>
        <v>152498</v>
      </c>
      <c r="D411" s="767">
        <v>5089</v>
      </c>
      <c r="E411" s="767">
        <v>2321</v>
      </c>
      <c r="F411" s="767">
        <v>2452</v>
      </c>
      <c r="G411" s="767">
        <v>316</v>
      </c>
      <c r="H411" s="767">
        <v>147409</v>
      </c>
      <c r="I411" s="767">
        <v>22785</v>
      </c>
      <c r="J411" s="767">
        <v>48292</v>
      </c>
      <c r="K411" s="767">
        <v>76332</v>
      </c>
      <c r="L411" s="767">
        <v>0</v>
      </c>
    </row>
    <row r="412" spans="2:15" ht="15">
      <c r="B412" s="789"/>
      <c r="C412" s="769"/>
      <c r="D412" s="769"/>
      <c r="E412" s="769"/>
      <c r="F412" s="769"/>
      <c r="G412" s="769"/>
      <c r="H412" s="769"/>
      <c r="I412" s="769"/>
      <c r="J412" s="769"/>
      <c r="K412" s="769"/>
      <c r="L412" s="782"/>
    </row>
    <row r="413" spans="2:15" ht="12.75">
      <c r="B413" s="788">
        <v>2017</v>
      </c>
      <c r="C413" s="770">
        <f t="shared" ref="C413:K413" si="12">SUM(C400:C411)</f>
        <v>1933068</v>
      </c>
      <c r="D413" s="770">
        <f>SUM(D400:D411)</f>
        <v>63744</v>
      </c>
      <c r="E413" s="770">
        <f t="shared" si="12"/>
        <v>28507</v>
      </c>
      <c r="F413" s="770">
        <f t="shared" si="12"/>
        <v>31496</v>
      </c>
      <c r="G413" s="770">
        <f>SUM(G400:G411)</f>
        <v>3741</v>
      </c>
      <c r="H413" s="770">
        <f t="shared" si="12"/>
        <v>1869324</v>
      </c>
      <c r="I413" s="770">
        <f t="shared" si="12"/>
        <v>306648</v>
      </c>
      <c r="J413" s="770">
        <f t="shared" si="12"/>
        <v>602123</v>
      </c>
      <c r="K413" s="770">
        <f t="shared" si="12"/>
        <v>960553</v>
      </c>
      <c r="L413" s="770">
        <f>SUM(L400:L411)</f>
        <v>0</v>
      </c>
    </row>
    <row r="414" spans="2:15" ht="12.75">
      <c r="B414" s="786"/>
      <c r="C414" s="771"/>
      <c r="D414" s="771"/>
      <c r="E414" s="771"/>
      <c r="F414" s="771"/>
      <c r="G414" s="771"/>
      <c r="H414" s="771"/>
      <c r="I414" s="771"/>
      <c r="J414" s="771"/>
      <c r="K414" s="771"/>
      <c r="L414" s="783"/>
    </row>
    <row r="415" spans="2:15" ht="12.75">
      <c r="B415" s="786"/>
      <c r="C415" s="1229" t="s">
        <v>301</v>
      </c>
      <c r="D415" s="1229"/>
      <c r="E415" s="1229"/>
      <c r="F415" s="1229"/>
      <c r="G415" s="1229"/>
      <c r="H415" s="1229"/>
      <c r="I415" s="1229"/>
      <c r="J415" s="1229"/>
      <c r="K415" s="1229"/>
      <c r="L415" s="1230"/>
    </row>
    <row r="416" spans="2:15" ht="12.75">
      <c r="B416" s="785"/>
      <c r="C416" s="771"/>
      <c r="D416" s="771"/>
      <c r="E416" s="771"/>
      <c r="F416" s="771"/>
      <c r="G416" s="771"/>
      <c r="H416" s="771"/>
      <c r="I416" s="771"/>
      <c r="J416" s="771"/>
      <c r="K416" s="771"/>
      <c r="L416" s="783"/>
    </row>
    <row r="417" spans="2:12" ht="12.75">
      <c r="B417" s="787" t="s">
        <v>277</v>
      </c>
      <c r="C417" s="766">
        <f t="shared" ref="C417:C423" si="13">SUM(D417+H417)</f>
        <v>41284749</v>
      </c>
      <c r="D417" s="766">
        <v>258614</v>
      </c>
      <c r="E417" s="766">
        <v>82064</v>
      </c>
      <c r="F417" s="766">
        <v>124018</v>
      </c>
      <c r="G417" s="766">
        <v>52532</v>
      </c>
      <c r="H417" s="766">
        <v>41026135</v>
      </c>
      <c r="I417" s="766">
        <v>5754367</v>
      </c>
      <c r="J417" s="766">
        <v>11777688</v>
      </c>
      <c r="K417" s="766">
        <v>23494080</v>
      </c>
      <c r="L417" s="766">
        <v>0</v>
      </c>
    </row>
    <row r="418" spans="2:12" ht="12.75">
      <c r="B418" s="787" t="s">
        <v>278</v>
      </c>
      <c r="C418" s="766">
        <f t="shared" si="13"/>
        <v>39885929</v>
      </c>
      <c r="D418" s="766">
        <v>248053</v>
      </c>
      <c r="E418" s="766">
        <v>69467</v>
      </c>
      <c r="F418" s="766">
        <v>130095</v>
      </c>
      <c r="G418" s="766">
        <v>48491</v>
      </c>
      <c r="H418" s="766">
        <v>39637876</v>
      </c>
      <c r="I418" s="766">
        <v>5869144</v>
      </c>
      <c r="J418" s="766">
        <v>11348293</v>
      </c>
      <c r="K418" s="766">
        <v>22420439</v>
      </c>
      <c r="L418" s="766">
        <v>0</v>
      </c>
    </row>
    <row r="419" spans="2:12" ht="12.75">
      <c r="B419" s="787" t="s">
        <v>279</v>
      </c>
      <c r="C419" s="766">
        <f t="shared" si="13"/>
        <v>49565417</v>
      </c>
      <c r="D419" s="767">
        <v>279950</v>
      </c>
      <c r="E419" s="767">
        <v>90328</v>
      </c>
      <c r="F419" s="767">
        <v>159641</v>
      </c>
      <c r="G419" s="768">
        <v>29981</v>
      </c>
      <c r="H419" s="766">
        <v>49285467</v>
      </c>
      <c r="I419" s="767">
        <v>7544830</v>
      </c>
      <c r="J419" s="767">
        <v>13676720</v>
      </c>
      <c r="K419" s="767">
        <v>28063917</v>
      </c>
      <c r="L419" s="768">
        <v>0</v>
      </c>
    </row>
    <row r="420" spans="2:12" ht="12.75">
      <c r="B420" s="787" t="s">
        <v>280</v>
      </c>
      <c r="C420" s="766">
        <f t="shared" si="13"/>
        <v>41822512</v>
      </c>
      <c r="D420" s="766">
        <v>297950</v>
      </c>
      <c r="E420" s="769">
        <v>106177</v>
      </c>
      <c r="F420" s="769">
        <v>154822</v>
      </c>
      <c r="G420" s="766">
        <v>36951</v>
      </c>
      <c r="H420" s="766">
        <v>41524562</v>
      </c>
      <c r="I420" s="766">
        <v>5781070</v>
      </c>
      <c r="J420" s="766">
        <v>11588848</v>
      </c>
      <c r="K420" s="766">
        <v>24154644</v>
      </c>
      <c r="L420" s="766">
        <v>0</v>
      </c>
    </row>
    <row r="421" spans="2:12" ht="12.75">
      <c r="B421" s="787" t="s">
        <v>281</v>
      </c>
      <c r="C421" s="766">
        <f t="shared" si="13"/>
        <v>47073682</v>
      </c>
      <c r="D421" s="724">
        <v>258829</v>
      </c>
      <c r="E421" s="724">
        <v>84615</v>
      </c>
      <c r="F421" s="724">
        <v>129240</v>
      </c>
      <c r="G421" s="724">
        <v>44974</v>
      </c>
      <c r="H421" s="724">
        <v>46814853</v>
      </c>
      <c r="I421" s="724">
        <v>6502594</v>
      </c>
      <c r="J421" s="724">
        <v>11727296</v>
      </c>
      <c r="K421" s="724">
        <v>28584963</v>
      </c>
      <c r="L421" s="766">
        <v>0</v>
      </c>
    </row>
    <row r="422" spans="2:12" ht="12.75">
      <c r="B422" s="787" t="s">
        <v>282</v>
      </c>
      <c r="C422" s="766">
        <f t="shared" si="13"/>
        <v>48420690</v>
      </c>
      <c r="D422" s="766">
        <v>290566</v>
      </c>
      <c r="E422" s="769">
        <v>79673</v>
      </c>
      <c r="F422" s="769">
        <v>178876</v>
      </c>
      <c r="G422" s="766">
        <v>32017</v>
      </c>
      <c r="H422" s="766">
        <v>48130124</v>
      </c>
      <c r="I422" s="766">
        <v>7982252</v>
      </c>
      <c r="J422" s="766">
        <v>13825867</v>
      </c>
      <c r="K422" s="766">
        <v>26322005</v>
      </c>
      <c r="L422" s="766">
        <v>0</v>
      </c>
    </row>
    <row r="423" spans="2:12" ht="12.75">
      <c r="B423" s="787" t="s">
        <v>283</v>
      </c>
      <c r="C423" s="766">
        <f t="shared" si="13"/>
        <v>49583982</v>
      </c>
      <c r="D423" s="767">
        <v>288103</v>
      </c>
      <c r="E423" s="767">
        <v>81207</v>
      </c>
      <c r="F423" s="767">
        <v>167580</v>
      </c>
      <c r="G423" s="768">
        <v>39316</v>
      </c>
      <c r="H423" s="766">
        <v>49295879</v>
      </c>
      <c r="I423" s="767">
        <v>7692900</v>
      </c>
      <c r="J423" s="767">
        <v>14162171</v>
      </c>
      <c r="K423" s="767">
        <v>27440808</v>
      </c>
      <c r="L423" s="768">
        <v>0</v>
      </c>
    </row>
    <row r="424" spans="2:12" ht="12.75">
      <c r="B424" s="787" t="s">
        <v>284</v>
      </c>
      <c r="C424" s="766">
        <v>49308554</v>
      </c>
      <c r="D424" s="767">
        <v>248689</v>
      </c>
      <c r="E424" s="767">
        <v>84427</v>
      </c>
      <c r="F424" s="767">
        <v>146773</v>
      </c>
      <c r="G424" s="768">
        <v>17489</v>
      </c>
      <c r="H424" s="766">
        <v>49059865</v>
      </c>
      <c r="I424" s="767">
        <v>6595512</v>
      </c>
      <c r="J424" s="767">
        <v>13787237</v>
      </c>
      <c r="K424" s="767">
        <v>28677116</v>
      </c>
      <c r="L424" s="768">
        <v>0</v>
      </c>
    </row>
    <row r="425" spans="2:12" ht="12.75">
      <c r="B425" s="787" t="s">
        <v>285</v>
      </c>
      <c r="C425" s="766">
        <v>49438456</v>
      </c>
      <c r="D425" s="767">
        <v>345800</v>
      </c>
      <c r="E425" s="767">
        <v>89061</v>
      </c>
      <c r="F425" s="767">
        <v>167893</v>
      </c>
      <c r="G425" s="768">
        <v>88846</v>
      </c>
      <c r="H425" s="766">
        <v>49092656</v>
      </c>
      <c r="I425" s="767">
        <v>6815830</v>
      </c>
      <c r="J425" s="767">
        <v>14849864</v>
      </c>
      <c r="K425" s="767">
        <v>27426962</v>
      </c>
      <c r="L425" s="768">
        <v>0</v>
      </c>
    </row>
    <row r="426" spans="2:12" ht="12.75">
      <c r="B426" s="787" t="s">
        <v>286</v>
      </c>
      <c r="C426" s="766">
        <v>50346027</v>
      </c>
      <c r="D426" s="767">
        <v>295352</v>
      </c>
      <c r="E426" s="767">
        <v>84726</v>
      </c>
      <c r="F426" s="767">
        <v>167445</v>
      </c>
      <c r="G426" s="767">
        <v>43181</v>
      </c>
      <c r="H426" s="769">
        <v>50050675</v>
      </c>
      <c r="I426" s="767">
        <v>7132124</v>
      </c>
      <c r="J426" s="767">
        <v>15718038</v>
      </c>
      <c r="K426" s="767">
        <v>27200513</v>
      </c>
      <c r="L426" s="768">
        <v>0</v>
      </c>
    </row>
    <row r="427" spans="2:12" ht="12.75">
      <c r="B427" s="787" t="s">
        <v>287</v>
      </c>
      <c r="C427" s="766">
        <f t="shared" ref="C427:C428" si="14">SUM(D427+H427)</f>
        <v>48798626</v>
      </c>
      <c r="D427" s="767">
        <v>261198</v>
      </c>
      <c r="E427" s="767">
        <v>70669</v>
      </c>
      <c r="F427" s="767">
        <v>148982</v>
      </c>
      <c r="G427" s="767">
        <v>41547</v>
      </c>
      <c r="H427" s="767">
        <v>48537428</v>
      </c>
      <c r="I427" s="767">
        <v>6751971</v>
      </c>
      <c r="J427" s="767">
        <v>15640889</v>
      </c>
      <c r="K427" s="767">
        <v>26144568</v>
      </c>
      <c r="L427" s="767">
        <v>0</v>
      </c>
    </row>
    <row r="428" spans="2:12" ht="12.75">
      <c r="B428" s="787" t="s">
        <v>288</v>
      </c>
      <c r="C428" s="766">
        <f t="shared" si="14"/>
        <v>43494618</v>
      </c>
      <c r="D428" s="767">
        <v>256297</v>
      </c>
      <c r="E428" s="767">
        <v>77163</v>
      </c>
      <c r="F428" s="767">
        <v>143113</v>
      </c>
      <c r="G428" s="767">
        <v>36021</v>
      </c>
      <c r="H428" s="767">
        <v>43238321</v>
      </c>
      <c r="I428" s="767">
        <v>5912817</v>
      </c>
      <c r="J428" s="767">
        <v>12978598</v>
      </c>
      <c r="K428" s="767">
        <v>24346906</v>
      </c>
      <c r="L428" s="767">
        <v>0</v>
      </c>
    </row>
    <row r="429" spans="2:12" ht="12.75">
      <c r="B429" s="786"/>
      <c r="C429" s="769"/>
      <c r="D429" s="769"/>
      <c r="E429" s="769"/>
      <c r="F429" s="769"/>
      <c r="G429" s="769"/>
      <c r="H429" s="769"/>
      <c r="I429" s="769"/>
      <c r="J429" s="769"/>
      <c r="K429" s="769"/>
      <c r="L429" s="766"/>
    </row>
    <row r="430" spans="2:12" ht="12.75">
      <c r="B430" s="788">
        <v>2017</v>
      </c>
      <c r="C430" s="770">
        <f t="shared" ref="C430:L430" si="15">SUM(C417:C428)</f>
        <v>559023242</v>
      </c>
      <c r="D430" s="770">
        <f t="shared" si="15"/>
        <v>3329401</v>
      </c>
      <c r="E430" s="770">
        <f t="shared" si="15"/>
        <v>999577</v>
      </c>
      <c r="F430" s="770">
        <f t="shared" si="15"/>
        <v>1818478</v>
      </c>
      <c r="G430" s="770">
        <f t="shared" si="15"/>
        <v>511346</v>
      </c>
      <c r="H430" s="770">
        <f t="shared" si="15"/>
        <v>555693841</v>
      </c>
      <c r="I430" s="770">
        <f t="shared" si="15"/>
        <v>80335411</v>
      </c>
      <c r="J430" s="770">
        <f t="shared" si="15"/>
        <v>161081509</v>
      </c>
      <c r="K430" s="770">
        <f t="shared" si="15"/>
        <v>314276921</v>
      </c>
      <c r="L430" s="770">
        <f t="shared" si="15"/>
        <v>0</v>
      </c>
    </row>
    <row r="431" spans="2:12" ht="12.75">
      <c r="B431" s="772"/>
      <c r="C431" s="773"/>
      <c r="D431" s="773"/>
      <c r="E431" s="773"/>
      <c r="F431" s="773"/>
      <c r="G431" s="773"/>
      <c r="H431" s="773"/>
      <c r="I431" s="773"/>
      <c r="J431" s="773"/>
      <c r="K431" s="773"/>
      <c r="L431" s="773"/>
    </row>
    <row r="432" spans="2:12" ht="12.75" customHeight="1">
      <c r="B432" s="1231" t="s">
        <v>265</v>
      </c>
      <c r="C432" s="1215" t="s">
        <v>22</v>
      </c>
      <c r="D432" s="1215" t="s">
        <v>266</v>
      </c>
      <c r="E432" s="1220" t="s">
        <v>267</v>
      </c>
      <c r="F432" s="1221"/>
      <c r="G432" s="1222"/>
      <c r="H432" s="1223" t="s">
        <v>268</v>
      </c>
      <c r="I432" s="1233" t="s">
        <v>269</v>
      </c>
      <c r="J432" s="1234"/>
      <c r="K432" s="1234"/>
      <c r="L432" s="1235"/>
    </row>
    <row r="433" spans="2:12" ht="11.25" customHeight="1">
      <c r="B433" s="1232"/>
      <c r="C433" s="1216"/>
      <c r="D433" s="1216"/>
      <c r="E433" s="1225" t="s">
        <v>306</v>
      </c>
      <c r="F433" s="1227" t="s">
        <v>307</v>
      </c>
      <c r="G433" s="1227" t="s">
        <v>308</v>
      </c>
      <c r="H433" s="1224"/>
      <c r="I433" s="1213" t="s">
        <v>273</v>
      </c>
      <c r="J433" s="1213" t="s">
        <v>24</v>
      </c>
      <c r="K433" s="1215" t="s">
        <v>274</v>
      </c>
      <c r="L433" s="1213" t="s">
        <v>275</v>
      </c>
    </row>
    <row r="434" spans="2:12" ht="11.25" customHeight="1">
      <c r="B434" s="1232"/>
      <c r="C434" s="1216"/>
      <c r="D434" s="1216"/>
      <c r="E434" s="1226"/>
      <c r="F434" s="1228"/>
      <c r="G434" s="1228"/>
      <c r="H434" s="1224"/>
      <c r="I434" s="1217"/>
      <c r="J434" s="1217"/>
      <c r="K434" s="1236"/>
      <c r="L434" s="1217"/>
    </row>
    <row r="435" spans="2:12" ht="12.75">
      <c r="B435" s="763">
        <v>0</v>
      </c>
      <c r="C435" s="774">
        <v>1</v>
      </c>
      <c r="D435" s="774">
        <v>2</v>
      </c>
      <c r="E435" s="775">
        <v>3</v>
      </c>
      <c r="F435" s="775">
        <v>4</v>
      </c>
      <c r="G435" s="774">
        <v>5</v>
      </c>
      <c r="H435" s="774">
        <v>6</v>
      </c>
      <c r="I435" s="774">
        <v>7</v>
      </c>
      <c r="J435" s="774">
        <v>8</v>
      </c>
      <c r="K435" s="774">
        <v>9</v>
      </c>
      <c r="L435" s="774">
        <v>10</v>
      </c>
    </row>
    <row r="436" spans="2:12" ht="12.75">
      <c r="B436" s="785"/>
      <c r="C436" s="771"/>
      <c r="D436" s="771"/>
      <c r="E436" s="771"/>
      <c r="F436" s="771"/>
      <c r="G436" s="771"/>
      <c r="H436" s="771"/>
      <c r="I436" s="771"/>
      <c r="J436" s="771"/>
      <c r="K436" s="771"/>
      <c r="L436" s="783"/>
    </row>
    <row r="437" spans="2:12" ht="12.75">
      <c r="B437" s="786"/>
      <c r="C437" s="1229" t="s">
        <v>302</v>
      </c>
      <c r="D437" s="1229"/>
      <c r="E437" s="1229"/>
      <c r="F437" s="1229"/>
      <c r="G437" s="1229"/>
      <c r="H437" s="1229"/>
      <c r="I437" s="1229"/>
      <c r="J437" s="1229"/>
      <c r="K437" s="1229"/>
      <c r="L437" s="1230"/>
    </row>
    <row r="438" spans="2:12" ht="12.75">
      <c r="B438" s="786"/>
      <c r="C438" s="776"/>
      <c r="D438" s="776"/>
      <c r="E438" s="776"/>
      <c r="F438" s="776"/>
      <c r="G438" s="776"/>
      <c r="H438" s="776"/>
      <c r="I438" s="776"/>
      <c r="J438" s="776"/>
      <c r="K438" s="776"/>
      <c r="L438" s="784"/>
    </row>
    <row r="439" spans="2:12" ht="12.75">
      <c r="B439" s="787" t="s">
        <v>277</v>
      </c>
      <c r="C439" s="766">
        <f>SUM(D439+H439)</f>
        <v>82047763</v>
      </c>
      <c r="D439" s="766">
        <v>445114</v>
      </c>
      <c r="E439" s="766">
        <v>144107</v>
      </c>
      <c r="F439" s="766">
        <v>212420</v>
      </c>
      <c r="G439" s="766">
        <v>88587</v>
      </c>
      <c r="H439" s="766">
        <v>81602649</v>
      </c>
      <c r="I439" s="766">
        <v>11433324</v>
      </c>
      <c r="J439" s="766">
        <v>24279425</v>
      </c>
      <c r="K439" s="766">
        <v>45889900</v>
      </c>
      <c r="L439" s="766">
        <v>0</v>
      </c>
    </row>
    <row r="440" spans="2:12" ht="12.75">
      <c r="B440" s="787" t="s">
        <v>278</v>
      </c>
      <c r="C440" s="766">
        <f t="shared" ref="C440:C444" si="16">SUM(D440+H440)</f>
        <v>79287813</v>
      </c>
      <c r="D440" s="766">
        <v>431200</v>
      </c>
      <c r="E440" s="766">
        <v>121487</v>
      </c>
      <c r="F440" s="766">
        <v>225727</v>
      </c>
      <c r="G440" s="766">
        <v>83986</v>
      </c>
      <c r="H440" s="766">
        <v>78856613</v>
      </c>
      <c r="I440" s="766">
        <v>11712359</v>
      </c>
      <c r="J440" s="766">
        <v>23159515</v>
      </c>
      <c r="K440" s="766">
        <v>43984739</v>
      </c>
      <c r="L440" s="766">
        <v>0</v>
      </c>
    </row>
    <row r="441" spans="2:12" ht="12.75">
      <c r="B441" s="787" t="s">
        <v>279</v>
      </c>
      <c r="C441" s="766">
        <f t="shared" si="16"/>
        <v>98808454</v>
      </c>
      <c r="D441" s="767">
        <v>475895</v>
      </c>
      <c r="E441" s="767">
        <v>153902</v>
      </c>
      <c r="F441" s="767">
        <v>271849</v>
      </c>
      <c r="G441" s="768">
        <v>50144</v>
      </c>
      <c r="H441" s="766">
        <v>98332559</v>
      </c>
      <c r="I441" s="767">
        <v>15012576</v>
      </c>
      <c r="J441" s="767">
        <v>28202934</v>
      </c>
      <c r="K441" s="767">
        <v>55117049</v>
      </c>
      <c r="L441" s="768">
        <v>0</v>
      </c>
    </row>
    <row r="442" spans="2:12" ht="12.75">
      <c r="B442" s="787" t="s">
        <v>280</v>
      </c>
      <c r="C442" s="766">
        <f t="shared" si="16"/>
        <v>83378440</v>
      </c>
      <c r="D442" s="766">
        <v>506953</v>
      </c>
      <c r="E442" s="769">
        <v>180973</v>
      </c>
      <c r="F442" s="769">
        <v>263009</v>
      </c>
      <c r="G442" s="769">
        <v>62971</v>
      </c>
      <c r="H442" s="766">
        <v>82871487</v>
      </c>
      <c r="I442" s="769">
        <v>11495417</v>
      </c>
      <c r="J442" s="769">
        <v>23956645</v>
      </c>
      <c r="K442" s="769">
        <v>47419425</v>
      </c>
      <c r="L442" s="769">
        <v>0</v>
      </c>
    </row>
    <row r="443" spans="2:12" ht="12.75">
      <c r="B443" s="787" t="s">
        <v>281</v>
      </c>
      <c r="C443" s="766">
        <f t="shared" si="16"/>
        <v>93901078</v>
      </c>
      <c r="D443" s="724">
        <v>444824</v>
      </c>
      <c r="E443" s="724">
        <v>145798</v>
      </c>
      <c r="F443" s="724">
        <v>221921</v>
      </c>
      <c r="G443" s="724">
        <v>77105</v>
      </c>
      <c r="H443" s="724">
        <v>93456254</v>
      </c>
      <c r="I443" s="725">
        <v>12989301</v>
      </c>
      <c r="J443" s="724">
        <v>24252314</v>
      </c>
      <c r="K443" s="724">
        <v>56214639</v>
      </c>
      <c r="L443" s="726">
        <v>0</v>
      </c>
    </row>
    <row r="444" spans="2:12" ht="12.75">
      <c r="B444" s="787" t="s">
        <v>282</v>
      </c>
      <c r="C444" s="766">
        <f t="shared" si="16"/>
        <v>97715871</v>
      </c>
      <c r="D444" s="766">
        <v>501090</v>
      </c>
      <c r="E444" s="769">
        <v>136122</v>
      </c>
      <c r="F444" s="769">
        <v>308716</v>
      </c>
      <c r="G444" s="769">
        <v>56252</v>
      </c>
      <c r="H444" s="766">
        <v>97214781</v>
      </c>
      <c r="I444" s="769">
        <v>15895397</v>
      </c>
      <c r="J444" s="769">
        <v>28478797</v>
      </c>
      <c r="K444" s="769">
        <v>52840587</v>
      </c>
      <c r="L444" s="769">
        <v>0</v>
      </c>
    </row>
    <row r="445" spans="2:12" ht="12.75">
      <c r="B445" s="787" t="s">
        <v>283</v>
      </c>
      <c r="C445" s="766">
        <f>SUM(D445+H445)</f>
        <v>99467079</v>
      </c>
      <c r="D445" s="767">
        <v>496753</v>
      </c>
      <c r="E445" s="767">
        <v>139368</v>
      </c>
      <c r="F445" s="767">
        <v>288296</v>
      </c>
      <c r="G445" s="768">
        <v>69089</v>
      </c>
      <c r="H445" s="766">
        <v>98970326</v>
      </c>
      <c r="I445" s="767">
        <v>15406513</v>
      </c>
      <c r="J445" s="767">
        <v>29584265</v>
      </c>
      <c r="K445" s="767">
        <v>53979548</v>
      </c>
      <c r="L445" s="768">
        <v>0</v>
      </c>
    </row>
    <row r="446" spans="2:12" ht="12.75">
      <c r="B446" s="787" t="s">
        <v>284</v>
      </c>
      <c r="C446" s="766">
        <v>98783442</v>
      </c>
      <c r="D446" s="767">
        <v>431889</v>
      </c>
      <c r="E446" s="767">
        <v>146917</v>
      </c>
      <c r="F446" s="767">
        <v>253926</v>
      </c>
      <c r="G446" s="768">
        <v>31046</v>
      </c>
      <c r="H446" s="766">
        <v>98351553</v>
      </c>
      <c r="I446" s="767">
        <v>13211629</v>
      </c>
      <c r="J446" s="767">
        <v>28906546</v>
      </c>
      <c r="K446" s="767">
        <v>56233378</v>
      </c>
      <c r="L446" s="768">
        <v>0</v>
      </c>
    </row>
    <row r="447" spans="2:12" ht="12.75">
      <c r="B447" s="787" t="s">
        <v>285</v>
      </c>
      <c r="C447" s="766">
        <v>99441068</v>
      </c>
      <c r="D447" s="766">
        <v>604779</v>
      </c>
      <c r="E447" s="769">
        <v>156559</v>
      </c>
      <c r="F447" s="769">
        <v>296235</v>
      </c>
      <c r="G447" s="769">
        <v>151985</v>
      </c>
      <c r="H447" s="766">
        <v>98836289</v>
      </c>
      <c r="I447" s="769">
        <v>13738070</v>
      </c>
      <c r="J447" s="769">
        <v>31047650</v>
      </c>
      <c r="K447" s="769">
        <v>54050569</v>
      </c>
      <c r="L447" s="769">
        <v>0</v>
      </c>
    </row>
    <row r="448" spans="2:12" ht="12.75">
      <c r="B448" s="787" t="s">
        <v>286</v>
      </c>
      <c r="C448" s="766">
        <v>100815036</v>
      </c>
      <c r="D448" s="767">
        <v>512334</v>
      </c>
      <c r="E448" s="767">
        <v>145829</v>
      </c>
      <c r="F448" s="767">
        <v>290888</v>
      </c>
      <c r="G448" s="767">
        <v>75617</v>
      </c>
      <c r="H448" s="769">
        <v>100302702</v>
      </c>
      <c r="I448" s="767">
        <v>14244388</v>
      </c>
      <c r="J448" s="767">
        <v>32756234</v>
      </c>
      <c r="K448" s="767">
        <v>53302080</v>
      </c>
      <c r="L448" s="768">
        <v>0</v>
      </c>
    </row>
    <row r="449" spans="2:12" ht="12.75">
      <c r="B449" s="787" t="s">
        <v>287</v>
      </c>
      <c r="C449" s="766">
        <f t="shared" ref="C449:C450" si="17">SUM(D449+H449)</f>
        <v>97522278</v>
      </c>
      <c r="D449" s="767">
        <v>455737</v>
      </c>
      <c r="E449" s="767">
        <v>125370</v>
      </c>
      <c r="F449" s="767">
        <v>259194</v>
      </c>
      <c r="G449" s="768">
        <v>71173</v>
      </c>
      <c r="H449" s="777">
        <v>97066541</v>
      </c>
      <c r="I449" s="767">
        <v>13496180</v>
      </c>
      <c r="J449" s="767">
        <v>32357917</v>
      </c>
      <c r="K449" s="767">
        <v>51212444</v>
      </c>
      <c r="L449" s="767">
        <v>0</v>
      </c>
    </row>
    <row r="450" spans="2:12" ht="12.75">
      <c r="B450" s="787" t="s">
        <v>288</v>
      </c>
      <c r="C450" s="766">
        <f t="shared" si="17"/>
        <v>87972319</v>
      </c>
      <c r="D450" s="767">
        <v>449241</v>
      </c>
      <c r="E450" s="767">
        <v>137836</v>
      </c>
      <c r="F450" s="767">
        <v>249036</v>
      </c>
      <c r="G450" s="768">
        <v>62369</v>
      </c>
      <c r="H450" s="777">
        <v>87523078</v>
      </c>
      <c r="I450" s="767">
        <v>11823830</v>
      </c>
      <c r="J450" s="767">
        <v>26806394</v>
      </c>
      <c r="K450" s="767">
        <v>48892854</v>
      </c>
      <c r="L450" s="767">
        <v>0</v>
      </c>
    </row>
    <row r="451" spans="2:12" ht="12.75">
      <c r="B451" s="787"/>
      <c r="C451" s="778"/>
      <c r="D451" s="779"/>
      <c r="E451" s="780"/>
      <c r="F451" s="780"/>
      <c r="G451" s="780"/>
      <c r="H451" s="779"/>
      <c r="I451" s="780"/>
      <c r="J451" s="780"/>
      <c r="K451" s="780"/>
      <c r="L451" s="780"/>
    </row>
    <row r="452" spans="2:12" ht="12.75">
      <c r="B452" s="788">
        <v>2017</v>
      </c>
      <c r="C452" s="781">
        <f t="shared" ref="C452:K452" si="18">SUM(C439:C450)</f>
        <v>1119140641</v>
      </c>
      <c r="D452" s="781">
        <f t="shared" si="18"/>
        <v>5755809</v>
      </c>
      <c r="E452" s="781">
        <f t="shared" si="18"/>
        <v>1734268</v>
      </c>
      <c r="F452" s="781">
        <f t="shared" si="18"/>
        <v>3141217</v>
      </c>
      <c r="G452" s="781">
        <f t="shared" si="18"/>
        <v>880324</v>
      </c>
      <c r="H452" s="781">
        <f t="shared" si="18"/>
        <v>1113384832</v>
      </c>
      <c r="I452" s="781">
        <f t="shared" si="18"/>
        <v>160458984</v>
      </c>
      <c r="J452" s="781">
        <f t="shared" si="18"/>
        <v>333788636</v>
      </c>
      <c r="K452" s="781">
        <f t="shared" si="18"/>
        <v>619137212</v>
      </c>
      <c r="L452" s="781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303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277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278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279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280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281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282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283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284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285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2" ht="15.75">
      <c r="B465" s="561" t="s">
        <v>286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2" ht="15.75">
      <c r="B466" s="561" t="s">
        <v>287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2" ht="16.5" thickBot="1">
      <c r="B467" s="570" t="s">
        <v>288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2" ht="18">
      <c r="B472" s="573" t="s">
        <v>357</v>
      </c>
    </row>
    <row r="474" spans="2:12" ht="18">
      <c r="B474" s="939"/>
      <c r="C474" s="939"/>
      <c r="D474" s="939"/>
      <c r="E474" s="939"/>
      <c r="F474" s="940" t="s">
        <v>264</v>
      </c>
      <c r="G474" s="939"/>
      <c r="H474" s="939"/>
      <c r="I474" s="939"/>
      <c r="J474" s="939"/>
      <c r="K474" s="939"/>
      <c r="L474" s="939"/>
    </row>
    <row r="475" spans="2:12" ht="12.75">
      <c r="B475" s="1213" t="s">
        <v>265</v>
      </c>
      <c r="C475" s="1215" t="s">
        <v>22</v>
      </c>
      <c r="D475" s="1215" t="s">
        <v>266</v>
      </c>
      <c r="E475" s="1220" t="s">
        <v>267</v>
      </c>
      <c r="F475" s="1221"/>
      <c r="G475" s="1222"/>
      <c r="H475" s="1223" t="s">
        <v>268</v>
      </c>
      <c r="I475" s="1220" t="s">
        <v>269</v>
      </c>
      <c r="J475" s="1221"/>
      <c r="K475" s="1221"/>
      <c r="L475" s="1222"/>
    </row>
    <row r="476" spans="2:12">
      <c r="B476" s="1214"/>
      <c r="C476" s="1216"/>
      <c r="D476" s="1216"/>
      <c r="E476" s="1225" t="s">
        <v>306</v>
      </c>
      <c r="F476" s="1227" t="s">
        <v>307</v>
      </c>
      <c r="G476" s="1227" t="s">
        <v>308</v>
      </c>
      <c r="H476" s="1224"/>
      <c r="I476" s="1213" t="s">
        <v>273</v>
      </c>
      <c r="J476" s="1213" t="s">
        <v>24</v>
      </c>
      <c r="K476" s="1215" t="s">
        <v>274</v>
      </c>
      <c r="L476" s="1213" t="s">
        <v>275</v>
      </c>
    </row>
    <row r="477" spans="2:12">
      <c r="B477" s="1214"/>
      <c r="C477" s="1216"/>
      <c r="D477" s="1216"/>
      <c r="E477" s="1226"/>
      <c r="F477" s="1228"/>
      <c r="G477" s="1228"/>
      <c r="H477" s="1224"/>
      <c r="I477" s="1214"/>
      <c r="J477" s="1214"/>
      <c r="K477" s="1216"/>
      <c r="L477" s="1217"/>
    </row>
    <row r="478" spans="2:12" ht="12.75">
      <c r="B478" s="763">
        <v>0</v>
      </c>
      <c r="C478" s="762">
        <v>1</v>
      </c>
      <c r="D478" s="762">
        <v>2</v>
      </c>
      <c r="E478" s="763">
        <v>3</v>
      </c>
      <c r="F478" s="763">
        <v>4</v>
      </c>
      <c r="G478" s="762">
        <v>5</v>
      </c>
      <c r="H478" s="762">
        <v>6</v>
      </c>
      <c r="I478" s="762">
        <v>7</v>
      </c>
      <c r="J478" s="762">
        <v>8</v>
      </c>
      <c r="K478" s="764">
        <v>9</v>
      </c>
      <c r="L478" s="762">
        <v>10</v>
      </c>
    </row>
    <row r="479" spans="2:12" ht="12.75">
      <c r="B479" s="785"/>
      <c r="C479" s="765"/>
      <c r="D479" s="765"/>
      <c r="E479" s="765"/>
      <c r="F479" s="765"/>
      <c r="G479" s="765"/>
      <c r="H479" s="765"/>
      <c r="I479" s="765"/>
      <c r="J479" s="765"/>
      <c r="K479" s="765"/>
      <c r="L479" s="790"/>
    </row>
    <row r="480" spans="2:12" ht="14.25">
      <c r="B480" s="786"/>
      <c r="C480" s="1218" t="s">
        <v>276</v>
      </c>
      <c r="D480" s="1218"/>
      <c r="E480" s="1218"/>
      <c r="F480" s="1218"/>
      <c r="G480" s="1218"/>
      <c r="H480" s="1218"/>
      <c r="I480" s="1218"/>
      <c r="J480" s="1218"/>
      <c r="K480" s="1218"/>
      <c r="L480" s="1219"/>
    </row>
    <row r="481" spans="2:12" ht="12.75">
      <c r="B481" s="785"/>
      <c r="C481" s="765"/>
      <c r="D481" s="765"/>
      <c r="E481" s="765"/>
      <c r="F481" s="765"/>
      <c r="G481" s="765"/>
      <c r="H481" s="765"/>
      <c r="I481" s="765"/>
      <c r="J481" s="765"/>
      <c r="K481" s="765"/>
      <c r="L481" s="790"/>
    </row>
    <row r="482" spans="2:12" ht="15">
      <c r="B482" s="941" t="s">
        <v>277</v>
      </c>
      <c r="C482" s="766">
        <f>SUM(D482+H482)</f>
        <v>153311</v>
      </c>
      <c r="D482" s="766">
        <v>4907</v>
      </c>
      <c r="E482" s="766">
        <v>2376</v>
      </c>
      <c r="F482" s="766">
        <v>2183</v>
      </c>
      <c r="G482" s="766">
        <v>348</v>
      </c>
      <c r="H482" s="766">
        <v>148404</v>
      </c>
      <c r="I482" s="766">
        <v>23209</v>
      </c>
      <c r="J482" s="766">
        <v>48538</v>
      </c>
      <c r="K482" s="766">
        <v>76657</v>
      </c>
      <c r="L482" s="766">
        <v>0</v>
      </c>
    </row>
    <row r="483" spans="2:12" ht="15">
      <c r="B483" s="941" t="s">
        <v>278</v>
      </c>
      <c r="C483" s="766">
        <f t="shared" ref="C483:C493" si="21">SUM(D483+H483)</f>
        <v>149700</v>
      </c>
      <c r="D483" s="766">
        <v>4276</v>
      </c>
      <c r="E483" s="766">
        <v>1971</v>
      </c>
      <c r="F483" s="766">
        <v>2099</v>
      </c>
      <c r="G483" s="766">
        <v>206</v>
      </c>
      <c r="H483" s="766">
        <v>145424</v>
      </c>
      <c r="I483" s="766">
        <v>23853</v>
      </c>
      <c r="J483" s="766">
        <v>43685</v>
      </c>
      <c r="K483" s="766">
        <v>77886</v>
      </c>
      <c r="L483" s="766">
        <v>0</v>
      </c>
    </row>
    <row r="484" spans="2:12" ht="15">
      <c r="B484" s="941" t="s">
        <v>279</v>
      </c>
      <c r="C484" s="766">
        <v>176360</v>
      </c>
      <c r="D484" s="767">
        <v>5618</v>
      </c>
      <c r="E484" s="767">
        <v>2663</v>
      </c>
      <c r="F484" s="767">
        <v>2694</v>
      </c>
      <c r="G484" s="768">
        <v>261</v>
      </c>
      <c r="H484" s="766">
        <v>170742</v>
      </c>
      <c r="I484" s="767">
        <v>27174</v>
      </c>
      <c r="J484" s="767">
        <v>52139</v>
      </c>
      <c r="K484" s="767">
        <v>91429</v>
      </c>
      <c r="L484" s="768">
        <v>0</v>
      </c>
    </row>
    <row r="485" spans="2:12" ht="15">
      <c r="B485" s="941" t="s">
        <v>280</v>
      </c>
      <c r="C485" s="766">
        <v>152257</v>
      </c>
      <c r="D485" s="766">
        <v>4644</v>
      </c>
      <c r="E485" s="769">
        <v>2428</v>
      </c>
      <c r="F485" s="769">
        <v>2008</v>
      </c>
      <c r="G485" s="766">
        <v>208</v>
      </c>
      <c r="H485" s="766">
        <v>147613</v>
      </c>
      <c r="I485" s="766">
        <v>23760</v>
      </c>
      <c r="J485" s="766">
        <v>44089</v>
      </c>
      <c r="K485" s="766">
        <v>79764</v>
      </c>
      <c r="L485" s="766">
        <v>0</v>
      </c>
    </row>
    <row r="486" spans="2:12" ht="15">
      <c r="B486" s="941" t="s">
        <v>281</v>
      </c>
      <c r="C486" s="766">
        <v>162957</v>
      </c>
      <c r="D486" s="791">
        <v>4436</v>
      </c>
      <c r="E486" s="724">
        <v>1879</v>
      </c>
      <c r="F486" s="726">
        <v>2351</v>
      </c>
      <c r="G486" s="726">
        <v>206</v>
      </c>
      <c r="H486" s="791">
        <v>158521</v>
      </c>
      <c r="I486" s="724">
        <v>25665</v>
      </c>
      <c r="J486" s="724">
        <v>43148</v>
      </c>
      <c r="K486" s="726">
        <v>89708</v>
      </c>
      <c r="L486" s="766">
        <v>0</v>
      </c>
    </row>
    <row r="487" spans="2:12" ht="15">
      <c r="B487" s="941" t="s">
        <v>282</v>
      </c>
      <c r="C487" s="766">
        <f t="shared" si="21"/>
        <v>0</v>
      </c>
      <c r="D487" s="766"/>
      <c r="E487" s="769"/>
      <c r="F487" s="769"/>
      <c r="G487" s="766"/>
      <c r="H487" s="766"/>
      <c r="I487" s="766"/>
      <c r="J487" s="766"/>
      <c r="K487" s="766"/>
      <c r="L487" s="766"/>
    </row>
    <row r="488" spans="2:12" ht="15">
      <c r="B488" s="941" t="s">
        <v>283</v>
      </c>
      <c r="C488" s="766">
        <f>SUM(D488+H488)</f>
        <v>0</v>
      </c>
      <c r="D488" s="792"/>
      <c r="E488" s="767"/>
      <c r="F488" s="768"/>
      <c r="G488" s="768"/>
      <c r="H488" s="766"/>
      <c r="I488" s="767"/>
      <c r="J488" s="767"/>
      <c r="K488" s="767"/>
      <c r="L488" s="768"/>
    </row>
    <row r="489" spans="2:12" ht="15">
      <c r="B489" s="941" t="s">
        <v>284</v>
      </c>
      <c r="C489" s="766">
        <f t="shared" si="21"/>
        <v>0</v>
      </c>
      <c r="D489" s="792"/>
      <c r="E489" s="767"/>
      <c r="F489" s="767"/>
      <c r="G489" s="768"/>
      <c r="H489" s="766"/>
      <c r="I489" s="767"/>
      <c r="J489" s="767"/>
      <c r="K489" s="767"/>
      <c r="L489" s="768"/>
    </row>
    <row r="490" spans="2:12" ht="15">
      <c r="B490" s="941" t="s">
        <v>285</v>
      </c>
      <c r="C490" s="766">
        <f t="shared" si="21"/>
        <v>0</v>
      </c>
      <c r="D490" s="766"/>
      <c r="E490" s="769"/>
      <c r="F490" s="769"/>
      <c r="G490" s="766"/>
      <c r="H490" s="766"/>
      <c r="I490" s="766"/>
      <c r="J490" s="766"/>
      <c r="K490" s="766"/>
      <c r="L490" s="766"/>
    </row>
    <row r="491" spans="2:12" ht="15">
      <c r="B491" s="942" t="s">
        <v>286</v>
      </c>
      <c r="C491" s="766">
        <f>SUM(D491+H491)</f>
        <v>0</v>
      </c>
      <c r="D491" s="792"/>
      <c r="E491" s="767"/>
      <c r="F491" s="767"/>
      <c r="G491" s="767"/>
      <c r="H491" s="769"/>
      <c r="I491" s="767"/>
      <c r="J491" s="767"/>
      <c r="K491" s="767"/>
      <c r="L491" s="768"/>
    </row>
    <row r="492" spans="2:12" ht="15">
      <c r="B492" s="943" t="s">
        <v>287</v>
      </c>
      <c r="C492" s="766">
        <f>SUM(D492+H492)</f>
        <v>0</v>
      </c>
      <c r="D492" s="767"/>
      <c r="E492" s="767"/>
      <c r="F492" s="767"/>
      <c r="G492" s="767"/>
      <c r="H492" s="767"/>
      <c r="I492" s="767"/>
      <c r="J492" s="767"/>
      <c r="K492" s="767"/>
      <c r="L492" s="768"/>
    </row>
    <row r="493" spans="2:12" ht="15">
      <c r="B493" s="943" t="s">
        <v>288</v>
      </c>
      <c r="C493" s="766">
        <f t="shared" si="21"/>
        <v>0</v>
      </c>
      <c r="D493" s="767"/>
      <c r="E493" s="767"/>
      <c r="F493" s="767"/>
      <c r="G493" s="767"/>
      <c r="H493" s="767"/>
      <c r="I493" s="767"/>
      <c r="J493" s="767"/>
      <c r="K493" s="767"/>
      <c r="L493" s="768"/>
    </row>
    <row r="494" spans="2:12" ht="15">
      <c r="B494" s="789"/>
      <c r="C494" s="769"/>
      <c r="D494" s="769"/>
      <c r="E494" s="769"/>
      <c r="F494" s="769"/>
      <c r="G494" s="769"/>
      <c r="H494" s="769"/>
      <c r="I494" s="769"/>
      <c r="J494" s="769"/>
      <c r="K494" s="769"/>
      <c r="L494" s="766"/>
    </row>
    <row r="495" spans="2:12" ht="12.75">
      <c r="B495" s="788">
        <v>2018</v>
      </c>
      <c r="C495" s="770">
        <f t="shared" ref="C495:K495" si="22">SUM(C482:C493)</f>
        <v>794585</v>
      </c>
      <c r="D495" s="770">
        <f>SUM(D482:D493)</f>
        <v>23881</v>
      </c>
      <c r="E495" s="770">
        <f t="shared" si="22"/>
        <v>11317</v>
      </c>
      <c r="F495" s="770">
        <f t="shared" si="22"/>
        <v>11335</v>
      </c>
      <c r="G495" s="770">
        <f>SUM(G482:G493)</f>
        <v>1229</v>
      </c>
      <c r="H495" s="770">
        <f t="shared" si="22"/>
        <v>770704</v>
      </c>
      <c r="I495" s="770">
        <f t="shared" si="22"/>
        <v>123661</v>
      </c>
      <c r="J495" s="770">
        <f t="shared" si="22"/>
        <v>231599</v>
      </c>
      <c r="K495" s="770">
        <f t="shared" si="22"/>
        <v>415444</v>
      </c>
      <c r="L495" s="770">
        <f>SUM(L482:L493)</f>
        <v>0</v>
      </c>
    </row>
    <row r="496" spans="2:12" ht="12.75">
      <c r="B496" s="786"/>
      <c r="C496" s="771"/>
      <c r="D496" s="771"/>
      <c r="E496" s="771"/>
      <c r="F496" s="771"/>
      <c r="G496" s="771"/>
      <c r="H496" s="771"/>
      <c r="I496" s="771"/>
      <c r="J496" s="771"/>
      <c r="K496" s="771"/>
      <c r="L496" s="783"/>
    </row>
    <row r="497" spans="2:12" ht="12.75">
      <c r="B497" s="786"/>
      <c r="C497" s="1229" t="s">
        <v>301</v>
      </c>
      <c r="D497" s="1229"/>
      <c r="E497" s="1229"/>
      <c r="F497" s="1229"/>
      <c r="G497" s="1229"/>
      <c r="H497" s="1229"/>
      <c r="I497" s="1229"/>
      <c r="J497" s="1229"/>
      <c r="K497" s="1229"/>
      <c r="L497" s="1230"/>
    </row>
    <row r="498" spans="2:12" ht="12.75">
      <c r="B498" s="785"/>
      <c r="C498" s="771"/>
      <c r="D498" s="771"/>
      <c r="E498" s="771"/>
      <c r="F498" s="771"/>
      <c r="G498" s="771"/>
      <c r="H498" s="771"/>
      <c r="I498" s="771"/>
      <c r="J498" s="771"/>
      <c r="K498" s="771"/>
      <c r="L498" s="783"/>
    </row>
    <row r="499" spans="2:12" ht="12.75">
      <c r="B499" s="787" t="s">
        <v>277</v>
      </c>
      <c r="C499" s="766">
        <f t="shared" ref="C499:C510" si="23">SUM(D499+H499)</f>
        <v>45099890</v>
      </c>
      <c r="D499" s="766">
        <v>252878</v>
      </c>
      <c r="E499" s="766">
        <v>84059</v>
      </c>
      <c r="F499" s="766">
        <v>124324</v>
      </c>
      <c r="G499" s="766">
        <v>44495</v>
      </c>
      <c r="H499" s="766">
        <v>44847012</v>
      </c>
      <c r="I499" s="766">
        <v>6130268</v>
      </c>
      <c r="J499" s="766">
        <v>13150822</v>
      </c>
      <c r="K499" s="766">
        <v>25565922</v>
      </c>
      <c r="L499" s="766">
        <v>0</v>
      </c>
    </row>
    <row r="500" spans="2:12" ht="12.75">
      <c r="B500" s="787" t="s">
        <v>278</v>
      </c>
      <c r="C500" s="766">
        <f t="shared" si="23"/>
        <v>44003287</v>
      </c>
      <c r="D500" s="766">
        <v>212882</v>
      </c>
      <c r="E500" s="766">
        <v>66858</v>
      </c>
      <c r="F500" s="766">
        <v>119964</v>
      </c>
      <c r="G500" s="766">
        <v>26060</v>
      </c>
      <c r="H500" s="766">
        <v>43790405</v>
      </c>
      <c r="I500" s="766">
        <v>6249605</v>
      </c>
      <c r="J500" s="766">
        <v>11767910</v>
      </c>
      <c r="K500" s="766">
        <v>25772890</v>
      </c>
      <c r="L500" s="766">
        <v>0</v>
      </c>
    </row>
    <row r="501" spans="2:12" ht="12.75">
      <c r="B501" s="787" t="s">
        <v>279</v>
      </c>
      <c r="C501" s="766">
        <f t="shared" si="23"/>
        <v>51532662</v>
      </c>
      <c r="D501" s="767">
        <v>276186</v>
      </c>
      <c r="E501" s="767">
        <v>92377</v>
      </c>
      <c r="F501" s="767">
        <v>149908</v>
      </c>
      <c r="G501" s="768">
        <v>33901</v>
      </c>
      <c r="H501" s="766">
        <v>51256476</v>
      </c>
      <c r="I501" s="767">
        <v>7135756</v>
      </c>
      <c r="J501" s="767">
        <v>13997142</v>
      </c>
      <c r="K501" s="767">
        <v>30123578</v>
      </c>
      <c r="L501" s="767">
        <v>0</v>
      </c>
    </row>
    <row r="502" spans="2:12" ht="12.75">
      <c r="B502" s="787" t="s">
        <v>280</v>
      </c>
      <c r="C502" s="766">
        <v>45189937</v>
      </c>
      <c r="D502" s="766">
        <v>208679</v>
      </c>
      <c r="E502" s="769">
        <v>67024</v>
      </c>
      <c r="F502" s="769">
        <v>110501</v>
      </c>
      <c r="G502" s="766">
        <v>31154</v>
      </c>
      <c r="H502" s="766">
        <v>44981258</v>
      </c>
      <c r="I502" s="766">
        <v>6355996</v>
      </c>
      <c r="J502" s="766">
        <v>11909326</v>
      </c>
      <c r="K502" s="766">
        <v>26715936</v>
      </c>
      <c r="L502" s="766">
        <v>0</v>
      </c>
    </row>
    <row r="503" spans="2:12" ht="12.75">
      <c r="B503" s="787" t="s">
        <v>281</v>
      </c>
      <c r="C503" s="766">
        <v>48304474</v>
      </c>
      <c r="D503" s="724">
        <v>222782</v>
      </c>
      <c r="E503" s="724">
        <v>65617</v>
      </c>
      <c r="F503" s="724">
        <v>131166</v>
      </c>
      <c r="G503" s="724">
        <v>25999</v>
      </c>
      <c r="H503" s="724">
        <v>48081692</v>
      </c>
      <c r="I503" s="724">
        <v>6862169</v>
      </c>
      <c r="J503" s="724">
        <v>11707521</v>
      </c>
      <c r="K503" s="726">
        <v>29512002</v>
      </c>
      <c r="L503" s="766">
        <v>0</v>
      </c>
    </row>
    <row r="504" spans="2:12" ht="12.75">
      <c r="B504" s="787" t="s">
        <v>282</v>
      </c>
      <c r="C504" s="766">
        <f t="shared" si="23"/>
        <v>0</v>
      </c>
      <c r="D504" s="766"/>
      <c r="E504" s="769"/>
      <c r="F504" s="769"/>
      <c r="G504" s="766"/>
      <c r="H504" s="766"/>
      <c r="I504" s="766"/>
      <c r="J504" s="766"/>
      <c r="K504" s="766"/>
      <c r="L504" s="766"/>
    </row>
    <row r="505" spans="2:12" ht="12.75">
      <c r="B505" s="787" t="s">
        <v>283</v>
      </c>
      <c r="C505" s="766">
        <f t="shared" si="23"/>
        <v>0</v>
      </c>
      <c r="D505" s="767"/>
      <c r="E505" s="767"/>
      <c r="F505" s="767"/>
      <c r="G505" s="768"/>
      <c r="H505" s="766"/>
      <c r="I505" s="767"/>
      <c r="J505" s="767"/>
      <c r="K505" s="767"/>
      <c r="L505" s="768"/>
    </row>
    <row r="506" spans="2:12" ht="12.75">
      <c r="B506" s="787" t="s">
        <v>284</v>
      </c>
      <c r="C506" s="766">
        <f t="shared" si="23"/>
        <v>0</v>
      </c>
      <c r="D506" s="767"/>
      <c r="E506" s="767"/>
      <c r="F506" s="767"/>
      <c r="G506" s="768"/>
      <c r="H506" s="766"/>
      <c r="I506" s="767"/>
      <c r="J506" s="767"/>
      <c r="K506" s="767"/>
      <c r="L506" s="768"/>
    </row>
    <row r="507" spans="2:12" ht="12.75">
      <c r="B507" s="787" t="s">
        <v>285</v>
      </c>
      <c r="C507" s="766">
        <f t="shared" si="23"/>
        <v>0</v>
      </c>
      <c r="D507" s="767"/>
      <c r="E507" s="767"/>
      <c r="F507" s="767"/>
      <c r="G507" s="768"/>
      <c r="H507" s="766"/>
      <c r="I507" s="767"/>
      <c r="J507" s="767"/>
      <c r="K507" s="767"/>
      <c r="L507" s="768"/>
    </row>
    <row r="508" spans="2:12" ht="12.75">
      <c r="B508" s="787" t="s">
        <v>286</v>
      </c>
      <c r="C508" s="766">
        <f>SUM(D508+H508)</f>
        <v>0</v>
      </c>
      <c r="D508" s="767"/>
      <c r="E508" s="767"/>
      <c r="F508" s="767"/>
      <c r="G508" s="767"/>
      <c r="H508" s="769"/>
      <c r="I508" s="767"/>
      <c r="J508" s="767"/>
      <c r="K508" s="767"/>
      <c r="L508" s="768"/>
    </row>
    <row r="509" spans="2:12" ht="12.75">
      <c r="B509" s="787" t="s">
        <v>287</v>
      </c>
      <c r="C509" s="766">
        <f t="shared" si="23"/>
        <v>0</v>
      </c>
      <c r="D509" s="767"/>
      <c r="E509" s="767"/>
      <c r="F509" s="767"/>
      <c r="G509" s="767"/>
      <c r="H509" s="767"/>
      <c r="I509" s="767"/>
      <c r="J509" s="767"/>
      <c r="K509" s="767"/>
      <c r="L509" s="768"/>
    </row>
    <row r="510" spans="2:12" ht="12.75">
      <c r="B510" s="787" t="s">
        <v>288</v>
      </c>
      <c r="C510" s="766">
        <f t="shared" si="23"/>
        <v>0</v>
      </c>
      <c r="D510" s="767"/>
      <c r="E510" s="767"/>
      <c r="F510" s="767"/>
      <c r="G510" s="767"/>
      <c r="H510" s="767"/>
      <c r="I510" s="767"/>
      <c r="J510" s="767"/>
      <c r="K510" s="767"/>
      <c r="L510" s="768"/>
    </row>
    <row r="511" spans="2:12" ht="12.75">
      <c r="B511" s="786"/>
      <c r="C511" s="769"/>
      <c r="D511" s="769"/>
      <c r="E511" s="769"/>
      <c r="F511" s="769"/>
      <c r="G511" s="769"/>
      <c r="H511" s="769"/>
      <c r="I511" s="769"/>
      <c r="J511" s="769"/>
      <c r="K511" s="769"/>
      <c r="L511" s="766"/>
    </row>
    <row r="512" spans="2:12" ht="12.75">
      <c r="B512" s="788">
        <v>2018</v>
      </c>
      <c r="C512" s="770">
        <f t="shared" ref="C512:L512" si="24">SUM(C499:C510)</f>
        <v>234130250</v>
      </c>
      <c r="D512" s="770">
        <f t="shared" si="24"/>
        <v>1173407</v>
      </c>
      <c r="E512" s="770">
        <f t="shared" si="24"/>
        <v>375935</v>
      </c>
      <c r="F512" s="770">
        <f t="shared" si="24"/>
        <v>635863</v>
      </c>
      <c r="G512" s="770">
        <f t="shared" si="24"/>
        <v>161609</v>
      </c>
      <c r="H512" s="770">
        <f t="shared" si="24"/>
        <v>232956843</v>
      </c>
      <c r="I512" s="770">
        <f t="shared" si="24"/>
        <v>32733794</v>
      </c>
      <c r="J512" s="770">
        <f t="shared" si="24"/>
        <v>62532721</v>
      </c>
      <c r="K512" s="770">
        <f t="shared" si="24"/>
        <v>137690328</v>
      </c>
      <c r="L512" s="770">
        <f t="shared" si="24"/>
        <v>0</v>
      </c>
    </row>
    <row r="513" spans="2:12" ht="12.75">
      <c r="B513" s="772"/>
      <c r="C513" s="773"/>
      <c r="D513" s="773"/>
      <c r="E513" s="773"/>
      <c r="F513" s="773"/>
      <c r="G513" s="773"/>
      <c r="H513" s="773"/>
      <c r="I513" s="773"/>
      <c r="J513" s="773"/>
      <c r="K513" s="773"/>
      <c r="L513" s="773"/>
    </row>
    <row r="514" spans="2:12" ht="12.75">
      <c r="B514" s="1231" t="s">
        <v>265</v>
      </c>
      <c r="C514" s="1215" t="s">
        <v>22</v>
      </c>
      <c r="D514" s="1215" t="s">
        <v>266</v>
      </c>
      <c r="E514" s="1220" t="s">
        <v>267</v>
      </c>
      <c r="F514" s="1221"/>
      <c r="G514" s="1222"/>
      <c r="H514" s="1223" t="s">
        <v>268</v>
      </c>
      <c r="I514" s="1233" t="s">
        <v>269</v>
      </c>
      <c r="J514" s="1234"/>
      <c r="K514" s="1234"/>
      <c r="L514" s="1235"/>
    </row>
    <row r="515" spans="2:12">
      <c r="B515" s="1232"/>
      <c r="C515" s="1216"/>
      <c r="D515" s="1216"/>
      <c r="E515" s="1225" t="s">
        <v>306</v>
      </c>
      <c r="F515" s="1227" t="s">
        <v>307</v>
      </c>
      <c r="G515" s="1227" t="s">
        <v>308</v>
      </c>
      <c r="H515" s="1224"/>
      <c r="I515" s="1213" t="s">
        <v>273</v>
      </c>
      <c r="J515" s="1213" t="s">
        <v>24</v>
      </c>
      <c r="K515" s="1215" t="s">
        <v>274</v>
      </c>
      <c r="L515" s="1213" t="s">
        <v>275</v>
      </c>
    </row>
    <row r="516" spans="2:12">
      <c r="B516" s="1232"/>
      <c r="C516" s="1216"/>
      <c r="D516" s="1216"/>
      <c r="E516" s="1226"/>
      <c r="F516" s="1228"/>
      <c r="G516" s="1228"/>
      <c r="H516" s="1224"/>
      <c r="I516" s="1217"/>
      <c r="J516" s="1217"/>
      <c r="K516" s="1236"/>
      <c r="L516" s="1217"/>
    </row>
    <row r="517" spans="2:12" ht="12.75">
      <c r="B517" s="763">
        <v>0</v>
      </c>
      <c r="C517" s="774">
        <v>1</v>
      </c>
      <c r="D517" s="774">
        <v>2</v>
      </c>
      <c r="E517" s="775">
        <v>3</v>
      </c>
      <c r="F517" s="775">
        <v>4</v>
      </c>
      <c r="G517" s="774">
        <v>5</v>
      </c>
      <c r="H517" s="774">
        <v>6</v>
      </c>
      <c r="I517" s="774">
        <v>7</v>
      </c>
      <c r="J517" s="774">
        <v>8</v>
      </c>
      <c r="K517" s="774">
        <v>9</v>
      </c>
      <c r="L517" s="774">
        <v>10</v>
      </c>
    </row>
    <row r="518" spans="2:12" ht="12.75">
      <c r="B518" s="785"/>
      <c r="C518" s="771"/>
      <c r="D518" s="771"/>
      <c r="E518" s="771"/>
      <c r="F518" s="771"/>
      <c r="G518" s="771"/>
      <c r="H518" s="771"/>
      <c r="I518" s="771"/>
      <c r="J518" s="771"/>
      <c r="K518" s="771"/>
      <c r="L518" s="783"/>
    </row>
    <row r="519" spans="2:12" ht="12.75">
      <c r="B519" s="786"/>
      <c r="C519" s="1229" t="s">
        <v>302</v>
      </c>
      <c r="D519" s="1229"/>
      <c r="E519" s="1229"/>
      <c r="F519" s="1229"/>
      <c r="G519" s="1229"/>
      <c r="H519" s="1229"/>
      <c r="I519" s="1229"/>
      <c r="J519" s="1229"/>
      <c r="K519" s="1229"/>
      <c r="L519" s="1230"/>
    </row>
    <row r="520" spans="2:12" ht="12.75">
      <c r="B520" s="786"/>
      <c r="C520" s="776"/>
      <c r="D520" s="776"/>
      <c r="E520" s="776"/>
      <c r="F520" s="776"/>
      <c r="G520" s="776"/>
      <c r="H520" s="776"/>
      <c r="I520" s="776"/>
      <c r="J520" s="776"/>
      <c r="K520" s="776"/>
      <c r="L520" s="784"/>
    </row>
    <row r="521" spans="2:12" ht="12.75">
      <c r="B521" s="787" t="s">
        <v>277</v>
      </c>
      <c r="C521" s="766">
        <f>SUM(D521+H521)</f>
        <v>90057014</v>
      </c>
      <c r="D521" s="766">
        <v>438151</v>
      </c>
      <c r="E521" s="766">
        <v>144810</v>
      </c>
      <c r="F521" s="766">
        <v>215494</v>
      </c>
      <c r="G521" s="766">
        <v>77847</v>
      </c>
      <c r="H521" s="766">
        <v>89618863</v>
      </c>
      <c r="I521" s="766">
        <v>12292165</v>
      </c>
      <c r="J521" s="766">
        <v>27496766</v>
      </c>
      <c r="K521" s="766">
        <v>49829932</v>
      </c>
      <c r="L521" s="766">
        <v>0</v>
      </c>
    </row>
    <row r="522" spans="2:12" ht="12.75">
      <c r="B522" s="787" t="s">
        <v>278</v>
      </c>
      <c r="C522" s="766">
        <f t="shared" ref="C522:C532" si="25">SUM(D522+H522)</f>
        <v>87625873</v>
      </c>
      <c r="D522" s="766">
        <v>376411</v>
      </c>
      <c r="E522" s="766">
        <v>117606</v>
      </c>
      <c r="F522" s="766">
        <v>212849</v>
      </c>
      <c r="G522" s="766">
        <v>45956</v>
      </c>
      <c r="H522" s="766">
        <v>87249462</v>
      </c>
      <c r="I522" s="766">
        <v>12525302</v>
      </c>
      <c r="J522" s="766">
        <v>24475372</v>
      </c>
      <c r="K522" s="766">
        <v>50248788</v>
      </c>
      <c r="L522" s="766">
        <v>0</v>
      </c>
    </row>
    <row r="523" spans="2:12" ht="12.75">
      <c r="B523" s="787" t="s">
        <v>279</v>
      </c>
      <c r="C523" s="766">
        <v>102956905</v>
      </c>
      <c r="D523" s="767">
        <v>484939</v>
      </c>
      <c r="E523" s="767">
        <v>160312</v>
      </c>
      <c r="F523" s="767">
        <v>263733</v>
      </c>
      <c r="G523" s="768">
        <v>60894</v>
      </c>
      <c r="H523" s="766">
        <v>102471966</v>
      </c>
      <c r="I523" s="767">
        <v>14376293</v>
      </c>
      <c r="J523" s="767">
        <v>29217947</v>
      </c>
      <c r="K523" s="767">
        <v>58877726</v>
      </c>
      <c r="L523" s="768">
        <v>0</v>
      </c>
    </row>
    <row r="524" spans="2:12" ht="12.75">
      <c r="B524" s="787" t="s">
        <v>280</v>
      </c>
      <c r="C524" s="766">
        <v>89833124</v>
      </c>
      <c r="D524" s="766">
        <v>369992</v>
      </c>
      <c r="E524" s="769">
        <v>117042</v>
      </c>
      <c r="F524" s="769">
        <v>198243</v>
      </c>
      <c r="G524" s="769">
        <v>54707</v>
      </c>
      <c r="H524" s="766">
        <v>89463132</v>
      </c>
      <c r="I524" s="769">
        <v>12659311</v>
      </c>
      <c r="J524" s="769">
        <v>24713683</v>
      </c>
      <c r="K524" s="769">
        <v>52090138</v>
      </c>
      <c r="L524" s="769">
        <v>0</v>
      </c>
    </row>
    <row r="525" spans="2:12" ht="12.75">
      <c r="B525" s="787" t="s">
        <v>281</v>
      </c>
      <c r="C525" s="766">
        <v>96131249</v>
      </c>
      <c r="D525" s="724">
        <v>388194</v>
      </c>
      <c r="E525" s="724">
        <v>117359</v>
      </c>
      <c r="F525" s="724">
        <v>226856</v>
      </c>
      <c r="G525" s="724">
        <v>43979</v>
      </c>
      <c r="H525" s="724">
        <v>95743055</v>
      </c>
      <c r="I525" s="725">
        <v>13695188</v>
      </c>
      <c r="J525" s="724">
        <v>24193988</v>
      </c>
      <c r="K525" s="724">
        <v>57853879</v>
      </c>
      <c r="L525" s="726">
        <v>0</v>
      </c>
    </row>
    <row r="526" spans="2:12" ht="12.75">
      <c r="B526" s="787" t="s">
        <v>282</v>
      </c>
      <c r="C526" s="766">
        <f t="shared" si="25"/>
        <v>0</v>
      </c>
      <c r="D526" s="766"/>
      <c r="E526" s="769"/>
      <c r="F526" s="769"/>
      <c r="G526" s="769"/>
      <c r="H526" s="766"/>
      <c r="I526" s="769"/>
      <c r="J526" s="769"/>
      <c r="K526" s="769"/>
      <c r="L526" s="769"/>
    </row>
    <row r="527" spans="2:12" ht="12.75">
      <c r="B527" s="787" t="s">
        <v>283</v>
      </c>
      <c r="C527" s="766">
        <f>SUM(D527+H527)</f>
        <v>0</v>
      </c>
      <c r="D527" s="767"/>
      <c r="E527" s="767"/>
      <c r="F527" s="767"/>
      <c r="G527" s="768"/>
      <c r="H527" s="766"/>
      <c r="I527" s="767"/>
      <c r="J527" s="767"/>
      <c r="K527" s="767"/>
      <c r="L527" s="768"/>
    </row>
    <row r="528" spans="2:12" ht="12.75">
      <c r="B528" s="787" t="s">
        <v>284</v>
      </c>
      <c r="C528" s="766">
        <f t="shared" si="25"/>
        <v>0</v>
      </c>
      <c r="D528" s="767"/>
      <c r="E528" s="767"/>
      <c r="F528" s="767"/>
      <c r="G528" s="768"/>
      <c r="H528" s="766"/>
      <c r="I528" s="767"/>
      <c r="J528" s="767"/>
      <c r="K528" s="767"/>
      <c r="L528" s="768"/>
    </row>
    <row r="529" spans="2:12" ht="12.75">
      <c r="B529" s="787" t="s">
        <v>285</v>
      </c>
      <c r="C529" s="766">
        <f t="shared" si="25"/>
        <v>0</v>
      </c>
      <c r="D529" s="766"/>
      <c r="E529" s="769"/>
      <c r="F529" s="769"/>
      <c r="G529" s="769"/>
      <c r="H529" s="766"/>
      <c r="I529" s="769"/>
      <c r="J529" s="769"/>
      <c r="K529" s="769"/>
      <c r="L529" s="769"/>
    </row>
    <row r="530" spans="2:12" ht="12.75">
      <c r="B530" s="787" t="s">
        <v>286</v>
      </c>
      <c r="C530" s="766">
        <f t="shared" si="25"/>
        <v>0</v>
      </c>
      <c r="D530" s="767"/>
      <c r="E530" s="767"/>
      <c r="F530" s="767"/>
      <c r="G530" s="767"/>
      <c r="H530" s="769"/>
      <c r="I530" s="767"/>
      <c r="J530" s="767"/>
      <c r="K530" s="767"/>
      <c r="L530" s="768"/>
    </row>
    <row r="531" spans="2:12" ht="12.75">
      <c r="B531" s="787" t="s">
        <v>287</v>
      </c>
      <c r="C531" s="766">
        <f t="shared" si="25"/>
        <v>0</v>
      </c>
      <c r="D531" s="767"/>
      <c r="E531" s="767"/>
      <c r="F531" s="767"/>
      <c r="G531" s="768"/>
      <c r="H531" s="777"/>
      <c r="I531" s="767"/>
      <c r="J531" s="767"/>
      <c r="K531" s="767"/>
      <c r="L531" s="768"/>
    </row>
    <row r="532" spans="2:12" ht="12.75">
      <c r="B532" s="787" t="s">
        <v>288</v>
      </c>
      <c r="C532" s="766">
        <f t="shared" si="25"/>
        <v>0</v>
      </c>
      <c r="D532" s="767"/>
      <c r="E532" s="767"/>
      <c r="F532" s="767"/>
      <c r="G532" s="768"/>
      <c r="H532" s="777"/>
      <c r="I532" s="767"/>
      <c r="J532" s="767"/>
      <c r="K532" s="767"/>
      <c r="L532" s="768"/>
    </row>
    <row r="533" spans="2:12" ht="12.75">
      <c r="B533" s="787"/>
      <c r="C533" s="778"/>
      <c r="D533" s="779"/>
      <c r="E533" s="780"/>
      <c r="F533" s="780"/>
      <c r="G533" s="780"/>
      <c r="H533" s="779"/>
      <c r="I533" s="780"/>
      <c r="J533" s="780"/>
      <c r="K533" s="780"/>
      <c r="L533" s="780"/>
    </row>
    <row r="534" spans="2:12" ht="12.75">
      <c r="B534" s="788">
        <v>2018</v>
      </c>
      <c r="C534" s="781">
        <f t="shared" ref="C534:K534" si="26">SUM(C521:C532)</f>
        <v>466604165</v>
      </c>
      <c r="D534" s="781">
        <f t="shared" si="26"/>
        <v>2057687</v>
      </c>
      <c r="E534" s="781">
        <f t="shared" si="26"/>
        <v>657129</v>
      </c>
      <c r="F534" s="781">
        <f t="shared" si="26"/>
        <v>1117175</v>
      </c>
      <c r="G534" s="781">
        <f t="shared" si="26"/>
        <v>283383</v>
      </c>
      <c r="H534" s="781">
        <f t="shared" si="26"/>
        <v>464546478</v>
      </c>
      <c r="I534" s="781">
        <f t="shared" si="26"/>
        <v>65548259</v>
      </c>
      <c r="J534" s="781">
        <f t="shared" si="26"/>
        <v>130097756</v>
      </c>
      <c r="K534" s="781">
        <f t="shared" si="26"/>
        <v>268900463</v>
      </c>
      <c r="L534" s="781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303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277</v>
      </c>
      <c r="C538" s="590">
        <f>C521/C482</f>
        <v>587.41391028693306</v>
      </c>
      <c r="D538" s="590">
        <f t="shared" ref="D538:K538" si="27">D521/D482</f>
        <v>89.291012838801706</v>
      </c>
      <c r="E538" s="590">
        <f t="shared" si="27"/>
        <v>60.946969696969695</v>
      </c>
      <c r="F538" s="590">
        <f t="shared" si="27"/>
        <v>98.714612918002743</v>
      </c>
      <c r="G538" s="590">
        <f t="shared" si="27"/>
        <v>223.69827586206895</v>
      </c>
      <c r="H538" s="590">
        <f t="shared" si="27"/>
        <v>603.88441686207921</v>
      </c>
      <c r="I538" s="590">
        <f t="shared" si="27"/>
        <v>529.62923865741743</v>
      </c>
      <c r="J538" s="590">
        <f t="shared" si="27"/>
        <v>566.49977337343933</v>
      </c>
      <c r="K538" s="590">
        <f t="shared" si="27"/>
        <v>650.03759604471873</v>
      </c>
      <c r="L538" s="567"/>
    </row>
    <row r="539" spans="2:12" ht="15.75">
      <c r="B539" s="561" t="s">
        <v>278</v>
      </c>
      <c r="C539" s="591">
        <f t="shared" ref="C539:G539" si="28">C522/C483</f>
        <v>585.34317301269209</v>
      </c>
      <c r="D539" s="591">
        <f t="shared" si="28"/>
        <v>88.028765201122539</v>
      </c>
      <c r="E539" s="591">
        <f t="shared" si="28"/>
        <v>59.668188736681884</v>
      </c>
      <c r="F539" s="591">
        <f t="shared" si="28"/>
        <v>101.40495474035255</v>
      </c>
      <c r="G539" s="591">
        <f t="shared" si="28"/>
        <v>223.08737864077671</v>
      </c>
      <c r="H539" s="591">
        <f>H522/H483</f>
        <v>599.96604411926501</v>
      </c>
      <c r="I539" s="591">
        <f t="shared" ref="I539:K539" si="29">I522/I483</f>
        <v>525.10384438016183</v>
      </c>
      <c r="J539" s="591">
        <f t="shared" si="29"/>
        <v>560.26947464804857</v>
      </c>
      <c r="K539" s="591">
        <f t="shared" si="29"/>
        <v>645.15815422540641</v>
      </c>
      <c r="L539" s="569"/>
    </row>
    <row r="540" spans="2:12" ht="15.75">
      <c r="B540" s="561" t="s">
        <v>279</v>
      </c>
      <c r="C540" s="591">
        <f t="shared" ref="C540:K540" si="30">C523/C484</f>
        <v>583.78830233613064</v>
      </c>
      <c r="D540" s="591">
        <f t="shared" si="30"/>
        <v>86.318796724813097</v>
      </c>
      <c r="E540" s="591">
        <f t="shared" si="30"/>
        <v>60.199774690199021</v>
      </c>
      <c r="F540" s="591">
        <f t="shared" si="30"/>
        <v>97.896436525612472</v>
      </c>
      <c r="G540" s="591">
        <f t="shared" si="30"/>
        <v>233.31034482758622</v>
      </c>
      <c r="H540" s="591">
        <f t="shared" si="30"/>
        <v>600.15676283515484</v>
      </c>
      <c r="I540" s="591">
        <f t="shared" si="30"/>
        <v>529.04588945315379</v>
      </c>
      <c r="J540" s="591">
        <f t="shared" si="30"/>
        <v>560.38564222558932</v>
      </c>
      <c r="K540" s="591">
        <f t="shared" si="30"/>
        <v>643.97210950573674</v>
      </c>
      <c r="L540" s="569"/>
    </row>
    <row r="541" spans="2:12" ht="15.75">
      <c r="B541" s="561" t="s">
        <v>280</v>
      </c>
      <c r="C541" s="591">
        <f t="shared" ref="C541:K541" si="31">C524/C485</f>
        <v>590.00981235673896</v>
      </c>
      <c r="D541" s="591">
        <f t="shared" si="31"/>
        <v>79.67097329888027</v>
      </c>
      <c r="E541" s="591">
        <f t="shared" si="31"/>
        <v>48.205107084019772</v>
      </c>
      <c r="F541" s="591">
        <f t="shared" si="31"/>
        <v>98.726593625498012</v>
      </c>
      <c r="G541" s="591">
        <f t="shared" si="31"/>
        <v>263.01442307692309</v>
      </c>
      <c r="H541" s="591">
        <f t="shared" si="31"/>
        <v>606.0654007438369</v>
      </c>
      <c r="I541" s="591">
        <f t="shared" si="31"/>
        <v>532.79928451178455</v>
      </c>
      <c r="J541" s="591">
        <f t="shared" si="31"/>
        <v>560.5407924879222</v>
      </c>
      <c r="K541" s="591">
        <f t="shared" si="31"/>
        <v>653.05323203450178</v>
      </c>
      <c r="L541" s="569"/>
    </row>
    <row r="542" spans="2:12" ht="15.75">
      <c r="B542" s="561" t="s">
        <v>281</v>
      </c>
      <c r="C542" s="591">
        <f t="shared" ref="C542:K542" si="32">C525/C486</f>
        <v>589.91788631356735</v>
      </c>
      <c r="D542" s="591">
        <f t="shared" si="32"/>
        <v>87.509918845807036</v>
      </c>
      <c r="E542" s="591">
        <f t="shared" si="32"/>
        <v>62.458222458754655</v>
      </c>
      <c r="F542" s="591">
        <f t="shared" si="32"/>
        <v>96.493407060825177</v>
      </c>
      <c r="G542" s="591">
        <f t="shared" si="32"/>
        <v>213.49029126213591</v>
      </c>
      <c r="H542" s="591">
        <f t="shared" si="32"/>
        <v>603.97710713407059</v>
      </c>
      <c r="I542" s="591">
        <f t="shared" si="32"/>
        <v>533.61340346775762</v>
      </c>
      <c r="J542" s="591">
        <f t="shared" si="32"/>
        <v>560.72096041531472</v>
      </c>
      <c r="K542" s="591">
        <f t="shared" si="32"/>
        <v>644.91326303116784</v>
      </c>
      <c r="L542" s="569"/>
    </row>
    <row r="543" spans="2:12" ht="15.75">
      <c r="B543" s="561" t="s">
        <v>282</v>
      </c>
      <c r="C543" s="591" t="e">
        <f t="shared" ref="C543:K543" si="33">C526/C487</f>
        <v>#DIV/0!</v>
      </c>
      <c r="D543" s="591" t="e">
        <f t="shared" si="33"/>
        <v>#DIV/0!</v>
      </c>
      <c r="E543" s="591" t="e">
        <f t="shared" si="33"/>
        <v>#DIV/0!</v>
      </c>
      <c r="F543" s="591" t="e">
        <f t="shared" si="33"/>
        <v>#DIV/0!</v>
      </c>
      <c r="G543" s="591" t="e">
        <f t="shared" si="33"/>
        <v>#DIV/0!</v>
      </c>
      <c r="H543" s="591" t="e">
        <f t="shared" si="33"/>
        <v>#DIV/0!</v>
      </c>
      <c r="I543" s="591" t="e">
        <f t="shared" si="33"/>
        <v>#DIV/0!</v>
      </c>
      <c r="J543" s="591" t="e">
        <f t="shared" si="33"/>
        <v>#DIV/0!</v>
      </c>
      <c r="K543" s="591" t="e">
        <f t="shared" si="33"/>
        <v>#DIV/0!</v>
      </c>
      <c r="L543" s="569"/>
    </row>
    <row r="544" spans="2:12" ht="15.75">
      <c r="B544" s="561" t="s">
        <v>283</v>
      </c>
      <c r="C544" s="591" t="e">
        <f t="shared" ref="C544:K544" si="34">C527/C488</f>
        <v>#DIV/0!</v>
      </c>
      <c r="D544" s="591" t="e">
        <f t="shared" si="34"/>
        <v>#DIV/0!</v>
      </c>
      <c r="E544" s="591" t="e">
        <f t="shared" si="34"/>
        <v>#DIV/0!</v>
      </c>
      <c r="F544" s="591" t="e">
        <f t="shared" si="34"/>
        <v>#DIV/0!</v>
      </c>
      <c r="G544" s="591" t="e">
        <f t="shared" si="34"/>
        <v>#DIV/0!</v>
      </c>
      <c r="H544" s="591" t="e">
        <f t="shared" si="34"/>
        <v>#DIV/0!</v>
      </c>
      <c r="I544" s="591" t="e">
        <f t="shared" si="34"/>
        <v>#DIV/0!</v>
      </c>
      <c r="J544" s="591" t="e">
        <f t="shared" si="34"/>
        <v>#DIV/0!</v>
      </c>
      <c r="K544" s="591" t="e">
        <f t="shared" si="34"/>
        <v>#DIV/0!</v>
      </c>
      <c r="L544" s="569"/>
    </row>
    <row r="545" spans="2:12" ht="15.75">
      <c r="B545" s="561" t="s">
        <v>284</v>
      </c>
      <c r="C545" s="591" t="e">
        <f t="shared" ref="C545:K545" si="35">C528/C489</f>
        <v>#DIV/0!</v>
      </c>
      <c r="D545" s="591" t="e">
        <f t="shared" si="35"/>
        <v>#DIV/0!</v>
      </c>
      <c r="E545" s="591" t="e">
        <f t="shared" si="35"/>
        <v>#DIV/0!</v>
      </c>
      <c r="F545" s="591" t="e">
        <f t="shared" si="35"/>
        <v>#DIV/0!</v>
      </c>
      <c r="G545" s="591" t="e">
        <f t="shared" si="35"/>
        <v>#DIV/0!</v>
      </c>
      <c r="H545" s="591" t="e">
        <f t="shared" si="35"/>
        <v>#DIV/0!</v>
      </c>
      <c r="I545" s="591" t="e">
        <f t="shared" si="35"/>
        <v>#DIV/0!</v>
      </c>
      <c r="J545" s="591" t="e">
        <f t="shared" si="35"/>
        <v>#DIV/0!</v>
      </c>
      <c r="K545" s="591" t="e">
        <f t="shared" si="35"/>
        <v>#DIV/0!</v>
      </c>
      <c r="L545" s="569"/>
    </row>
    <row r="546" spans="2:12" ht="15.75">
      <c r="B546" s="561" t="s">
        <v>285</v>
      </c>
      <c r="C546" s="591" t="e">
        <f t="shared" ref="C546:K546" si="36">C529/C490</f>
        <v>#DIV/0!</v>
      </c>
      <c r="D546" s="591" t="e">
        <f t="shared" si="36"/>
        <v>#DIV/0!</v>
      </c>
      <c r="E546" s="591" t="e">
        <f t="shared" si="36"/>
        <v>#DIV/0!</v>
      </c>
      <c r="F546" s="591" t="e">
        <f t="shared" si="36"/>
        <v>#DIV/0!</v>
      </c>
      <c r="G546" s="591" t="e">
        <f t="shared" si="36"/>
        <v>#DIV/0!</v>
      </c>
      <c r="H546" s="591" t="e">
        <f t="shared" si="36"/>
        <v>#DIV/0!</v>
      </c>
      <c r="I546" s="591" t="e">
        <f t="shared" si="36"/>
        <v>#DIV/0!</v>
      </c>
      <c r="J546" s="591" t="e">
        <f t="shared" si="36"/>
        <v>#DIV/0!</v>
      </c>
      <c r="K546" s="591" t="e">
        <f t="shared" si="36"/>
        <v>#DIV/0!</v>
      </c>
      <c r="L546" s="569"/>
    </row>
    <row r="547" spans="2:12" ht="15.75">
      <c r="B547" s="561" t="s">
        <v>286</v>
      </c>
      <c r="C547" s="591" t="e">
        <f t="shared" ref="C547:K547" si="37">C530/C491</f>
        <v>#DIV/0!</v>
      </c>
      <c r="D547" s="591" t="e">
        <f t="shared" si="37"/>
        <v>#DIV/0!</v>
      </c>
      <c r="E547" s="591" t="e">
        <f t="shared" si="37"/>
        <v>#DIV/0!</v>
      </c>
      <c r="F547" s="591" t="e">
        <f t="shared" si="37"/>
        <v>#DIV/0!</v>
      </c>
      <c r="G547" s="591" t="e">
        <f t="shared" si="37"/>
        <v>#DIV/0!</v>
      </c>
      <c r="H547" s="591" t="e">
        <f t="shared" si="37"/>
        <v>#DIV/0!</v>
      </c>
      <c r="I547" s="591" t="e">
        <f t="shared" si="37"/>
        <v>#DIV/0!</v>
      </c>
      <c r="J547" s="591" t="e">
        <f t="shared" si="37"/>
        <v>#DIV/0!</v>
      </c>
      <c r="K547" s="591" t="e">
        <f t="shared" si="37"/>
        <v>#DIV/0!</v>
      </c>
      <c r="L547" s="569"/>
    </row>
    <row r="548" spans="2:12" ht="15.75">
      <c r="B548" s="561" t="s">
        <v>287</v>
      </c>
      <c r="C548" s="591" t="e">
        <f t="shared" ref="C548:K548" si="38">C531/C492</f>
        <v>#DIV/0!</v>
      </c>
      <c r="D548" s="591" t="e">
        <f t="shared" si="38"/>
        <v>#DIV/0!</v>
      </c>
      <c r="E548" s="591" t="e">
        <f t="shared" si="38"/>
        <v>#DIV/0!</v>
      </c>
      <c r="F548" s="591" t="e">
        <f t="shared" si="38"/>
        <v>#DIV/0!</v>
      </c>
      <c r="G548" s="591" t="e">
        <f t="shared" si="38"/>
        <v>#DIV/0!</v>
      </c>
      <c r="H548" s="591" t="e">
        <f t="shared" si="38"/>
        <v>#DIV/0!</v>
      </c>
      <c r="I548" s="591" t="e">
        <f t="shared" si="38"/>
        <v>#DIV/0!</v>
      </c>
      <c r="J548" s="591" t="e">
        <f t="shared" si="38"/>
        <v>#DIV/0!</v>
      </c>
      <c r="K548" s="591" t="e">
        <f t="shared" si="38"/>
        <v>#DIV/0!</v>
      </c>
      <c r="L548" s="569"/>
    </row>
    <row r="549" spans="2:12" ht="16.5" thickBot="1">
      <c r="B549" s="570" t="s">
        <v>288</v>
      </c>
      <c r="C549" s="592" t="e">
        <f t="shared" ref="C549" si="39">C532/C493</f>
        <v>#DIV/0!</v>
      </c>
      <c r="D549" s="592" t="e">
        <f>D532/D493</f>
        <v>#DIV/0!</v>
      </c>
      <c r="E549" s="592" t="e">
        <f t="shared" ref="E549:K549" si="40">E532/E493</f>
        <v>#DIV/0!</v>
      </c>
      <c r="F549" s="592" t="e">
        <f t="shared" si="40"/>
        <v>#DIV/0!</v>
      </c>
      <c r="G549" s="592" t="e">
        <f t="shared" si="40"/>
        <v>#DIV/0!</v>
      </c>
      <c r="H549" s="592" t="e">
        <f t="shared" si="40"/>
        <v>#DIV/0!</v>
      </c>
      <c r="I549" s="592" t="e">
        <f t="shared" si="40"/>
        <v>#DIV/0!</v>
      </c>
      <c r="J549" s="592" t="e">
        <f t="shared" si="40"/>
        <v>#DIV/0!</v>
      </c>
      <c r="K549" s="592" t="e">
        <f t="shared" si="40"/>
        <v>#DIV/0!</v>
      </c>
      <c r="L549" s="572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431" zoomScale="75" workbookViewId="0">
      <selection activeCell="AC473" sqref="AC473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238" t="s">
        <v>364</v>
      </c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</row>
    <row r="3" spans="1:29" ht="12.75" hidden="1" customHeight="1">
      <c r="A3" s="1238"/>
      <c r="B3" s="1238"/>
      <c r="C3" s="1238"/>
      <c r="D3" s="1238"/>
      <c r="E3" s="1238"/>
      <c r="F3" s="1238"/>
      <c r="G3" s="1238"/>
      <c r="H3" s="1238"/>
      <c r="I3" s="1238"/>
      <c r="J3" s="1238"/>
      <c r="K3" s="1238"/>
      <c r="L3" s="1238"/>
      <c r="M3" s="1238"/>
    </row>
    <row r="4" spans="1:29" ht="12.75" hidden="1" customHeight="1">
      <c r="A4" s="1238"/>
      <c r="B4" s="1238"/>
      <c r="C4" s="1238"/>
      <c r="D4" s="1238"/>
      <c r="E4" s="1238"/>
      <c r="F4" s="1238"/>
      <c r="G4" s="1238"/>
      <c r="H4" s="1238"/>
      <c r="I4" s="1238"/>
      <c r="J4" s="1238"/>
      <c r="K4" s="1238"/>
      <c r="L4" s="1238"/>
      <c r="M4" s="1238"/>
    </row>
    <row r="5" spans="1:29" ht="20.25">
      <c r="A5" s="160" t="s">
        <v>220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221</v>
      </c>
      <c r="M7" s="163"/>
      <c r="N7" s="163"/>
      <c r="O7" s="163"/>
      <c r="P7" s="162">
        <v>2003</v>
      </c>
      <c r="Q7" s="1237" t="s">
        <v>222</v>
      </c>
      <c r="R7" s="1237"/>
      <c r="S7" s="1237"/>
      <c r="T7" s="165"/>
      <c r="U7" s="162">
        <v>2003</v>
      </c>
      <c r="V7" s="1237" t="s">
        <v>223</v>
      </c>
      <c r="W7" s="1239"/>
      <c r="X7" s="165"/>
      <c r="Y7" s="163"/>
      <c r="Z7" s="162" t="s">
        <v>224</v>
      </c>
      <c r="AB7" s="166"/>
      <c r="AC7" s="166"/>
    </row>
    <row r="8" spans="1:29" ht="15.75" thickBot="1">
      <c r="A8" s="167"/>
      <c r="B8" s="168" t="s">
        <v>225</v>
      </c>
      <c r="C8" s="168" t="s">
        <v>226</v>
      </c>
      <c r="D8" s="168" t="s">
        <v>227</v>
      </c>
      <c r="E8" s="168" t="s">
        <v>228</v>
      </c>
      <c r="F8" s="168" t="s">
        <v>229</v>
      </c>
      <c r="G8" s="168" t="s">
        <v>230</v>
      </c>
      <c r="H8" s="168" t="s">
        <v>231</v>
      </c>
      <c r="I8" s="168" t="s">
        <v>232</v>
      </c>
      <c r="J8" s="168" t="s">
        <v>233</v>
      </c>
      <c r="K8" s="168" t="s">
        <v>234</v>
      </c>
      <c r="L8" s="168" t="s">
        <v>235</v>
      </c>
      <c r="M8" s="169" t="s">
        <v>236</v>
      </c>
      <c r="N8" s="163"/>
      <c r="O8" s="167"/>
      <c r="P8" s="168" t="s">
        <v>237</v>
      </c>
      <c r="Q8" s="168" t="s">
        <v>238</v>
      </c>
      <c r="R8" s="168" t="s">
        <v>239</v>
      </c>
      <c r="S8" s="169" t="s">
        <v>240</v>
      </c>
      <c r="T8" s="163"/>
      <c r="U8" s="167"/>
      <c r="V8" s="168" t="s">
        <v>241</v>
      </c>
      <c r="W8" s="169" t="s">
        <v>242</v>
      </c>
      <c r="X8" s="163"/>
      <c r="Y8" s="167"/>
      <c r="Z8" s="170" t="s">
        <v>243</v>
      </c>
      <c r="AB8" s="166"/>
      <c r="AC8" s="166"/>
    </row>
    <row r="9" spans="1:29" ht="15.75" thickBot="1">
      <c r="A9" s="171" t="s">
        <v>244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244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244</v>
      </c>
      <c r="V9" s="172">
        <v>5298.6</v>
      </c>
      <c r="W9" s="174">
        <v>5104.3999999999996</v>
      </c>
      <c r="X9" s="163"/>
      <c r="Y9" s="171" t="s">
        <v>244</v>
      </c>
      <c r="Z9" s="175">
        <v>5204.4530000000004</v>
      </c>
      <c r="AB9" s="166"/>
      <c r="AC9" s="166"/>
    </row>
    <row r="10" spans="1:29" ht="15">
      <c r="A10" s="176" t="s">
        <v>245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245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245</v>
      </c>
      <c r="V10" s="177">
        <v>6381.2060000000001</v>
      </c>
      <c r="W10" s="178">
        <v>6165.3609999999999</v>
      </c>
      <c r="X10" s="163"/>
      <c r="Y10" s="176" t="s">
        <v>245</v>
      </c>
      <c r="Z10" s="179">
        <v>6283.1679999999997</v>
      </c>
      <c r="AB10" s="166"/>
      <c r="AC10" s="166"/>
    </row>
    <row r="11" spans="1:29" ht="15">
      <c r="A11" s="176" t="s">
        <v>246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246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246</v>
      </c>
      <c r="V11" s="177">
        <v>6075.4960000000001</v>
      </c>
      <c r="W11" s="178">
        <v>6143.8389999999999</v>
      </c>
      <c r="X11" s="163"/>
      <c r="Y11" s="176" t="s">
        <v>246</v>
      </c>
      <c r="Z11" s="180">
        <v>6119.2340000000004</v>
      </c>
      <c r="AB11" s="166"/>
      <c r="AC11" s="166"/>
    </row>
    <row r="12" spans="1:29" ht="15">
      <c r="A12" s="176" t="s">
        <v>247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247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247</v>
      </c>
      <c r="V12" s="177">
        <v>6223.5659999999998</v>
      </c>
      <c r="W12" s="178">
        <v>5835.3829999999998</v>
      </c>
      <c r="X12" s="163"/>
      <c r="Y12" s="176" t="s">
        <v>247</v>
      </c>
      <c r="Z12" s="180">
        <v>5993.1120000000001</v>
      </c>
      <c r="AB12" s="166"/>
      <c r="AC12" s="166"/>
    </row>
    <row r="13" spans="1:29" ht="15">
      <c r="A13" s="176" t="s">
        <v>99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99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99</v>
      </c>
      <c r="V13" s="177">
        <v>3413.306</v>
      </c>
      <c r="W13" s="178">
        <v>3773.232</v>
      </c>
      <c r="X13" s="163"/>
      <c r="Y13" s="176" t="s">
        <v>99</v>
      </c>
      <c r="Z13" s="180">
        <v>3603.2739999999999</v>
      </c>
      <c r="AB13" s="166"/>
      <c r="AC13" s="166"/>
    </row>
    <row r="14" spans="1:29" ht="15.75" thickBot="1">
      <c r="A14" s="171" t="s">
        <v>248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248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248</v>
      </c>
      <c r="V14" s="172">
        <v>6025.3019999999997</v>
      </c>
      <c r="W14" s="174">
        <v>5704.72</v>
      </c>
      <c r="X14" s="163"/>
      <c r="Y14" s="171" t="s">
        <v>248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221</v>
      </c>
      <c r="M16" s="163"/>
      <c r="N16" s="163"/>
      <c r="O16" s="162">
        <v>2004</v>
      </c>
      <c r="P16" s="1237" t="s">
        <v>222</v>
      </c>
      <c r="Q16" s="1237"/>
      <c r="R16" s="1237"/>
      <c r="S16" s="1237"/>
      <c r="T16" s="163"/>
      <c r="U16" s="162">
        <v>2004</v>
      </c>
      <c r="V16" s="1237" t="s">
        <v>223</v>
      </c>
      <c r="W16" s="1237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225</v>
      </c>
      <c r="C17" s="168" t="s">
        <v>226</v>
      </c>
      <c r="D17" s="168" t="s">
        <v>227</v>
      </c>
      <c r="E17" s="168" t="s">
        <v>228</v>
      </c>
      <c r="F17" s="168" t="s">
        <v>229</v>
      </c>
      <c r="G17" s="168" t="s">
        <v>230</v>
      </c>
      <c r="H17" s="168" t="s">
        <v>231</v>
      </c>
      <c r="I17" s="168" t="s">
        <v>232</v>
      </c>
      <c r="J17" s="168" t="s">
        <v>233</v>
      </c>
      <c r="K17" s="168" t="s">
        <v>234</v>
      </c>
      <c r="L17" s="168" t="s">
        <v>235</v>
      </c>
      <c r="M17" s="169" t="s">
        <v>236</v>
      </c>
      <c r="N17" s="163"/>
      <c r="O17" s="167"/>
      <c r="P17" s="168" t="s">
        <v>237</v>
      </c>
      <c r="Q17" s="168" t="s">
        <v>238</v>
      </c>
      <c r="R17" s="168" t="s">
        <v>239</v>
      </c>
      <c r="S17" s="169" t="s">
        <v>240</v>
      </c>
      <c r="T17" s="163"/>
      <c r="U17" s="167"/>
      <c r="V17" s="168" t="s">
        <v>241</v>
      </c>
      <c r="W17" s="169" t="s">
        <v>242</v>
      </c>
      <c r="X17" s="163"/>
      <c r="Y17" s="167"/>
      <c r="Z17" s="170" t="s">
        <v>243</v>
      </c>
      <c r="AB17" s="166"/>
      <c r="AC17" s="166"/>
    </row>
    <row r="18" spans="1:37" ht="15.75" thickBot="1">
      <c r="A18" s="182" t="s">
        <v>244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244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244</v>
      </c>
      <c r="V18" s="172">
        <v>6394.6</v>
      </c>
      <c r="W18" s="174">
        <v>7499.9</v>
      </c>
      <c r="X18" s="163"/>
      <c r="Y18" s="171" t="s">
        <v>244</v>
      </c>
      <c r="Z18" s="175">
        <v>7081.6170000000002</v>
      </c>
      <c r="AB18" s="166"/>
      <c r="AC18" s="166"/>
    </row>
    <row r="19" spans="1:37" ht="15">
      <c r="A19" s="176" t="s">
        <v>245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245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245</v>
      </c>
      <c r="V19" s="177">
        <v>7136.482</v>
      </c>
      <c r="W19" s="178">
        <v>8345.0130000000008</v>
      </c>
      <c r="X19" s="163"/>
      <c r="Y19" s="176" t="s">
        <v>245</v>
      </c>
      <c r="Z19" s="179">
        <v>7881.8980000000001</v>
      </c>
      <c r="AB19" s="166"/>
      <c r="AC19" s="166"/>
    </row>
    <row r="20" spans="1:37" ht="15">
      <c r="A20" s="176" t="s">
        <v>246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246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246</v>
      </c>
      <c r="V20" s="177">
        <v>7199.1760000000004</v>
      </c>
      <c r="W20" s="178">
        <v>8307.7579999999998</v>
      </c>
      <c r="X20" s="163"/>
      <c r="Y20" s="176" t="s">
        <v>246</v>
      </c>
      <c r="Z20" s="180">
        <v>8058.64</v>
      </c>
      <c r="AB20" s="166"/>
      <c r="AC20" s="166"/>
    </row>
    <row r="21" spans="1:37" ht="15">
      <c r="A21" s="176" t="s">
        <v>247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247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247</v>
      </c>
      <c r="V21" s="177">
        <v>7403.2150000000001</v>
      </c>
      <c r="W21" s="178">
        <v>7186.5919999999996</v>
      </c>
      <c r="X21" s="163"/>
      <c r="Y21" s="176" t="s">
        <v>247</v>
      </c>
      <c r="Z21" s="180">
        <v>7199.8770000000004</v>
      </c>
      <c r="AB21" s="166"/>
      <c r="AC21" s="166"/>
    </row>
    <row r="22" spans="1:37" ht="15">
      <c r="A22" s="176" t="s">
        <v>99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99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99</v>
      </c>
      <c r="V22" s="177">
        <v>5595.8459999999995</v>
      </c>
      <c r="W22" s="178">
        <v>6771.0429999999997</v>
      </c>
      <c r="X22" s="163"/>
      <c r="Y22" s="176" t="s">
        <v>99</v>
      </c>
      <c r="Z22" s="180">
        <v>6379.8519999999999</v>
      </c>
      <c r="AB22" s="166"/>
      <c r="AC22" s="166"/>
    </row>
    <row r="23" spans="1:37" ht="15.75" thickBot="1">
      <c r="A23" s="171" t="s">
        <v>248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248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248</v>
      </c>
      <c r="V23" s="172">
        <v>6292.33</v>
      </c>
      <c r="W23" s="174">
        <v>7297.3760000000002</v>
      </c>
      <c r="X23" s="163"/>
      <c r="Y23" s="171" t="s">
        <v>248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221</v>
      </c>
      <c r="M25" s="163"/>
      <c r="N25" s="163"/>
      <c r="O25" s="162">
        <v>2005</v>
      </c>
      <c r="P25" s="1237" t="s">
        <v>222</v>
      </c>
      <c r="Q25" s="1237"/>
      <c r="R25" s="1237"/>
      <c r="S25" s="1237"/>
      <c r="T25" s="163"/>
      <c r="U25" s="162">
        <v>2005</v>
      </c>
      <c r="V25" s="1237" t="s">
        <v>223</v>
      </c>
      <c r="W25" s="1237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225</v>
      </c>
      <c r="C26" s="168" t="s">
        <v>226</v>
      </c>
      <c r="D26" s="168" t="s">
        <v>227</v>
      </c>
      <c r="E26" s="168" t="s">
        <v>228</v>
      </c>
      <c r="F26" s="168" t="s">
        <v>229</v>
      </c>
      <c r="G26" s="168" t="s">
        <v>230</v>
      </c>
      <c r="H26" s="168" t="s">
        <v>231</v>
      </c>
      <c r="I26" s="168" t="s">
        <v>232</v>
      </c>
      <c r="J26" s="168" t="s">
        <v>233</v>
      </c>
      <c r="K26" s="168" t="s">
        <v>234</v>
      </c>
      <c r="L26" s="168" t="s">
        <v>235</v>
      </c>
      <c r="M26" s="169" t="s">
        <v>236</v>
      </c>
      <c r="N26" s="163"/>
      <c r="O26" s="167"/>
      <c r="P26" s="168" t="s">
        <v>237</v>
      </c>
      <c r="Q26" s="168" t="s">
        <v>238</v>
      </c>
      <c r="R26" s="168" t="s">
        <v>239</v>
      </c>
      <c r="S26" s="169" t="s">
        <v>240</v>
      </c>
      <c r="T26" s="163"/>
      <c r="U26" s="167"/>
      <c r="V26" s="168" t="s">
        <v>241</v>
      </c>
      <c r="W26" s="169" t="s">
        <v>242</v>
      </c>
      <c r="X26" s="163"/>
      <c r="Y26" s="167"/>
      <c r="Z26" s="170" t="s">
        <v>243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244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244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244</v>
      </c>
      <c r="V27" s="172">
        <v>8203.7999999999993</v>
      </c>
      <c r="W27" s="174">
        <v>8056.2</v>
      </c>
      <c r="X27" s="163"/>
      <c r="Y27" s="171" t="s">
        <v>244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245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245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245</v>
      </c>
      <c r="V28" s="177">
        <v>8960.4989999999998</v>
      </c>
      <c r="W28" s="178">
        <v>8903.625</v>
      </c>
      <c r="X28" s="163"/>
      <c r="Y28" s="176" t="s">
        <v>245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246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246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246</v>
      </c>
      <c r="V29" s="177">
        <v>8833.0990000000002</v>
      </c>
      <c r="W29" s="178">
        <v>8795.5149999999994</v>
      </c>
      <c r="X29" s="163"/>
      <c r="Y29" s="176" t="s">
        <v>246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247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247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247</v>
      </c>
      <c r="V30" s="177">
        <v>6564.4780000000001</v>
      </c>
      <c r="W30" s="178">
        <v>7632.3490000000002</v>
      </c>
      <c r="X30" s="163"/>
      <c r="Y30" s="176" t="s">
        <v>247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99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99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99</v>
      </c>
      <c r="V31" s="177">
        <v>7472.567</v>
      </c>
      <c r="W31" s="178">
        <v>7092.7120000000004</v>
      </c>
      <c r="X31" s="163"/>
      <c r="Y31" s="176" t="s">
        <v>99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248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248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248</v>
      </c>
      <c r="V32" s="172">
        <v>7816.9279999999999</v>
      </c>
      <c r="W32" s="174">
        <v>7704.9870000000001</v>
      </c>
      <c r="X32" s="163"/>
      <c r="Y32" s="171" t="s">
        <v>248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221</v>
      </c>
      <c r="M34" s="163"/>
      <c r="N34" s="163"/>
      <c r="O34" s="162">
        <v>2006</v>
      </c>
      <c r="P34" s="1237" t="s">
        <v>222</v>
      </c>
      <c r="Q34" s="1237"/>
      <c r="R34" s="1237"/>
      <c r="S34" s="1237"/>
      <c r="T34" s="163"/>
      <c r="U34" s="162">
        <v>2006</v>
      </c>
      <c r="V34" s="1237" t="s">
        <v>223</v>
      </c>
      <c r="W34" s="1237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225</v>
      </c>
      <c r="C35" s="168" t="s">
        <v>226</v>
      </c>
      <c r="D35" s="168" t="s">
        <v>227</v>
      </c>
      <c r="E35" s="168" t="s">
        <v>228</v>
      </c>
      <c r="F35" s="168" t="s">
        <v>229</v>
      </c>
      <c r="G35" s="168" t="s">
        <v>230</v>
      </c>
      <c r="H35" s="168" t="s">
        <v>231</v>
      </c>
      <c r="I35" s="168" t="s">
        <v>232</v>
      </c>
      <c r="J35" s="168" t="s">
        <v>233</v>
      </c>
      <c r="K35" s="168" t="s">
        <v>234</v>
      </c>
      <c r="L35" s="168" t="s">
        <v>235</v>
      </c>
      <c r="M35" s="169" t="s">
        <v>236</v>
      </c>
      <c r="N35" s="163"/>
      <c r="O35" s="167"/>
      <c r="P35" s="168" t="s">
        <v>237</v>
      </c>
      <c r="Q35" s="168" t="s">
        <v>238</v>
      </c>
      <c r="R35" s="168" t="s">
        <v>239</v>
      </c>
      <c r="S35" s="169" t="s">
        <v>240</v>
      </c>
      <c r="T35" s="163"/>
      <c r="U35" s="167"/>
      <c r="V35" s="168" t="s">
        <v>241</v>
      </c>
      <c r="W35" s="169" t="s">
        <v>242</v>
      </c>
      <c r="X35" s="163"/>
      <c r="Y35" s="167"/>
      <c r="Z35" s="170" t="s">
        <v>243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244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244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244</v>
      </c>
      <c r="V36" s="172">
        <v>8369.7999999999993</v>
      </c>
      <c r="W36" s="174">
        <v>8256.9</v>
      </c>
      <c r="X36" s="163"/>
      <c r="Y36" s="171" t="s">
        <v>244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245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245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245</v>
      </c>
      <c r="V37" s="177">
        <v>9445.6299999999992</v>
      </c>
      <c r="W37" s="178">
        <v>9277.3549999999996</v>
      </c>
      <c r="X37" s="163"/>
      <c r="Y37" s="176" t="s">
        <v>245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246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246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246</v>
      </c>
      <c r="V38" s="177">
        <v>9368.2420000000002</v>
      </c>
      <c r="W38" s="178">
        <v>9341.1450000000004</v>
      </c>
      <c r="X38" s="163"/>
      <c r="Y38" s="176" t="s">
        <v>246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247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247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247</v>
      </c>
      <c r="V39" s="177">
        <v>7110.4449999999997</v>
      </c>
      <c r="W39" s="178">
        <v>7554.1469999999999</v>
      </c>
      <c r="X39" s="163"/>
      <c r="Y39" s="176" t="s">
        <v>247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99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99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99</v>
      </c>
      <c r="V40" s="177">
        <v>7257.67</v>
      </c>
      <c r="W40" s="178">
        <v>7121.8339999999998</v>
      </c>
      <c r="X40" s="163"/>
      <c r="Y40" s="176" t="s">
        <v>99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248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248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248</v>
      </c>
      <c r="V41" s="172">
        <v>7958.9030000000002</v>
      </c>
      <c r="W41" s="174">
        <v>7918.7650000000003</v>
      </c>
      <c r="X41" s="163"/>
      <c r="Y41" s="171" t="s">
        <v>248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221</v>
      </c>
      <c r="M43" s="163"/>
      <c r="N43" s="163"/>
      <c r="O43" s="162">
        <v>2007</v>
      </c>
      <c r="P43" s="1237" t="s">
        <v>222</v>
      </c>
      <c r="Q43" s="1237"/>
      <c r="R43" s="1237"/>
      <c r="S43" s="1237"/>
      <c r="T43" s="163"/>
      <c r="U43" s="162">
        <v>2007</v>
      </c>
      <c r="V43" s="1237" t="s">
        <v>223</v>
      </c>
      <c r="W43" s="1237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225</v>
      </c>
      <c r="C44" s="168" t="s">
        <v>226</v>
      </c>
      <c r="D44" s="168" t="s">
        <v>227</v>
      </c>
      <c r="E44" s="168" t="s">
        <v>228</v>
      </c>
      <c r="F44" s="168" t="s">
        <v>229</v>
      </c>
      <c r="G44" s="168" t="s">
        <v>230</v>
      </c>
      <c r="H44" s="168" t="s">
        <v>231</v>
      </c>
      <c r="I44" s="168" t="s">
        <v>232</v>
      </c>
      <c r="J44" s="168" t="s">
        <v>233</v>
      </c>
      <c r="K44" s="168" t="s">
        <v>234</v>
      </c>
      <c r="L44" s="168" t="s">
        <v>235</v>
      </c>
      <c r="M44" s="169" t="s">
        <v>236</v>
      </c>
      <c r="N44" s="163"/>
      <c r="O44" s="167"/>
      <c r="P44" s="168" t="s">
        <v>237</v>
      </c>
      <c r="Q44" s="168" t="s">
        <v>238</v>
      </c>
      <c r="R44" s="168" t="s">
        <v>239</v>
      </c>
      <c r="S44" s="169" t="s">
        <v>240</v>
      </c>
      <c r="T44" s="163"/>
      <c r="U44" s="167"/>
      <c r="V44" s="168" t="s">
        <v>241</v>
      </c>
      <c r="W44" s="169" t="s">
        <v>242</v>
      </c>
      <c r="X44" s="163"/>
      <c r="Y44" s="167"/>
      <c r="Z44" s="170" t="s">
        <v>243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244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244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244</v>
      </c>
      <c r="V45" s="172">
        <v>8203.5300000000007</v>
      </c>
      <c r="W45" s="174">
        <v>7910.0129999999999</v>
      </c>
      <c r="X45" s="163"/>
      <c r="Y45" s="171" t="s">
        <v>244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245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245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245</v>
      </c>
      <c r="V46" s="177">
        <v>9086.6129999999994</v>
      </c>
      <c r="W46" s="178">
        <v>8680.4789999999994</v>
      </c>
      <c r="X46" s="163"/>
      <c r="Y46" s="176" t="s">
        <v>245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246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246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246</v>
      </c>
      <c r="V47" s="177">
        <v>9027.6849999999995</v>
      </c>
      <c r="W47" s="178">
        <v>8705.9120000000003</v>
      </c>
      <c r="X47" s="163"/>
      <c r="Y47" s="176" t="s">
        <v>246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247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247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247</v>
      </c>
      <c r="V48" s="177">
        <v>7567.1090000000004</v>
      </c>
      <c r="W48" s="178">
        <v>7427.6570000000002</v>
      </c>
      <c r="X48" s="163"/>
      <c r="Y48" s="176" t="s">
        <v>247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99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99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99</v>
      </c>
      <c r="V49" s="177">
        <v>7169.8860000000004</v>
      </c>
      <c r="W49" s="178">
        <v>7052.7560000000003</v>
      </c>
      <c r="X49" s="163"/>
      <c r="Y49" s="176" t="s">
        <v>99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248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248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248</v>
      </c>
      <c r="V50" s="172">
        <v>7811.8819999999996</v>
      </c>
      <c r="W50" s="174">
        <v>7717.9570000000003</v>
      </c>
      <c r="X50" s="163"/>
      <c r="Y50" s="171" t="s">
        <v>248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221</v>
      </c>
      <c r="M52" s="163"/>
      <c r="N52" s="197"/>
      <c r="O52" s="162">
        <v>2008</v>
      </c>
      <c r="P52" s="1237" t="s">
        <v>222</v>
      </c>
      <c r="Q52" s="1237"/>
      <c r="R52" s="1237"/>
      <c r="S52" s="1237"/>
      <c r="T52" s="163"/>
      <c r="U52" s="162">
        <v>2008</v>
      </c>
      <c r="V52" s="1237" t="s">
        <v>223</v>
      </c>
      <c r="W52" s="1237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225</v>
      </c>
      <c r="C53" s="168" t="s">
        <v>226</v>
      </c>
      <c r="D53" s="168" t="s">
        <v>227</v>
      </c>
      <c r="E53" s="168" t="s">
        <v>228</v>
      </c>
      <c r="F53" s="168" t="s">
        <v>229</v>
      </c>
      <c r="G53" s="168" t="s">
        <v>230</v>
      </c>
      <c r="H53" s="168" t="s">
        <v>231</v>
      </c>
      <c r="I53" s="168" t="s">
        <v>232</v>
      </c>
      <c r="J53" s="168" t="s">
        <v>233</v>
      </c>
      <c r="K53" s="168" t="s">
        <v>234</v>
      </c>
      <c r="L53" s="168" t="s">
        <v>235</v>
      </c>
      <c r="M53" s="169" t="s">
        <v>236</v>
      </c>
      <c r="N53" s="197"/>
      <c r="O53" s="167"/>
      <c r="P53" s="168" t="s">
        <v>237</v>
      </c>
      <c r="Q53" s="168" t="s">
        <v>238</v>
      </c>
      <c r="R53" s="168" t="s">
        <v>239</v>
      </c>
      <c r="S53" s="169" t="s">
        <v>240</v>
      </c>
      <c r="T53" s="163"/>
      <c r="U53" s="167"/>
      <c r="V53" s="168" t="s">
        <v>241</v>
      </c>
      <c r="W53" s="169" t="s">
        <v>242</v>
      </c>
      <c r="X53" s="163"/>
      <c r="Y53" s="167"/>
      <c r="Z53" s="170" t="s">
        <v>243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244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244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244</v>
      </c>
      <c r="V54" s="172">
        <v>8250.0499999999993</v>
      </c>
      <c r="W54" s="174">
        <v>8212.5</v>
      </c>
      <c r="X54" s="163"/>
      <c r="Y54" s="171" t="s">
        <v>244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245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245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245</v>
      </c>
      <c r="V55" s="177">
        <v>8921.6650000000009</v>
      </c>
      <c r="W55" s="178">
        <v>9035.5820000000003</v>
      </c>
      <c r="X55" s="163"/>
      <c r="Y55" s="176" t="s">
        <v>245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246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246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246</v>
      </c>
      <c r="V56" s="177">
        <v>8893.0709999999999</v>
      </c>
      <c r="W56" s="178">
        <v>9091.5149999999994</v>
      </c>
      <c r="X56" s="163"/>
      <c r="Y56" s="176" t="s">
        <v>246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247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247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247</v>
      </c>
      <c r="V57" s="177">
        <v>7486.4110000000001</v>
      </c>
      <c r="W57" s="178">
        <v>7866.26</v>
      </c>
      <c r="X57" s="163"/>
      <c r="Y57" s="176" t="s">
        <v>247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99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99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99</v>
      </c>
      <c r="V58" s="177">
        <v>7305.5460000000003</v>
      </c>
      <c r="W58" s="178">
        <v>7231.9449999999997</v>
      </c>
      <c r="X58" s="163"/>
      <c r="Y58" s="176" t="s">
        <v>99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248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248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248</v>
      </c>
      <c r="V59" s="172">
        <v>7963.2809999999999</v>
      </c>
      <c r="W59" s="174">
        <v>7935.1210000000001</v>
      </c>
      <c r="X59" s="163"/>
      <c r="Y59" s="171" t="s">
        <v>248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221</v>
      </c>
      <c r="M61" s="163"/>
      <c r="N61" s="197"/>
      <c r="O61" s="162">
        <v>2009</v>
      </c>
      <c r="P61" s="1237" t="s">
        <v>222</v>
      </c>
      <c r="Q61" s="1237"/>
      <c r="R61" s="1237"/>
      <c r="S61" s="1237"/>
      <c r="T61" s="163"/>
      <c r="U61" s="162">
        <v>2009</v>
      </c>
      <c r="V61" s="1237" t="s">
        <v>223</v>
      </c>
      <c r="W61" s="1237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225</v>
      </c>
      <c r="C62" s="168" t="s">
        <v>226</v>
      </c>
      <c r="D62" s="168" t="s">
        <v>227</v>
      </c>
      <c r="E62" s="168" t="s">
        <v>228</v>
      </c>
      <c r="F62" s="168" t="s">
        <v>229</v>
      </c>
      <c r="G62" s="168" t="s">
        <v>230</v>
      </c>
      <c r="H62" s="168" t="s">
        <v>231</v>
      </c>
      <c r="I62" s="168" t="s">
        <v>232</v>
      </c>
      <c r="J62" s="168" t="s">
        <v>233</v>
      </c>
      <c r="K62" s="168" t="s">
        <v>234</v>
      </c>
      <c r="L62" s="168" t="s">
        <v>235</v>
      </c>
      <c r="M62" s="169" t="s">
        <v>236</v>
      </c>
      <c r="N62" s="197"/>
      <c r="O62" s="167"/>
      <c r="P62" s="168" t="s">
        <v>237</v>
      </c>
      <c r="Q62" s="168" t="s">
        <v>238</v>
      </c>
      <c r="R62" s="168" t="s">
        <v>239</v>
      </c>
      <c r="S62" s="169" t="s">
        <v>240</v>
      </c>
      <c r="T62" s="163"/>
      <c r="U62" s="167"/>
      <c r="V62" s="168" t="s">
        <v>241</v>
      </c>
      <c r="W62" s="169" t="s">
        <v>242</v>
      </c>
      <c r="X62" s="163"/>
      <c r="Y62" s="167"/>
      <c r="Z62" s="170" t="s">
        <v>243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244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244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244</v>
      </c>
      <c r="V63" s="172">
        <v>9483.0300000000007</v>
      </c>
      <c r="W63" s="174">
        <v>9315.18</v>
      </c>
      <c r="X63" s="163"/>
      <c r="Y63" s="171" t="s">
        <v>244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245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245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245</v>
      </c>
      <c r="V64" s="177">
        <v>10331.672</v>
      </c>
      <c r="W64" s="178">
        <v>10504.382</v>
      </c>
      <c r="X64" s="163"/>
      <c r="Y64" s="176" t="s">
        <v>245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246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246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246</v>
      </c>
      <c r="V65" s="177">
        <v>10592.543</v>
      </c>
      <c r="W65" s="178">
        <v>10782.306</v>
      </c>
      <c r="X65" s="163"/>
      <c r="Y65" s="176" t="s">
        <v>246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247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247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247</v>
      </c>
      <c r="V66" s="177">
        <v>8341.134</v>
      </c>
      <c r="W66" s="178">
        <v>8006.2190000000001</v>
      </c>
      <c r="X66" s="163"/>
      <c r="Y66" s="176" t="s">
        <v>247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99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99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99</v>
      </c>
      <c r="V67" s="177">
        <v>8312.0540000000001</v>
      </c>
      <c r="W67" s="178">
        <v>7820.0029999999997</v>
      </c>
      <c r="X67" s="163"/>
      <c r="Y67" s="176" t="s">
        <v>99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248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248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248</v>
      </c>
      <c r="V68" s="172">
        <v>8952.7620000000006</v>
      </c>
      <c r="W68" s="174">
        <v>9090.4519999999993</v>
      </c>
      <c r="X68" s="163"/>
      <c r="Y68" s="171" t="s">
        <v>248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221</v>
      </c>
      <c r="M70" s="163"/>
      <c r="N70" s="197"/>
      <c r="O70" s="162">
        <v>2010</v>
      </c>
      <c r="P70" s="1237" t="s">
        <v>222</v>
      </c>
      <c r="Q70" s="1237"/>
      <c r="R70" s="1237"/>
      <c r="S70" s="1237"/>
      <c r="T70" s="163"/>
      <c r="U70" s="162">
        <v>2010</v>
      </c>
      <c r="V70" s="1237" t="s">
        <v>223</v>
      </c>
      <c r="W70" s="1237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225</v>
      </c>
      <c r="C71" s="203" t="s">
        <v>226</v>
      </c>
      <c r="D71" s="203" t="s">
        <v>227</v>
      </c>
      <c r="E71" s="203" t="s">
        <v>228</v>
      </c>
      <c r="F71" s="203" t="s">
        <v>229</v>
      </c>
      <c r="G71" s="203" t="s">
        <v>230</v>
      </c>
      <c r="H71" s="203" t="s">
        <v>231</v>
      </c>
      <c r="I71" s="203" t="s">
        <v>232</v>
      </c>
      <c r="J71" s="203" t="s">
        <v>233</v>
      </c>
      <c r="K71" s="203" t="s">
        <v>234</v>
      </c>
      <c r="L71" s="203" t="s">
        <v>235</v>
      </c>
      <c r="M71" s="204" t="s">
        <v>236</v>
      </c>
      <c r="N71" s="197"/>
      <c r="O71" s="167"/>
      <c r="P71" s="168" t="s">
        <v>237</v>
      </c>
      <c r="Q71" s="168" t="s">
        <v>238</v>
      </c>
      <c r="R71" s="168" t="s">
        <v>239</v>
      </c>
      <c r="S71" s="169" t="s">
        <v>240</v>
      </c>
      <c r="T71" s="163"/>
      <c r="U71" s="167"/>
      <c r="V71" s="168" t="s">
        <v>241</v>
      </c>
      <c r="W71" s="169" t="s">
        <v>242</v>
      </c>
      <c r="X71" s="163"/>
      <c r="Y71" s="167"/>
      <c r="Z71" s="205" t="s">
        <v>243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244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244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244</v>
      </c>
      <c r="V72" s="172">
        <v>9007.6299999999992</v>
      </c>
      <c r="W72" s="174">
        <v>9136.4240000000009</v>
      </c>
      <c r="X72" s="163"/>
      <c r="Y72" s="171" t="s">
        <v>244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245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245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245</v>
      </c>
      <c r="V73" s="217">
        <v>9849.9439999999995</v>
      </c>
      <c r="W73" s="218">
        <v>10038.436</v>
      </c>
      <c r="X73" s="163"/>
      <c r="Y73" s="216" t="s">
        <v>245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246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246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246</v>
      </c>
      <c r="V74" s="177">
        <v>9861.3310000000001</v>
      </c>
      <c r="W74" s="178">
        <v>10131.093000000001</v>
      </c>
      <c r="X74" s="163"/>
      <c r="Y74" s="176" t="s">
        <v>246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247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247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247</v>
      </c>
      <c r="V75" s="177">
        <v>8759.7520000000004</v>
      </c>
      <c r="W75" s="178">
        <v>8270.3209999999999</v>
      </c>
      <c r="X75" s="163"/>
      <c r="Y75" s="176" t="s">
        <v>247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99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99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99</v>
      </c>
      <c r="V76" s="177">
        <v>7824.2079999999996</v>
      </c>
      <c r="W76" s="178">
        <v>7760.3609999999999</v>
      </c>
      <c r="X76" s="163"/>
      <c r="Y76" s="176" t="s">
        <v>99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248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248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248</v>
      </c>
      <c r="V77" s="172">
        <v>8758.4639999999999</v>
      </c>
      <c r="W77" s="174">
        <v>8670.9570000000003</v>
      </c>
      <c r="X77" s="163"/>
      <c r="Y77" s="171" t="s">
        <v>248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221</v>
      </c>
      <c r="M79" s="163"/>
      <c r="N79" s="197"/>
      <c r="O79" s="162">
        <v>2011</v>
      </c>
      <c r="P79" s="1237" t="s">
        <v>222</v>
      </c>
      <c r="Q79" s="1237"/>
      <c r="R79" s="1237"/>
      <c r="S79" s="1237"/>
      <c r="T79" s="163"/>
      <c r="U79" s="162">
        <v>2011</v>
      </c>
      <c r="V79" s="1237" t="s">
        <v>223</v>
      </c>
      <c r="W79" s="1237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225</v>
      </c>
      <c r="C80" s="203" t="s">
        <v>226</v>
      </c>
      <c r="D80" s="203" t="s">
        <v>227</v>
      </c>
      <c r="E80" s="203" t="s">
        <v>228</v>
      </c>
      <c r="F80" s="203" t="s">
        <v>229</v>
      </c>
      <c r="G80" s="203" t="s">
        <v>230</v>
      </c>
      <c r="H80" s="203" t="s">
        <v>231</v>
      </c>
      <c r="I80" s="203" t="s">
        <v>232</v>
      </c>
      <c r="J80" s="203" t="s">
        <v>233</v>
      </c>
      <c r="K80" s="203" t="s">
        <v>234</v>
      </c>
      <c r="L80" s="203" t="s">
        <v>235</v>
      </c>
      <c r="M80" s="204" t="s">
        <v>236</v>
      </c>
      <c r="N80" s="197"/>
      <c r="O80" s="167"/>
      <c r="P80" s="168" t="s">
        <v>237</v>
      </c>
      <c r="Q80" s="168" t="s">
        <v>238</v>
      </c>
      <c r="R80" s="168" t="s">
        <v>239</v>
      </c>
      <c r="S80" s="169" t="s">
        <v>240</v>
      </c>
      <c r="T80" s="163"/>
      <c r="U80" s="167"/>
      <c r="V80" s="168" t="s">
        <v>241</v>
      </c>
      <c r="W80" s="169" t="s">
        <v>242</v>
      </c>
      <c r="X80" s="163"/>
      <c r="Y80" s="167"/>
      <c r="Z80" s="205" t="s">
        <v>243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244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244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244</v>
      </c>
      <c r="V81" s="172">
        <v>10704.59</v>
      </c>
      <c r="W81" s="174">
        <v>11926.72</v>
      </c>
      <c r="X81" s="163"/>
      <c r="Y81" s="176" t="s">
        <v>244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245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245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245</v>
      </c>
      <c r="V82" s="217">
        <v>11837.380999999999</v>
      </c>
      <c r="W82" s="218">
        <v>13238.317999999999</v>
      </c>
      <c r="X82" s="163"/>
      <c r="Y82" s="216" t="s">
        <v>245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246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246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246</v>
      </c>
      <c r="V83" s="177">
        <v>11883.707</v>
      </c>
      <c r="W83" s="178">
        <v>13553.108</v>
      </c>
      <c r="X83" s="163"/>
      <c r="Y83" s="176" t="s">
        <v>246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247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247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247</v>
      </c>
      <c r="V84" s="177">
        <v>9004.9380000000001</v>
      </c>
      <c r="W84" s="178">
        <v>10772.62</v>
      </c>
      <c r="X84" s="163"/>
      <c r="Y84" s="176" t="s">
        <v>247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99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99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99</v>
      </c>
      <c r="V85" s="177">
        <v>9059.7000000000007</v>
      </c>
      <c r="W85" s="178">
        <v>10341.557000000001</v>
      </c>
      <c r="X85" s="163"/>
      <c r="Y85" s="176" t="s">
        <v>99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248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248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248</v>
      </c>
      <c r="V86" s="172">
        <v>9905.3729999999996</v>
      </c>
      <c r="W86" s="174">
        <v>11356.097</v>
      </c>
      <c r="X86" s="163"/>
      <c r="Y86" s="171" t="s">
        <v>248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221</v>
      </c>
      <c r="M88" s="163"/>
      <c r="N88" s="197"/>
      <c r="O88" s="162">
        <v>2012</v>
      </c>
      <c r="P88" s="1237" t="s">
        <v>222</v>
      </c>
      <c r="Q88" s="1237"/>
      <c r="R88" s="1237"/>
      <c r="S88" s="1237"/>
      <c r="T88" s="163"/>
      <c r="U88" s="162">
        <v>2012</v>
      </c>
      <c r="V88" s="1237" t="s">
        <v>223</v>
      </c>
      <c r="W88" s="1237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225</v>
      </c>
      <c r="C89" s="203" t="s">
        <v>226</v>
      </c>
      <c r="D89" s="203" t="s">
        <v>227</v>
      </c>
      <c r="E89" s="203" t="s">
        <v>228</v>
      </c>
      <c r="F89" s="203" t="s">
        <v>229</v>
      </c>
      <c r="G89" s="203" t="s">
        <v>230</v>
      </c>
      <c r="H89" s="203" t="s">
        <v>231</v>
      </c>
      <c r="I89" s="203" t="s">
        <v>232</v>
      </c>
      <c r="J89" s="203" t="s">
        <v>233</v>
      </c>
      <c r="K89" s="203" t="s">
        <v>234</v>
      </c>
      <c r="L89" s="203" t="s">
        <v>235</v>
      </c>
      <c r="M89" s="204" t="s">
        <v>236</v>
      </c>
      <c r="N89" s="197"/>
      <c r="O89" s="167"/>
      <c r="P89" s="168" t="s">
        <v>237</v>
      </c>
      <c r="Q89" s="168" t="s">
        <v>238</v>
      </c>
      <c r="R89" s="168" t="s">
        <v>239</v>
      </c>
      <c r="S89" s="169" t="s">
        <v>240</v>
      </c>
      <c r="T89" s="163"/>
      <c r="U89" s="167"/>
      <c r="V89" s="168" t="s">
        <v>241</v>
      </c>
      <c r="W89" s="169" t="s">
        <v>242</v>
      </c>
      <c r="X89" s="163"/>
      <c r="Y89" s="167"/>
      <c r="Z89" s="205" t="s">
        <v>243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244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244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244</v>
      </c>
      <c r="V90" s="172">
        <v>12824.85</v>
      </c>
      <c r="W90" s="174">
        <v>12886.01</v>
      </c>
      <c r="X90" s="163"/>
      <c r="Y90" s="171" t="s">
        <v>244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245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245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245</v>
      </c>
      <c r="V91" s="245">
        <v>13675.227000000001</v>
      </c>
      <c r="W91" s="218">
        <v>13840.869000000001</v>
      </c>
      <c r="X91" s="163"/>
      <c r="Y91" s="216" t="s">
        <v>245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246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246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246</v>
      </c>
      <c r="V92" s="245">
        <v>13646.156999999999</v>
      </c>
      <c r="W92" s="178">
        <v>13847.771000000001</v>
      </c>
      <c r="X92" s="163"/>
      <c r="Y92" s="176" t="s">
        <v>246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247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247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247</v>
      </c>
      <c r="V93" s="245">
        <v>12162.141</v>
      </c>
      <c r="W93" s="178">
        <v>12452.91</v>
      </c>
      <c r="X93" s="163"/>
      <c r="Y93" s="176" t="s">
        <v>247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99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99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99</v>
      </c>
      <c r="V94" s="245">
        <v>11448.459000000001</v>
      </c>
      <c r="W94" s="178">
        <v>11541.852000000001</v>
      </c>
      <c r="X94" s="163"/>
      <c r="Y94" s="176" t="s">
        <v>99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248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248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248</v>
      </c>
      <c r="V95" s="238">
        <v>12433.075000000001</v>
      </c>
      <c r="W95" s="174">
        <v>12739.434999999999</v>
      </c>
      <c r="X95" s="163"/>
      <c r="Y95" s="171" t="s">
        <v>248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221</v>
      </c>
      <c r="M97" s="163"/>
      <c r="N97" s="197"/>
      <c r="O97" s="162">
        <v>2013</v>
      </c>
      <c r="P97" s="1237" t="s">
        <v>222</v>
      </c>
      <c r="Q97" s="1237"/>
      <c r="R97" s="1237"/>
      <c r="S97" s="1237"/>
      <c r="T97" s="163"/>
      <c r="U97" s="162">
        <v>2013</v>
      </c>
      <c r="V97" s="1237" t="s">
        <v>223</v>
      </c>
      <c r="W97" s="1237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225</v>
      </c>
      <c r="C98" s="203" t="s">
        <v>226</v>
      </c>
      <c r="D98" s="203" t="s">
        <v>227</v>
      </c>
      <c r="E98" s="203" t="s">
        <v>228</v>
      </c>
      <c r="F98" s="203" t="s">
        <v>229</v>
      </c>
      <c r="G98" s="203" t="s">
        <v>230</v>
      </c>
      <c r="H98" s="203" t="s">
        <v>231</v>
      </c>
      <c r="I98" s="203" t="s">
        <v>232</v>
      </c>
      <c r="J98" s="203" t="s">
        <v>233</v>
      </c>
      <c r="K98" s="203" t="s">
        <v>234</v>
      </c>
      <c r="L98" s="203" t="s">
        <v>235</v>
      </c>
      <c r="M98" s="204" t="s">
        <v>236</v>
      </c>
      <c r="N98" s="197"/>
      <c r="O98" s="167"/>
      <c r="P98" s="168" t="s">
        <v>237</v>
      </c>
      <c r="Q98" s="168" t="s">
        <v>238</v>
      </c>
      <c r="R98" s="168" t="s">
        <v>239</v>
      </c>
      <c r="S98" s="169" t="s">
        <v>240</v>
      </c>
      <c r="T98" s="163"/>
      <c r="U98" s="167"/>
      <c r="V98" s="168" t="s">
        <v>241</v>
      </c>
      <c r="W98" s="169" t="s">
        <v>242</v>
      </c>
      <c r="X98" s="163"/>
      <c r="Y98" s="167"/>
      <c r="Z98" s="205" t="s">
        <v>243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244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244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244</v>
      </c>
      <c r="V99" s="172">
        <v>12519.4</v>
      </c>
      <c r="W99" s="174">
        <v>11874.81</v>
      </c>
      <c r="X99" s="163"/>
      <c r="Y99" s="171" t="s">
        <v>244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245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245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245</v>
      </c>
      <c r="V100" s="245">
        <v>13141.316999999999</v>
      </c>
      <c r="W100" s="218">
        <v>12617.878000000001</v>
      </c>
      <c r="X100" s="163"/>
      <c r="Y100" s="216" t="s">
        <v>245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246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246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246</v>
      </c>
      <c r="V101" s="245">
        <v>12963.39</v>
      </c>
      <c r="W101" s="178">
        <v>12543.721</v>
      </c>
      <c r="X101" s="163"/>
      <c r="Y101" s="176" t="s">
        <v>246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247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247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247</v>
      </c>
      <c r="V102" s="245">
        <v>12162.163</v>
      </c>
      <c r="W102" s="178">
        <v>12111.441000000001</v>
      </c>
      <c r="X102" s="163"/>
      <c r="Y102" s="176" t="s">
        <v>247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99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99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99</v>
      </c>
      <c r="V103" s="245">
        <v>11279.069</v>
      </c>
      <c r="W103" s="178">
        <v>10392.713</v>
      </c>
      <c r="X103" s="163"/>
      <c r="Y103" s="176" t="s">
        <v>99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248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248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248</v>
      </c>
      <c r="V104" s="238">
        <v>12656.55</v>
      </c>
      <c r="W104" s="174">
        <v>12344.913</v>
      </c>
      <c r="X104" s="163"/>
      <c r="Y104" s="171" t="s">
        <v>248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221</v>
      </c>
      <c r="M106" s="163"/>
      <c r="N106" s="197"/>
      <c r="O106" s="162">
        <v>2014</v>
      </c>
      <c r="P106" s="1237" t="s">
        <v>222</v>
      </c>
      <c r="Q106" s="1237"/>
      <c r="R106" s="1237"/>
      <c r="S106" s="1237"/>
      <c r="T106" s="163"/>
      <c r="U106" s="162">
        <v>2014</v>
      </c>
      <c r="V106" s="1237" t="s">
        <v>223</v>
      </c>
      <c r="W106" s="1237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225</v>
      </c>
      <c r="C107" s="203" t="s">
        <v>226</v>
      </c>
      <c r="D107" s="203" t="s">
        <v>227</v>
      </c>
      <c r="E107" s="203" t="s">
        <v>228</v>
      </c>
      <c r="F107" s="203" t="s">
        <v>229</v>
      </c>
      <c r="G107" s="203" t="s">
        <v>230</v>
      </c>
      <c r="H107" s="203" t="s">
        <v>231</v>
      </c>
      <c r="I107" s="203" t="s">
        <v>232</v>
      </c>
      <c r="J107" s="203" t="s">
        <v>233</v>
      </c>
      <c r="K107" s="203" t="s">
        <v>234</v>
      </c>
      <c r="L107" s="203" t="s">
        <v>235</v>
      </c>
      <c r="M107" s="204" t="s">
        <v>236</v>
      </c>
      <c r="N107" s="197"/>
      <c r="O107" s="167"/>
      <c r="P107" s="203" t="s">
        <v>237</v>
      </c>
      <c r="Q107" s="203" t="s">
        <v>238</v>
      </c>
      <c r="R107" s="203" t="s">
        <v>239</v>
      </c>
      <c r="S107" s="204" t="s">
        <v>240</v>
      </c>
      <c r="T107" s="163"/>
      <c r="U107" s="167"/>
      <c r="V107" s="203" t="s">
        <v>241</v>
      </c>
      <c r="W107" s="204" t="s">
        <v>242</v>
      </c>
      <c r="X107" s="163"/>
      <c r="Y107" s="167"/>
      <c r="Z107" s="205" t="s">
        <v>243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244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244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244</v>
      </c>
      <c r="V108" s="258">
        <v>11877.05</v>
      </c>
      <c r="W108" s="259">
        <v>11362.68</v>
      </c>
      <c r="X108" s="163"/>
      <c r="Y108" s="216" t="s">
        <v>244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249</v>
      </c>
      <c r="B109" s="260" t="s">
        <v>250</v>
      </c>
      <c r="C109" s="260" t="s">
        <v>250</v>
      </c>
      <c r="D109" s="260" t="s">
        <v>250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249</v>
      </c>
      <c r="P109" s="262" t="s">
        <v>250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249</v>
      </c>
      <c r="V109" s="263">
        <v>12016.449000000001</v>
      </c>
      <c r="W109" s="188">
        <v>12162.674000000001</v>
      </c>
      <c r="X109" s="163"/>
      <c r="Y109" s="216" t="s">
        <v>249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245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245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245</v>
      </c>
      <c r="V110" s="219">
        <v>12546.42</v>
      </c>
      <c r="W110" s="189">
        <v>12420.191999999999</v>
      </c>
      <c r="X110" s="163"/>
      <c r="Y110" s="176" t="s">
        <v>245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246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246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246</v>
      </c>
      <c r="V111" s="219">
        <v>12469.76</v>
      </c>
      <c r="W111" s="189">
        <v>12374.039000000001</v>
      </c>
      <c r="X111" s="163"/>
      <c r="Y111" s="176" t="s">
        <v>246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247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247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247</v>
      </c>
      <c r="V112" s="219">
        <v>11552.25</v>
      </c>
      <c r="W112" s="189">
        <v>13147.343000000001</v>
      </c>
      <c r="X112" s="163"/>
      <c r="Y112" s="176" t="s">
        <v>247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99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99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99</v>
      </c>
      <c r="V113" s="219">
        <v>10235.675999999999</v>
      </c>
      <c r="W113" s="189">
        <v>9596.3829999999998</v>
      </c>
      <c r="X113" s="163"/>
      <c r="Y113" s="176" t="s">
        <v>99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248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248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248</v>
      </c>
      <c r="V114" s="222">
        <v>12480.138999999999</v>
      </c>
      <c r="W114" s="190">
        <v>12092.17</v>
      </c>
      <c r="X114" s="163"/>
      <c r="Y114" s="171" t="s">
        <v>248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221</v>
      </c>
      <c r="M116" s="163"/>
      <c r="N116" s="197"/>
      <c r="O116" s="162">
        <v>2015</v>
      </c>
      <c r="P116" s="1237" t="s">
        <v>222</v>
      </c>
      <c r="Q116" s="1237"/>
      <c r="R116" s="1237"/>
      <c r="S116" s="1237"/>
      <c r="T116" s="163"/>
      <c r="U116" s="162">
        <v>2015</v>
      </c>
      <c r="V116" s="1237" t="s">
        <v>223</v>
      </c>
      <c r="W116" s="1237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225</v>
      </c>
      <c r="C117" s="203" t="s">
        <v>226</v>
      </c>
      <c r="D117" s="203" t="s">
        <v>227</v>
      </c>
      <c r="E117" s="203" t="s">
        <v>228</v>
      </c>
      <c r="F117" s="203" t="s">
        <v>229</v>
      </c>
      <c r="G117" s="203" t="s">
        <v>230</v>
      </c>
      <c r="H117" s="203" t="s">
        <v>231</v>
      </c>
      <c r="I117" s="203" t="s">
        <v>232</v>
      </c>
      <c r="J117" s="203" t="s">
        <v>233</v>
      </c>
      <c r="K117" s="203" t="s">
        <v>234</v>
      </c>
      <c r="L117" s="203" t="s">
        <v>235</v>
      </c>
      <c r="M117" s="204" t="s">
        <v>236</v>
      </c>
      <c r="N117" s="197"/>
      <c r="O117" s="167"/>
      <c r="P117" s="203" t="s">
        <v>237</v>
      </c>
      <c r="Q117" s="203" t="s">
        <v>238</v>
      </c>
      <c r="R117" s="203" t="s">
        <v>239</v>
      </c>
      <c r="S117" s="204" t="s">
        <v>240</v>
      </c>
      <c r="T117" s="163"/>
      <c r="U117" s="167"/>
      <c r="V117" s="203" t="s">
        <v>241</v>
      </c>
      <c r="W117" s="204" t="s">
        <v>242</v>
      </c>
      <c r="X117" s="163"/>
      <c r="Y117" s="167"/>
      <c r="Z117" s="205" t="s">
        <v>243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244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244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244</v>
      </c>
      <c r="V118" s="258">
        <v>12208.73</v>
      </c>
      <c r="W118" s="259">
        <v>11820.63</v>
      </c>
      <c r="X118" s="163"/>
      <c r="Y118" s="182" t="s">
        <v>244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249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249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249</v>
      </c>
      <c r="V119" s="263">
        <v>12770.56</v>
      </c>
      <c r="W119" s="188">
        <v>12552.2</v>
      </c>
      <c r="X119" s="163"/>
      <c r="Y119" s="176" t="s">
        <v>249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245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245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245</v>
      </c>
      <c r="V120" s="219">
        <v>13059.42</v>
      </c>
      <c r="W120" s="189">
        <v>13072.8</v>
      </c>
      <c r="X120" s="163"/>
      <c r="Y120" s="176" t="s">
        <v>245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246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246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246</v>
      </c>
      <c r="V121" s="219">
        <v>12985.84</v>
      </c>
      <c r="W121" s="189">
        <v>12947.67</v>
      </c>
      <c r="X121" s="163"/>
      <c r="Y121" s="176" t="s">
        <v>246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247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247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247</v>
      </c>
      <c r="V122" s="219">
        <v>11684.29</v>
      </c>
      <c r="W122" s="189">
        <v>9920.9789999999994</v>
      </c>
      <c r="X122" s="163"/>
      <c r="Y122" s="176" t="s">
        <v>247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99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99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99</v>
      </c>
      <c r="V123" s="219">
        <v>10435.59</v>
      </c>
      <c r="W123" s="189">
        <v>9882.2790000000005</v>
      </c>
      <c r="X123" s="163"/>
      <c r="Y123" s="176" t="s">
        <v>99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248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248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248</v>
      </c>
      <c r="V124" s="222">
        <v>12540.11</v>
      </c>
      <c r="W124" s="190">
        <v>12220.94</v>
      </c>
      <c r="X124" s="163"/>
      <c r="Y124" s="171" t="s">
        <v>248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221</v>
      </c>
      <c r="M126" s="163"/>
      <c r="N126" s="197"/>
      <c r="O126" s="162">
        <v>2016</v>
      </c>
      <c r="P126" s="1237" t="s">
        <v>222</v>
      </c>
      <c r="Q126" s="1237"/>
      <c r="R126" s="1237"/>
      <c r="S126" s="1237"/>
      <c r="T126" s="163"/>
      <c r="U126" s="162">
        <v>2016</v>
      </c>
      <c r="V126" s="1237" t="s">
        <v>223</v>
      </c>
      <c r="W126" s="1237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225</v>
      </c>
      <c r="C127" s="203" t="s">
        <v>226</v>
      </c>
      <c r="D127" s="203" t="s">
        <v>227</v>
      </c>
      <c r="E127" s="203" t="s">
        <v>228</v>
      </c>
      <c r="F127" s="203" t="s">
        <v>229</v>
      </c>
      <c r="G127" s="203" t="s">
        <v>230</v>
      </c>
      <c r="H127" s="203" t="s">
        <v>231</v>
      </c>
      <c r="I127" s="203" t="s">
        <v>232</v>
      </c>
      <c r="J127" s="203" t="s">
        <v>233</v>
      </c>
      <c r="K127" s="203" t="s">
        <v>234</v>
      </c>
      <c r="L127" s="203" t="s">
        <v>235</v>
      </c>
      <c r="M127" s="204" t="s">
        <v>236</v>
      </c>
      <c r="N127" s="197"/>
      <c r="O127" s="167"/>
      <c r="P127" s="203" t="s">
        <v>237</v>
      </c>
      <c r="Q127" s="203" t="s">
        <v>238</v>
      </c>
      <c r="R127" s="203" t="s">
        <v>239</v>
      </c>
      <c r="S127" s="204" t="s">
        <v>240</v>
      </c>
      <c r="T127" s="163"/>
      <c r="U127" s="167"/>
      <c r="V127" s="203" t="s">
        <v>241</v>
      </c>
      <c r="W127" s="204" t="s">
        <v>242</v>
      </c>
      <c r="X127" s="163"/>
      <c r="Y127" s="167"/>
      <c r="Z127" s="205" t="s">
        <v>243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244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244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244</v>
      </c>
      <c r="V128" s="258">
        <v>12190.71</v>
      </c>
      <c r="W128" s="259">
        <v>12225.751205460605</v>
      </c>
      <c r="X128" s="163"/>
      <c r="Y128" s="182" t="s">
        <v>244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249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249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249</v>
      </c>
      <c r="V129" s="263">
        <v>12782.87</v>
      </c>
      <c r="W129" s="188">
        <v>13455.603332892944</v>
      </c>
      <c r="X129" s="163"/>
      <c r="Y129" s="176" t="s">
        <v>249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245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245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245</v>
      </c>
      <c r="V130" s="219">
        <v>13186.21</v>
      </c>
      <c r="W130" s="189">
        <v>13445.611192040464</v>
      </c>
      <c r="X130" s="163"/>
      <c r="Y130" s="176" t="s">
        <v>245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246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246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246</v>
      </c>
      <c r="V131" s="219">
        <v>13137.29</v>
      </c>
      <c r="W131" s="189">
        <v>13542.675543275338</v>
      </c>
      <c r="X131" s="163"/>
      <c r="Y131" s="176" t="s">
        <v>246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247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247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247</v>
      </c>
      <c r="V132" s="266">
        <v>11419.4</v>
      </c>
      <c r="W132" s="189">
        <v>10860.788518518519</v>
      </c>
      <c r="X132" s="163"/>
      <c r="Y132" s="176" t="s">
        <v>247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99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99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99</v>
      </c>
      <c r="V133" s="219">
        <v>10236.09</v>
      </c>
      <c r="W133" s="189">
        <v>10028.231741046997</v>
      </c>
      <c r="X133" s="163"/>
      <c r="Y133" s="176" t="s">
        <v>99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248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248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248</v>
      </c>
      <c r="V134" s="222">
        <v>12380.72</v>
      </c>
      <c r="W134" s="190">
        <v>12466.373631178893</v>
      </c>
      <c r="X134" s="163"/>
      <c r="Y134" s="171" t="s">
        <v>248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221</v>
      </c>
      <c r="M136" s="163"/>
      <c r="N136" s="197"/>
      <c r="O136" s="162">
        <v>2017</v>
      </c>
      <c r="P136" s="1237" t="s">
        <v>222</v>
      </c>
      <c r="Q136" s="1237"/>
      <c r="R136" s="1237"/>
      <c r="S136" s="1237"/>
      <c r="T136" s="163"/>
      <c r="U136" s="162">
        <v>2017</v>
      </c>
      <c r="V136" s="1237" t="s">
        <v>223</v>
      </c>
      <c r="W136" s="1237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225</v>
      </c>
      <c r="C137" s="203" t="s">
        <v>226</v>
      </c>
      <c r="D137" s="203" t="s">
        <v>227</v>
      </c>
      <c r="E137" s="203" t="s">
        <v>228</v>
      </c>
      <c r="F137" s="203" t="s">
        <v>229</v>
      </c>
      <c r="G137" s="203" t="s">
        <v>230</v>
      </c>
      <c r="H137" s="203" t="s">
        <v>231</v>
      </c>
      <c r="I137" s="203" t="s">
        <v>232</v>
      </c>
      <c r="J137" s="203" t="s">
        <v>233</v>
      </c>
      <c r="K137" s="203" t="s">
        <v>234</v>
      </c>
      <c r="L137" s="203" t="s">
        <v>235</v>
      </c>
      <c r="M137" s="204" t="s">
        <v>236</v>
      </c>
      <c r="N137" s="197"/>
      <c r="O137" s="167"/>
      <c r="P137" s="203" t="s">
        <v>237</v>
      </c>
      <c r="Q137" s="203" t="s">
        <v>238</v>
      </c>
      <c r="R137" s="203" t="s">
        <v>239</v>
      </c>
      <c r="S137" s="204" t="s">
        <v>240</v>
      </c>
      <c r="T137" s="163"/>
      <c r="U137" s="167"/>
      <c r="V137" s="203" t="s">
        <v>241</v>
      </c>
      <c r="W137" s="204" t="s">
        <v>242</v>
      </c>
      <c r="X137" s="163"/>
      <c r="Y137" s="167"/>
      <c r="Z137" s="205" t="s">
        <v>243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244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244</v>
      </c>
      <c r="P138" s="240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244</v>
      </c>
      <c r="V138" s="209">
        <v>12682.785318126484</v>
      </c>
      <c r="W138" s="209">
        <v>13087.097030796682</v>
      </c>
      <c r="X138" s="163"/>
      <c r="Y138" s="182" t="s">
        <v>244</v>
      </c>
      <c r="Z138" s="209">
        <v>12883.037993972786</v>
      </c>
      <c r="AA138" s="234"/>
      <c r="AC138"/>
      <c r="AD138"/>
    </row>
    <row r="139" spans="1:37" ht="13.5">
      <c r="A139" s="278" t="s">
        <v>249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249</v>
      </c>
      <c r="P139" s="283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249</v>
      </c>
      <c r="V139" s="263">
        <v>12694.4564476386</v>
      </c>
      <c r="W139" s="188">
        <v>13339.243151482651</v>
      </c>
      <c r="X139" s="163"/>
      <c r="Y139" s="176" t="s">
        <v>249</v>
      </c>
      <c r="Z139" s="264">
        <v>13128.627909400457</v>
      </c>
      <c r="AA139" s="294"/>
      <c r="AC139"/>
      <c r="AD139"/>
    </row>
    <row r="140" spans="1:37">
      <c r="A140" s="219" t="s">
        <v>245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245</v>
      </c>
      <c r="P140" s="266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245</v>
      </c>
      <c r="V140" s="219">
        <v>13478.621281095424</v>
      </c>
      <c r="W140" s="189">
        <v>14036.005608185502</v>
      </c>
      <c r="X140" s="163"/>
      <c r="Y140" s="176" t="s">
        <v>245</v>
      </c>
      <c r="Z140" s="267">
        <v>13752.414156674904</v>
      </c>
      <c r="AA140" s="184"/>
      <c r="AC140"/>
      <c r="AD140"/>
    </row>
    <row r="141" spans="1:37">
      <c r="A141" s="219" t="s">
        <v>246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246</v>
      </c>
      <c r="P141" s="266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246</v>
      </c>
      <c r="V141" s="219">
        <v>13376.38577862732</v>
      </c>
      <c r="W141" s="189">
        <v>13835.644931031207</v>
      </c>
      <c r="X141" s="163"/>
      <c r="Y141" s="176" t="s">
        <v>246</v>
      </c>
      <c r="Z141" s="267">
        <v>13580.19772767119</v>
      </c>
      <c r="AA141" s="184"/>
      <c r="AC141"/>
      <c r="AD141"/>
    </row>
    <row r="142" spans="1:37">
      <c r="A142" s="219" t="s">
        <v>247</v>
      </c>
      <c r="B142" s="220">
        <v>14796</v>
      </c>
      <c r="C142" s="710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247</v>
      </c>
      <c r="P142" s="266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247</v>
      </c>
      <c r="V142" s="266">
        <v>13456.187110187107</v>
      </c>
      <c r="W142" s="189">
        <v>12369.75</v>
      </c>
      <c r="X142" s="163"/>
      <c r="Y142" s="176" t="s">
        <v>247</v>
      </c>
      <c r="Z142" s="267">
        <v>13195.304897314374</v>
      </c>
      <c r="AA142" s="184"/>
      <c r="AC142"/>
      <c r="AD142"/>
    </row>
    <row r="143" spans="1:37" ht="15">
      <c r="A143" s="219" t="s">
        <v>99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99</v>
      </c>
      <c r="P143" s="266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99</v>
      </c>
      <c r="V143" s="219">
        <v>10880.171356109458</v>
      </c>
      <c r="W143" s="189">
        <v>11434.755968723699</v>
      </c>
      <c r="X143" s="163"/>
      <c r="Y143" s="176" t="s">
        <v>99</v>
      </c>
      <c r="Z143" s="267">
        <v>11174.456521616577</v>
      </c>
      <c r="AA143" s="184"/>
      <c r="AB143" s="166"/>
      <c r="AC143"/>
      <c r="AD143"/>
    </row>
    <row r="144" spans="1:37" ht="15.75" thickBot="1">
      <c r="A144" s="222" t="s">
        <v>248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248</v>
      </c>
      <c r="P144" s="268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248</v>
      </c>
      <c r="V144" s="222">
        <v>12856.615762096459</v>
      </c>
      <c r="W144" s="190">
        <v>13140.932318799365</v>
      </c>
      <c r="X144" s="163"/>
      <c r="Y144" s="171" t="s">
        <v>248</v>
      </c>
      <c r="Z144" s="269">
        <v>12993.564459736635</v>
      </c>
      <c r="AA144" s="184"/>
      <c r="AB144" s="166"/>
      <c r="AC144"/>
      <c r="AD144"/>
    </row>
    <row r="145" spans="1:31" ht="15">
      <c r="AA145" s="184"/>
      <c r="AB145" s="166"/>
      <c r="AC145"/>
      <c r="AD145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221</v>
      </c>
      <c r="M146" s="163"/>
      <c r="N146" s="197"/>
      <c r="O146" s="162">
        <v>2018</v>
      </c>
      <c r="P146" s="1237" t="s">
        <v>222</v>
      </c>
      <c r="Q146" s="1237"/>
      <c r="R146" s="1237"/>
      <c r="S146" s="1237"/>
      <c r="T146" s="163"/>
      <c r="U146" s="162">
        <v>2018</v>
      </c>
      <c r="V146" s="1237" t="s">
        <v>223</v>
      </c>
      <c r="W146" s="1237"/>
      <c r="X146" s="163"/>
      <c r="Y146" s="250">
        <v>2018</v>
      </c>
      <c r="Z146" s="163"/>
      <c r="AA146" s="184"/>
      <c r="AB146"/>
      <c r="AC146"/>
      <c r="AD146"/>
      <c r="AE146"/>
    </row>
    <row r="147" spans="1:31" ht="14.25" thickBot="1">
      <c r="A147" s="202"/>
      <c r="B147" s="203" t="s">
        <v>225</v>
      </c>
      <c r="C147" s="203" t="s">
        <v>226</v>
      </c>
      <c r="D147" s="203" t="s">
        <v>227</v>
      </c>
      <c r="E147" s="203" t="s">
        <v>228</v>
      </c>
      <c r="F147" s="203" t="s">
        <v>229</v>
      </c>
      <c r="G147" s="203" t="s">
        <v>230</v>
      </c>
      <c r="H147" s="203" t="s">
        <v>231</v>
      </c>
      <c r="I147" s="203" t="s">
        <v>232</v>
      </c>
      <c r="J147" s="203" t="s">
        <v>233</v>
      </c>
      <c r="K147" s="203" t="s">
        <v>234</v>
      </c>
      <c r="L147" s="203" t="s">
        <v>235</v>
      </c>
      <c r="M147" s="204" t="s">
        <v>236</v>
      </c>
      <c r="N147" s="197"/>
      <c r="O147" s="167"/>
      <c r="P147" s="203" t="s">
        <v>237</v>
      </c>
      <c r="Q147" s="203" t="s">
        <v>238</v>
      </c>
      <c r="R147" s="203" t="s">
        <v>239</v>
      </c>
      <c r="S147" s="204" t="s">
        <v>240</v>
      </c>
      <c r="T147" s="163"/>
      <c r="U147" s="167"/>
      <c r="V147" s="203" t="s">
        <v>241</v>
      </c>
      <c r="W147" s="204" t="s">
        <v>242</v>
      </c>
      <c r="X147" s="163"/>
      <c r="Y147" s="167"/>
      <c r="Z147" s="205" t="s">
        <v>243</v>
      </c>
      <c r="AA147" s="184"/>
      <c r="AB147"/>
      <c r="AC147"/>
      <c r="AD147"/>
      <c r="AE147"/>
    </row>
    <row r="148" spans="1:31" ht="13.5" thickBot="1">
      <c r="A148" s="275" t="s">
        <v>244</v>
      </c>
      <c r="B148" s="209">
        <v>13475.21284162652</v>
      </c>
      <c r="C148" s="276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/>
      <c r="J148" s="229"/>
      <c r="K148" s="209"/>
      <c r="L148" s="209"/>
      <c r="M148" s="210"/>
      <c r="N148" s="197"/>
      <c r="O148" s="182" t="s">
        <v>244</v>
      </c>
      <c r="P148" s="240">
        <v>13494.82543256972</v>
      </c>
      <c r="Q148" s="209">
        <v>13515.181916035323</v>
      </c>
      <c r="R148" s="277"/>
      <c r="S148" s="259"/>
      <c r="T148" s="163"/>
      <c r="U148" s="182" t="s">
        <v>244</v>
      </c>
      <c r="V148" s="240">
        <v>13505.006881893625</v>
      </c>
      <c r="W148" s="259"/>
      <c r="X148" s="163"/>
      <c r="Y148" s="182" t="s">
        <v>244</v>
      </c>
      <c r="Z148" s="175"/>
      <c r="AA148" s="184"/>
      <c r="AB148"/>
      <c r="AC148"/>
      <c r="AD148"/>
      <c r="AE148"/>
    </row>
    <row r="149" spans="1:31">
      <c r="A149" s="278" t="s">
        <v>249</v>
      </c>
      <c r="B149" s="232">
        <v>13528.257967963384</v>
      </c>
      <c r="C149" s="279">
        <v>13486.335297845371</v>
      </c>
      <c r="D149" s="280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/>
      <c r="J149" s="281"/>
      <c r="K149" s="232"/>
      <c r="L149" s="232"/>
      <c r="M149" s="188"/>
      <c r="N149" s="197"/>
      <c r="O149" s="176" t="s">
        <v>249</v>
      </c>
      <c r="P149" s="283">
        <v>13480.244994758916</v>
      </c>
      <c r="Q149" s="232">
        <v>13646.011715575618</v>
      </c>
      <c r="R149" s="232"/>
      <c r="S149" s="188"/>
      <c r="T149" s="163"/>
      <c r="U149" s="176" t="s">
        <v>249</v>
      </c>
      <c r="V149" s="263">
        <v>13556.472345003305</v>
      </c>
      <c r="W149" s="188"/>
      <c r="X149" s="163"/>
      <c r="Y149" s="176" t="s">
        <v>249</v>
      </c>
      <c r="Z149" s="264"/>
      <c r="AA149" s="184"/>
      <c r="AB149"/>
      <c r="AC149"/>
      <c r="AD149"/>
      <c r="AE149"/>
    </row>
    <row r="150" spans="1:31">
      <c r="A150" s="219" t="s">
        <v>245</v>
      </c>
      <c r="B150" s="220">
        <v>14362.748142696826</v>
      </c>
      <c r="C150" s="273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/>
      <c r="J150" s="220"/>
      <c r="K150" s="220"/>
      <c r="L150" s="220"/>
      <c r="M150" s="189"/>
      <c r="N150" s="197"/>
      <c r="O150" s="176" t="s">
        <v>245</v>
      </c>
      <c r="P150" s="266">
        <v>14283.471633622017</v>
      </c>
      <c r="Q150" s="220">
        <v>14184.245280813526</v>
      </c>
      <c r="R150" s="220"/>
      <c r="S150" s="189"/>
      <c r="T150" s="163"/>
      <c r="U150" s="176" t="s">
        <v>245</v>
      </c>
      <c r="V150" s="219">
        <v>14235.11583391866</v>
      </c>
      <c r="W150" s="189"/>
      <c r="X150" s="163"/>
      <c r="Y150" s="176" t="s">
        <v>245</v>
      </c>
      <c r="Z150" s="267"/>
      <c r="AA150" s="184"/>
      <c r="AB150"/>
      <c r="AC150"/>
      <c r="AD150"/>
      <c r="AE150"/>
    </row>
    <row r="151" spans="1:31">
      <c r="A151" s="219" t="s">
        <v>246</v>
      </c>
      <c r="B151" s="220">
        <v>14195.072716281564</v>
      </c>
      <c r="C151" s="273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/>
      <c r="J151" s="220"/>
      <c r="K151" s="220"/>
      <c r="L151" s="220"/>
      <c r="M151" s="189"/>
      <c r="N151" s="197"/>
      <c r="O151" s="176" t="s">
        <v>246</v>
      </c>
      <c r="P151" s="266">
        <v>14147.877504669799</v>
      </c>
      <c r="Q151" s="220">
        <v>14094.307272960828</v>
      </c>
      <c r="R151" s="220"/>
      <c r="S151" s="189"/>
      <c r="T151" s="163"/>
      <c r="U151" s="176" t="s">
        <v>246</v>
      </c>
      <c r="V151" s="219">
        <v>14119.018042711721</v>
      </c>
      <c r="W151" s="189"/>
      <c r="X151" s="163"/>
      <c r="Y151" s="176" t="s">
        <v>246</v>
      </c>
      <c r="Z151" s="267"/>
      <c r="AA151" s="184"/>
      <c r="AB151"/>
      <c r="AC151"/>
      <c r="AD151"/>
      <c r="AE151"/>
    </row>
    <row r="152" spans="1:31">
      <c r="A152" s="219" t="s">
        <v>247</v>
      </c>
      <c r="B152" s="220"/>
      <c r="C152" s="710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/>
      <c r="J152" s="220"/>
      <c r="K152" s="220"/>
      <c r="L152" s="220"/>
      <c r="M152" s="189"/>
      <c r="N152" s="197"/>
      <c r="O152" s="176" t="s">
        <v>247</v>
      </c>
      <c r="P152" s="266">
        <v>11669.37</v>
      </c>
      <c r="Q152" s="220">
        <v>13911.63</v>
      </c>
      <c r="R152" s="220"/>
      <c r="S152" s="189"/>
      <c r="T152" s="163"/>
      <c r="U152" s="176" t="s">
        <v>247</v>
      </c>
      <c r="V152" s="266">
        <v>12250.266373056995</v>
      </c>
      <c r="W152" s="189"/>
      <c r="X152" s="163"/>
      <c r="Y152" s="176" t="s">
        <v>247</v>
      </c>
      <c r="Z152" s="267"/>
      <c r="AA152" s="184"/>
      <c r="AB152"/>
      <c r="AC152"/>
      <c r="AD152"/>
      <c r="AE152"/>
    </row>
    <row r="153" spans="1:31">
      <c r="A153" s="219" t="s">
        <v>99</v>
      </c>
      <c r="B153" s="220">
        <v>11730.114110333443</v>
      </c>
      <c r="C153" s="273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/>
      <c r="J153" s="220"/>
      <c r="K153" s="220"/>
      <c r="L153" s="220"/>
      <c r="M153" s="189"/>
      <c r="N153" s="197"/>
      <c r="O153" s="176" t="s">
        <v>99</v>
      </c>
      <c r="P153" s="266">
        <v>11854.183388340227</v>
      </c>
      <c r="Q153" s="220">
        <v>12001.99412981471</v>
      </c>
      <c r="R153" s="220"/>
      <c r="S153" s="189"/>
      <c r="T153" s="163"/>
      <c r="U153" s="176" t="s">
        <v>99</v>
      </c>
      <c r="V153" s="219">
        <v>11925.723918073871</v>
      </c>
      <c r="W153" s="189"/>
      <c r="X153" s="163"/>
      <c r="Y153" s="176" t="s">
        <v>99</v>
      </c>
      <c r="Z153" s="267"/>
      <c r="AA153" s="184"/>
      <c r="AB153"/>
      <c r="AC153"/>
      <c r="AD153"/>
      <c r="AE153"/>
    </row>
    <row r="154" spans="1:31" ht="13.5" thickBot="1">
      <c r="A154" s="222" t="s">
        <v>248</v>
      </c>
      <c r="B154" s="223">
        <v>13465.551281527974</v>
      </c>
      <c r="C154" s="274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/>
      <c r="J154" s="223"/>
      <c r="K154" s="223"/>
      <c r="L154" s="223"/>
      <c r="M154" s="190"/>
      <c r="N154" s="197"/>
      <c r="O154" s="171" t="s">
        <v>248</v>
      </c>
      <c r="P154" s="268">
        <v>13502.493781732628</v>
      </c>
      <c r="Q154" s="223">
        <v>13568.182223844509</v>
      </c>
      <c r="R154" s="223"/>
      <c r="S154" s="190"/>
      <c r="T154" s="163"/>
      <c r="U154" s="171" t="s">
        <v>248</v>
      </c>
      <c r="V154" s="222">
        <v>13537.266183576934</v>
      </c>
      <c r="W154" s="190"/>
      <c r="X154" s="163"/>
      <c r="Y154" s="171" t="s">
        <v>248</v>
      </c>
      <c r="Z154" s="269"/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>
      <c r="AA156" s="234"/>
    </row>
    <row r="157" spans="1:31" ht="13.5">
      <c r="AA157" s="294"/>
    </row>
    <row r="158" spans="1:31" ht="22.5">
      <c r="A158" s="284" t="s">
        <v>251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31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252</v>
      </c>
      <c r="S159" s="286"/>
      <c r="T159" s="286"/>
      <c r="U159" s="286"/>
      <c r="V159" s="286"/>
      <c r="W159" s="290" t="s">
        <v>252</v>
      </c>
      <c r="X159" s="286"/>
      <c r="Y159" s="286"/>
      <c r="Z159" s="290" t="s">
        <v>252</v>
      </c>
      <c r="AA159" s="314"/>
      <c r="AB159" s="166"/>
      <c r="AC159" s="166"/>
    </row>
    <row r="160" spans="1:31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252</v>
      </c>
      <c r="N160" s="292"/>
      <c r="O160" s="291">
        <v>2003</v>
      </c>
      <c r="P160" s="293" t="s">
        <v>222</v>
      </c>
      <c r="Q160" s="293"/>
      <c r="R160" s="293"/>
      <c r="S160" s="293"/>
      <c r="T160" s="285"/>
      <c r="U160" s="291">
        <v>2003</v>
      </c>
      <c r="V160" s="293" t="s">
        <v>223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225</v>
      </c>
      <c r="C161" s="296" t="s">
        <v>226</v>
      </c>
      <c r="D161" s="296" t="s">
        <v>227</v>
      </c>
      <c r="E161" s="296" t="s">
        <v>228</v>
      </c>
      <c r="F161" s="296" t="s">
        <v>229</v>
      </c>
      <c r="G161" s="296" t="s">
        <v>230</v>
      </c>
      <c r="H161" s="296" t="s">
        <v>231</v>
      </c>
      <c r="I161" s="296" t="s">
        <v>232</v>
      </c>
      <c r="J161" s="296" t="s">
        <v>233</v>
      </c>
      <c r="K161" s="296" t="s">
        <v>234</v>
      </c>
      <c r="L161" s="296" t="s">
        <v>235</v>
      </c>
      <c r="M161" s="297" t="s">
        <v>236</v>
      </c>
      <c r="N161" s="292"/>
      <c r="O161" s="298"/>
      <c r="P161" s="299" t="s">
        <v>237</v>
      </c>
      <c r="Q161" s="299" t="s">
        <v>238</v>
      </c>
      <c r="R161" s="299" t="s">
        <v>239</v>
      </c>
      <c r="S161" s="300" t="s">
        <v>240</v>
      </c>
      <c r="T161" s="285"/>
      <c r="U161" s="298"/>
      <c r="V161" s="299" t="s">
        <v>241</v>
      </c>
      <c r="W161" s="300" t="s">
        <v>242</v>
      </c>
      <c r="X161" s="285"/>
      <c r="Y161" s="298"/>
      <c r="Z161" s="301" t="s">
        <v>243</v>
      </c>
      <c r="AB161" s="166"/>
      <c r="AC161" s="166"/>
    </row>
    <row r="162" spans="1:30" ht="15.75" thickBot="1">
      <c r="A162" s="302" t="s">
        <v>244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244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244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244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245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245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245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245</v>
      </c>
      <c r="Z163" s="307">
        <f t="shared" si="3"/>
        <v>6.1599686274509802</v>
      </c>
      <c r="AB163" s="166"/>
      <c r="AC163" s="166"/>
    </row>
    <row r="164" spans="1:30" ht="15">
      <c r="A164" s="305" t="s">
        <v>246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246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246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246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247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247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247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247</v>
      </c>
      <c r="Z165" s="309">
        <f t="shared" si="3"/>
        <v>5.8755999999999995</v>
      </c>
      <c r="AB165" s="166"/>
      <c r="AC165" s="166"/>
    </row>
    <row r="166" spans="1:30" ht="15">
      <c r="A166" s="305" t="s">
        <v>99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99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99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99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248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248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248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248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252</v>
      </c>
      <c r="N169" s="292"/>
      <c r="O169" s="291">
        <v>2004</v>
      </c>
      <c r="P169" s="293" t="s">
        <v>222</v>
      </c>
      <c r="Q169" s="293"/>
      <c r="R169" s="293"/>
      <c r="S169" s="293"/>
      <c r="T169" s="285"/>
      <c r="U169" s="291">
        <v>2004</v>
      </c>
      <c r="V169" s="293" t="s">
        <v>223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225</v>
      </c>
      <c r="C170" s="299" t="s">
        <v>226</v>
      </c>
      <c r="D170" s="299" t="s">
        <v>227</v>
      </c>
      <c r="E170" s="299" t="s">
        <v>228</v>
      </c>
      <c r="F170" s="299" t="s">
        <v>229</v>
      </c>
      <c r="G170" s="299" t="s">
        <v>230</v>
      </c>
      <c r="H170" s="299" t="s">
        <v>231</v>
      </c>
      <c r="I170" s="299" t="s">
        <v>232</v>
      </c>
      <c r="J170" s="299" t="s">
        <v>233</v>
      </c>
      <c r="K170" s="299" t="s">
        <v>234</v>
      </c>
      <c r="L170" s="299" t="s">
        <v>235</v>
      </c>
      <c r="M170" s="300" t="s">
        <v>236</v>
      </c>
      <c r="N170" s="292"/>
      <c r="O170" s="298"/>
      <c r="P170" s="299" t="s">
        <v>237</v>
      </c>
      <c r="Q170" s="299" t="s">
        <v>238</v>
      </c>
      <c r="R170" s="299" t="s">
        <v>239</v>
      </c>
      <c r="S170" s="300" t="s">
        <v>240</v>
      </c>
      <c r="T170" s="285"/>
      <c r="U170" s="298"/>
      <c r="V170" s="299" t="s">
        <v>241</v>
      </c>
      <c r="W170" s="300" t="s">
        <v>242</v>
      </c>
      <c r="X170" s="285"/>
      <c r="Y170" s="298"/>
      <c r="Z170" s="301" t="s">
        <v>243</v>
      </c>
      <c r="AA170" s="315"/>
      <c r="AB170" s="317"/>
      <c r="AD170" s="318"/>
    </row>
    <row r="171" spans="1:30" ht="15" thickBot="1">
      <c r="A171" s="311" t="s">
        <v>244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244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244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244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245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245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245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245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246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246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246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246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247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247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247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247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99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99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99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99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248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248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248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248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252</v>
      </c>
      <c r="N178" s="285"/>
      <c r="O178" s="291">
        <v>2005</v>
      </c>
      <c r="P178" s="293" t="s">
        <v>222</v>
      </c>
      <c r="Q178" s="293"/>
      <c r="R178" s="293"/>
      <c r="S178" s="293"/>
      <c r="T178" s="285"/>
      <c r="U178" s="291">
        <v>2005</v>
      </c>
      <c r="V178" s="293" t="s">
        <v>223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225</v>
      </c>
      <c r="C179" s="299" t="s">
        <v>226</v>
      </c>
      <c r="D179" s="299" t="s">
        <v>227</v>
      </c>
      <c r="E179" s="299" t="s">
        <v>228</v>
      </c>
      <c r="F179" s="299" t="s">
        <v>229</v>
      </c>
      <c r="G179" s="299" t="s">
        <v>230</v>
      </c>
      <c r="H179" s="299" t="s">
        <v>231</v>
      </c>
      <c r="I179" s="299" t="s">
        <v>232</v>
      </c>
      <c r="J179" s="299" t="s">
        <v>233</v>
      </c>
      <c r="K179" s="299" t="s">
        <v>234</v>
      </c>
      <c r="L179" s="299" t="s">
        <v>235</v>
      </c>
      <c r="M179" s="300" t="s">
        <v>236</v>
      </c>
      <c r="N179" s="292"/>
      <c r="O179" s="298"/>
      <c r="P179" s="299" t="s">
        <v>237</v>
      </c>
      <c r="Q179" s="299" t="s">
        <v>238</v>
      </c>
      <c r="R179" s="299" t="s">
        <v>239</v>
      </c>
      <c r="S179" s="300" t="s">
        <v>240</v>
      </c>
      <c r="T179" s="285"/>
      <c r="U179" s="298"/>
      <c r="V179" s="299" t="s">
        <v>241</v>
      </c>
      <c r="W179" s="300" t="s">
        <v>242</v>
      </c>
      <c r="X179" s="285"/>
      <c r="Y179" s="298"/>
      <c r="Z179" s="316" t="s">
        <v>243</v>
      </c>
      <c r="AA179" s="184"/>
      <c r="AB179" s="225"/>
    </row>
    <row r="180" spans="1:30" ht="13.5" thickBot="1">
      <c r="A180" s="311" t="s">
        <v>244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244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244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244</v>
      </c>
      <c r="Z180" s="304">
        <f t="shared" ref="Z180:Z185" si="21">(Z27/1000)/1.02</f>
        <v>7.970088235294118</v>
      </c>
      <c r="AA180" s="184"/>
    </row>
    <row r="181" spans="1:30">
      <c r="A181" s="311" t="s">
        <v>245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245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245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245</v>
      </c>
      <c r="Z181" s="309">
        <f t="shared" si="21"/>
        <v>8.756023529411765</v>
      </c>
      <c r="AA181" s="184"/>
    </row>
    <row r="182" spans="1:30">
      <c r="A182" s="305" t="s">
        <v>246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246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246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246</v>
      </c>
      <c r="Z182" s="309">
        <f t="shared" si="21"/>
        <v>8.6388647058823516</v>
      </c>
      <c r="AA182" s="184"/>
    </row>
    <row r="183" spans="1:30">
      <c r="A183" s="305" t="s">
        <v>247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247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247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247</v>
      </c>
      <c r="Z183" s="309">
        <f t="shared" si="21"/>
        <v>7.2431392156862744</v>
      </c>
      <c r="AA183" s="184"/>
    </row>
    <row r="184" spans="1:30">
      <c r="A184" s="305" t="s">
        <v>99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99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99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99</v>
      </c>
      <c r="Z184" s="309">
        <f t="shared" si="21"/>
        <v>7.1441294117647054</v>
      </c>
      <c r="AA184" s="184"/>
    </row>
    <row r="185" spans="1:30" ht="13.5" thickBot="1">
      <c r="A185" s="308" t="s">
        <v>248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248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248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248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252</v>
      </c>
      <c r="N187" s="292"/>
      <c r="O187" s="291">
        <v>2006</v>
      </c>
      <c r="P187" s="293" t="s">
        <v>222</v>
      </c>
      <c r="Q187" s="293"/>
      <c r="R187" s="293"/>
      <c r="S187" s="293"/>
      <c r="T187" s="285"/>
      <c r="U187" s="291">
        <v>2006</v>
      </c>
      <c r="V187" s="293" t="s">
        <v>223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225</v>
      </c>
      <c r="C188" s="299" t="s">
        <v>226</v>
      </c>
      <c r="D188" s="299" t="s">
        <v>227</v>
      </c>
      <c r="E188" s="299" t="s">
        <v>228</v>
      </c>
      <c r="F188" s="299" t="s">
        <v>229</v>
      </c>
      <c r="G188" s="299" t="s">
        <v>230</v>
      </c>
      <c r="H188" s="299" t="s">
        <v>231</v>
      </c>
      <c r="I188" s="299" t="s">
        <v>232</v>
      </c>
      <c r="J188" s="299" t="s">
        <v>233</v>
      </c>
      <c r="K188" s="299" t="s">
        <v>234</v>
      </c>
      <c r="L188" s="299" t="s">
        <v>235</v>
      </c>
      <c r="M188" s="300" t="s">
        <v>236</v>
      </c>
      <c r="N188" s="292"/>
      <c r="O188" s="298"/>
      <c r="P188" s="299" t="s">
        <v>237</v>
      </c>
      <c r="Q188" s="299" t="s">
        <v>238</v>
      </c>
      <c r="R188" s="299" t="s">
        <v>239</v>
      </c>
      <c r="S188" s="300" t="s">
        <v>240</v>
      </c>
      <c r="T188" s="285"/>
      <c r="U188" s="298"/>
      <c r="V188" s="299" t="s">
        <v>241</v>
      </c>
      <c r="W188" s="300" t="s">
        <v>242</v>
      </c>
      <c r="X188" s="285"/>
      <c r="Y188" s="298"/>
      <c r="Z188" s="316" t="s">
        <v>243</v>
      </c>
    </row>
    <row r="189" spans="1:30" ht="12.75" customHeight="1" thickBot="1">
      <c r="A189" s="311" t="s">
        <v>244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244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244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244</v>
      </c>
      <c r="Z189" s="304">
        <f t="shared" ref="Z189:Z194" si="30">(Z36/1000)/1.02</f>
        <v>8.1538588235294114</v>
      </c>
    </row>
    <row r="190" spans="1:30" ht="13.5" customHeight="1">
      <c r="A190" s="311" t="s">
        <v>245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245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245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245</v>
      </c>
      <c r="Z190" s="309">
        <f t="shared" si="30"/>
        <v>9.182716666666666</v>
      </c>
    </row>
    <row r="191" spans="1:30" ht="12.75" customHeight="1">
      <c r="A191" s="305" t="s">
        <v>246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246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246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246</v>
      </c>
      <c r="Z191" s="309">
        <f t="shared" si="30"/>
        <v>9.1715568627450974</v>
      </c>
    </row>
    <row r="192" spans="1:30" ht="11.25" customHeight="1">
      <c r="A192" s="305" t="s">
        <v>247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247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247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247</v>
      </c>
      <c r="Z192" s="309">
        <f t="shared" si="30"/>
        <v>7.2210166666666664</v>
      </c>
    </row>
    <row r="193" spans="1:26" ht="10.5" customHeight="1">
      <c r="A193" s="305" t="s">
        <v>99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99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99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99</v>
      </c>
      <c r="Z193" s="309">
        <f t="shared" si="30"/>
        <v>7.0545421568627447</v>
      </c>
    </row>
    <row r="194" spans="1:26" ht="14.25" thickBot="1">
      <c r="A194" s="308" t="s">
        <v>248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248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248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248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252</v>
      </c>
      <c r="N196" s="321"/>
      <c r="O196" s="291">
        <v>2007</v>
      </c>
      <c r="P196" s="293" t="s">
        <v>222</v>
      </c>
      <c r="Q196" s="293"/>
      <c r="R196" s="293"/>
      <c r="S196" s="293"/>
      <c r="T196" s="285"/>
      <c r="U196" s="291">
        <v>2007</v>
      </c>
      <c r="V196" s="293" t="s">
        <v>223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225</v>
      </c>
      <c r="C197" s="299" t="s">
        <v>226</v>
      </c>
      <c r="D197" s="299" t="s">
        <v>227</v>
      </c>
      <c r="E197" s="299" t="s">
        <v>228</v>
      </c>
      <c r="F197" s="299" t="s">
        <v>229</v>
      </c>
      <c r="G197" s="299" t="s">
        <v>230</v>
      </c>
      <c r="H197" s="299" t="s">
        <v>231</v>
      </c>
      <c r="I197" s="299" t="s">
        <v>232</v>
      </c>
      <c r="J197" s="299" t="s">
        <v>233</v>
      </c>
      <c r="K197" s="299" t="s">
        <v>234</v>
      </c>
      <c r="L197" s="299" t="s">
        <v>235</v>
      </c>
      <c r="M197" s="300" t="s">
        <v>236</v>
      </c>
      <c r="N197" s="285"/>
      <c r="O197" s="298"/>
      <c r="P197" s="299" t="s">
        <v>237</v>
      </c>
      <c r="Q197" s="299" t="s">
        <v>238</v>
      </c>
      <c r="R197" s="299" t="s">
        <v>239</v>
      </c>
      <c r="S197" s="300" t="s">
        <v>240</v>
      </c>
      <c r="T197" s="285"/>
      <c r="U197" s="298"/>
      <c r="V197" s="299" t="s">
        <v>241</v>
      </c>
      <c r="W197" s="300" t="s">
        <v>242</v>
      </c>
      <c r="X197" s="285"/>
      <c r="Y197" s="298"/>
      <c r="Z197" s="301" t="s">
        <v>243</v>
      </c>
    </row>
    <row r="198" spans="1:26" ht="13.5" thickBot="1">
      <c r="A198" s="311" t="s">
        <v>244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244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244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244</v>
      </c>
      <c r="Z198" s="304">
        <f t="shared" ref="Z198:Z203" si="39">(Z45/1000)/1.02</f>
        <v>7.8938803921568619</v>
      </c>
    </row>
    <row r="199" spans="1:26">
      <c r="A199" s="311" t="s">
        <v>245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245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245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245</v>
      </c>
      <c r="Z199" s="309">
        <f t="shared" si="39"/>
        <v>8.7074843137254909</v>
      </c>
    </row>
    <row r="200" spans="1:26">
      <c r="A200" s="305" t="s">
        <v>246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246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246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246</v>
      </c>
      <c r="Z200" s="309">
        <f t="shared" si="39"/>
        <v>8.6916598039215689</v>
      </c>
    </row>
    <row r="201" spans="1:26">
      <c r="A201" s="305" t="s">
        <v>247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247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247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247</v>
      </c>
      <c r="Z201" s="309">
        <f t="shared" si="39"/>
        <v>7.3973127450980387</v>
      </c>
    </row>
    <row r="202" spans="1:26">
      <c r="A202" s="305" t="s">
        <v>99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99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99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99</v>
      </c>
      <c r="Z202" s="309">
        <f t="shared" si="39"/>
        <v>6.9677343137254901</v>
      </c>
    </row>
    <row r="203" spans="1:26" ht="13.5" thickBot="1">
      <c r="A203" s="308" t="s">
        <v>248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248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248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248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252</v>
      </c>
      <c r="O205" s="291">
        <v>2008</v>
      </c>
      <c r="P205" s="293" t="s">
        <v>222</v>
      </c>
      <c r="Q205" s="293"/>
      <c r="R205" s="293"/>
      <c r="S205" s="293"/>
      <c r="T205" s="285"/>
      <c r="U205" s="291">
        <v>2008</v>
      </c>
      <c r="V205" s="293" t="s">
        <v>223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225</v>
      </c>
      <c r="C206" s="299" t="s">
        <v>226</v>
      </c>
      <c r="D206" s="299" t="s">
        <v>227</v>
      </c>
      <c r="E206" s="299" t="s">
        <v>228</v>
      </c>
      <c r="F206" s="299" t="s">
        <v>229</v>
      </c>
      <c r="G206" s="299" t="s">
        <v>230</v>
      </c>
      <c r="H206" s="299" t="s">
        <v>231</v>
      </c>
      <c r="I206" s="299" t="s">
        <v>232</v>
      </c>
      <c r="J206" s="299" t="s">
        <v>233</v>
      </c>
      <c r="K206" s="299" t="s">
        <v>234</v>
      </c>
      <c r="L206" s="299" t="s">
        <v>235</v>
      </c>
      <c r="M206" s="300" t="s">
        <v>236</v>
      </c>
      <c r="O206" s="298"/>
      <c r="P206" s="299" t="s">
        <v>237</v>
      </c>
      <c r="Q206" s="299" t="s">
        <v>238</v>
      </c>
      <c r="R206" s="299" t="s">
        <v>239</v>
      </c>
      <c r="S206" s="300" t="s">
        <v>240</v>
      </c>
      <c r="T206" s="285"/>
      <c r="U206" s="298"/>
      <c r="V206" s="299" t="s">
        <v>241</v>
      </c>
      <c r="W206" s="300" t="s">
        <v>242</v>
      </c>
      <c r="X206" s="285"/>
      <c r="Y206" s="298"/>
      <c r="Z206" s="301" t="s">
        <v>243</v>
      </c>
    </row>
    <row r="207" spans="1:26" ht="13.5" thickBot="1">
      <c r="A207" s="311" t="s">
        <v>244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244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244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244</v>
      </c>
      <c r="Z207" s="304">
        <f t="shared" ref="Z207:Z212" si="48">(Z54/1000)/1.02</f>
        <v>8.070333333333334</v>
      </c>
    </row>
    <row r="208" spans="1:26">
      <c r="A208" s="311" t="s">
        <v>245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245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245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245</v>
      </c>
      <c r="Z208" s="309">
        <f t="shared" si="48"/>
        <v>8.7989225490196077</v>
      </c>
    </row>
    <row r="209" spans="1:28">
      <c r="A209" s="305" t="s">
        <v>246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246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246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246</v>
      </c>
      <c r="Z209" s="309">
        <f t="shared" si="48"/>
        <v>8.8163754901960765</v>
      </c>
    </row>
    <row r="210" spans="1:28">
      <c r="A210" s="305" t="s">
        <v>247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247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247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247</v>
      </c>
      <c r="Z210" s="309">
        <f t="shared" si="48"/>
        <v>7.4501911764705877</v>
      </c>
    </row>
    <row r="211" spans="1:28">
      <c r="A211" s="305" t="s">
        <v>99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99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99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99</v>
      </c>
      <c r="Z211" s="309">
        <f t="shared" si="48"/>
        <v>7.1252225490196075</v>
      </c>
    </row>
    <row r="212" spans="1:28" ht="13.5" thickBot="1">
      <c r="A212" s="308" t="s">
        <v>248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248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248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248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252</v>
      </c>
      <c r="O214" s="291">
        <v>2009</v>
      </c>
      <c r="P214" s="293" t="s">
        <v>222</v>
      </c>
      <c r="Q214" s="293"/>
      <c r="R214" s="293"/>
      <c r="S214" s="293"/>
      <c r="T214" s="285"/>
      <c r="U214" s="291">
        <v>2009</v>
      </c>
      <c r="V214" s="293" t="s">
        <v>223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225</v>
      </c>
      <c r="C215" s="299" t="s">
        <v>226</v>
      </c>
      <c r="D215" s="299" t="s">
        <v>227</v>
      </c>
      <c r="E215" s="299" t="s">
        <v>228</v>
      </c>
      <c r="F215" s="299" t="s">
        <v>229</v>
      </c>
      <c r="G215" s="299" t="s">
        <v>230</v>
      </c>
      <c r="H215" s="299" t="s">
        <v>231</v>
      </c>
      <c r="I215" s="299" t="s">
        <v>232</v>
      </c>
      <c r="J215" s="299" t="s">
        <v>233</v>
      </c>
      <c r="K215" s="299" t="s">
        <v>234</v>
      </c>
      <c r="L215" s="299" t="s">
        <v>235</v>
      </c>
      <c r="M215" s="300" t="s">
        <v>236</v>
      </c>
      <c r="O215" s="298"/>
      <c r="P215" s="299" t="s">
        <v>237</v>
      </c>
      <c r="Q215" s="299" t="s">
        <v>238</v>
      </c>
      <c r="R215" s="299" t="s">
        <v>239</v>
      </c>
      <c r="S215" s="300" t="s">
        <v>240</v>
      </c>
      <c r="T215" s="285"/>
      <c r="U215" s="298"/>
      <c r="V215" s="299" t="s">
        <v>241</v>
      </c>
      <c r="W215" s="300" t="s">
        <v>242</v>
      </c>
      <c r="X215" s="285"/>
      <c r="Y215" s="298"/>
      <c r="Z215" s="301" t="s">
        <v>243</v>
      </c>
    </row>
    <row r="216" spans="1:28" ht="13.5" thickBot="1">
      <c r="A216" s="311" t="s">
        <v>244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244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244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244</v>
      </c>
      <c r="Z216" s="304">
        <f t="shared" ref="Z216:Z221" si="57">(Z63/1000)/1.02</f>
        <v>9.215107843137254</v>
      </c>
      <c r="AA216" s="231"/>
    </row>
    <row r="217" spans="1:28">
      <c r="A217" s="311" t="s">
        <v>245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245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245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245</v>
      </c>
      <c r="Z217" s="309">
        <f t="shared" si="57"/>
        <v>10.209119607843137</v>
      </c>
      <c r="AA217" s="231"/>
    </row>
    <row r="218" spans="1:28">
      <c r="A218" s="305" t="s">
        <v>246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246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246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246</v>
      </c>
      <c r="Z218" s="309">
        <f t="shared" si="57"/>
        <v>10.491053921568627</v>
      </c>
      <c r="AA218" s="231"/>
    </row>
    <row r="219" spans="1:28">
      <c r="A219" s="305" t="s">
        <v>247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247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247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247</v>
      </c>
      <c r="Z219" s="309">
        <f t="shared" si="57"/>
        <v>8.1285137254901976</v>
      </c>
      <c r="AA219" s="231"/>
    </row>
    <row r="220" spans="1:28">
      <c r="A220" s="305" t="s">
        <v>99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99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99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99</v>
      </c>
      <c r="Z220" s="309">
        <f t="shared" si="57"/>
        <v>7.8940225490196072</v>
      </c>
      <c r="AA220" s="231"/>
    </row>
    <row r="221" spans="1:28" ht="13.5" thickBot="1">
      <c r="A221" s="308" t="s">
        <v>248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248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248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248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252</v>
      </c>
      <c r="O223" s="291">
        <v>2010</v>
      </c>
      <c r="P223" s="293" t="s">
        <v>222</v>
      </c>
      <c r="Q223" s="293"/>
      <c r="R223" s="293"/>
      <c r="S223" s="293"/>
      <c r="T223" s="285"/>
      <c r="U223" s="291">
        <v>2010</v>
      </c>
      <c r="V223" s="293" t="s">
        <v>223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225</v>
      </c>
      <c r="C224" s="299" t="s">
        <v>226</v>
      </c>
      <c r="D224" s="299" t="s">
        <v>227</v>
      </c>
      <c r="E224" s="299" t="s">
        <v>228</v>
      </c>
      <c r="F224" s="299" t="s">
        <v>229</v>
      </c>
      <c r="G224" s="299" t="s">
        <v>230</v>
      </c>
      <c r="H224" s="299" t="s">
        <v>231</v>
      </c>
      <c r="I224" s="299" t="s">
        <v>232</v>
      </c>
      <c r="J224" s="299" t="s">
        <v>233</v>
      </c>
      <c r="K224" s="299" t="s">
        <v>234</v>
      </c>
      <c r="L224" s="299" t="s">
        <v>235</v>
      </c>
      <c r="M224" s="300" t="s">
        <v>236</v>
      </c>
      <c r="O224" s="298"/>
      <c r="P224" s="299" t="s">
        <v>237</v>
      </c>
      <c r="Q224" s="299" t="s">
        <v>238</v>
      </c>
      <c r="R224" s="299" t="s">
        <v>239</v>
      </c>
      <c r="S224" s="300" t="s">
        <v>240</v>
      </c>
      <c r="T224" s="285"/>
      <c r="U224" s="298"/>
      <c r="V224" s="299" t="s">
        <v>241</v>
      </c>
      <c r="W224" s="300" t="s">
        <v>242</v>
      </c>
      <c r="X224" s="285"/>
      <c r="Y224" s="298"/>
      <c r="Z224" s="301" t="s">
        <v>243</v>
      </c>
      <c r="AB224" s="231"/>
    </row>
    <row r="225" spans="1:28" ht="13.5" thickBot="1">
      <c r="A225" s="311" t="s">
        <v>244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244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244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244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245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245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245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245</v>
      </c>
      <c r="Z226" s="309">
        <f t="shared" si="66"/>
        <v>9.7550254901960791</v>
      </c>
      <c r="AA226" s="231"/>
      <c r="AB226" s="231"/>
    </row>
    <row r="227" spans="1:28">
      <c r="A227" s="305" t="s">
        <v>246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246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246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246</v>
      </c>
      <c r="Z227" s="309">
        <f t="shared" si="66"/>
        <v>9.8349794117647065</v>
      </c>
      <c r="AA227" s="231"/>
      <c r="AB227" s="231"/>
    </row>
    <row r="228" spans="1:28">
      <c r="A228" s="305" t="s">
        <v>247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247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247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247</v>
      </c>
      <c r="Z228" s="309">
        <f t="shared" si="66"/>
        <v>8.2939931372549012</v>
      </c>
      <c r="AA228" s="231"/>
      <c r="AB228" s="231"/>
    </row>
    <row r="229" spans="1:28">
      <c r="A229" s="305" t="s">
        <v>99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99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99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99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248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248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248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248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252</v>
      </c>
      <c r="O232" s="291">
        <v>2011</v>
      </c>
      <c r="P232" s="293" t="s">
        <v>222</v>
      </c>
      <c r="Q232" s="293"/>
      <c r="R232" s="293"/>
      <c r="S232" s="293"/>
      <c r="T232" s="285"/>
      <c r="U232" s="291">
        <v>2011</v>
      </c>
      <c r="V232" s="293" t="s">
        <v>223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225</v>
      </c>
      <c r="C233" s="299" t="s">
        <v>226</v>
      </c>
      <c r="D233" s="299" t="s">
        <v>227</v>
      </c>
      <c r="E233" s="299" t="s">
        <v>228</v>
      </c>
      <c r="F233" s="299" t="s">
        <v>229</v>
      </c>
      <c r="G233" s="299" t="s">
        <v>230</v>
      </c>
      <c r="H233" s="299" t="s">
        <v>231</v>
      </c>
      <c r="I233" s="299" t="s">
        <v>232</v>
      </c>
      <c r="J233" s="299" t="s">
        <v>233</v>
      </c>
      <c r="K233" s="299" t="s">
        <v>234</v>
      </c>
      <c r="L233" s="299" t="s">
        <v>235</v>
      </c>
      <c r="M233" s="300" t="s">
        <v>236</v>
      </c>
      <c r="O233" s="298"/>
      <c r="P233" s="299" t="s">
        <v>237</v>
      </c>
      <c r="Q233" s="299" t="s">
        <v>238</v>
      </c>
      <c r="R233" s="299" t="s">
        <v>239</v>
      </c>
      <c r="S233" s="300" t="s">
        <v>240</v>
      </c>
      <c r="T233" s="285"/>
      <c r="U233" s="298"/>
      <c r="V233" s="299" t="s">
        <v>241</v>
      </c>
      <c r="W233" s="300" t="s">
        <v>242</v>
      </c>
      <c r="X233" s="285"/>
      <c r="Y233" s="298"/>
      <c r="Z233" s="301" t="s">
        <v>243</v>
      </c>
    </row>
    <row r="234" spans="1:28" ht="13.5" thickBot="1">
      <c r="A234" s="311" t="s">
        <v>244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244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244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244</v>
      </c>
      <c r="Z234" s="304">
        <f t="shared" ref="Z234:Z239" si="75">(Z81/1000)/1.02</f>
        <v>11.099666666666666</v>
      </c>
      <c r="AA234" s="231"/>
    </row>
    <row r="235" spans="1:28">
      <c r="A235" s="311" t="s">
        <v>245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245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245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245</v>
      </c>
      <c r="Z235" s="307">
        <f t="shared" si="75"/>
        <v>12.249729411764706</v>
      </c>
      <c r="AA235" s="231"/>
    </row>
    <row r="236" spans="1:28">
      <c r="A236" s="305" t="s">
        <v>246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246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246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246</v>
      </c>
      <c r="Z236" s="309">
        <f t="shared" si="75"/>
        <v>12.796916666666666</v>
      </c>
      <c r="AA236" s="231"/>
    </row>
    <row r="237" spans="1:28">
      <c r="A237" s="305" t="s">
        <v>247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247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247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247</v>
      </c>
      <c r="Z237" s="309">
        <f t="shared" si="75"/>
        <v>9.9671519607843155</v>
      </c>
      <c r="AA237" s="231"/>
    </row>
    <row r="238" spans="1:28">
      <c r="A238" s="305" t="s">
        <v>99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99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99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99</v>
      </c>
      <c r="Z238" s="309">
        <f t="shared" si="75"/>
        <v>9.5662166666666657</v>
      </c>
      <c r="AA238" s="231"/>
    </row>
    <row r="239" spans="1:28" ht="13.5" thickBot="1">
      <c r="A239" s="308" t="s">
        <v>248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248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248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248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252</v>
      </c>
      <c r="O241" s="291">
        <v>2012</v>
      </c>
      <c r="P241" s="293" t="s">
        <v>222</v>
      </c>
      <c r="Q241" s="293"/>
      <c r="R241" s="293"/>
      <c r="S241" s="293"/>
      <c r="T241" s="285"/>
      <c r="U241" s="291">
        <v>2012</v>
      </c>
      <c r="V241" s="293" t="s">
        <v>223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225</v>
      </c>
      <c r="C242" s="299" t="s">
        <v>226</v>
      </c>
      <c r="D242" s="299" t="s">
        <v>227</v>
      </c>
      <c r="E242" s="299" t="s">
        <v>228</v>
      </c>
      <c r="F242" s="299" t="s">
        <v>229</v>
      </c>
      <c r="G242" s="299" t="s">
        <v>230</v>
      </c>
      <c r="H242" s="299" t="s">
        <v>231</v>
      </c>
      <c r="I242" s="299" t="s">
        <v>232</v>
      </c>
      <c r="J242" s="299" t="s">
        <v>233</v>
      </c>
      <c r="K242" s="299" t="s">
        <v>234</v>
      </c>
      <c r="L242" s="299" t="s">
        <v>235</v>
      </c>
      <c r="M242" s="300" t="s">
        <v>236</v>
      </c>
      <c r="O242" s="298"/>
      <c r="P242" s="299" t="s">
        <v>237</v>
      </c>
      <c r="Q242" s="299" t="s">
        <v>238</v>
      </c>
      <c r="R242" s="299" t="s">
        <v>239</v>
      </c>
      <c r="S242" s="300" t="s">
        <v>240</v>
      </c>
      <c r="T242" s="285"/>
      <c r="U242" s="298"/>
      <c r="V242" s="299" t="s">
        <v>241</v>
      </c>
      <c r="W242" s="300" t="s">
        <v>242</v>
      </c>
      <c r="X242" s="285"/>
      <c r="Y242" s="298"/>
      <c r="Z242" s="301" t="s">
        <v>243</v>
      </c>
    </row>
    <row r="243" spans="1:28" ht="13.5" thickBot="1">
      <c r="A243" s="311" t="s">
        <v>244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244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244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244</v>
      </c>
      <c r="Z243" s="304">
        <f t="shared" ref="Z243:Z248" si="84">(Z90/1000)/1.02</f>
        <v>12.603137254901961</v>
      </c>
      <c r="AA243" s="231"/>
    </row>
    <row r="244" spans="1:28">
      <c r="A244" s="311" t="s">
        <v>245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245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245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245</v>
      </c>
      <c r="Z244" s="307">
        <f t="shared" si="84"/>
        <v>13.484396078431374</v>
      </c>
      <c r="AA244" s="231"/>
    </row>
    <row r="245" spans="1:28">
      <c r="A245" s="305" t="s">
        <v>246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246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246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246</v>
      </c>
      <c r="Z245" s="309">
        <f t="shared" si="84"/>
        <v>13.469354901960784</v>
      </c>
      <c r="AA245" s="231"/>
    </row>
    <row r="246" spans="1:28">
      <c r="A246" s="305" t="s">
        <v>247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247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247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247</v>
      </c>
      <c r="Z246" s="309">
        <f t="shared" si="84"/>
        <v>11.942844117647057</v>
      </c>
      <c r="AA246" s="231"/>
    </row>
    <row r="247" spans="1:28">
      <c r="A247" s="305" t="s">
        <v>99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99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99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99</v>
      </c>
      <c r="Z247" s="309">
        <f t="shared" si="84"/>
        <v>11.272619607843138</v>
      </c>
      <c r="AA247" s="231"/>
    </row>
    <row r="248" spans="1:28" ht="13.5" thickBot="1">
      <c r="A248" s="308" t="s">
        <v>248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248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248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248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252</v>
      </c>
      <c r="O250" s="291">
        <v>2013</v>
      </c>
      <c r="P250" s="293" t="s">
        <v>222</v>
      </c>
      <c r="Q250" s="293"/>
      <c r="R250" s="293"/>
      <c r="S250" s="293"/>
      <c r="T250" s="285"/>
      <c r="U250" s="291">
        <v>2013</v>
      </c>
      <c r="V250" s="293" t="s">
        <v>223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225</v>
      </c>
      <c r="C251" s="299" t="s">
        <v>226</v>
      </c>
      <c r="D251" s="299" t="s">
        <v>227</v>
      </c>
      <c r="E251" s="299" t="s">
        <v>228</v>
      </c>
      <c r="F251" s="299" t="s">
        <v>229</v>
      </c>
      <c r="G251" s="299" t="s">
        <v>230</v>
      </c>
      <c r="H251" s="299" t="s">
        <v>231</v>
      </c>
      <c r="I251" s="299" t="s">
        <v>232</v>
      </c>
      <c r="J251" s="299" t="s">
        <v>233</v>
      </c>
      <c r="K251" s="299" t="s">
        <v>234</v>
      </c>
      <c r="L251" s="299" t="s">
        <v>235</v>
      </c>
      <c r="M251" s="300" t="s">
        <v>236</v>
      </c>
      <c r="O251" s="298"/>
      <c r="P251" s="299" t="s">
        <v>237</v>
      </c>
      <c r="Q251" s="299" t="s">
        <v>238</v>
      </c>
      <c r="R251" s="299" t="s">
        <v>239</v>
      </c>
      <c r="S251" s="300" t="s">
        <v>240</v>
      </c>
      <c r="T251" s="285"/>
      <c r="U251" s="298"/>
      <c r="V251" s="299" t="s">
        <v>241</v>
      </c>
      <c r="W251" s="300" t="s">
        <v>242</v>
      </c>
      <c r="X251" s="285"/>
      <c r="Y251" s="298"/>
      <c r="Z251" s="301" t="s">
        <v>243</v>
      </c>
    </row>
    <row r="252" spans="1:28" ht="13.5" thickBot="1">
      <c r="A252" s="311" t="s">
        <v>244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244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244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244</v>
      </c>
      <c r="Z252" s="304">
        <f t="shared" ref="Z252:Z257" si="93">(Z99/1000)/1.02</f>
        <v>11.952539215686274</v>
      </c>
    </row>
    <row r="253" spans="1:28">
      <c r="A253" s="311" t="s">
        <v>245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245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245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245</v>
      </c>
      <c r="Z253" s="307">
        <f t="shared" si="93"/>
        <v>12.629663725490195</v>
      </c>
      <c r="AB253" s="231"/>
    </row>
    <row r="254" spans="1:28">
      <c r="A254" s="305" t="s">
        <v>246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246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246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246</v>
      </c>
      <c r="Z254" s="309">
        <f t="shared" si="93"/>
        <v>12.503901960784313</v>
      </c>
      <c r="AB254" s="231"/>
    </row>
    <row r="255" spans="1:28">
      <c r="A255" s="305" t="s">
        <v>247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247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247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247</v>
      </c>
      <c r="Z255" s="309">
        <f t="shared" si="93"/>
        <v>11.904103921568627</v>
      </c>
      <c r="AB255" s="231"/>
    </row>
    <row r="256" spans="1:28">
      <c r="A256" s="305" t="s">
        <v>99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99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99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99</v>
      </c>
      <c r="Z256" s="309">
        <f t="shared" si="93"/>
        <v>10.598221568627451</v>
      </c>
      <c r="AB256" s="231"/>
    </row>
    <row r="257" spans="1:29" ht="13.5" thickBot="1">
      <c r="A257" s="308" t="s">
        <v>248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248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248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248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252</v>
      </c>
      <c r="O259" s="291">
        <v>2014</v>
      </c>
      <c r="P259" s="293" t="s">
        <v>222</v>
      </c>
      <c r="Q259" s="293"/>
      <c r="R259" s="293"/>
      <c r="S259" s="293"/>
      <c r="T259" s="285"/>
      <c r="U259" s="291">
        <v>2014</v>
      </c>
      <c r="V259" s="293" t="s">
        <v>223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225</v>
      </c>
      <c r="C260" s="296" t="s">
        <v>226</v>
      </c>
      <c r="D260" s="296" t="s">
        <v>227</v>
      </c>
      <c r="E260" s="296" t="s">
        <v>228</v>
      </c>
      <c r="F260" s="296" t="s">
        <v>229</v>
      </c>
      <c r="G260" s="296" t="s">
        <v>230</v>
      </c>
      <c r="H260" s="296" t="s">
        <v>231</v>
      </c>
      <c r="I260" s="296" t="s">
        <v>232</v>
      </c>
      <c r="J260" s="296" t="s">
        <v>233</v>
      </c>
      <c r="K260" s="296" t="s">
        <v>234</v>
      </c>
      <c r="L260" s="296" t="s">
        <v>235</v>
      </c>
      <c r="M260" s="297" t="s">
        <v>236</v>
      </c>
      <c r="O260" s="298"/>
      <c r="P260" s="299" t="s">
        <v>237</v>
      </c>
      <c r="Q260" s="299" t="s">
        <v>238</v>
      </c>
      <c r="R260" s="299" t="s">
        <v>239</v>
      </c>
      <c r="S260" s="300" t="s">
        <v>240</v>
      </c>
      <c r="T260" s="285"/>
      <c r="U260" s="298"/>
      <c r="V260" s="299" t="s">
        <v>241</v>
      </c>
      <c r="W260" s="300" t="s">
        <v>242</v>
      </c>
      <c r="X260" s="285"/>
      <c r="Y260" s="298"/>
      <c r="Z260" s="301" t="s">
        <v>243</v>
      </c>
      <c r="AA260" s="231"/>
    </row>
    <row r="261" spans="1:29" ht="14.25" thickBot="1">
      <c r="A261" s="302" t="s">
        <v>244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244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244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244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249</v>
      </c>
      <c r="B262" s="329" t="s">
        <v>250</v>
      </c>
      <c r="C262" s="330" t="s">
        <v>250</v>
      </c>
      <c r="D262" s="330" t="s">
        <v>250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249</v>
      </c>
      <c r="P262" s="330" t="s">
        <v>250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249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249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245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245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245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245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246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246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246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246</v>
      </c>
      <c r="Z264" s="288">
        <f t="shared" si="101"/>
        <v>12.18033431372549</v>
      </c>
      <c r="AB264" s="334"/>
      <c r="AC264" s="339"/>
    </row>
    <row r="265" spans="1:29" ht="13.5">
      <c r="A265" s="305" t="s">
        <v>247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247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247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247</v>
      </c>
      <c r="Z265" s="288">
        <f t="shared" si="101"/>
        <v>11.958708823529411</v>
      </c>
      <c r="AB265" s="334"/>
      <c r="AC265" s="339"/>
    </row>
    <row r="266" spans="1:29" ht="13.5">
      <c r="A266" s="305" t="s">
        <v>99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99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99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99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248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248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248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248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252</v>
      </c>
      <c r="O269" s="291">
        <v>2015</v>
      </c>
      <c r="P269" s="293" t="s">
        <v>222</v>
      </c>
      <c r="Q269" s="293"/>
      <c r="R269" s="293"/>
      <c r="S269" s="293"/>
      <c r="T269" s="285"/>
      <c r="U269" s="291">
        <v>2015</v>
      </c>
      <c r="V269" s="293" t="s">
        <v>223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225</v>
      </c>
      <c r="C270" s="296" t="s">
        <v>226</v>
      </c>
      <c r="D270" s="296" t="s">
        <v>227</v>
      </c>
      <c r="E270" s="296" t="s">
        <v>228</v>
      </c>
      <c r="F270" s="296" t="s">
        <v>229</v>
      </c>
      <c r="G270" s="296" t="s">
        <v>230</v>
      </c>
      <c r="H270" s="296" t="s">
        <v>231</v>
      </c>
      <c r="I270" s="296" t="s">
        <v>232</v>
      </c>
      <c r="J270" s="296" t="s">
        <v>233</v>
      </c>
      <c r="K270" s="296" t="s">
        <v>234</v>
      </c>
      <c r="L270" s="296" t="s">
        <v>235</v>
      </c>
      <c r="M270" s="297" t="s">
        <v>236</v>
      </c>
      <c r="O270" s="298"/>
      <c r="P270" s="299" t="s">
        <v>237</v>
      </c>
      <c r="Q270" s="299" t="s">
        <v>238</v>
      </c>
      <c r="R270" s="299" t="s">
        <v>239</v>
      </c>
      <c r="S270" s="300" t="s">
        <v>240</v>
      </c>
      <c r="T270" s="285"/>
      <c r="U270" s="298"/>
      <c r="V270" s="299" t="s">
        <v>241</v>
      </c>
      <c r="W270" s="300" t="s">
        <v>242</v>
      </c>
      <c r="X270" s="285"/>
      <c r="Y270" s="298"/>
      <c r="Z270" s="301" t="s">
        <v>243</v>
      </c>
    </row>
    <row r="271" spans="1:29" ht="13.5" thickBot="1">
      <c r="A271" s="333" t="s">
        <v>244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244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244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244</v>
      </c>
      <c r="Z271" s="306">
        <f t="shared" ref="Z271:Z277" si="114">(Z118/1000)*1.02</f>
        <v>12.243355800000002</v>
      </c>
    </row>
    <row r="272" spans="1:29">
      <c r="A272" s="336" t="s">
        <v>249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249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249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249</v>
      </c>
      <c r="Z272" s="338">
        <f t="shared" si="114"/>
        <v>12.894289199999999</v>
      </c>
    </row>
    <row r="273" spans="1:26">
      <c r="A273" s="340" t="s">
        <v>245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245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245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245</v>
      </c>
      <c r="Z273" s="341">
        <f t="shared" si="114"/>
        <v>13.3275138</v>
      </c>
    </row>
    <row r="274" spans="1:26">
      <c r="A274" s="340" t="s">
        <v>246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246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246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246</v>
      </c>
      <c r="Z274" s="341">
        <f t="shared" si="114"/>
        <v>13.228767599999999</v>
      </c>
    </row>
    <row r="275" spans="1:26">
      <c r="A275" s="340" t="s">
        <v>247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247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247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247</v>
      </c>
      <c r="Z275" s="341">
        <f t="shared" si="114"/>
        <v>11.691760200000001</v>
      </c>
    </row>
    <row r="276" spans="1:26">
      <c r="A276" s="340" t="s">
        <v>99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99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99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99</v>
      </c>
      <c r="Z276" s="341">
        <f t="shared" si="114"/>
        <v>10.322563200000001</v>
      </c>
    </row>
    <row r="277" spans="1:26" ht="13.5" thickBot="1">
      <c r="A277" s="342" t="s">
        <v>248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248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248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248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252</v>
      </c>
      <c r="O279" s="291">
        <v>2016</v>
      </c>
      <c r="P279" s="293" t="s">
        <v>222</v>
      </c>
      <c r="Q279" s="293"/>
      <c r="R279" s="293"/>
      <c r="S279" s="293"/>
      <c r="T279" s="285"/>
      <c r="U279" s="291">
        <v>2016</v>
      </c>
      <c r="V279" s="293" t="s">
        <v>223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225</v>
      </c>
      <c r="C280" s="296" t="s">
        <v>226</v>
      </c>
      <c r="D280" s="296" t="s">
        <v>227</v>
      </c>
      <c r="E280" s="296" t="s">
        <v>228</v>
      </c>
      <c r="F280" s="296" t="s">
        <v>229</v>
      </c>
      <c r="G280" s="296" t="s">
        <v>230</v>
      </c>
      <c r="H280" s="296" t="s">
        <v>231</v>
      </c>
      <c r="I280" s="296" t="s">
        <v>232</v>
      </c>
      <c r="J280" s="296" t="s">
        <v>233</v>
      </c>
      <c r="K280" s="296" t="s">
        <v>234</v>
      </c>
      <c r="L280" s="296" t="s">
        <v>235</v>
      </c>
      <c r="M280" s="297" t="s">
        <v>236</v>
      </c>
      <c r="O280" s="298"/>
      <c r="P280" s="296" t="s">
        <v>237</v>
      </c>
      <c r="Q280" s="296" t="s">
        <v>238</v>
      </c>
      <c r="R280" s="296" t="s">
        <v>239</v>
      </c>
      <c r="S280" s="297" t="s">
        <v>240</v>
      </c>
      <c r="T280" s="285"/>
      <c r="U280" s="298"/>
      <c r="V280" s="296" t="s">
        <v>241</v>
      </c>
      <c r="W280" s="297" t="s">
        <v>242</v>
      </c>
      <c r="X280" s="285"/>
      <c r="Y280" s="298"/>
      <c r="Z280" s="344" t="s">
        <v>243</v>
      </c>
    </row>
    <row r="281" spans="1:26" ht="13.5" thickBot="1">
      <c r="A281" s="302" t="s">
        <v>244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244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244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244</v>
      </c>
      <c r="Z281" s="348">
        <f t="shared" ref="Z281:Z287" si="124">(Z128/1000)/1.02</f>
        <v>11.968575169798202</v>
      </c>
    </row>
    <row r="282" spans="1:26">
      <c r="A282" s="336" t="s">
        <v>249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249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249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249</v>
      </c>
      <c r="Z282" s="355">
        <f t="shared" si="124"/>
        <v>13.012526133753708</v>
      </c>
    </row>
    <row r="283" spans="1:26">
      <c r="A283" s="340" t="s">
        <v>245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245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245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245</v>
      </c>
      <c r="Z283" s="362">
        <f t="shared" si="124"/>
        <v>13.046641979382038</v>
      </c>
    </row>
    <row r="284" spans="1:26">
      <c r="A284" s="340" t="s">
        <v>246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246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246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246</v>
      </c>
      <c r="Z284" s="362">
        <f t="shared" si="124"/>
        <v>13.082558384031387</v>
      </c>
    </row>
    <row r="285" spans="1:26">
      <c r="A285" s="340" t="s">
        <v>247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247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247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247</v>
      </c>
      <c r="Z285" s="362">
        <f t="shared" si="124"/>
        <v>10.722657714571618</v>
      </c>
    </row>
    <row r="286" spans="1:26">
      <c r="A286" s="340" t="s">
        <v>99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99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99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99</v>
      </c>
      <c r="Z286" s="362">
        <f t="shared" si="124"/>
        <v>9.9319308294028925</v>
      </c>
    </row>
    <row r="287" spans="1:26" ht="13.5" thickBot="1">
      <c r="A287" s="342" t="s">
        <v>248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248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248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248</v>
      </c>
      <c r="Z287" s="369">
        <f t="shared" si="124"/>
        <v>12.180486648198173</v>
      </c>
    </row>
    <row r="289" spans="1:32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252</v>
      </c>
      <c r="O289" s="291">
        <v>2017</v>
      </c>
      <c r="P289" s="293" t="s">
        <v>222</v>
      </c>
      <c r="Q289" s="293"/>
      <c r="R289" s="293"/>
      <c r="S289" s="293"/>
      <c r="T289" s="285"/>
      <c r="U289" s="291">
        <v>2017</v>
      </c>
      <c r="V289" s="293" t="s">
        <v>223</v>
      </c>
      <c r="W289" s="293"/>
      <c r="X289" s="285"/>
      <c r="Y289" s="291">
        <v>2017</v>
      </c>
      <c r="Z289" s="285"/>
    </row>
    <row r="290" spans="1:32" ht="14.25" thickBot="1">
      <c r="A290" s="295"/>
      <c r="B290" s="296" t="s">
        <v>225</v>
      </c>
      <c r="C290" s="296" t="s">
        <v>226</v>
      </c>
      <c r="D290" s="296" t="s">
        <v>227</v>
      </c>
      <c r="E290" s="296" t="s">
        <v>228</v>
      </c>
      <c r="F290" s="296" t="s">
        <v>229</v>
      </c>
      <c r="G290" s="296" t="s">
        <v>230</v>
      </c>
      <c r="H290" s="296" t="s">
        <v>231</v>
      </c>
      <c r="I290" s="296" t="s">
        <v>232</v>
      </c>
      <c r="J290" s="296" t="s">
        <v>233</v>
      </c>
      <c r="K290" s="296" t="s">
        <v>234</v>
      </c>
      <c r="L290" s="296" t="s">
        <v>235</v>
      </c>
      <c r="M290" s="297" t="s">
        <v>236</v>
      </c>
      <c r="O290" s="298"/>
      <c r="P290" s="296" t="s">
        <v>237</v>
      </c>
      <c r="Q290" s="296" t="s">
        <v>238</v>
      </c>
      <c r="R290" s="296" t="s">
        <v>239</v>
      </c>
      <c r="S290" s="297" t="s">
        <v>240</v>
      </c>
      <c r="T290" s="285"/>
      <c r="U290" s="298"/>
      <c r="V290" s="296" t="s">
        <v>241</v>
      </c>
      <c r="W290" s="297" t="s">
        <v>242</v>
      </c>
      <c r="X290" s="285"/>
      <c r="Y290" s="298"/>
      <c r="Z290" s="344" t="s">
        <v>243</v>
      </c>
    </row>
    <row r="291" spans="1:32" ht="13.5" thickBot="1">
      <c r="A291" s="302" t="s">
        <v>244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12.781419835374168</v>
      </c>
      <c r="K291" s="346">
        <f t="shared" si="131"/>
        <v>12.97383974230562</v>
      </c>
      <c r="L291" s="346">
        <f t="shared" si="131"/>
        <v>13.202522863413026</v>
      </c>
      <c r="M291" s="347">
        <f t="shared" ref="M291:M297" si="132">(M138/1000)/1.02</f>
        <v>13.259572449559595</v>
      </c>
      <c r="O291" s="311" t="s">
        <v>244</v>
      </c>
      <c r="P291" s="345">
        <f t="shared" ref="P291:S297" si="133">(P138/1000)/1.02</f>
        <v>12.469408201636508</v>
      </c>
      <c r="Q291" s="346">
        <f t="shared" si="133"/>
        <v>12.398606356660236</v>
      </c>
      <c r="R291" s="346">
        <f t="shared" si="133"/>
        <v>12.526734002085645</v>
      </c>
      <c r="S291" s="347">
        <f t="shared" si="133"/>
        <v>13.144414745941855</v>
      </c>
      <c r="T291" s="285"/>
      <c r="U291" s="311" t="s">
        <v>244</v>
      </c>
      <c r="V291" s="345">
        <f>(V138/1000)/1.02</f>
        <v>12.43410325306518</v>
      </c>
      <c r="W291" s="347">
        <f>(W138/1000)/1.02</f>
        <v>12.830487285094787</v>
      </c>
      <c r="X291" s="285"/>
      <c r="Y291" s="311" t="s">
        <v>244</v>
      </c>
      <c r="Z291" s="348">
        <f t="shared" ref="Z291:Z297" si="134">(Z138/1000)/1.02</f>
        <v>12.630429405855672</v>
      </c>
    </row>
    <row r="292" spans="1:32" ht="13.5" thickBot="1">
      <c r="A292" s="336" t="s">
        <v>249</v>
      </c>
      <c r="B292" s="349">
        <f t="shared" ref="B292:L292" si="135">B139/1000/1.02</f>
        <v>12.608062581931776</v>
      </c>
      <c r="C292" s="350">
        <f t="shared" si="135"/>
        <v>12.716044544980566</v>
      </c>
      <c r="D292" s="350">
        <f t="shared" si="135"/>
        <v>12.375520880840103</v>
      </c>
      <c r="E292" s="350">
        <f t="shared" si="135"/>
        <v>12.043611030423895</v>
      </c>
      <c r="F292" s="350">
        <f t="shared" si="135"/>
        <v>12.347092649276915</v>
      </c>
      <c r="G292" s="350">
        <f t="shared" si="135"/>
        <v>12.085138702738478</v>
      </c>
      <c r="H292" s="350">
        <f t="shared" si="135"/>
        <v>12.746124050338173</v>
      </c>
      <c r="I292" s="350">
        <f t="shared" si="135"/>
        <v>13.134431847586391</v>
      </c>
      <c r="J292" s="350">
        <f t="shared" si="135"/>
        <v>12.552145043277203</v>
      </c>
      <c r="K292" s="350">
        <f t="shared" si="135"/>
        <v>13.086261907881966</v>
      </c>
      <c r="L292" s="350">
        <f t="shared" si="135"/>
        <v>13.467330866966632</v>
      </c>
      <c r="M292" s="347">
        <f t="shared" si="132"/>
        <v>13.691336883147118</v>
      </c>
      <c r="O292" s="352" t="s">
        <v>249</v>
      </c>
      <c r="P292" s="350">
        <f t="shared" si="133"/>
        <v>12.571317052376376</v>
      </c>
      <c r="Q292" s="350">
        <f t="shared" si="133"/>
        <v>12.23850222918843</v>
      </c>
      <c r="R292" s="350">
        <f t="shared" si="133"/>
        <v>12.844892984111818</v>
      </c>
      <c r="S292" s="347">
        <f t="shared" si="133"/>
        <v>13.387191164658644</v>
      </c>
      <c r="T292" s="285"/>
      <c r="U292" s="353" t="s">
        <v>249</v>
      </c>
      <c r="V292" s="354">
        <f t="shared" ref="V292:V297" si="136">(V139/1000)/1.02</f>
        <v>12.445545536900589</v>
      </c>
      <c r="W292" s="347">
        <f t="shared" ref="W292:W297" si="137">W139/1000/1.02</f>
        <v>13.077689364198678</v>
      </c>
      <c r="X292" s="285"/>
      <c r="Y292" s="353" t="s">
        <v>249</v>
      </c>
      <c r="Z292" s="348">
        <f t="shared" si="134"/>
        <v>12.871203832745547</v>
      </c>
    </row>
    <row r="293" spans="1:32" ht="13.5" thickBot="1">
      <c r="A293" s="340" t="s">
        <v>245</v>
      </c>
      <c r="B293" s="356">
        <f t="shared" ref="B293:L293" si="138">B140/1000/1.02</f>
        <v>13.580953772707039</v>
      </c>
      <c r="C293" s="357">
        <f t="shared" si="138"/>
        <v>13.402784967694929</v>
      </c>
      <c r="D293" s="357">
        <f t="shared" si="138"/>
        <v>13.139516660104222</v>
      </c>
      <c r="E293" s="357">
        <f t="shared" si="138"/>
        <v>12.849843396377224</v>
      </c>
      <c r="F293" s="357">
        <f t="shared" si="138"/>
        <v>13.106486237059981</v>
      </c>
      <c r="G293" s="357">
        <f t="shared" si="138"/>
        <v>13.01761283732508</v>
      </c>
      <c r="H293" s="357">
        <f t="shared" si="138"/>
        <v>12.99967497788422</v>
      </c>
      <c r="I293" s="357">
        <f t="shared" si="138"/>
        <v>13.484177028097973</v>
      </c>
      <c r="J293" s="357">
        <f t="shared" si="138"/>
        <v>13.674078733652845</v>
      </c>
      <c r="K293" s="357">
        <f t="shared" si="138"/>
        <v>13.973287521884634</v>
      </c>
      <c r="L293" s="357">
        <f t="shared" si="138"/>
        <v>14.247222926259784</v>
      </c>
      <c r="M293" s="347">
        <f t="shared" si="132"/>
        <v>14.1593323578049</v>
      </c>
      <c r="O293" s="359" t="s">
        <v>245</v>
      </c>
      <c r="P293" s="357">
        <f t="shared" si="133"/>
        <v>13.347943149969254</v>
      </c>
      <c r="Q293" s="357">
        <f t="shared" si="133"/>
        <v>13.075398092181659</v>
      </c>
      <c r="R293" s="357">
        <f t="shared" si="133"/>
        <v>13.387433781565294</v>
      </c>
      <c r="S293" s="347">
        <f t="shared" si="133"/>
        <v>14.134890127618233</v>
      </c>
      <c r="T293" s="285"/>
      <c r="U293" s="360" t="s">
        <v>245</v>
      </c>
      <c r="V293" s="361">
        <f t="shared" si="136"/>
        <v>13.214334589309239</v>
      </c>
      <c r="W293" s="347">
        <f t="shared" si="137"/>
        <v>13.760789811946569</v>
      </c>
      <c r="X293" s="285"/>
      <c r="Y293" s="360" t="s">
        <v>245</v>
      </c>
      <c r="Z293" s="348">
        <f t="shared" si="134"/>
        <v>13.482758977132258</v>
      </c>
    </row>
    <row r="294" spans="1:32" ht="13.5" thickBot="1">
      <c r="A294" s="340" t="s">
        <v>246</v>
      </c>
      <c r="B294" s="356">
        <f t="shared" ref="B294:L294" si="139">B141/1000/1.02</f>
        <v>13.570510085378579</v>
      </c>
      <c r="C294" s="357">
        <f t="shared" si="139"/>
        <v>13.345069513225914</v>
      </c>
      <c r="D294" s="357">
        <f t="shared" si="139"/>
        <v>13.053607562206247</v>
      </c>
      <c r="E294" s="357">
        <f t="shared" si="139"/>
        <v>12.771748234166704</v>
      </c>
      <c r="F294" s="357">
        <f t="shared" si="139"/>
        <v>12.979648698400467</v>
      </c>
      <c r="G294" s="357">
        <f t="shared" si="139"/>
        <v>12.871754067865989</v>
      </c>
      <c r="H294" s="357">
        <f t="shared" si="139"/>
        <v>12.871657333588228</v>
      </c>
      <c r="I294" s="357">
        <f t="shared" si="139"/>
        <v>13.349644561835197</v>
      </c>
      <c r="J294" s="357">
        <f t="shared" si="139"/>
        <v>13.542411159240748</v>
      </c>
      <c r="K294" s="357">
        <f t="shared" si="139"/>
        <v>13.848553575244162</v>
      </c>
      <c r="L294" s="357">
        <f t="shared" si="139"/>
        <v>14.077660362288418</v>
      </c>
      <c r="M294" s="347">
        <f t="shared" si="132"/>
        <v>13.965724149868064</v>
      </c>
      <c r="O294" s="359" t="s">
        <v>246</v>
      </c>
      <c r="P294" s="357">
        <f t="shared" si="133"/>
        <v>13.288933133979073</v>
      </c>
      <c r="Q294" s="357">
        <f t="shared" si="133"/>
        <v>12.957172274307089</v>
      </c>
      <c r="R294" s="357">
        <f t="shared" si="133"/>
        <v>13.243086378703978</v>
      </c>
      <c r="S294" s="347">
        <f t="shared" si="133"/>
        <v>13.974063214449902</v>
      </c>
      <c r="T294" s="285"/>
      <c r="U294" s="360" t="s">
        <v>246</v>
      </c>
      <c r="V294" s="361">
        <f t="shared" si="136"/>
        <v>13.114103704536587</v>
      </c>
      <c r="W294" s="347">
        <f t="shared" si="137"/>
        <v>13.564357775520792</v>
      </c>
      <c r="X294" s="285"/>
      <c r="Y294" s="360" t="s">
        <v>246</v>
      </c>
      <c r="Z294" s="348">
        <f t="shared" si="134"/>
        <v>13.313919340854106</v>
      </c>
      <c r="AB294"/>
      <c r="AC294"/>
      <c r="AD294"/>
      <c r="AE294"/>
      <c r="AF294"/>
    </row>
    <row r="295" spans="1:32" ht="13.5" thickBot="1">
      <c r="A295" s="340" t="s">
        <v>247</v>
      </c>
      <c r="B295" s="356">
        <f t="shared" ref="B295:L295" si="140">B142/1000/1.02</f>
        <v>14.505882352941176</v>
      </c>
      <c r="C295" s="357">
        <f t="shared" si="140"/>
        <v>0</v>
      </c>
      <c r="D295" s="357">
        <f t="shared" si="140"/>
        <v>12.329308884047443</v>
      </c>
      <c r="E295" s="357">
        <f t="shared" si="140"/>
        <v>0</v>
      </c>
      <c r="F295" s="357">
        <f t="shared" si="140"/>
        <v>12.962745098039218</v>
      </c>
      <c r="G295" s="357">
        <f t="shared" si="140"/>
        <v>13.79878048780488</v>
      </c>
      <c r="H295" s="357">
        <f t="shared" si="140"/>
        <v>0</v>
      </c>
      <c r="I295" s="357">
        <f t="shared" si="140"/>
        <v>0</v>
      </c>
      <c r="J295" s="357">
        <f t="shared" si="140"/>
        <v>0</v>
      </c>
      <c r="K295" s="357">
        <f t="shared" si="140"/>
        <v>12.127205882352941</v>
      </c>
      <c r="L295" s="357">
        <f t="shared" si="140"/>
        <v>0</v>
      </c>
      <c r="M295" s="347">
        <f t="shared" si="132"/>
        <v>0</v>
      </c>
      <c r="O295" s="359" t="s">
        <v>247</v>
      </c>
      <c r="P295" s="357">
        <f t="shared" si="133"/>
        <v>12.640247951032261</v>
      </c>
      <c r="Q295" s="357">
        <f t="shared" si="133"/>
        <v>13.549687751813055</v>
      </c>
      <c r="R295" s="357">
        <f t="shared" si="133"/>
        <v>0</v>
      </c>
      <c r="S295" s="347">
        <f t="shared" si="133"/>
        <v>12.127205882352941</v>
      </c>
      <c r="T295" s="285"/>
      <c r="U295" s="360" t="s">
        <v>247</v>
      </c>
      <c r="V295" s="361">
        <f t="shared" si="136"/>
        <v>13.192340304105008</v>
      </c>
      <c r="W295" s="347">
        <f t="shared" si="137"/>
        <v>12.127205882352941</v>
      </c>
      <c r="X295" s="285"/>
      <c r="Y295" s="360" t="s">
        <v>247</v>
      </c>
      <c r="Z295" s="348">
        <f t="shared" si="134"/>
        <v>12.936573428739582</v>
      </c>
      <c r="AB295"/>
      <c r="AC295"/>
      <c r="AD295"/>
      <c r="AE295"/>
      <c r="AF295"/>
    </row>
    <row r="296" spans="1:32" ht="13.5" thickBot="1">
      <c r="A296" s="340" t="s">
        <v>99</v>
      </c>
      <c r="B296" s="356">
        <f t="shared" ref="B296:L296" si="141">B143/1000/1.02</f>
        <v>10.335331321252045</v>
      </c>
      <c r="C296" s="357">
        <f t="shared" si="141"/>
        <v>10.484051502104503</v>
      </c>
      <c r="D296" s="357">
        <f t="shared" si="141"/>
        <v>10.621456483792535</v>
      </c>
      <c r="E296" s="357">
        <f t="shared" si="141"/>
        <v>10.504006157392428</v>
      </c>
      <c r="F296" s="357">
        <f t="shared" si="141"/>
        <v>10.801012885210401</v>
      </c>
      <c r="G296" s="357">
        <f t="shared" si="141"/>
        <v>10.988382199024628</v>
      </c>
      <c r="H296" s="357">
        <f t="shared" si="141"/>
        <v>10.731776185868094</v>
      </c>
      <c r="I296" s="357">
        <f t="shared" si="141"/>
        <v>10.81916717875631</v>
      </c>
      <c r="J296" s="357">
        <f t="shared" si="141"/>
        <v>11.179078908795788</v>
      </c>
      <c r="K296" s="357">
        <f t="shared" si="141"/>
        <v>11.411102585698618</v>
      </c>
      <c r="L296" s="357">
        <f t="shared" si="141"/>
        <v>11.563207862640672</v>
      </c>
      <c r="M296" s="347">
        <f t="shared" si="132"/>
        <v>11.552656857005871</v>
      </c>
      <c r="O296" s="359" t="s">
        <v>99</v>
      </c>
      <c r="P296" s="357">
        <f t="shared" si="133"/>
        <v>10.497426436783742</v>
      </c>
      <c r="Q296" s="357">
        <f t="shared" si="133"/>
        <v>10.839406819564427</v>
      </c>
      <c r="R296" s="357">
        <f t="shared" si="133"/>
        <v>10.903202299637972</v>
      </c>
      <c r="S296" s="347">
        <f t="shared" si="133"/>
        <v>11.50910523565868</v>
      </c>
      <c r="T296" s="285"/>
      <c r="U296" s="360" t="s">
        <v>99</v>
      </c>
      <c r="V296" s="361">
        <f t="shared" si="136"/>
        <v>10.666834662852411</v>
      </c>
      <c r="W296" s="347">
        <f t="shared" si="137"/>
        <v>11.210545067376176</v>
      </c>
      <c r="X296" s="285"/>
      <c r="Y296" s="360" t="s">
        <v>99</v>
      </c>
      <c r="Z296" s="348">
        <f t="shared" si="134"/>
        <v>10.955349530996644</v>
      </c>
      <c r="AB296"/>
      <c r="AC296"/>
      <c r="AD296"/>
      <c r="AE296"/>
      <c r="AF296"/>
    </row>
    <row r="297" spans="1:32" ht="13.5" thickBot="1">
      <c r="A297" s="342" t="s">
        <v>248</v>
      </c>
      <c r="B297" s="363">
        <f t="shared" ref="B297:L297" si="142">B144/1000/1.02</f>
        <v>12.63478512701967</v>
      </c>
      <c r="C297" s="364">
        <f t="shared" si="142"/>
        <v>12.649019879507023</v>
      </c>
      <c r="D297" s="364">
        <f t="shared" si="142"/>
        <v>12.58572016805422</v>
      </c>
      <c r="E297" s="364">
        <f t="shared" si="142"/>
        <v>12.257789052756374</v>
      </c>
      <c r="F297" s="364">
        <f t="shared" si="142"/>
        <v>12.587965420641845</v>
      </c>
      <c r="G297" s="364">
        <f t="shared" si="142"/>
        <v>12.656851595024813</v>
      </c>
      <c r="H297" s="364">
        <f t="shared" si="142"/>
        <v>12.511290232761532</v>
      </c>
      <c r="I297" s="364">
        <f t="shared" si="142"/>
        <v>12.704202557819633</v>
      </c>
      <c r="J297" s="364">
        <f t="shared" si="142"/>
        <v>12.801082689583641</v>
      </c>
      <c r="K297" s="364">
        <f t="shared" si="142"/>
        <v>13.001301967198291</v>
      </c>
      <c r="L297" s="364">
        <f t="shared" si="142"/>
        <v>13.140065324914215</v>
      </c>
      <c r="M297" s="347">
        <f t="shared" si="132"/>
        <v>13.256511132254422</v>
      </c>
      <c r="O297" s="366" t="s">
        <v>248</v>
      </c>
      <c r="P297" s="364">
        <f t="shared" si="133"/>
        <v>12.61838974002753</v>
      </c>
      <c r="Q297" s="364">
        <f t="shared" si="133"/>
        <v>12.590914118661582</v>
      </c>
      <c r="R297" s="364">
        <f t="shared" si="133"/>
        <v>12.66240564126689</v>
      </c>
      <c r="S297" s="347">
        <f t="shared" si="133"/>
        <v>13.124932460098</v>
      </c>
      <c r="T297" s="285"/>
      <c r="U297" s="367" t="s">
        <v>248</v>
      </c>
      <c r="V297" s="368">
        <f t="shared" si="136"/>
        <v>12.604525256957311</v>
      </c>
      <c r="W297" s="347">
        <f t="shared" si="137"/>
        <v>12.883266979215064</v>
      </c>
      <c r="X297" s="285"/>
      <c r="Y297" s="367" t="s">
        <v>248</v>
      </c>
      <c r="Z297" s="348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252</v>
      </c>
      <c r="O300" s="291">
        <v>2018</v>
      </c>
      <c r="P300" s="293" t="s">
        <v>222</v>
      </c>
      <c r="Q300" s="293"/>
      <c r="R300" s="293"/>
      <c r="S300" s="293"/>
      <c r="T300" s="285"/>
      <c r="U300" s="291">
        <v>2018</v>
      </c>
      <c r="V300" s="293" t="s">
        <v>223</v>
      </c>
      <c r="W300" s="293"/>
      <c r="X300" s="285"/>
      <c r="Y300" s="291">
        <v>2018</v>
      </c>
      <c r="Z300" s="285"/>
      <c r="AB300"/>
      <c r="AC300"/>
      <c r="AD300"/>
      <c r="AE300"/>
      <c r="AF300"/>
    </row>
    <row r="301" spans="1:32" ht="14.25" thickBot="1">
      <c r="A301" s="295"/>
      <c r="B301" s="296" t="s">
        <v>225</v>
      </c>
      <c r="C301" s="296" t="s">
        <v>226</v>
      </c>
      <c r="D301" s="296" t="s">
        <v>227</v>
      </c>
      <c r="E301" s="296" t="s">
        <v>228</v>
      </c>
      <c r="F301" s="296" t="s">
        <v>229</v>
      </c>
      <c r="G301" s="296" t="s">
        <v>230</v>
      </c>
      <c r="H301" s="296" t="s">
        <v>231</v>
      </c>
      <c r="I301" s="296" t="s">
        <v>232</v>
      </c>
      <c r="J301" s="296" t="s">
        <v>233</v>
      </c>
      <c r="K301" s="296" t="s">
        <v>234</v>
      </c>
      <c r="L301" s="296" t="s">
        <v>235</v>
      </c>
      <c r="M301" s="297" t="s">
        <v>236</v>
      </c>
      <c r="O301" s="298"/>
      <c r="P301" s="296" t="s">
        <v>237</v>
      </c>
      <c r="Q301" s="296" t="s">
        <v>238</v>
      </c>
      <c r="R301" s="296" t="s">
        <v>239</v>
      </c>
      <c r="S301" s="297" t="s">
        <v>240</v>
      </c>
      <c r="T301" s="285"/>
      <c r="U301" s="298"/>
      <c r="V301" s="296" t="s">
        <v>241</v>
      </c>
      <c r="W301" s="297" t="s">
        <v>242</v>
      </c>
      <c r="X301" s="285"/>
      <c r="Y301" s="298"/>
      <c r="Z301" s="344" t="s">
        <v>243</v>
      </c>
      <c r="AB301"/>
      <c r="AC301"/>
      <c r="AD301"/>
      <c r="AE301"/>
      <c r="AF301"/>
    </row>
    <row r="302" spans="1:32" ht="13.5" thickBot="1">
      <c r="A302" s="302" t="s">
        <v>244</v>
      </c>
      <c r="B302" s="345">
        <f>(B148/1000)/1.02</f>
        <v>13.210992981986784</v>
      </c>
      <c r="C302" s="346">
        <f>(C148/1000)/1.02</f>
        <v>13.267902689975569</v>
      </c>
      <c r="D302" s="346">
        <f>(D148/1000)/1.02</f>
        <v>13.21698598994506</v>
      </c>
      <c r="E302" s="346">
        <f t="shared" ref="E302:L302" si="143">E148/1000/1.02</f>
        <v>13.250926178656153</v>
      </c>
      <c r="F302" s="346">
        <f t="shared" si="143"/>
        <v>13.280404212110131</v>
      </c>
      <c r="G302" s="346">
        <v>13.222344702435999</v>
      </c>
      <c r="H302" s="346">
        <v>12.934055693806535</v>
      </c>
      <c r="I302" s="346">
        <f t="shared" si="143"/>
        <v>0</v>
      </c>
      <c r="J302" s="346">
        <f t="shared" si="143"/>
        <v>0</v>
      </c>
      <c r="K302" s="346">
        <f t="shared" si="143"/>
        <v>0</v>
      </c>
      <c r="L302" s="346">
        <f t="shared" si="143"/>
        <v>0</v>
      </c>
      <c r="M302" s="347">
        <f>(M148/1000)/1.02</f>
        <v>0</v>
      </c>
      <c r="O302" s="311" t="s">
        <v>244</v>
      </c>
      <c r="P302" s="345">
        <f>(P148/1000)/1.02</f>
        <v>13.230221012323254</v>
      </c>
      <c r="Q302" s="346">
        <f>(Q148/1000)/1.02</f>
        <v>13.250178349054238</v>
      </c>
      <c r="R302" s="346">
        <f>(R148/1000)/1.02</f>
        <v>0</v>
      </c>
      <c r="S302" s="346">
        <f>(S148/1000)/1.02</f>
        <v>0</v>
      </c>
      <c r="T302" s="285"/>
      <c r="U302" s="311" t="s">
        <v>244</v>
      </c>
      <c r="V302" s="345">
        <f>(V148/1000)/1.02</f>
        <v>13.240202825385905</v>
      </c>
      <c r="W302" s="345">
        <f>(W148/1000)/1.02</f>
        <v>0</v>
      </c>
      <c r="X302" s="285"/>
      <c r="Y302" s="311" t="s">
        <v>244</v>
      </c>
      <c r="Z302" s="348">
        <f>(Z148/1000)/1.02</f>
        <v>0</v>
      </c>
      <c r="AB302"/>
      <c r="AC302"/>
      <c r="AD302"/>
      <c r="AE302"/>
      <c r="AF302"/>
    </row>
    <row r="303" spans="1:32" ht="13.5" thickBot="1">
      <c r="A303" s="336" t="s">
        <v>249</v>
      </c>
      <c r="B303" s="345">
        <f t="shared" ref="B303:C308" si="144">(B149/1000)/1.02</f>
        <v>13.262998007807239</v>
      </c>
      <c r="C303" s="346">
        <f t="shared" si="144"/>
        <v>13.221897350828796</v>
      </c>
      <c r="D303" s="346">
        <f t="shared" ref="D303:L308" si="145">D149/1000/1.02</f>
        <v>13.158673340932493</v>
      </c>
      <c r="E303" s="346">
        <f t="shared" si="145"/>
        <v>13.575067388258171</v>
      </c>
      <c r="F303" s="346">
        <f t="shared" si="145"/>
        <v>13.311817223832758</v>
      </c>
      <c r="G303" s="346">
        <v>13.133054758094501</v>
      </c>
      <c r="H303" s="346">
        <v>12.576316997167146</v>
      </c>
      <c r="I303" s="346">
        <f t="shared" si="145"/>
        <v>0</v>
      </c>
      <c r="J303" s="346">
        <f t="shared" si="145"/>
        <v>0</v>
      </c>
      <c r="K303" s="346">
        <f t="shared" si="145"/>
        <v>0</v>
      </c>
      <c r="L303" s="346">
        <f t="shared" si="145"/>
        <v>0</v>
      </c>
      <c r="M303" s="347">
        <f t="shared" ref="M303:M308" si="146">(M149/1000)/1.02</f>
        <v>0</v>
      </c>
      <c r="O303" s="352" t="s">
        <v>249</v>
      </c>
      <c r="P303" s="345">
        <f t="shared" ref="P303:S308" si="147">(P149/1000)/1.02</f>
        <v>13.215926465449918</v>
      </c>
      <c r="Q303" s="346">
        <f t="shared" si="147"/>
        <v>13.378442858407467</v>
      </c>
      <c r="R303" s="346">
        <f t="shared" si="147"/>
        <v>0</v>
      </c>
      <c r="S303" s="346">
        <f t="shared" si="147"/>
        <v>0</v>
      </c>
      <c r="T303" s="285"/>
      <c r="U303" s="353" t="s">
        <v>249</v>
      </c>
      <c r="V303" s="345">
        <f t="shared" ref="V303:V308" si="148">(V149/1000)/1.02</f>
        <v>13.290659161767946</v>
      </c>
      <c r="W303" s="345">
        <f t="shared" ref="W303:W308" si="149">(W149/1000)/1.02</f>
        <v>0</v>
      </c>
      <c r="X303" s="285"/>
      <c r="Y303" s="353" t="s">
        <v>249</v>
      </c>
      <c r="Z303" s="348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40" t="s">
        <v>245</v>
      </c>
      <c r="B304" s="345">
        <f t="shared" si="144"/>
        <v>14.081125630094927</v>
      </c>
      <c r="C304" s="346">
        <f t="shared" si="144"/>
        <v>14.019438695151617</v>
      </c>
      <c r="D304" s="346">
        <f t="shared" si="145"/>
        <v>13.905002716285976</v>
      </c>
      <c r="E304" s="346">
        <f t="shared" si="145"/>
        <v>13.938057954940964</v>
      </c>
      <c r="F304" s="346">
        <f t="shared" si="145"/>
        <v>13.917491039673504</v>
      </c>
      <c r="G304" s="346">
        <v>13.866172722817</v>
      </c>
      <c r="H304" s="346">
        <v>13.734700206948389</v>
      </c>
      <c r="I304" s="346">
        <f t="shared" si="145"/>
        <v>0</v>
      </c>
      <c r="J304" s="346">
        <f t="shared" si="145"/>
        <v>0</v>
      </c>
      <c r="K304" s="346">
        <f t="shared" si="145"/>
        <v>0</v>
      </c>
      <c r="L304" s="346">
        <f t="shared" si="145"/>
        <v>0</v>
      </c>
      <c r="M304" s="347">
        <f t="shared" si="146"/>
        <v>0</v>
      </c>
      <c r="O304" s="359" t="s">
        <v>245</v>
      </c>
      <c r="P304" s="345">
        <f t="shared" si="147"/>
        <v>14.003403562374526</v>
      </c>
      <c r="Q304" s="346">
        <f t="shared" si="147"/>
        <v>13.906122824326985</v>
      </c>
      <c r="R304" s="346">
        <f t="shared" si="147"/>
        <v>0</v>
      </c>
      <c r="S304" s="346">
        <f t="shared" si="147"/>
        <v>0</v>
      </c>
      <c r="T304" s="285"/>
      <c r="U304" s="360" t="s">
        <v>245</v>
      </c>
      <c r="V304" s="345">
        <f t="shared" si="148"/>
        <v>13.955995915606531</v>
      </c>
      <c r="W304" s="345">
        <f t="shared" si="149"/>
        <v>0</v>
      </c>
      <c r="X304" s="285"/>
      <c r="Y304" s="360" t="s">
        <v>245</v>
      </c>
      <c r="Z304" s="348">
        <f t="shared" si="150"/>
        <v>0</v>
      </c>
      <c r="AB304"/>
      <c r="AC304"/>
      <c r="AD304"/>
      <c r="AE304"/>
      <c r="AF304"/>
    </row>
    <row r="305" spans="1:32" ht="13.5" thickBot="1">
      <c r="A305" s="340" t="s">
        <v>246</v>
      </c>
      <c r="B305" s="345">
        <f t="shared" si="144"/>
        <v>13.916737957138787</v>
      </c>
      <c r="C305" s="346">
        <f t="shared" si="144"/>
        <v>13.904369707393043</v>
      </c>
      <c r="D305" s="346">
        <f t="shared" si="145"/>
        <v>13.800414180422669</v>
      </c>
      <c r="E305" s="346">
        <f t="shared" si="145"/>
        <v>13.858650865911043</v>
      </c>
      <c r="F305" s="346">
        <f t="shared" si="145"/>
        <v>13.822482099473179</v>
      </c>
      <c r="G305" s="346">
        <v>13.769766264292601</v>
      </c>
      <c r="H305" s="346">
        <v>13.641307443384223</v>
      </c>
      <c r="I305" s="346">
        <f t="shared" si="145"/>
        <v>0</v>
      </c>
      <c r="J305" s="346">
        <f t="shared" si="145"/>
        <v>0</v>
      </c>
      <c r="K305" s="346">
        <f t="shared" si="145"/>
        <v>0</v>
      </c>
      <c r="L305" s="346">
        <f t="shared" si="145"/>
        <v>0</v>
      </c>
      <c r="M305" s="347">
        <f t="shared" si="146"/>
        <v>0</v>
      </c>
      <c r="O305" s="359" t="s">
        <v>246</v>
      </c>
      <c r="P305" s="345">
        <f t="shared" si="147"/>
        <v>13.870468141833136</v>
      </c>
      <c r="Q305" s="346">
        <f t="shared" si="147"/>
        <v>13.817948306824341</v>
      </c>
      <c r="R305" s="346">
        <f t="shared" si="147"/>
        <v>0</v>
      </c>
      <c r="S305" s="346">
        <f t="shared" si="147"/>
        <v>0</v>
      </c>
      <c r="T305" s="285"/>
      <c r="U305" s="360" t="s">
        <v>246</v>
      </c>
      <c r="V305" s="345">
        <f t="shared" si="148"/>
        <v>13.842174551678157</v>
      </c>
      <c r="W305" s="345">
        <f t="shared" si="149"/>
        <v>0</v>
      </c>
      <c r="X305" s="285"/>
      <c r="Y305" s="360" t="s">
        <v>246</v>
      </c>
      <c r="Z305" s="348">
        <f t="shared" si="150"/>
        <v>0</v>
      </c>
      <c r="AB305"/>
      <c r="AC305"/>
      <c r="AD305"/>
      <c r="AE305"/>
      <c r="AF305"/>
    </row>
    <row r="306" spans="1:32" ht="13.5" thickBot="1">
      <c r="A306" s="340" t="s">
        <v>247</v>
      </c>
      <c r="B306" s="345">
        <f t="shared" si="144"/>
        <v>0</v>
      </c>
      <c r="C306" s="346">
        <f t="shared" si="144"/>
        <v>11.440558823529413</v>
      </c>
      <c r="D306" s="346">
        <f t="shared" si="145"/>
        <v>0</v>
      </c>
      <c r="E306" s="346">
        <f t="shared" si="145"/>
        <v>13.63885294117647</v>
      </c>
      <c r="F306" s="346">
        <f t="shared" si="145"/>
        <v>0</v>
      </c>
      <c r="G306" s="346">
        <f t="shared" si="145"/>
        <v>0</v>
      </c>
      <c r="H306" s="346">
        <v>10.073823529411763</v>
      </c>
      <c r="I306" s="346">
        <f t="shared" si="145"/>
        <v>0</v>
      </c>
      <c r="J306" s="346">
        <f t="shared" si="145"/>
        <v>0</v>
      </c>
      <c r="K306" s="346">
        <f t="shared" si="145"/>
        <v>0</v>
      </c>
      <c r="L306" s="346">
        <f t="shared" si="145"/>
        <v>0</v>
      </c>
      <c r="M306" s="347">
        <f t="shared" si="146"/>
        <v>0</v>
      </c>
      <c r="O306" s="359" t="s">
        <v>247</v>
      </c>
      <c r="P306" s="345">
        <f t="shared" si="147"/>
        <v>11.440558823529413</v>
      </c>
      <c r="Q306" s="346">
        <f t="shared" si="147"/>
        <v>13.63885294117647</v>
      </c>
      <c r="R306" s="346">
        <f t="shared" si="147"/>
        <v>0</v>
      </c>
      <c r="S306" s="346">
        <f t="shared" si="147"/>
        <v>0</v>
      </c>
      <c r="T306" s="285"/>
      <c r="U306" s="360" t="s">
        <v>247</v>
      </c>
      <c r="V306" s="345">
        <f t="shared" si="148"/>
        <v>12.010065071624505</v>
      </c>
      <c r="W306" s="345">
        <f t="shared" si="149"/>
        <v>0</v>
      </c>
      <c r="X306" s="285"/>
      <c r="Y306" s="360" t="s">
        <v>247</v>
      </c>
      <c r="Z306" s="348">
        <f t="shared" si="150"/>
        <v>0</v>
      </c>
      <c r="AB306"/>
      <c r="AC306"/>
      <c r="AD306"/>
      <c r="AE306"/>
      <c r="AF306"/>
    </row>
    <row r="307" spans="1:32" ht="13.5" thickBot="1">
      <c r="A307" s="340" t="s">
        <v>99</v>
      </c>
      <c r="B307" s="345">
        <f t="shared" si="144"/>
        <v>11.500111872875923</v>
      </c>
      <c r="C307" s="346">
        <f t="shared" si="144"/>
        <v>11.616046597092371</v>
      </c>
      <c r="D307" s="346">
        <f t="shared" si="145"/>
        <v>11.759944683598498</v>
      </c>
      <c r="E307" s="346">
        <f t="shared" si="145"/>
        <v>11.778304725109447</v>
      </c>
      <c r="F307" s="346">
        <f t="shared" si="145"/>
        <v>11.766320576879693</v>
      </c>
      <c r="G307" s="346">
        <v>11.7553924512841</v>
      </c>
      <c r="H307" s="346">
        <v>11.443444969882435</v>
      </c>
      <c r="I307" s="346">
        <f t="shared" si="145"/>
        <v>0</v>
      </c>
      <c r="J307" s="346">
        <f t="shared" si="145"/>
        <v>0</v>
      </c>
      <c r="K307" s="346">
        <f t="shared" si="145"/>
        <v>0</v>
      </c>
      <c r="L307" s="346">
        <f t="shared" si="145"/>
        <v>0</v>
      </c>
      <c r="M307" s="347">
        <f t="shared" si="146"/>
        <v>0</v>
      </c>
      <c r="O307" s="359" t="s">
        <v>99</v>
      </c>
      <c r="P307" s="345">
        <f t="shared" si="147"/>
        <v>11.621748419941399</v>
      </c>
      <c r="Q307" s="346">
        <f t="shared" si="147"/>
        <v>11.766660911583049</v>
      </c>
      <c r="R307" s="346">
        <f t="shared" si="147"/>
        <v>0</v>
      </c>
      <c r="S307" s="346">
        <f t="shared" si="147"/>
        <v>0</v>
      </c>
      <c r="T307" s="285"/>
      <c r="U307" s="360" t="s">
        <v>99</v>
      </c>
      <c r="V307" s="345">
        <f t="shared" si="148"/>
        <v>11.691886194190069</v>
      </c>
      <c r="W307" s="345">
        <f t="shared" si="149"/>
        <v>0</v>
      </c>
      <c r="X307" s="285"/>
      <c r="Y307" s="360" t="s">
        <v>99</v>
      </c>
      <c r="Z307" s="348">
        <f t="shared" si="150"/>
        <v>0</v>
      </c>
      <c r="AB307"/>
      <c r="AC307"/>
      <c r="AD307"/>
      <c r="AE307"/>
      <c r="AF307"/>
    </row>
    <row r="308" spans="1:32" ht="13.5" thickBot="1">
      <c r="A308" s="342" t="s">
        <v>248</v>
      </c>
      <c r="B308" s="345">
        <f t="shared" si="144"/>
        <v>13.201520864243111</v>
      </c>
      <c r="C308" s="346">
        <f t="shared" si="144"/>
        <v>13.256447251882694</v>
      </c>
      <c r="D308" s="346">
        <f t="shared" si="145"/>
        <v>13.257334758361887</v>
      </c>
      <c r="E308" s="346">
        <f t="shared" si="145"/>
        <v>13.29275555931981</v>
      </c>
      <c r="F308" s="346">
        <f t="shared" si="145"/>
        <v>13.31304072340701</v>
      </c>
      <c r="G308" s="346">
        <v>13.300815170088001</v>
      </c>
      <c r="H308" s="346">
        <v>13.117576915975153</v>
      </c>
      <c r="I308" s="346">
        <f t="shared" si="145"/>
        <v>0</v>
      </c>
      <c r="J308" s="346">
        <f t="shared" si="145"/>
        <v>0</v>
      </c>
      <c r="K308" s="346">
        <f t="shared" si="145"/>
        <v>0</v>
      </c>
      <c r="L308" s="346">
        <f t="shared" si="145"/>
        <v>0</v>
      </c>
      <c r="M308" s="347">
        <f t="shared" si="146"/>
        <v>0</v>
      </c>
      <c r="O308" s="366" t="s">
        <v>248</v>
      </c>
      <c r="P308" s="345">
        <f t="shared" si="147"/>
        <v>13.237739001698655</v>
      </c>
      <c r="Q308" s="346">
        <f t="shared" si="147"/>
        <v>13.302139435141676</v>
      </c>
      <c r="R308" s="346">
        <f t="shared" si="147"/>
        <v>0</v>
      </c>
      <c r="S308" s="346">
        <f t="shared" si="147"/>
        <v>0</v>
      </c>
      <c r="T308" s="285"/>
      <c r="U308" s="367" t="s">
        <v>248</v>
      </c>
      <c r="V308" s="345">
        <f t="shared" si="148"/>
        <v>13.271829591742092</v>
      </c>
      <c r="W308" s="345">
        <f t="shared" si="149"/>
        <v>0</v>
      </c>
      <c r="X308" s="285"/>
      <c r="Y308" s="367" t="s">
        <v>248</v>
      </c>
      <c r="Z308" s="348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70" t="s">
        <v>253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123</v>
      </c>
      <c r="T311" s="225"/>
      <c r="U311" s="225"/>
      <c r="V311" s="225"/>
      <c r="W311" s="371" t="s">
        <v>123</v>
      </c>
      <c r="X311" s="225"/>
      <c r="Y311" s="225"/>
      <c r="Z311" s="371" t="s">
        <v>123</v>
      </c>
      <c r="AB311"/>
      <c r="AC311"/>
      <c r="AD311"/>
      <c r="AE311"/>
      <c r="AF311"/>
    </row>
    <row r="312" spans="1:32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123</v>
      </c>
      <c r="M312" s="374"/>
      <c r="N312" s="376"/>
      <c r="O312" s="377">
        <v>2004</v>
      </c>
      <c r="P312" s="378" t="s">
        <v>222</v>
      </c>
      <c r="Q312" s="378"/>
      <c r="R312" s="378"/>
      <c r="S312" s="378"/>
      <c r="T312" s="376"/>
      <c r="U312" s="377">
        <v>2004</v>
      </c>
      <c r="V312" s="378" t="s">
        <v>223</v>
      </c>
      <c r="W312" s="378"/>
      <c r="X312" s="376"/>
      <c r="Y312" s="377">
        <v>2004</v>
      </c>
      <c r="Z312" s="376"/>
      <c r="AB312"/>
      <c r="AC312"/>
      <c r="AD312"/>
      <c r="AE312"/>
      <c r="AF312"/>
    </row>
    <row r="313" spans="1:32" ht="14.25" thickBot="1">
      <c r="A313" s="379"/>
      <c r="B313" s="380" t="s">
        <v>225</v>
      </c>
      <c r="C313" s="380" t="s">
        <v>226</v>
      </c>
      <c r="D313" s="380" t="s">
        <v>227</v>
      </c>
      <c r="E313" s="380" t="s">
        <v>254</v>
      </c>
      <c r="F313" s="380" t="s">
        <v>229</v>
      </c>
      <c r="G313" s="380" t="s">
        <v>230</v>
      </c>
      <c r="H313" s="380" t="s">
        <v>231</v>
      </c>
      <c r="I313" s="380" t="s">
        <v>232</v>
      </c>
      <c r="J313" s="380" t="s">
        <v>233</v>
      </c>
      <c r="K313" s="380" t="s">
        <v>234</v>
      </c>
      <c r="L313" s="380" t="s">
        <v>235</v>
      </c>
      <c r="M313" s="381" t="s">
        <v>236</v>
      </c>
      <c r="N313" s="376"/>
      <c r="O313" s="382"/>
      <c r="P313" s="383" t="s">
        <v>237</v>
      </c>
      <c r="Q313" s="383" t="s">
        <v>238</v>
      </c>
      <c r="R313" s="383" t="s">
        <v>239</v>
      </c>
      <c r="S313" s="384" t="s">
        <v>240</v>
      </c>
      <c r="T313" s="376"/>
      <c r="U313" s="382"/>
      <c r="V313" s="383" t="s">
        <v>241</v>
      </c>
      <c r="W313" s="384" t="s">
        <v>242</v>
      </c>
      <c r="X313" s="376"/>
      <c r="Y313" s="382"/>
      <c r="Z313" s="385" t="s">
        <v>243</v>
      </c>
    </row>
    <row r="314" spans="1:32" ht="14.25" thickBot="1">
      <c r="A314" s="386" t="s">
        <v>244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244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244</v>
      </c>
      <c r="V314" s="391">
        <v>3.3315866000000001</v>
      </c>
      <c r="W314" s="392">
        <v>3.9074479000000002</v>
      </c>
      <c r="X314" s="376"/>
      <c r="Y314" s="390" t="s">
        <v>244</v>
      </c>
      <c r="Z314" s="389">
        <v>3.6171804117647062</v>
      </c>
    </row>
    <row r="315" spans="1:32" ht="13.5">
      <c r="A315" s="393" t="s">
        <v>245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245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245</v>
      </c>
      <c r="V315" s="397">
        <v>3.9250651000000003</v>
      </c>
      <c r="W315" s="398">
        <v>4.5897571500000014</v>
      </c>
      <c r="X315" s="376"/>
      <c r="Y315" s="396" t="s">
        <v>245</v>
      </c>
      <c r="Z315" s="399">
        <v>4.0686274509803928</v>
      </c>
    </row>
    <row r="316" spans="1:32" ht="13.5">
      <c r="A316" s="393" t="s">
        <v>246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246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246</v>
      </c>
      <c r="V316" s="394">
        <v>3.7435715200000006</v>
      </c>
      <c r="W316" s="395">
        <v>4.3200341600000005</v>
      </c>
      <c r="X316" s="376"/>
      <c r="Y316" s="396" t="s">
        <v>246</v>
      </c>
      <c r="Z316" s="399">
        <v>4.1083262745098041</v>
      </c>
    </row>
    <row r="317" spans="1:32" ht="13.5">
      <c r="A317" s="393" t="s">
        <v>247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247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247</v>
      </c>
      <c r="V317" s="394">
        <v>3.9977361000000005</v>
      </c>
      <c r="W317" s="395">
        <v>3.8807596800000002</v>
      </c>
      <c r="X317" s="376"/>
      <c r="Y317" s="396" t="s">
        <v>247</v>
      </c>
      <c r="Z317" s="399">
        <v>3.8117011764705886</v>
      </c>
    </row>
    <row r="318" spans="1:32" ht="13.5">
      <c r="A318" s="393" t="s">
        <v>99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99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99</v>
      </c>
      <c r="V318" s="394">
        <v>2.6748143879999997</v>
      </c>
      <c r="W318" s="395">
        <v>3.2365585539999997</v>
      </c>
      <c r="X318" s="376"/>
      <c r="Y318" s="396" t="s">
        <v>99</v>
      </c>
      <c r="Z318" s="399">
        <v>2.9897728431372546</v>
      </c>
    </row>
    <row r="319" spans="1:32" ht="14.25" thickBot="1">
      <c r="A319" s="401" t="s">
        <v>248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248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248</v>
      </c>
      <c r="V319" s="402">
        <v>3.3349349000000004</v>
      </c>
      <c r="W319" s="403">
        <v>3.8676092799999999</v>
      </c>
      <c r="X319" s="376"/>
      <c r="Y319" s="390" t="s">
        <v>248</v>
      </c>
      <c r="Z319" s="404">
        <v>3.5462040196078433</v>
      </c>
    </row>
    <row r="320" spans="1:32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123</v>
      </c>
      <c r="N321" s="376"/>
      <c r="O321" s="377">
        <v>2005</v>
      </c>
      <c r="P321" s="378" t="s">
        <v>222</v>
      </c>
      <c r="Q321" s="378"/>
      <c r="R321" s="378"/>
      <c r="S321" s="378"/>
      <c r="T321" s="376"/>
      <c r="U321" s="377">
        <v>2005</v>
      </c>
      <c r="V321" s="378" t="s">
        <v>223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225</v>
      </c>
      <c r="C322" s="380" t="s">
        <v>226</v>
      </c>
      <c r="D322" s="380" t="s">
        <v>227</v>
      </c>
      <c r="E322" s="380" t="s">
        <v>254</v>
      </c>
      <c r="F322" s="380" t="s">
        <v>229</v>
      </c>
      <c r="G322" s="380" t="s">
        <v>230</v>
      </c>
      <c r="H322" s="380" t="s">
        <v>231</v>
      </c>
      <c r="I322" s="380" t="s">
        <v>232</v>
      </c>
      <c r="J322" s="380" t="s">
        <v>233</v>
      </c>
      <c r="K322" s="380" t="s">
        <v>234</v>
      </c>
      <c r="L322" s="380" t="s">
        <v>235</v>
      </c>
      <c r="M322" s="381" t="s">
        <v>236</v>
      </c>
      <c r="N322" s="376"/>
      <c r="O322" s="382"/>
      <c r="P322" s="383" t="s">
        <v>237</v>
      </c>
      <c r="Q322" s="383" t="s">
        <v>238</v>
      </c>
      <c r="R322" s="383" t="s">
        <v>239</v>
      </c>
      <c r="S322" s="384" t="s">
        <v>240</v>
      </c>
      <c r="T322" s="376"/>
      <c r="U322" s="382"/>
      <c r="V322" s="383" t="s">
        <v>241</v>
      </c>
      <c r="W322" s="384" t="s">
        <v>242</v>
      </c>
      <c r="X322" s="376"/>
      <c r="Y322" s="382"/>
      <c r="Z322" s="385" t="s">
        <v>243</v>
      </c>
    </row>
    <row r="323" spans="1:28" ht="14.25" thickBot="1">
      <c r="A323" s="386" t="s">
        <v>244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244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244</v>
      </c>
      <c r="V323" s="391">
        <v>4.2741797999999998</v>
      </c>
      <c r="W323" s="392">
        <v>4.1972801999999998</v>
      </c>
      <c r="X323" s="376"/>
      <c r="Y323" s="390" t="s">
        <v>244</v>
      </c>
      <c r="Z323" s="407">
        <v>4.1524159705882351</v>
      </c>
    </row>
    <row r="324" spans="1:28">
      <c r="A324" s="393" t="s">
        <v>245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245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245</v>
      </c>
      <c r="V324" s="397">
        <v>4.92827445</v>
      </c>
      <c r="W324" s="398">
        <v>4.8969937500000009</v>
      </c>
      <c r="X324" s="376"/>
      <c r="Y324" s="396" t="s">
        <v>245</v>
      </c>
      <c r="Z324" s="395">
        <v>4.8158107843137259</v>
      </c>
    </row>
    <row r="325" spans="1:28">
      <c r="A325" s="393" t="s">
        <v>246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246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246</v>
      </c>
      <c r="V325" s="394">
        <v>4.5932114799999999</v>
      </c>
      <c r="W325" s="395">
        <v>4.5736677999999999</v>
      </c>
      <c r="X325" s="376"/>
      <c r="Y325" s="396" t="s">
        <v>246</v>
      </c>
      <c r="Z325" s="395">
        <v>4.4922086274509798</v>
      </c>
    </row>
    <row r="326" spans="1:28">
      <c r="A326" s="393" t="s">
        <v>247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247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247</v>
      </c>
      <c r="V326" s="394">
        <v>3.5448181200000004</v>
      </c>
      <c r="W326" s="395">
        <v>4.12146846</v>
      </c>
      <c r="X326" s="376"/>
      <c r="Y326" s="396" t="s">
        <v>247</v>
      </c>
      <c r="Z326" s="395">
        <v>3.9112941176470595</v>
      </c>
    </row>
    <row r="327" spans="1:28">
      <c r="A327" s="393" t="s">
        <v>99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99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99</v>
      </c>
      <c r="V327" s="394">
        <v>3.5718870259999997</v>
      </c>
      <c r="W327" s="395">
        <v>3.3903163359999997</v>
      </c>
      <c r="X327" s="376"/>
      <c r="Y327" s="396" t="s">
        <v>99</v>
      </c>
      <c r="Z327" s="395">
        <v>3.4148929215686272</v>
      </c>
    </row>
    <row r="328" spans="1:28" ht="13.5" thickBot="1">
      <c r="A328" s="401" t="s">
        <v>248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248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248</v>
      </c>
      <c r="V328" s="402">
        <v>4.1429718400000004</v>
      </c>
      <c r="W328" s="403">
        <v>4.0836431100000006</v>
      </c>
      <c r="X328" s="376"/>
      <c r="Y328" s="390" t="s">
        <v>248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123</v>
      </c>
      <c r="N330" s="376"/>
      <c r="O330" s="377">
        <v>2006</v>
      </c>
      <c r="P330" s="378" t="s">
        <v>222</v>
      </c>
      <c r="Q330" s="378"/>
      <c r="R330" s="378"/>
      <c r="S330" s="378"/>
      <c r="T330" s="376"/>
      <c r="U330" s="377">
        <v>2006</v>
      </c>
      <c r="V330" s="378" t="s">
        <v>223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225</v>
      </c>
      <c r="C331" s="410" t="s">
        <v>226</v>
      </c>
      <c r="D331" s="410" t="s">
        <v>227</v>
      </c>
      <c r="E331" s="410" t="s">
        <v>228</v>
      </c>
      <c r="F331" s="410" t="s">
        <v>229</v>
      </c>
      <c r="G331" s="410" t="s">
        <v>230</v>
      </c>
      <c r="H331" s="410" t="s">
        <v>231</v>
      </c>
      <c r="I331" s="410" t="s">
        <v>232</v>
      </c>
      <c r="J331" s="410" t="s">
        <v>233</v>
      </c>
      <c r="K331" s="410" t="s">
        <v>234</v>
      </c>
      <c r="L331" s="410" t="s">
        <v>235</v>
      </c>
      <c r="M331" s="411" t="s">
        <v>236</v>
      </c>
      <c r="N331" s="376"/>
      <c r="O331" s="382"/>
      <c r="P331" s="383" t="s">
        <v>237</v>
      </c>
      <c r="Q331" s="383" t="s">
        <v>238</v>
      </c>
      <c r="R331" s="383" t="s">
        <v>239</v>
      </c>
      <c r="S331" s="384" t="s">
        <v>240</v>
      </c>
      <c r="T331" s="376"/>
      <c r="U331" s="382"/>
      <c r="V331" s="383" t="s">
        <v>241</v>
      </c>
      <c r="W331" s="384" t="s">
        <v>242</v>
      </c>
      <c r="X331" s="376"/>
      <c r="Y331" s="382"/>
      <c r="Z331" s="385" t="s">
        <v>243</v>
      </c>
    </row>
    <row r="332" spans="1:28" ht="13.5" thickBot="1">
      <c r="A332" s="412" t="s">
        <v>244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244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244</v>
      </c>
      <c r="V332" s="391">
        <v>4.3606657999999996</v>
      </c>
      <c r="W332" s="392">
        <v>4.3018448999999999</v>
      </c>
      <c r="X332" s="376"/>
      <c r="Y332" s="390" t="s">
        <v>244</v>
      </c>
      <c r="Z332" s="391">
        <v>4.3331236559999997</v>
      </c>
    </row>
    <row r="333" spans="1:28">
      <c r="A333" s="396" t="s">
        <v>245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245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245</v>
      </c>
      <c r="V333" s="397">
        <v>5.1950965</v>
      </c>
      <c r="W333" s="398">
        <v>5.1025452500000004</v>
      </c>
      <c r="X333" s="376"/>
      <c r="Y333" s="396" t="s">
        <v>245</v>
      </c>
      <c r="Z333" s="397">
        <v>5.1515040499999998</v>
      </c>
    </row>
    <row r="334" spans="1:28">
      <c r="A334" s="396" t="s">
        <v>246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246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246</v>
      </c>
      <c r="V334" s="394">
        <v>4.8714858400000001</v>
      </c>
      <c r="W334" s="395">
        <v>4.8573954000000006</v>
      </c>
      <c r="X334" s="376"/>
      <c r="Y334" s="396" t="s">
        <v>246</v>
      </c>
      <c r="Z334" s="394">
        <v>4.86459376</v>
      </c>
    </row>
    <row r="335" spans="1:28">
      <c r="A335" s="396" t="s">
        <v>247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247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247</v>
      </c>
      <c r="V335" s="394">
        <v>3.8396403000000001</v>
      </c>
      <c r="W335" s="395">
        <v>4.0792393800000006</v>
      </c>
      <c r="X335" s="376"/>
      <c r="Y335" s="396" t="s">
        <v>247</v>
      </c>
      <c r="Z335" s="394">
        <v>3.9773359800000003</v>
      </c>
      <c r="AB335" s="231"/>
    </row>
    <row r="336" spans="1:28">
      <c r="A336" s="396" t="s">
        <v>99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99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99</v>
      </c>
      <c r="V336" s="394">
        <v>3.4691662600000002</v>
      </c>
      <c r="W336" s="395">
        <v>3.4042366519999998</v>
      </c>
      <c r="X336" s="376"/>
      <c r="Y336" s="396" t="s">
        <v>99</v>
      </c>
      <c r="Z336" s="394">
        <v>3.4395125739999997</v>
      </c>
      <c r="AB336" s="231"/>
    </row>
    <row r="337" spans="1:28" ht="13.5" thickBot="1">
      <c r="A337" s="390" t="s">
        <v>248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248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248</v>
      </c>
      <c r="V337" s="402">
        <v>4.2182185900000002</v>
      </c>
      <c r="W337" s="403">
        <v>4.1969454500000003</v>
      </c>
      <c r="X337" s="376"/>
      <c r="Y337" s="390" t="s">
        <v>248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123</v>
      </c>
      <c r="N339" s="376"/>
      <c r="O339" s="377">
        <v>2007</v>
      </c>
      <c r="P339" s="378" t="s">
        <v>222</v>
      </c>
      <c r="Q339" s="378"/>
      <c r="R339" s="378"/>
      <c r="S339" s="378"/>
      <c r="T339" s="376"/>
      <c r="U339" s="377">
        <v>2007</v>
      </c>
      <c r="V339" s="378" t="s">
        <v>223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225</v>
      </c>
      <c r="C340" s="410" t="s">
        <v>226</v>
      </c>
      <c r="D340" s="410" t="s">
        <v>227</v>
      </c>
      <c r="E340" s="410" t="s">
        <v>228</v>
      </c>
      <c r="F340" s="410" t="s">
        <v>229</v>
      </c>
      <c r="G340" s="410" t="s">
        <v>230</v>
      </c>
      <c r="H340" s="410" t="s">
        <v>231</v>
      </c>
      <c r="I340" s="410" t="s">
        <v>232</v>
      </c>
      <c r="J340" s="410" t="s">
        <v>233</v>
      </c>
      <c r="K340" s="410" t="s">
        <v>234</v>
      </c>
      <c r="L340" s="410" t="s">
        <v>235</v>
      </c>
      <c r="M340" s="411" t="s">
        <v>236</v>
      </c>
      <c r="N340" s="376"/>
      <c r="O340" s="414"/>
      <c r="P340" s="410" t="s">
        <v>237</v>
      </c>
      <c r="Q340" s="410" t="s">
        <v>238</v>
      </c>
      <c r="R340" s="410" t="s">
        <v>239</v>
      </c>
      <c r="S340" s="411" t="s">
        <v>240</v>
      </c>
      <c r="T340" s="376"/>
      <c r="U340" s="414"/>
      <c r="V340" s="410" t="s">
        <v>241</v>
      </c>
      <c r="W340" s="411" t="s">
        <v>242</v>
      </c>
      <c r="X340" s="376"/>
      <c r="Y340" s="382"/>
      <c r="Z340" s="384" t="s">
        <v>243</v>
      </c>
      <c r="AB340" s="231"/>
    </row>
    <row r="341" spans="1:28" ht="13.5" thickBot="1">
      <c r="A341" s="415" t="s">
        <v>244</v>
      </c>
      <c r="B341" s="416">
        <f t="shared" ref="B341:M341" si="151">B198*0.521</f>
        <v>4.239554752941177</v>
      </c>
      <c r="C341" s="416">
        <f t="shared" si="151"/>
        <v>4.3182063431372546</v>
      </c>
      <c r="D341" s="416">
        <f t="shared" si="151"/>
        <v>4.2855059313725485</v>
      </c>
      <c r="E341" s="416">
        <f t="shared" si="151"/>
        <v>4.2212676529411768</v>
      </c>
      <c r="F341" s="416">
        <f t="shared" si="151"/>
        <v>4.0758238627450982</v>
      </c>
      <c r="G341" s="416">
        <f t="shared" si="151"/>
        <v>4.0245870882352941</v>
      </c>
      <c r="H341" s="416">
        <f t="shared" si="151"/>
        <v>4.0007998627450982</v>
      </c>
      <c r="I341" s="416">
        <f t="shared" si="151"/>
        <v>4.1291037745098036</v>
      </c>
      <c r="J341" s="416">
        <f t="shared" si="151"/>
        <v>4.2058695490196083</v>
      </c>
      <c r="K341" s="416">
        <f t="shared" si="151"/>
        <v>4.0356200294117643</v>
      </c>
      <c r="L341" s="416">
        <f t="shared" si="151"/>
        <v>3.9060595882352946</v>
      </c>
      <c r="M341" s="417">
        <f t="shared" si="151"/>
        <v>3.9335311009803924</v>
      </c>
      <c r="N341" s="376"/>
      <c r="O341" s="418" t="s">
        <v>244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244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244</v>
      </c>
      <c r="Z341" s="391">
        <f>Z198*B456</f>
        <v>4.0021973588235289</v>
      </c>
      <c r="AB341" s="231"/>
    </row>
    <row r="342" spans="1:28" ht="13.5" thickBot="1">
      <c r="A342" s="419" t="s">
        <v>245</v>
      </c>
      <c r="B342" s="420">
        <f t="shared" ref="B342:M342" si="152">B199*0.55</f>
        <v>5.0294372549019615</v>
      </c>
      <c r="C342" s="420">
        <f t="shared" si="152"/>
        <v>5.0321991176470577</v>
      </c>
      <c r="D342" s="420">
        <f t="shared" si="152"/>
        <v>4.9662924019607848</v>
      </c>
      <c r="E342" s="420">
        <f t="shared" si="152"/>
        <v>4.9240065686274512</v>
      </c>
      <c r="F342" s="420">
        <f t="shared" si="152"/>
        <v>4.7653989705882349</v>
      </c>
      <c r="G342" s="420">
        <f t="shared" si="152"/>
        <v>4.6678915196078421</v>
      </c>
      <c r="H342" s="420">
        <f t="shared" si="152"/>
        <v>4.6059205392156866</v>
      </c>
      <c r="I342" s="420">
        <f t="shared" si="152"/>
        <v>4.7843416176470601</v>
      </c>
      <c r="J342" s="420">
        <f t="shared" si="152"/>
        <v>4.803961519607844</v>
      </c>
      <c r="K342" s="420">
        <f t="shared" si="152"/>
        <v>4.67049</v>
      </c>
      <c r="L342" s="420">
        <f t="shared" si="152"/>
        <v>4.5795065196078433</v>
      </c>
      <c r="M342" s="421">
        <f t="shared" si="152"/>
        <v>4.6008826470588238</v>
      </c>
      <c r="N342" s="376"/>
      <c r="O342" s="422" t="s">
        <v>245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245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245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246</v>
      </c>
      <c r="B343" s="394">
        <f t="shared" ref="B343:M343" si="153">B200*0.52</f>
        <v>4.7609405490196073</v>
      </c>
      <c r="C343" s="394">
        <f t="shared" si="153"/>
        <v>4.7835605490196089</v>
      </c>
      <c r="D343" s="394">
        <f t="shared" si="153"/>
        <v>4.637351843137254</v>
      </c>
      <c r="E343" s="394">
        <f t="shared" si="153"/>
        <v>4.6410387450980384</v>
      </c>
      <c r="F343" s="394">
        <f t="shared" si="153"/>
        <v>4.449082274509804</v>
      </c>
      <c r="G343" s="394">
        <f t="shared" si="153"/>
        <v>4.429929960784313</v>
      </c>
      <c r="H343" s="394">
        <f t="shared" si="153"/>
        <v>4.4411553333333327</v>
      </c>
      <c r="I343" s="394">
        <f t="shared" si="153"/>
        <v>4.5292983921568624</v>
      </c>
      <c r="J343" s="394">
        <f t="shared" si="153"/>
        <v>4.586243490196078</v>
      </c>
      <c r="K343" s="394">
        <f t="shared" si="153"/>
        <v>4.4115632549019601</v>
      </c>
      <c r="L343" s="394">
        <f t="shared" si="153"/>
        <v>4.2340673725490205</v>
      </c>
      <c r="M343" s="395">
        <f t="shared" si="153"/>
        <v>4.2818431372549011</v>
      </c>
      <c r="N343" s="376"/>
      <c r="O343" s="393" t="s">
        <v>246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246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246</v>
      </c>
      <c r="Z343" s="391">
        <f>Z200*B459</f>
        <v>4.6500379950980397</v>
      </c>
      <c r="AB343" s="231"/>
    </row>
    <row r="344" spans="1:28" ht="13.5" thickBot="1">
      <c r="A344" s="393" t="s">
        <v>247</v>
      </c>
      <c r="B344" s="394">
        <f t="shared" ref="B344:M344" si="154">B201*0.54</f>
        <v>0</v>
      </c>
      <c r="C344" s="394">
        <f t="shared" si="154"/>
        <v>0</v>
      </c>
      <c r="D344" s="394">
        <f t="shared" si="154"/>
        <v>4.1955363529411764</v>
      </c>
      <c r="E344" s="394">
        <f t="shared" si="154"/>
        <v>4.7118176470588233</v>
      </c>
      <c r="F344" s="394">
        <f t="shared" si="154"/>
        <v>4.0948867058823533</v>
      </c>
      <c r="G344" s="394">
        <f t="shared" si="154"/>
        <v>3.5837364705882355</v>
      </c>
      <c r="H344" s="394">
        <f t="shared" si="154"/>
        <v>0</v>
      </c>
      <c r="I344" s="394">
        <f t="shared" si="154"/>
        <v>3.8726470588235298</v>
      </c>
      <c r="J344" s="394">
        <f t="shared" si="154"/>
        <v>4.2677047058823536</v>
      </c>
      <c r="K344" s="394">
        <f t="shared" si="154"/>
        <v>4.0208823529411761</v>
      </c>
      <c r="L344" s="394">
        <f t="shared" si="154"/>
        <v>4.4109047647058821</v>
      </c>
      <c r="M344" s="395">
        <f t="shared" si="154"/>
        <v>3.4358823529411771</v>
      </c>
      <c r="N344" s="376"/>
      <c r="O344" s="393" t="s">
        <v>247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247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247</v>
      </c>
      <c r="Z344" s="391">
        <f>Z201*B460</f>
        <v>3.9945488823529414</v>
      </c>
      <c r="AB344" s="231"/>
    </row>
    <row r="345" spans="1:28" ht="13.5" thickBot="1">
      <c r="A345" s="393" t="s">
        <v>99</v>
      </c>
      <c r="B345" s="394">
        <f t="shared" ref="B345:M345" si="155">B202*0.478</f>
        <v>3.2855231588235285</v>
      </c>
      <c r="C345" s="394">
        <f t="shared" si="155"/>
        <v>3.4129668627450975</v>
      </c>
      <c r="D345" s="394">
        <f t="shared" si="155"/>
        <v>3.4445692235294114</v>
      </c>
      <c r="E345" s="394">
        <f t="shared" si="155"/>
        <v>3.4135334333333329</v>
      </c>
      <c r="F345" s="394">
        <f t="shared" si="155"/>
        <v>3.3232650078431369</v>
      </c>
      <c r="G345" s="394">
        <f t="shared" si="155"/>
        <v>3.3069000686274506</v>
      </c>
      <c r="H345" s="394">
        <f t="shared" si="155"/>
        <v>3.3027747411764703</v>
      </c>
      <c r="I345" s="394">
        <f t="shared" si="155"/>
        <v>3.3844560372549015</v>
      </c>
      <c r="J345" s="394">
        <f t="shared" si="155"/>
        <v>3.5024887647058822</v>
      </c>
      <c r="K345" s="394">
        <f t="shared" si="155"/>
        <v>3.3617454137254903</v>
      </c>
      <c r="L345" s="394">
        <f t="shared" si="155"/>
        <v>3.1397500294117644</v>
      </c>
      <c r="M345" s="395">
        <f t="shared" si="155"/>
        <v>3.0675457862745095</v>
      </c>
      <c r="N345" s="376"/>
      <c r="O345" s="393" t="s">
        <v>99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99</v>
      </c>
      <c r="V345" s="391">
        <f>V202*B461</f>
        <v>3.2686245</v>
      </c>
      <c r="W345" s="392">
        <f>W202*B461</f>
        <v>3.2152270000000001</v>
      </c>
      <c r="X345" s="376"/>
      <c r="Y345" s="396" t="s">
        <v>99</v>
      </c>
      <c r="Z345" s="391">
        <f>Z202*B461</f>
        <v>3.2399964558823533</v>
      </c>
      <c r="AB345" s="231"/>
    </row>
    <row r="346" spans="1:28" ht="13.5" thickBot="1">
      <c r="A346" s="401" t="s">
        <v>248</v>
      </c>
      <c r="B346" s="402">
        <f t="shared" ref="B346:M346" si="156">B203*0.53</f>
        <v>4.0926532450980391</v>
      </c>
      <c r="C346" s="402">
        <f t="shared" si="156"/>
        <v>4.1347627843137253</v>
      </c>
      <c r="D346" s="402">
        <f t="shared" si="156"/>
        <v>4.119478</v>
      </c>
      <c r="E346" s="402">
        <f t="shared" si="156"/>
        <v>4.0572575588235296</v>
      </c>
      <c r="F346" s="402">
        <f t="shared" si="156"/>
        <v>3.9884884999999999</v>
      </c>
      <c r="G346" s="402">
        <f t="shared" si="156"/>
        <v>3.9692609313725491</v>
      </c>
      <c r="H346" s="402">
        <f t="shared" si="156"/>
        <v>3.9708415784313731</v>
      </c>
      <c r="I346" s="402">
        <f t="shared" si="156"/>
        <v>4.0573230294117648</v>
      </c>
      <c r="J346" s="402">
        <f t="shared" si="156"/>
        <v>4.1166918627450979</v>
      </c>
      <c r="K346" s="402">
        <f t="shared" si="156"/>
        <v>4.0068810588235291</v>
      </c>
      <c r="L346" s="402">
        <f t="shared" si="156"/>
        <v>3.9505394607843138</v>
      </c>
      <c r="M346" s="403">
        <f t="shared" si="156"/>
        <v>3.9480759999999999</v>
      </c>
      <c r="N346" s="376"/>
      <c r="O346" s="401" t="s">
        <v>248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248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248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123</v>
      </c>
      <c r="N348" s="376"/>
      <c r="O348" s="377">
        <v>2008</v>
      </c>
      <c r="P348" s="378" t="s">
        <v>222</v>
      </c>
      <c r="Q348" s="378"/>
      <c r="R348" s="378"/>
      <c r="S348" s="378"/>
      <c r="T348" s="376"/>
      <c r="U348" s="377">
        <v>2008</v>
      </c>
      <c r="V348" s="378" t="s">
        <v>223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225</v>
      </c>
      <c r="C349" s="410" t="s">
        <v>226</v>
      </c>
      <c r="D349" s="410" t="s">
        <v>227</v>
      </c>
      <c r="E349" s="410" t="s">
        <v>228</v>
      </c>
      <c r="F349" s="410" t="s">
        <v>229</v>
      </c>
      <c r="G349" s="410" t="s">
        <v>230</v>
      </c>
      <c r="H349" s="410" t="s">
        <v>231</v>
      </c>
      <c r="I349" s="410" t="s">
        <v>232</v>
      </c>
      <c r="J349" s="410" t="s">
        <v>233</v>
      </c>
      <c r="K349" s="410" t="s">
        <v>234</v>
      </c>
      <c r="L349" s="410" t="s">
        <v>235</v>
      </c>
      <c r="M349" s="411" t="s">
        <v>236</v>
      </c>
      <c r="N349" s="376"/>
      <c r="O349" s="414"/>
      <c r="P349" s="410" t="s">
        <v>237</v>
      </c>
      <c r="Q349" s="410" t="s">
        <v>238</v>
      </c>
      <c r="R349" s="410" t="s">
        <v>239</v>
      </c>
      <c r="S349" s="411" t="s">
        <v>240</v>
      </c>
      <c r="T349" s="376"/>
      <c r="U349" s="414"/>
      <c r="V349" s="410" t="s">
        <v>241</v>
      </c>
      <c r="W349" s="411" t="s">
        <v>242</v>
      </c>
      <c r="X349" s="376"/>
      <c r="Y349" s="382"/>
      <c r="Z349" s="384" t="s">
        <v>243</v>
      </c>
      <c r="AA349" s="231"/>
      <c r="AB349" s="231"/>
    </row>
    <row r="350" spans="1:28" ht="13.5" thickBot="1">
      <c r="A350" s="415" t="s">
        <v>244</v>
      </c>
      <c r="B350" s="416">
        <f t="shared" ref="B350:M350" si="157">B207*0.521</f>
        <v>4.152870568627451</v>
      </c>
      <c r="C350" s="416">
        <f t="shared" si="157"/>
        <v>4.2083928235294117</v>
      </c>
      <c r="D350" s="416">
        <f t="shared" si="157"/>
        <v>4.1999035882352942</v>
      </c>
      <c r="E350" s="416">
        <f t="shared" si="157"/>
        <v>4.2024677254901963</v>
      </c>
      <c r="F350" s="416">
        <f t="shared" si="157"/>
        <v>4.2093888529411769</v>
      </c>
      <c r="G350" s="416">
        <f t="shared" si="157"/>
        <v>4.3122761372549014</v>
      </c>
      <c r="H350" s="416">
        <f t="shared" si="157"/>
        <v>4.1137981225490199</v>
      </c>
      <c r="I350" s="416">
        <f t="shared" si="157"/>
        <v>4.1385946578431367</v>
      </c>
      <c r="J350" s="416">
        <f t="shared" si="157"/>
        <v>4.2312350980392157</v>
      </c>
      <c r="K350" s="416">
        <f t="shared" si="157"/>
        <v>4.2179547058823532</v>
      </c>
      <c r="L350" s="416">
        <f t="shared" si="157"/>
        <v>4.169532352941177</v>
      </c>
      <c r="M350" s="416">
        <f t="shared" si="157"/>
        <v>4.2932136666666665</v>
      </c>
      <c r="N350" s="376"/>
      <c r="O350" s="418" t="s">
        <v>244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244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244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245</v>
      </c>
      <c r="B351" s="420">
        <f t="shared" ref="B351:M351" si="158">B208*0.55</f>
        <v>4.8520967647058821</v>
      </c>
      <c r="C351" s="420">
        <f t="shared" si="158"/>
        <v>4.8123775980392161</v>
      </c>
      <c r="D351" s="420">
        <f t="shared" si="158"/>
        <v>4.7612426960784324</v>
      </c>
      <c r="E351" s="420">
        <f t="shared" si="158"/>
        <v>4.7906908823529415</v>
      </c>
      <c r="F351" s="420">
        <f t="shared" si="158"/>
        <v>4.7790076960784322</v>
      </c>
      <c r="G351" s="420">
        <f t="shared" si="158"/>
        <v>4.8675835784313737</v>
      </c>
      <c r="H351" s="420">
        <f t="shared" si="158"/>
        <v>4.7231325490196081</v>
      </c>
      <c r="I351" s="420">
        <f t="shared" si="158"/>
        <v>4.7839695588235296</v>
      </c>
      <c r="J351" s="420">
        <f t="shared" si="158"/>
        <v>4.8680359803921576</v>
      </c>
      <c r="K351" s="420">
        <f t="shared" si="158"/>
        <v>4.9016199509803924</v>
      </c>
      <c r="L351" s="420">
        <f t="shared" si="158"/>
        <v>4.9018820098039226</v>
      </c>
      <c r="M351" s="420">
        <f t="shared" si="158"/>
        <v>5.0363322058823528</v>
      </c>
      <c r="N351" s="376"/>
      <c r="O351" s="422" t="s">
        <v>245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245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245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246</v>
      </c>
      <c r="B352" s="394">
        <f t="shared" ref="B352:M352" si="159">B209*0.52</f>
        <v>4.5551862352941175</v>
      </c>
      <c r="C352" s="394">
        <f t="shared" si="159"/>
        <v>4.481780588235293</v>
      </c>
      <c r="D352" s="394">
        <f t="shared" si="159"/>
        <v>4.4206158431372549</v>
      </c>
      <c r="E352" s="394">
        <f t="shared" si="159"/>
        <v>4.4943008627450984</v>
      </c>
      <c r="F352" s="394">
        <f t="shared" si="159"/>
        <v>4.5509370196078427</v>
      </c>
      <c r="G352" s="394">
        <f t="shared" si="159"/>
        <v>4.6713476078431375</v>
      </c>
      <c r="H352" s="394">
        <f t="shared" si="159"/>
        <v>4.5304408627450981</v>
      </c>
      <c r="I352" s="394">
        <f t="shared" si="159"/>
        <v>4.600308470588236</v>
      </c>
      <c r="J352" s="394">
        <f t="shared" si="159"/>
        <v>4.6832255294117635</v>
      </c>
      <c r="K352" s="394">
        <f t="shared" si="159"/>
        <v>4.6764058823529409</v>
      </c>
      <c r="L352" s="394">
        <f t="shared" si="159"/>
        <v>4.6680761960784318</v>
      </c>
      <c r="M352" s="394">
        <f t="shared" si="159"/>
        <v>4.6453812549019604</v>
      </c>
      <c r="N352" s="376"/>
      <c r="O352" s="393" t="s">
        <v>246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246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246</v>
      </c>
      <c r="Z352" s="391">
        <f>Z209*B459</f>
        <v>4.7167608872549014</v>
      </c>
      <c r="AA352" s="231"/>
    </row>
    <row r="353" spans="1:28" ht="13.5" thickBot="1">
      <c r="A353" s="393" t="s">
        <v>247</v>
      </c>
      <c r="B353" s="394">
        <f t="shared" ref="B353:M353" si="160">B210*0.54</f>
        <v>3.9906825882352943</v>
      </c>
      <c r="C353" s="394">
        <f t="shared" si="160"/>
        <v>4.2217681764705883</v>
      </c>
      <c r="D353" s="394">
        <f t="shared" si="160"/>
        <v>4.5317647058823534</v>
      </c>
      <c r="E353" s="394">
        <f t="shared" si="160"/>
        <v>3.3792289411764709</v>
      </c>
      <c r="F353" s="394">
        <f t="shared" si="160"/>
        <v>4.545272117647059</v>
      </c>
      <c r="G353" s="394">
        <f t="shared" si="160"/>
        <v>5.0246470588235299</v>
      </c>
      <c r="H353" s="394">
        <f t="shared" si="160"/>
        <v>4.3036522941176472</v>
      </c>
      <c r="I353" s="394">
        <f t="shared" si="160"/>
        <v>4.2485294117647063</v>
      </c>
      <c r="J353" s="394">
        <f t="shared" si="160"/>
        <v>3.994547294117647</v>
      </c>
      <c r="K353" s="394">
        <f t="shared" si="160"/>
        <v>0</v>
      </c>
      <c r="L353" s="394">
        <f t="shared" si="160"/>
        <v>4.1199114705882351</v>
      </c>
      <c r="M353" s="394">
        <f t="shared" si="160"/>
        <v>4.0796470588235296</v>
      </c>
      <c r="N353" s="376"/>
      <c r="O353" s="393" t="s">
        <v>247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247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247</v>
      </c>
      <c r="Z353" s="391">
        <f>Z210*B460</f>
        <v>4.0231032352941174</v>
      </c>
    </row>
    <row r="354" spans="1:28" ht="13.5" thickBot="1">
      <c r="A354" s="393" t="s">
        <v>99</v>
      </c>
      <c r="B354" s="394">
        <f t="shared" ref="B354:M354" si="161">B211*0.478</f>
        <v>3.2654776196078434</v>
      </c>
      <c r="C354" s="394">
        <f t="shared" si="161"/>
        <v>3.352321784313725</v>
      </c>
      <c r="D354" s="394">
        <f t="shared" si="161"/>
        <v>3.4245860117647058</v>
      </c>
      <c r="E354" s="394">
        <f t="shared" si="161"/>
        <v>3.4448972627450978</v>
      </c>
      <c r="F354" s="394">
        <f t="shared" si="161"/>
        <v>3.4676106980392154</v>
      </c>
      <c r="G354" s="394">
        <f t="shared" si="161"/>
        <v>3.5857587078431368</v>
      </c>
      <c r="H354" s="394">
        <f t="shared" si="161"/>
        <v>3.3936355117647063</v>
      </c>
      <c r="I354" s="394">
        <f t="shared" si="161"/>
        <v>3.3838908725490193</v>
      </c>
      <c r="J354" s="394">
        <f t="shared" si="161"/>
        <v>3.4532374254901956</v>
      </c>
      <c r="K354" s="394">
        <f t="shared" si="161"/>
        <v>3.4278776509803919</v>
      </c>
      <c r="L354" s="394">
        <f t="shared" si="161"/>
        <v>3.2937100803921564</v>
      </c>
      <c r="M354" s="394">
        <f t="shared" si="161"/>
        <v>3.3733467549019602</v>
      </c>
      <c r="N354" s="376"/>
      <c r="O354" s="393" t="s">
        <v>99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99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99</v>
      </c>
      <c r="Z354" s="391">
        <f>Z211*B461</f>
        <v>3.3132284852941178</v>
      </c>
    </row>
    <row r="355" spans="1:28" ht="13.5" thickBot="1">
      <c r="A355" s="401" t="s">
        <v>248</v>
      </c>
      <c r="B355" s="402">
        <f t="shared" ref="B355:M355" si="162">B212*0.53</f>
        <v>4.067751039215687</v>
      </c>
      <c r="C355" s="402">
        <f t="shared" si="162"/>
        <v>4.1146492843137255</v>
      </c>
      <c r="D355" s="402">
        <f t="shared" si="162"/>
        <v>4.1506877254901964</v>
      </c>
      <c r="E355" s="402">
        <f t="shared" si="162"/>
        <v>4.1380861960784312</v>
      </c>
      <c r="F355" s="402">
        <f t="shared" si="162"/>
        <v>4.1518474901960785</v>
      </c>
      <c r="G355" s="402">
        <f t="shared" si="162"/>
        <v>4.2015485000000004</v>
      </c>
      <c r="H355" s="402">
        <f t="shared" si="162"/>
        <v>4.0835341274509807</v>
      </c>
      <c r="I355" s="402">
        <f t="shared" si="162"/>
        <v>4.066513333333333</v>
      </c>
      <c r="J355" s="402">
        <f t="shared" si="162"/>
        <v>4.1418060686274512</v>
      </c>
      <c r="K355" s="402">
        <f t="shared" si="162"/>
        <v>4.1334518137254896</v>
      </c>
      <c r="L355" s="402">
        <f t="shared" si="162"/>
        <v>4.1090645392156864</v>
      </c>
      <c r="M355" s="402">
        <f t="shared" si="162"/>
        <v>4.1966314509803926</v>
      </c>
      <c r="N355" s="376"/>
      <c r="O355" s="401" t="s">
        <v>248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248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248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255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123</v>
      </c>
      <c r="N357" s="376"/>
      <c r="O357" s="377">
        <v>2009</v>
      </c>
      <c r="P357" s="378" t="s">
        <v>222</v>
      </c>
      <c r="Q357" s="378"/>
      <c r="R357" s="378"/>
      <c r="S357" s="378"/>
      <c r="T357" s="376"/>
      <c r="U357" s="377">
        <v>2009</v>
      </c>
      <c r="V357" s="378" t="s">
        <v>223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225</v>
      </c>
      <c r="C358" s="410" t="s">
        <v>226</v>
      </c>
      <c r="D358" s="410" t="s">
        <v>227</v>
      </c>
      <c r="E358" s="410" t="s">
        <v>228</v>
      </c>
      <c r="F358" s="410" t="s">
        <v>229</v>
      </c>
      <c r="G358" s="410" t="s">
        <v>230</v>
      </c>
      <c r="H358" s="410" t="s">
        <v>231</v>
      </c>
      <c r="I358" s="410" t="s">
        <v>232</v>
      </c>
      <c r="J358" s="410" t="s">
        <v>233</v>
      </c>
      <c r="K358" s="410" t="s">
        <v>234</v>
      </c>
      <c r="L358" s="410" t="s">
        <v>235</v>
      </c>
      <c r="M358" s="411" t="s">
        <v>236</v>
      </c>
      <c r="N358" s="376"/>
      <c r="O358" s="414"/>
      <c r="P358" s="410" t="s">
        <v>237</v>
      </c>
      <c r="Q358" s="410" t="s">
        <v>238</v>
      </c>
      <c r="R358" s="410" t="s">
        <v>239</v>
      </c>
      <c r="S358" s="411" t="s">
        <v>240</v>
      </c>
      <c r="T358" s="376"/>
      <c r="U358" s="414"/>
      <c r="V358" s="410" t="s">
        <v>241</v>
      </c>
      <c r="W358" s="411" t="s">
        <v>242</v>
      </c>
      <c r="X358" s="376"/>
      <c r="Y358" s="382"/>
      <c r="Z358" s="384" t="s">
        <v>243</v>
      </c>
      <c r="AA358" s="231"/>
    </row>
    <row r="359" spans="1:28" ht="13.5" thickBot="1">
      <c r="A359" s="415" t="s">
        <v>244</v>
      </c>
      <c r="B359" s="416">
        <f t="shared" ref="B359:M359" si="163">B216*0.521</f>
        <v>4.5135353725490202</v>
      </c>
      <c r="C359" s="416">
        <f t="shared" si="163"/>
        <v>4.7563060490196083</v>
      </c>
      <c r="D359" s="416">
        <f t="shared" si="163"/>
        <v>4.9364254539215686</v>
      </c>
      <c r="E359" s="416">
        <f t="shared" si="163"/>
        <v>4.8365119558823535</v>
      </c>
      <c r="F359" s="416">
        <f t="shared" si="163"/>
        <v>4.911448100980393</v>
      </c>
      <c r="G359" s="416">
        <f t="shared" si="163"/>
        <v>5.055837632352941</v>
      </c>
      <c r="H359" s="416">
        <f t="shared" si="163"/>
        <v>4.929867494117647</v>
      </c>
      <c r="I359" s="416">
        <f t="shared" si="163"/>
        <v>4.830303372549019</v>
      </c>
      <c r="J359" s="416">
        <f t="shared" si="163"/>
        <v>4.7876171274509804</v>
      </c>
      <c r="K359" s="416">
        <f t="shared" si="163"/>
        <v>4.5930246490196085</v>
      </c>
      <c r="L359" s="416">
        <f t="shared" si="163"/>
        <v>4.6452084176470585</v>
      </c>
      <c r="M359" s="416">
        <f t="shared" si="163"/>
        <v>4.7332339215686279</v>
      </c>
      <c r="N359" s="376"/>
      <c r="O359" s="418" t="s">
        <v>244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244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244</v>
      </c>
      <c r="Z359" s="391">
        <f>Z216*B456</f>
        <v>4.672059676470588</v>
      </c>
      <c r="AA359" s="231"/>
    </row>
    <row r="360" spans="1:28" ht="13.5" thickBot="1">
      <c r="A360" s="419" t="s">
        <v>245</v>
      </c>
      <c r="B360" s="420">
        <f t="shared" ref="B360:M360" si="164">B217*0.55</f>
        <v>5.2326158823529418</v>
      </c>
      <c r="C360" s="420">
        <f t="shared" si="164"/>
        <v>5.4548563235294116</v>
      </c>
      <c r="D360" s="420">
        <f t="shared" si="164"/>
        <v>5.6384781372549018</v>
      </c>
      <c r="E360" s="420">
        <f t="shared" si="164"/>
        <v>5.5708820588235302</v>
      </c>
      <c r="F360" s="420">
        <f t="shared" si="164"/>
        <v>5.6677645588235297</v>
      </c>
      <c r="G360" s="420">
        <f t="shared" si="164"/>
        <v>5.8274640686274521</v>
      </c>
      <c r="H360" s="420">
        <f t="shared" si="164"/>
        <v>5.7441541666666671</v>
      </c>
      <c r="I360" s="420">
        <f t="shared" si="164"/>
        <v>5.7371174019607851</v>
      </c>
      <c r="J360" s="420">
        <f t="shared" si="164"/>
        <v>5.6741569607843152</v>
      </c>
      <c r="K360" s="420">
        <f t="shared" si="164"/>
        <v>5.5205441176470602</v>
      </c>
      <c r="L360" s="420">
        <f t="shared" si="164"/>
        <v>5.6170502450980395</v>
      </c>
      <c r="M360" s="420">
        <f t="shared" si="164"/>
        <v>5.6718642156862744</v>
      </c>
      <c r="N360" s="376"/>
      <c r="O360" s="422" t="s">
        <v>245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245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245</v>
      </c>
      <c r="Z360" s="391">
        <f>Z217*B458</f>
        <v>5.5027154686274509</v>
      </c>
      <c r="AA360" s="231"/>
    </row>
    <row r="361" spans="1:28" ht="13.5" thickBot="1">
      <c r="A361" s="393" t="s">
        <v>246</v>
      </c>
      <c r="B361" s="394">
        <f t="shared" ref="B361:M361" si="165">B218*0.52</f>
        <v>4.964140235294118</v>
      </c>
      <c r="C361" s="394">
        <f t="shared" si="165"/>
        <v>5.1959577647058826</v>
      </c>
      <c r="D361" s="394">
        <f t="shared" si="165"/>
        <v>5.4454726274509806</v>
      </c>
      <c r="E361" s="394">
        <f t="shared" si="165"/>
        <v>5.4134829411764693</v>
      </c>
      <c r="F361" s="394">
        <f t="shared" si="165"/>
        <v>5.4944408235294118</v>
      </c>
      <c r="G361" s="394">
        <f t="shared" si="165"/>
        <v>5.6385695294117655</v>
      </c>
      <c r="H361" s="394">
        <f t="shared" si="165"/>
        <v>5.5495037254901955</v>
      </c>
      <c r="I361" s="394">
        <f t="shared" si="165"/>
        <v>5.5690735686274504</v>
      </c>
      <c r="J361" s="394">
        <f t="shared" si="165"/>
        <v>5.5485289803921578</v>
      </c>
      <c r="K361" s="394">
        <f t="shared" si="165"/>
        <v>5.4422210980392167</v>
      </c>
      <c r="L361" s="394">
        <f t="shared" si="165"/>
        <v>5.4373330980392156</v>
      </c>
      <c r="M361" s="394">
        <f t="shared" si="165"/>
        <v>5.4507475686274516</v>
      </c>
      <c r="N361" s="376"/>
      <c r="O361" s="393" t="s">
        <v>246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246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246</v>
      </c>
      <c r="Z361" s="391">
        <f>Z218*B459</f>
        <v>5.612713848039216</v>
      </c>
      <c r="AA361" s="231"/>
    </row>
    <row r="362" spans="1:28" ht="13.5" thickBot="1">
      <c r="A362" s="393" t="s">
        <v>247</v>
      </c>
      <c r="B362" s="394">
        <f t="shared" ref="B362:M362" si="166">B219*0.54</f>
        <v>3.8101764705882353</v>
      </c>
      <c r="C362" s="394">
        <f t="shared" si="166"/>
        <v>4.5054661764705886</v>
      </c>
      <c r="D362" s="394">
        <f t="shared" si="166"/>
        <v>0</v>
      </c>
      <c r="E362" s="394">
        <f t="shared" si="166"/>
        <v>0</v>
      </c>
      <c r="F362" s="394">
        <f t="shared" si="166"/>
        <v>4.32</v>
      </c>
      <c r="G362" s="394">
        <f t="shared" si="166"/>
        <v>0</v>
      </c>
      <c r="H362" s="394">
        <f t="shared" si="166"/>
        <v>0</v>
      </c>
      <c r="I362" s="394">
        <f t="shared" si="166"/>
        <v>0</v>
      </c>
      <c r="J362" s="394">
        <f t="shared" si="166"/>
        <v>4.0240588235294119</v>
      </c>
      <c r="K362" s="394">
        <f t="shared" si="166"/>
        <v>4.5690633529411766</v>
      </c>
      <c r="L362" s="394">
        <f t="shared" si="166"/>
        <v>4.5091800000000006</v>
      </c>
      <c r="M362" s="394">
        <f t="shared" si="166"/>
        <v>0</v>
      </c>
      <c r="N362" s="376"/>
      <c r="O362" s="393" t="s">
        <v>247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247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247</v>
      </c>
      <c r="Z362" s="391">
        <f>Z219*B460</f>
        <v>4.3893974117647065</v>
      </c>
      <c r="AA362" s="231"/>
    </row>
    <row r="363" spans="1:28" ht="13.5" thickBot="1">
      <c r="A363" s="393" t="s">
        <v>99</v>
      </c>
      <c r="B363" s="394">
        <f t="shared" ref="B363:M363" si="167">B220*0.478</f>
        <v>3.5871725568627446</v>
      </c>
      <c r="C363" s="394">
        <f t="shared" si="167"/>
        <v>3.7541398313725485</v>
      </c>
      <c r="D363" s="394">
        <f t="shared" si="167"/>
        <v>3.977840082352941</v>
      </c>
      <c r="E363" s="394">
        <f t="shared" si="167"/>
        <v>3.9315935823529418</v>
      </c>
      <c r="F363" s="394">
        <f t="shared" si="167"/>
        <v>3.9637512666666663</v>
      </c>
      <c r="G363" s="394">
        <f t="shared" si="167"/>
        <v>4.090658392156862</v>
      </c>
      <c r="H363" s="394">
        <f t="shared" si="167"/>
        <v>3.918549805882352</v>
      </c>
      <c r="I363" s="394">
        <f t="shared" si="167"/>
        <v>3.790322556862745</v>
      </c>
      <c r="J363" s="394">
        <f t="shared" si="167"/>
        <v>3.7137122784313723</v>
      </c>
      <c r="K363" s="394">
        <f t="shared" si="167"/>
        <v>3.5185294137254899</v>
      </c>
      <c r="L363" s="394">
        <f t="shared" si="167"/>
        <v>3.5062523117647055</v>
      </c>
      <c r="M363" s="394">
        <f t="shared" si="167"/>
        <v>3.5216626568627452</v>
      </c>
      <c r="N363" s="376"/>
      <c r="O363" s="393" t="s">
        <v>99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99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99</v>
      </c>
      <c r="Z363" s="391">
        <f>Z220*B461</f>
        <v>3.6707204852941175</v>
      </c>
      <c r="AA363" s="231"/>
    </row>
    <row r="364" spans="1:28" ht="13.5" thickBot="1">
      <c r="A364" s="401" t="s">
        <v>248</v>
      </c>
      <c r="B364" s="402">
        <f t="shared" ref="B364:M364" si="168">B221*0.53</f>
        <v>4.3545844411764705</v>
      </c>
      <c r="C364" s="402">
        <f t="shared" si="168"/>
        <v>4.5082719705882353</v>
      </c>
      <c r="D364" s="402">
        <f t="shared" si="168"/>
        <v>4.7163624411764706</v>
      </c>
      <c r="E364" s="402">
        <f t="shared" si="168"/>
        <v>4.7088120196078425</v>
      </c>
      <c r="F364" s="402">
        <f t="shared" si="168"/>
        <v>4.7191813137254908</v>
      </c>
      <c r="G364" s="402">
        <f t="shared" si="168"/>
        <v>4.8328886568627452</v>
      </c>
      <c r="H364" s="402">
        <f t="shared" si="168"/>
        <v>4.7853211568627447</v>
      </c>
      <c r="I364" s="402">
        <f t="shared" si="168"/>
        <v>4.7701049607843142</v>
      </c>
      <c r="J364" s="402">
        <f t="shared" si="168"/>
        <v>4.7611256176470595</v>
      </c>
      <c r="K364" s="402">
        <f t="shared" si="168"/>
        <v>4.6369549313725491</v>
      </c>
      <c r="L364" s="402">
        <f t="shared" si="168"/>
        <v>4.677624637254902</v>
      </c>
      <c r="M364" s="402">
        <f t="shared" si="168"/>
        <v>4.7028552352941189</v>
      </c>
      <c r="N364" s="376"/>
      <c r="O364" s="401" t="s">
        <v>248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248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248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255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123</v>
      </c>
      <c r="N366" s="376"/>
      <c r="O366" s="377">
        <v>2010</v>
      </c>
      <c r="P366" s="378" t="s">
        <v>222</v>
      </c>
      <c r="Q366" s="378"/>
      <c r="R366" s="378"/>
      <c r="S366" s="378"/>
      <c r="T366" s="376"/>
      <c r="U366" s="377">
        <v>2010</v>
      </c>
      <c r="V366" s="378" t="s">
        <v>223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225</v>
      </c>
      <c r="C367" s="410" t="s">
        <v>226</v>
      </c>
      <c r="D367" s="410" t="s">
        <v>227</v>
      </c>
      <c r="E367" s="410" t="s">
        <v>228</v>
      </c>
      <c r="F367" s="410" t="s">
        <v>229</v>
      </c>
      <c r="G367" s="410" t="s">
        <v>230</v>
      </c>
      <c r="H367" s="410" t="s">
        <v>231</v>
      </c>
      <c r="I367" s="410" t="s">
        <v>232</v>
      </c>
      <c r="J367" s="410" t="s">
        <v>233</v>
      </c>
      <c r="K367" s="410" t="s">
        <v>234</v>
      </c>
      <c r="L367" s="410" t="s">
        <v>235</v>
      </c>
      <c r="M367" s="411" t="s">
        <v>236</v>
      </c>
      <c r="N367" s="376"/>
      <c r="O367" s="414"/>
      <c r="P367" s="410" t="s">
        <v>237</v>
      </c>
      <c r="Q367" s="410" t="s">
        <v>238</v>
      </c>
      <c r="R367" s="410" t="s">
        <v>239</v>
      </c>
      <c r="S367" s="411" t="s">
        <v>240</v>
      </c>
      <c r="T367" s="376"/>
      <c r="U367" s="414"/>
      <c r="V367" s="410" t="s">
        <v>241</v>
      </c>
      <c r="W367" s="411" t="s">
        <v>242</v>
      </c>
      <c r="X367" s="376"/>
      <c r="Y367" s="414"/>
      <c r="Z367" s="411" t="s">
        <v>243</v>
      </c>
      <c r="AA367" s="231"/>
      <c r="AB367" s="231"/>
    </row>
    <row r="368" spans="1:28" ht="13.5" thickBot="1">
      <c r="A368" s="415" t="s">
        <v>244</v>
      </c>
      <c r="B368" s="416">
        <f t="shared" ref="B368:M368" si="169">B225*0.521</f>
        <v>4.9139494117647056</v>
      </c>
      <c r="C368" s="416">
        <f t="shared" si="169"/>
        <v>4.920982911764705</v>
      </c>
      <c r="D368" s="416">
        <f t="shared" si="169"/>
        <v>4.5725641617647055</v>
      </c>
      <c r="E368" s="416">
        <f t="shared" si="169"/>
        <v>4.5739254019607829</v>
      </c>
      <c r="F368" s="416">
        <f t="shared" si="169"/>
        <v>4.3954318235294121</v>
      </c>
      <c r="G368" s="416">
        <f t="shared" si="169"/>
        <v>4.4029761078431369</v>
      </c>
      <c r="H368" s="416">
        <f t="shared" si="169"/>
        <v>4.3209135000000014</v>
      </c>
      <c r="I368" s="416">
        <f t="shared" si="169"/>
        <v>4.4328008039215687</v>
      </c>
      <c r="J368" s="416">
        <f t="shared" si="169"/>
        <v>4.5098985882352949</v>
      </c>
      <c r="K368" s="416">
        <f t="shared" si="169"/>
        <v>4.5821745686274511</v>
      </c>
      <c r="L368" s="416">
        <f t="shared" si="169"/>
        <v>4.8983194117647058</v>
      </c>
      <c r="M368" s="416">
        <f t="shared" si="169"/>
        <v>5.1640789578431363</v>
      </c>
      <c r="N368" s="376"/>
      <c r="O368" s="418" t="s">
        <v>244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244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244</v>
      </c>
      <c r="Z368" s="394">
        <f>Z225*0.521</f>
        <v>4.6352287137254891</v>
      </c>
      <c r="AA368" s="231"/>
      <c r="AB368" s="231"/>
    </row>
    <row r="369" spans="1:28">
      <c r="A369" s="419" t="s">
        <v>245</v>
      </c>
      <c r="B369" s="420">
        <f t="shared" ref="B369:M369" si="170">B226*0.55</f>
        <v>5.8651094117647053</v>
      </c>
      <c r="C369" s="420">
        <f t="shared" si="170"/>
        <v>5.8214388725490203</v>
      </c>
      <c r="D369" s="420">
        <f t="shared" si="170"/>
        <v>5.3412829411764706</v>
      </c>
      <c r="E369" s="420">
        <f t="shared" si="170"/>
        <v>5.2510818627450995</v>
      </c>
      <c r="F369" s="420">
        <f t="shared" si="170"/>
        <v>4.9639608333333332</v>
      </c>
      <c r="G369" s="420">
        <f t="shared" si="170"/>
        <v>4.9370566666666669</v>
      </c>
      <c r="H369" s="420">
        <f t="shared" si="170"/>
        <v>4.8558890686274525</v>
      </c>
      <c r="I369" s="420">
        <f t="shared" si="170"/>
        <v>5.0192148039215683</v>
      </c>
      <c r="J369" s="420">
        <f t="shared" si="170"/>
        <v>5.1188543137254907</v>
      </c>
      <c r="K369" s="420">
        <f t="shared" si="170"/>
        <v>5.2989329411764707</v>
      </c>
      <c r="L369" s="420">
        <f t="shared" si="170"/>
        <v>5.8200352941176474</v>
      </c>
      <c r="M369" s="420">
        <f t="shared" si="170"/>
        <v>6.1474438235294127</v>
      </c>
      <c r="N369" s="376"/>
      <c r="O369" s="422" t="s">
        <v>245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245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245</v>
      </c>
      <c r="Z369" s="394">
        <f>Z226*0.55</f>
        <v>5.365264019607844</v>
      </c>
      <c r="AA369" s="231"/>
      <c r="AB369" s="231"/>
    </row>
    <row r="370" spans="1:28">
      <c r="A370" s="393" t="s">
        <v>246</v>
      </c>
      <c r="B370" s="394">
        <f t="shared" ref="B370:M370" si="171">B227*0.52</f>
        <v>5.6978887843137267</v>
      </c>
      <c r="C370" s="394">
        <f t="shared" si="171"/>
        <v>5.5825996862745111</v>
      </c>
      <c r="D370" s="394">
        <f t="shared" si="171"/>
        <v>5.0988594901960784</v>
      </c>
      <c r="E370" s="394">
        <f t="shared" si="171"/>
        <v>5.0606440784313724</v>
      </c>
      <c r="F370" s="394">
        <f t="shared" si="171"/>
        <v>4.7536569803921571</v>
      </c>
      <c r="G370" s="394">
        <f t="shared" si="171"/>
        <v>4.7371525882352934</v>
      </c>
      <c r="H370" s="394">
        <f t="shared" si="171"/>
        <v>4.6263043921568636</v>
      </c>
      <c r="I370" s="394">
        <f t="shared" si="171"/>
        <v>4.8531324705882346</v>
      </c>
      <c r="J370" s="394">
        <f t="shared" si="171"/>
        <v>4.967954588235294</v>
      </c>
      <c r="K370" s="394">
        <f t="shared" si="171"/>
        <v>5.1231536862745113</v>
      </c>
      <c r="L370" s="394">
        <f t="shared" si="171"/>
        <v>5.6454692156862745</v>
      </c>
      <c r="M370" s="394">
        <f t="shared" si="171"/>
        <v>5.9156948627450969</v>
      </c>
      <c r="N370" s="376"/>
      <c r="O370" s="393" t="s">
        <v>246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246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246</v>
      </c>
      <c r="Z370" s="394">
        <f>Z227*0.52</f>
        <v>5.1141892941176472</v>
      </c>
      <c r="AA370" s="231"/>
      <c r="AB370" s="231"/>
    </row>
    <row r="371" spans="1:28">
      <c r="A371" s="393" t="s">
        <v>247</v>
      </c>
      <c r="B371" s="394">
        <f t="shared" ref="B371:M371" si="172">B228*0.54</f>
        <v>0</v>
      </c>
      <c r="C371" s="394">
        <f t="shared" si="172"/>
        <v>5.6901176470588242</v>
      </c>
      <c r="D371" s="394">
        <f t="shared" si="172"/>
        <v>4.9891150588235291</v>
      </c>
      <c r="E371" s="394">
        <f t="shared" si="172"/>
        <v>3.2352352941176474</v>
      </c>
      <c r="F371" s="394">
        <f t="shared" si="172"/>
        <v>4.5564564705882349</v>
      </c>
      <c r="G371" s="394">
        <f t="shared" si="172"/>
        <v>4.3507058823529414</v>
      </c>
      <c r="H371" s="394">
        <f t="shared" si="172"/>
        <v>4.362146470588236</v>
      </c>
      <c r="I371" s="394">
        <f t="shared" si="172"/>
        <v>4.6588870588235309</v>
      </c>
      <c r="J371" s="394">
        <f t="shared" si="172"/>
        <v>4.1306765294117653</v>
      </c>
      <c r="K371" s="394">
        <f t="shared" si="172"/>
        <v>0</v>
      </c>
      <c r="L371" s="394">
        <f t="shared" si="172"/>
        <v>0</v>
      </c>
      <c r="M371" s="394">
        <f t="shared" si="172"/>
        <v>4.369587882352941</v>
      </c>
      <c r="N371" s="376"/>
      <c r="O371" s="393" t="s">
        <v>247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247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247</v>
      </c>
      <c r="Z371" s="394">
        <f>Z228*0.54</f>
        <v>4.4787562941176473</v>
      </c>
      <c r="AA371" s="231"/>
      <c r="AB371" s="231"/>
    </row>
    <row r="372" spans="1:28">
      <c r="A372" s="393" t="s">
        <v>99</v>
      </c>
      <c r="B372" s="394">
        <f t="shared" ref="B372:M372" si="173">B229*0.478</f>
        <v>3.680002031372549</v>
      </c>
      <c r="C372" s="394">
        <f t="shared" si="173"/>
        <v>3.7112768215686271</v>
      </c>
      <c r="D372" s="394">
        <f t="shared" si="173"/>
        <v>3.6658935333333331</v>
      </c>
      <c r="E372" s="394">
        <f t="shared" si="173"/>
        <v>3.6718324490196075</v>
      </c>
      <c r="F372" s="394">
        <f t="shared" si="173"/>
        <v>3.6145432117647061</v>
      </c>
      <c r="G372" s="394">
        <f t="shared" si="173"/>
        <v>3.6615160843137251</v>
      </c>
      <c r="H372" s="394">
        <f t="shared" si="173"/>
        <v>3.5867414196078431</v>
      </c>
      <c r="I372" s="394">
        <f t="shared" si="173"/>
        <v>3.5677891882352943</v>
      </c>
      <c r="J372" s="394">
        <f t="shared" si="173"/>
        <v>3.6340399882352941</v>
      </c>
      <c r="K372" s="394">
        <f t="shared" si="173"/>
        <v>3.6145347764705886</v>
      </c>
      <c r="L372" s="394">
        <f t="shared" si="173"/>
        <v>3.646393007843137</v>
      </c>
      <c r="M372" s="394">
        <f t="shared" si="173"/>
        <v>3.7523056235294114</v>
      </c>
      <c r="N372" s="376"/>
      <c r="O372" s="393" t="s">
        <v>99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99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99</v>
      </c>
      <c r="Z372" s="394">
        <f>Z229*0.478</f>
        <v>3.6516196098039213</v>
      </c>
      <c r="AA372" s="231"/>
    </row>
    <row r="373" spans="1:28" ht="13.5" thickBot="1">
      <c r="A373" s="401" t="s">
        <v>248</v>
      </c>
      <c r="B373" s="402">
        <f t="shared" ref="B373:M373" si="174">B230*0.53</f>
        <v>4.8585484509803925</v>
      </c>
      <c r="C373" s="402">
        <f t="shared" si="174"/>
        <v>4.8892499999999997</v>
      </c>
      <c r="D373" s="402">
        <f t="shared" si="174"/>
        <v>4.5658715392156859</v>
      </c>
      <c r="E373" s="402">
        <f t="shared" si="174"/>
        <v>4.481313676470589</v>
      </c>
      <c r="F373" s="402">
        <f t="shared" si="174"/>
        <v>4.3422068627450985</v>
      </c>
      <c r="G373" s="402">
        <f t="shared" si="174"/>
        <v>4.3678287254901962</v>
      </c>
      <c r="H373" s="402">
        <f t="shared" si="174"/>
        <v>4.3062479215686267</v>
      </c>
      <c r="I373" s="402">
        <f t="shared" si="174"/>
        <v>4.3844764411764716</v>
      </c>
      <c r="J373" s="402">
        <f t="shared" si="174"/>
        <v>4.4617099117647054</v>
      </c>
      <c r="K373" s="402">
        <f t="shared" si="174"/>
        <v>4.4830834607843135</v>
      </c>
      <c r="L373" s="402">
        <f t="shared" si="174"/>
        <v>4.6027018627450991</v>
      </c>
      <c r="M373" s="402">
        <f t="shared" si="174"/>
        <v>4.7827070098039215</v>
      </c>
      <c r="N373" s="376"/>
      <c r="O373" s="401" t="s">
        <v>248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248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248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255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123</v>
      </c>
      <c r="N375" s="376"/>
      <c r="O375" s="377">
        <v>2011</v>
      </c>
      <c r="P375" s="378" t="s">
        <v>222</v>
      </c>
      <c r="Q375" s="378"/>
      <c r="R375" s="378"/>
      <c r="S375" s="378"/>
      <c r="T375" s="376"/>
      <c r="U375" s="377">
        <v>2011</v>
      </c>
      <c r="V375" s="378" t="s">
        <v>223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225</v>
      </c>
      <c r="C376" s="383" t="s">
        <v>226</v>
      </c>
      <c r="D376" s="383" t="s">
        <v>227</v>
      </c>
      <c r="E376" s="383" t="s">
        <v>228</v>
      </c>
      <c r="F376" s="383" t="s">
        <v>229</v>
      </c>
      <c r="G376" s="383" t="s">
        <v>230</v>
      </c>
      <c r="H376" s="383" t="s">
        <v>231</v>
      </c>
      <c r="I376" s="383" t="s">
        <v>232</v>
      </c>
      <c r="J376" s="383" t="s">
        <v>233</v>
      </c>
      <c r="K376" s="383" t="s">
        <v>234</v>
      </c>
      <c r="L376" s="383" t="s">
        <v>235</v>
      </c>
      <c r="M376" s="384" t="s">
        <v>236</v>
      </c>
      <c r="N376" s="376"/>
      <c r="O376" s="414"/>
      <c r="P376" s="410" t="s">
        <v>237</v>
      </c>
      <c r="Q376" s="410" t="s">
        <v>238</v>
      </c>
      <c r="R376" s="410" t="s">
        <v>239</v>
      </c>
      <c r="S376" s="411" t="s">
        <v>240</v>
      </c>
      <c r="T376" s="376"/>
      <c r="U376" s="382"/>
      <c r="V376" s="410" t="s">
        <v>241</v>
      </c>
      <c r="W376" s="411" t="s">
        <v>242</v>
      </c>
      <c r="X376" s="376"/>
      <c r="Y376" s="382"/>
      <c r="Z376" s="411" t="s">
        <v>243</v>
      </c>
    </row>
    <row r="377" spans="1:28" ht="13.5" thickBot="1">
      <c r="A377" s="412" t="s">
        <v>244</v>
      </c>
      <c r="B377" s="391">
        <f t="shared" ref="B377:M377" si="175">B234*0.507</f>
        <v>5.1352190882352931</v>
      </c>
      <c r="C377" s="391">
        <f t="shared" si="175"/>
        <v>5.1020523411764698</v>
      </c>
      <c r="D377" s="391">
        <f t="shared" si="175"/>
        <v>5.3706773441176479</v>
      </c>
      <c r="E377" s="391">
        <f t="shared" si="175"/>
        <v>5.4425107941176467</v>
      </c>
      <c r="F377" s="391">
        <f t="shared" si="175"/>
        <v>5.5150117941176475</v>
      </c>
      <c r="G377" s="391">
        <f t="shared" si="175"/>
        <v>5.3647707941176472</v>
      </c>
      <c r="H377" s="391">
        <f t="shared" si="175"/>
        <v>5.501740323529412</v>
      </c>
      <c r="I377" s="391">
        <f t="shared" si="175"/>
        <v>5.734955352941177</v>
      </c>
      <c r="J377" s="391">
        <f t="shared" si="175"/>
        <v>5.9451814117647057</v>
      </c>
      <c r="K377" s="391">
        <f t="shared" si="175"/>
        <v>5.9998280588235291</v>
      </c>
      <c r="L377" s="391">
        <f t="shared" si="175"/>
        <v>6.0711361176470593</v>
      </c>
      <c r="M377" s="391">
        <f t="shared" si="175"/>
        <v>6.2904633235294121</v>
      </c>
      <c r="N377" s="376"/>
      <c r="O377" s="418" t="s">
        <v>244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244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244</v>
      </c>
      <c r="Z377" s="391">
        <f>Z234*0.507</f>
        <v>5.6275309999999994</v>
      </c>
    </row>
    <row r="378" spans="1:28">
      <c r="A378" s="422" t="s">
        <v>245</v>
      </c>
      <c r="B378" s="397">
        <f t="shared" ref="B378:M378" si="176">B235*0.539</f>
        <v>6.1833234509803932</v>
      </c>
      <c r="C378" s="397">
        <f t="shared" si="176"/>
        <v>6.0110210039215684</v>
      </c>
      <c r="D378" s="397">
        <f t="shared" si="176"/>
        <v>6.3549648303921575</v>
      </c>
      <c r="E378" s="397">
        <f t="shared" si="176"/>
        <v>6.4113547990196089</v>
      </c>
      <c r="F378" s="397">
        <f t="shared" si="176"/>
        <v>6.4004014735294117</v>
      </c>
      <c r="G378" s="397">
        <f t="shared" si="176"/>
        <v>6.1861357627450984</v>
      </c>
      <c r="H378" s="397">
        <f t="shared" si="176"/>
        <v>6.3821536813725492</v>
      </c>
      <c r="I378" s="397">
        <f t="shared" si="176"/>
        <v>6.7674076303921566</v>
      </c>
      <c r="J378" s="397">
        <f t="shared" si="176"/>
        <v>7.0574789352941174</v>
      </c>
      <c r="K378" s="397">
        <f t="shared" si="176"/>
        <v>7.1723789392156867</v>
      </c>
      <c r="L378" s="397">
        <f t="shared" si="176"/>
        <v>7.2262002029411772</v>
      </c>
      <c r="M378" s="397">
        <f t="shared" si="176"/>
        <v>7.3693834392156878</v>
      </c>
      <c r="N378" s="376"/>
      <c r="O378" s="422" t="s">
        <v>245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245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245</v>
      </c>
      <c r="Z378" s="397">
        <f>Z235*0.539</f>
        <v>6.6026041529411774</v>
      </c>
    </row>
    <row r="379" spans="1:28">
      <c r="A379" s="393" t="s">
        <v>246</v>
      </c>
      <c r="B379" s="394">
        <f t="shared" ref="B379:M379" si="177">B236*0.535</f>
        <v>6.2439797549019609</v>
      </c>
      <c r="C379" s="394">
        <f t="shared" si="177"/>
        <v>6.0201472941176473</v>
      </c>
      <c r="D379" s="394">
        <f t="shared" si="177"/>
        <v>6.3166642254901966</v>
      </c>
      <c r="E379" s="394">
        <f t="shared" si="177"/>
        <v>6.3839441470588243</v>
      </c>
      <c r="F379" s="394">
        <f t="shared" si="177"/>
        <v>6.3634751519607846</v>
      </c>
      <c r="G379" s="394">
        <f t="shared" si="177"/>
        <v>6.1253880882352938</v>
      </c>
      <c r="H379" s="394">
        <f t="shared" si="177"/>
        <v>6.3125683284313725</v>
      </c>
      <c r="I379" s="394">
        <f t="shared" si="177"/>
        <v>6.7315352205882357</v>
      </c>
      <c r="J379" s="394">
        <f t="shared" si="177"/>
        <v>7.0205390735294113</v>
      </c>
      <c r="K379" s="394">
        <f t="shared" si="177"/>
        <v>7.1808444803921576</v>
      </c>
      <c r="L379" s="394">
        <f t="shared" si="177"/>
        <v>7.2133074411764708</v>
      </c>
      <c r="M379" s="394">
        <f t="shared" si="177"/>
        <v>7.343295656862745</v>
      </c>
      <c r="N379" s="376"/>
      <c r="O379" s="393" t="s">
        <v>246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246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246</v>
      </c>
      <c r="Z379" s="394">
        <f>Z236*0.535</f>
        <v>6.8463504166666667</v>
      </c>
    </row>
    <row r="380" spans="1:28">
      <c r="A380" s="393" t="s">
        <v>247</v>
      </c>
      <c r="B380" s="394">
        <f t="shared" ref="B380:M380" si="178">B237*0.54</f>
        <v>0</v>
      </c>
      <c r="C380" s="394">
        <f t="shared" si="178"/>
        <v>4.4393024117647064</v>
      </c>
      <c r="D380" s="394">
        <f t="shared" si="178"/>
        <v>0</v>
      </c>
      <c r="E380" s="394">
        <f t="shared" si="178"/>
        <v>5.4275294117647057</v>
      </c>
      <c r="F380" s="394">
        <f t="shared" si="178"/>
        <v>5.0721098823529411</v>
      </c>
      <c r="G380" s="394">
        <f t="shared" si="178"/>
        <v>4.6960327058823532</v>
      </c>
      <c r="H380" s="394">
        <f t="shared" si="178"/>
        <v>6.874941176470589</v>
      </c>
      <c r="I380" s="394">
        <f t="shared" si="178"/>
        <v>0</v>
      </c>
      <c r="J380" s="394">
        <f t="shared" si="178"/>
        <v>5.269098705882354</v>
      </c>
      <c r="K380" s="394">
        <f t="shared" si="178"/>
        <v>5.8277895882352952</v>
      </c>
      <c r="L380" s="394">
        <f t="shared" si="178"/>
        <v>5.1163814117647064</v>
      </c>
      <c r="M380" s="394">
        <f t="shared" si="178"/>
        <v>5.748782294117647</v>
      </c>
      <c r="N380" s="376"/>
      <c r="O380" s="393" t="s">
        <v>247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247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247</v>
      </c>
      <c r="Z380" s="394">
        <f>Z237*0.54</f>
        <v>5.3822620588235308</v>
      </c>
    </row>
    <row r="381" spans="1:28">
      <c r="A381" s="393" t="s">
        <v>99</v>
      </c>
      <c r="B381" s="394">
        <f t="shared" ref="B381:M381" si="179">B238*0.465</f>
        <v>3.7317025000000004</v>
      </c>
      <c r="C381" s="394">
        <f t="shared" si="179"/>
        <v>3.842612294117647</v>
      </c>
      <c r="D381" s="394">
        <f t="shared" si="179"/>
        <v>4.1510062205882363</v>
      </c>
      <c r="E381" s="394">
        <f t="shared" si="179"/>
        <v>4.2863558676470594</v>
      </c>
      <c r="F381" s="394">
        <f t="shared" si="179"/>
        <v>4.3482382500000005</v>
      </c>
      <c r="G381" s="394">
        <f t="shared" si="179"/>
        <v>4.3829277058823539</v>
      </c>
      <c r="H381" s="394">
        <f t="shared" si="179"/>
        <v>4.4514755441176472</v>
      </c>
      <c r="I381" s="394">
        <f t="shared" si="179"/>
        <v>4.561661397058824</v>
      </c>
      <c r="J381" s="394">
        <f t="shared" si="179"/>
        <v>4.7065175588235295</v>
      </c>
      <c r="K381" s="394">
        <f t="shared" si="179"/>
        <v>4.7662085147058821</v>
      </c>
      <c r="L381" s="394">
        <f t="shared" si="179"/>
        <v>4.8257417352941179</v>
      </c>
      <c r="M381" s="394">
        <f t="shared" si="179"/>
        <v>4.9389136176470592</v>
      </c>
      <c r="N381" s="376"/>
      <c r="O381" s="393" t="s">
        <v>99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99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99</v>
      </c>
      <c r="Z381" s="394">
        <f>Z238*0.465</f>
        <v>4.44829075</v>
      </c>
    </row>
    <row r="382" spans="1:28" ht="13.5" thickBot="1">
      <c r="A382" s="401" t="s">
        <v>248</v>
      </c>
      <c r="B382" s="402">
        <f t="shared" ref="B382:M382" si="180">B239*0.516</f>
        <v>4.7593872117647056</v>
      </c>
      <c r="C382" s="402">
        <f t="shared" si="180"/>
        <v>4.7989037058823536</v>
      </c>
      <c r="D382" s="402">
        <f t="shared" si="180"/>
        <v>5.0184662588235298</v>
      </c>
      <c r="E382" s="402">
        <f t="shared" si="180"/>
        <v>5.0800503529411767</v>
      </c>
      <c r="F382" s="402">
        <f t="shared" si="180"/>
        <v>5.141860070588236</v>
      </c>
      <c r="G382" s="402">
        <f t="shared" si="180"/>
        <v>5.2056695411764702</v>
      </c>
      <c r="H382" s="402">
        <f t="shared" si="180"/>
        <v>5.3190666117647059</v>
      </c>
      <c r="I382" s="402">
        <f t="shared" si="180"/>
        <v>5.5185936941176479</v>
      </c>
      <c r="J382" s="402">
        <f t="shared" si="180"/>
        <v>5.7601029411764708</v>
      </c>
      <c r="K382" s="402">
        <f t="shared" si="180"/>
        <v>5.8479362588235304</v>
      </c>
      <c r="L382" s="402">
        <f t="shared" si="180"/>
        <v>5.9254940941176475</v>
      </c>
      <c r="M382" s="402">
        <f t="shared" si="180"/>
        <v>6.0788285529411761</v>
      </c>
      <c r="N382" s="376"/>
      <c r="O382" s="401" t="s">
        <v>248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248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248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255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123</v>
      </c>
      <c r="N384" s="376"/>
      <c r="O384" s="377">
        <v>2012</v>
      </c>
      <c r="P384" s="378" t="s">
        <v>222</v>
      </c>
      <c r="Q384" s="378"/>
      <c r="R384" s="378"/>
      <c r="S384" s="378"/>
      <c r="T384" s="376"/>
      <c r="U384" s="377">
        <v>2012</v>
      </c>
      <c r="V384" s="378" t="s">
        <v>223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225</v>
      </c>
      <c r="C385" s="383" t="s">
        <v>226</v>
      </c>
      <c r="D385" s="383" t="s">
        <v>227</v>
      </c>
      <c r="E385" s="383" t="s">
        <v>228</v>
      </c>
      <c r="F385" s="383" t="s">
        <v>229</v>
      </c>
      <c r="G385" s="383" t="s">
        <v>230</v>
      </c>
      <c r="H385" s="383" t="s">
        <v>231</v>
      </c>
      <c r="I385" s="383" t="s">
        <v>232</v>
      </c>
      <c r="J385" s="383" t="s">
        <v>233</v>
      </c>
      <c r="K385" s="383" t="s">
        <v>234</v>
      </c>
      <c r="L385" s="383" t="s">
        <v>235</v>
      </c>
      <c r="M385" s="384" t="s">
        <v>236</v>
      </c>
      <c r="N385" s="376"/>
      <c r="O385" s="414"/>
      <c r="P385" s="410" t="s">
        <v>237</v>
      </c>
      <c r="Q385" s="410" t="s">
        <v>238</v>
      </c>
      <c r="R385" s="410" t="s">
        <v>239</v>
      </c>
      <c r="S385" s="411" t="s">
        <v>240</v>
      </c>
      <c r="T385" s="376"/>
      <c r="U385" s="382"/>
      <c r="V385" s="410" t="s">
        <v>241</v>
      </c>
      <c r="W385" s="411" t="s">
        <v>242</v>
      </c>
      <c r="X385" s="376"/>
      <c r="Y385" s="382"/>
      <c r="Z385" s="411" t="s">
        <v>243</v>
      </c>
    </row>
    <row r="386" spans="1:29" ht="13.5" thickBot="1">
      <c r="A386" s="412" t="s">
        <v>244</v>
      </c>
      <c r="B386" s="391">
        <f t="shared" ref="B386:M386" si="181">B243*0.507</f>
        <v>6.5620115294117651</v>
      </c>
      <c r="C386" s="391">
        <f t="shared" si="181"/>
        <v>6.5824008823529416</v>
      </c>
      <c r="D386" s="391">
        <f t="shared" si="181"/>
        <v>6.3442500588235289</v>
      </c>
      <c r="E386" s="391">
        <f t="shared" si="181"/>
        <v>6.3080641764705883</v>
      </c>
      <c r="F386" s="391">
        <f t="shared" si="181"/>
        <v>6.2025236764705882</v>
      </c>
      <c r="G386" s="391">
        <f t="shared" si="181"/>
        <v>6.3292935588235295</v>
      </c>
      <c r="H386" s="391">
        <f t="shared" si="181"/>
        <v>6.3474411764705883</v>
      </c>
      <c r="I386" s="391">
        <f t="shared" si="181"/>
        <v>6.4731722058823538</v>
      </c>
      <c r="J386" s="391">
        <f t="shared" si="181"/>
        <v>6.5462696764705885</v>
      </c>
      <c r="K386" s="391">
        <f t="shared" si="181"/>
        <v>6.4039517941176465</v>
      </c>
      <c r="L386" s="391">
        <f t="shared" si="181"/>
        <v>6.3177617941176472</v>
      </c>
      <c r="M386" s="391">
        <f t="shared" si="181"/>
        <v>6.3456169705882353</v>
      </c>
      <c r="N386" s="376"/>
      <c r="O386" s="418" t="s">
        <v>244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244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244</v>
      </c>
      <c r="Z386" s="391">
        <f>Z243*0.507</f>
        <v>6.3897905882352948</v>
      </c>
    </row>
    <row r="387" spans="1:29">
      <c r="A387" s="422" t="s">
        <v>245</v>
      </c>
      <c r="B387" s="397">
        <f t="shared" ref="B387:M387" si="182">B244*0.539</f>
        <v>7.6711346627450983</v>
      </c>
      <c r="C387" s="397">
        <f t="shared" si="182"/>
        <v>7.5416045078431377</v>
      </c>
      <c r="D387" s="397">
        <f t="shared" si="182"/>
        <v>7.1775168774509801</v>
      </c>
      <c r="E387" s="397">
        <f t="shared" si="182"/>
        <v>7.1742141813725491</v>
      </c>
      <c r="F387" s="397">
        <f t="shared" si="182"/>
        <v>6.9068152245098045</v>
      </c>
      <c r="G387" s="397">
        <f t="shared" si="182"/>
        <v>7.0501569901960792</v>
      </c>
      <c r="H387" s="397">
        <f t="shared" si="182"/>
        <v>7.1358981509803918</v>
      </c>
      <c r="I387" s="397">
        <f t="shared" si="182"/>
        <v>7.3953648245098051</v>
      </c>
      <c r="J387" s="397">
        <f t="shared" si="182"/>
        <v>7.4949905196078435</v>
      </c>
      <c r="K387" s="397">
        <f t="shared" si="182"/>
        <v>7.3695726176470586</v>
      </c>
      <c r="L387" s="397">
        <f t="shared" si="182"/>
        <v>7.2594369509803922</v>
      </c>
      <c r="M387" s="397">
        <f t="shared" si="182"/>
        <v>7.2188941107843139</v>
      </c>
      <c r="N387" s="376"/>
      <c r="O387" s="422" t="s">
        <v>245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245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245</v>
      </c>
      <c r="Z387" s="397">
        <f>Z244*0.539</f>
        <v>7.2680894862745111</v>
      </c>
    </row>
    <row r="388" spans="1:29">
      <c r="A388" s="393" t="s">
        <v>246</v>
      </c>
      <c r="B388" s="394">
        <f t="shared" ref="B388:M388" si="183">B245*0.535</f>
        <v>7.6330610980392164</v>
      </c>
      <c r="C388" s="394">
        <f t="shared" si="183"/>
        <v>7.4960990000000001</v>
      </c>
      <c r="D388" s="394">
        <f t="shared" si="183"/>
        <v>7.1115719460784321</v>
      </c>
      <c r="E388" s="394">
        <f t="shared" si="183"/>
        <v>7.1190063480392158</v>
      </c>
      <c r="F388" s="394">
        <f t="shared" si="183"/>
        <v>6.8322626078431377</v>
      </c>
      <c r="G388" s="394">
        <f t="shared" si="183"/>
        <v>6.9983612254901963</v>
      </c>
      <c r="H388" s="394">
        <f t="shared" si="183"/>
        <v>7.0658797990196094</v>
      </c>
      <c r="I388" s="394">
        <f t="shared" si="183"/>
        <v>7.3357379950980395</v>
      </c>
      <c r="J388" s="394">
        <f t="shared" si="183"/>
        <v>7.4476143627450986</v>
      </c>
      <c r="K388" s="394">
        <f t="shared" si="183"/>
        <v>7.3263356323529418</v>
      </c>
      <c r="L388" s="394">
        <f t="shared" si="183"/>
        <v>7.2307085784313729</v>
      </c>
      <c r="M388" s="394">
        <f t="shared" si="183"/>
        <v>7.2251555931372549</v>
      </c>
      <c r="N388" s="376"/>
      <c r="O388" s="393" t="s">
        <v>246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246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246</v>
      </c>
      <c r="Z388" s="394">
        <f>Z245*0.535</f>
        <v>7.2061048725490204</v>
      </c>
    </row>
    <row r="389" spans="1:29">
      <c r="A389" s="393" t="s">
        <v>247</v>
      </c>
      <c r="B389" s="394">
        <f t="shared" ref="B389:M389" si="184">B246*0.54</f>
        <v>6.6547376470588242</v>
      </c>
      <c r="C389" s="394">
        <f t="shared" si="184"/>
        <v>0</v>
      </c>
      <c r="D389" s="394">
        <f t="shared" si="184"/>
        <v>6.3739164705882363</v>
      </c>
      <c r="E389" s="394">
        <f t="shared" si="184"/>
        <v>5.568490588235294</v>
      </c>
      <c r="F389" s="394">
        <f t="shared" si="184"/>
        <v>0</v>
      </c>
      <c r="G389" s="394">
        <f t="shared" si="184"/>
        <v>0</v>
      </c>
      <c r="H389" s="394">
        <f t="shared" si="184"/>
        <v>0</v>
      </c>
      <c r="I389" s="394">
        <f t="shared" si="184"/>
        <v>0</v>
      </c>
      <c r="J389" s="394">
        <f t="shared" si="184"/>
        <v>0</v>
      </c>
      <c r="K389" s="394">
        <f t="shared" si="184"/>
        <v>6.5927170588235295</v>
      </c>
      <c r="L389" s="394">
        <f t="shared" si="184"/>
        <v>0</v>
      </c>
      <c r="M389" s="394">
        <f t="shared" si="184"/>
        <v>0</v>
      </c>
      <c r="N389" s="376"/>
      <c r="O389" s="393" t="s">
        <v>247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247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247</v>
      </c>
      <c r="Z389" s="394">
        <f>Z246*0.54</f>
        <v>6.4491358235294118</v>
      </c>
    </row>
    <row r="390" spans="1:29">
      <c r="A390" s="393" t="s">
        <v>99</v>
      </c>
      <c r="B390" s="394">
        <f t="shared" ref="B390:M390" si="185">B247*0.465</f>
        <v>5.1291524117647063</v>
      </c>
      <c r="C390" s="394">
        <f t="shared" si="185"/>
        <v>5.2422919264705889</v>
      </c>
      <c r="D390" s="394">
        <f t="shared" si="185"/>
        <v>5.2305556911764715</v>
      </c>
      <c r="E390" s="394">
        <f t="shared" si="185"/>
        <v>5.1842138823529416</v>
      </c>
      <c r="F390" s="394">
        <f t="shared" si="185"/>
        <v>5.1899461470588237</v>
      </c>
      <c r="G390" s="394">
        <f t="shared" si="185"/>
        <v>5.323771323529412</v>
      </c>
      <c r="H390" s="394">
        <f t="shared" si="185"/>
        <v>5.3045125735294123</v>
      </c>
      <c r="I390" s="394">
        <f t="shared" si="185"/>
        <v>5.3603180441176477</v>
      </c>
      <c r="J390" s="394">
        <f t="shared" si="185"/>
        <v>5.3846316176470594</v>
      </c>
      <c r="K390" s="394">
        <f t="shared" si="185"/>
        <v>5.2730799411764711</v>
      </c>
      <c r="L390" s="394">
        <f t="shared" si="185"/>
        <v>5.112533676470588</v>
      </c>
      <c r="M390" s="394">
        <f t="shared" si="185"/>
        <v>5.1276712500000006</v>
      </c>
      <c r="N390" s="376"/>
      <c r="O390" s="393" t="s">
        <v>99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99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99</v>
      </c>
      <c r="Z390" s="394">
        <f>Z247*0.465</f>
        <v>5.2417681176470596</v>
      </c>
    </row>
    <row r="391" spans="1:29" ht="13.5" thickBot="1">
      <c r="A391" s="401" t="s">
        <v>248</v>
      </c>
      <c r="B391" s="402">
        <f t="shared" ref="B391:M391" si="186">B248*0.516</f>
        <v>6.2606016941176472</v>
      </c>
      <c r="C391" s="402">
        <f t="shared" si="186"/>
        <v>6.3656208470588229</v>
      </c>
      <c r="D391" s="402">
        <f t="shared" si="186"/>
        <v>6.2509762705882359</v>
      </c>
      <c r="E391" s="402">
        <f t="shared" si="186"/>
        <v>6.2392504235294117</v>
      </c>
      <c r="F391" s="402">
        <f t="shared" si="186"/>
        <v>6.2878621764705889</v>
      </c>
      <c r="G391" s="402">
        <f t="shared" si="186"/>
        <v>6.3366707176470589</v>
      </c>
      <c r="H391" s="402">
        <f t="shared" si="186"/>
        <v>6.3718912588235295</v>
      </c>
      <c r="I391" s="402">
        <f t="shared" si="186"/>
        <v>6.464001305882352</v>
      </c>
      <c r="J391" s="402">
        <f t="shared" si="186"/>
        <v>6.5202569411764699</v>
      </c>
      <c r="K391" s="402">
        <f t="shared" si="186"/>
        <v>6.4611127176470591</v>
      </c>
      <c r="L391" s="402">
        <f t="shared" si="186"/>
        <v>6.4381775294117638</v>
      </c>
      <c r="M391" s="402">
        <f t="shared" si="186"/>
        <v>6.4006673647058818</v>
      </c>
      <c r="N391" s="376"/>
      <c r="O391" s="401" t="s">
        <v>248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248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248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255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123</v>
      </c>
      <c r="N393" s="376"/>
      <c r="O393" s="377">
        <v>2013</v>
      </c>
      <c r="P393" s="378" t="s">
        <v>222</v>
      </c>
      <c r="Q393" s="378"/>
      <c r="R393" s="378"/>
      <c r="S393" s="378"/>
      <c r="T393" s="376"/>
      <c r="U393" s="377">
        <v>2013</v>
      </c>
      <c r="V393" s="378" t="s">
        <v>223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225</v>
      </c>
      <c r="C394" s="383" t="s">
        <v>226</v>
      </c>
      <c r="D394" s="383" t="s">
        <v>227</v>
      </c>
      <c r="E394" s="383" t="s">
        <v>228</v>
      </c>
      <c r="F394" s="383" t="s">
        <v>229</v>
      </c>
      <c r="G394" s="383" t="s">
        <v>230</v>
      </c>
      <c r="H394" s="383" t="s">
        <v>231</v>
      </c>
      <c r="I394" s="383" t="s">
        <v>232</v>
      </c>
      <c r="J394" s="383" t="s">
        <v>233</v>
      </c>
      <c r="K394" s="383" t="s">
        <v>234</v>
      </c>
      <c r="L394" s="383" t="s">
        <v>235</v>
      </c>
      <c r="M394" s="384" t="s">
        <v>236</v>
      </c>
      <c r="N394" s="376"/>
      <c r="O394" s="414"/>
      <c r="P394" s="410" t="s">
        <v>237</v>
      </c>
      <c r="Q394" s="410" t="s">
        <v>238</v>
      </c>
      <c r="R394" s="410" t="s">
        <v>239</v>
      </c>
      <c r="S394" s="411" t="s">
        <v>240</v>
      </c>
      <c r="T394" s="376"/>
      <c r="U394" s="382"/>
      <c r="V394" s="410" t="s">
        <v>241</v>
      </c>
      <c r="W394" s="411" t="s">
        <v>242</v>
      </c>
      <c r="X394" s="376"/>
      <c r="Y394" s="382"/>
      <c r="Z394" s="411" t="s">
        <v>243</v>
      </c>
      <c r="AB394" s="231"/>
      <c r="AC394" s="231"/>
    </row>
    <row r="395" spans="1:29" ht="13.5" thickBot="1">
      <c r="A395" s="412" t="s">
        <v>244</v>
      </c>
      <c r="B395" s="391">
        <f t="shared" ref="B395:M395" si="187">B252*0.507</f>
        <v>6.4666458235294115</v>
      </c>
      <c r="C395" s="391">
        <f t="shared" si="187"/>
        <v>6.4796240294117649</v>
      </c>
      <c r="D395" s="391">
        <f t="shared" si="187"/>
        <v>6.1812247058823537</v>
      </c>
      <c r="E395" s="391">
        <f t="shared" si="187"/>
        <v>6.2794137058823525</v>
      </c>
      <c r="F395" s="391">
        <f t="shared" si="187"/>
        <v>6.0117177058823525</v>
      </c>
      <c r="G395" s="391">
        <f t="shared" si="187"/>
        <v>5.9960205882352939</v>
      </c>
      <c r="H395" s="391">
        <f t="shared" si="187"/>
        <v>5.9068233823529415</v>
      </c>
      <c r="I395" s="391">
        <f t="shared" si="187"/>
        <v>5.9094279705882347</v>
      </c>
      <c r="J395" s="391">
        <f t="shared" si="187"/>
        <v>5.9798363529411773</v>
      </c>
      <c r="K395" s="391">
        <f t="shared" si="187"/>
        <v>5.9031252647058823</v>
      </c>
      <c r="L395" s="391">
        <f t="shared" si="187"/>
        <v>5.862475794117648</v>
      </c>
      <c r="M395" s="391">
        <f t="shared" si="187"/>
        <v>5.8482450000000004</v>
      </c>
      <c r="N395" s="376"/>
      <c r="O395" s="418" t="s">
        <v>244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244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244</v>
      </c>
      <c r="Z395" s="391">
        <f>Z252*0.507</f>
        <v>6.059937382352941</v>
      </c>
      <c r="AB395" s="231"/>
      <c r="AC395" s="231"/>
    </row>
    <row r="396" spans="1:29">
      <c r="A396" s="422" t="s">
        <v>245</v>
      </c>
      <c r="B396" s="397">
        <f t="shared" ref="B396:M396" si="188">B253*0.539</f>
        <v>7.3596576598039221</v>
      </c>
      <c r="C396" s="397">
        <f t="shared" si="188"/>
        <v>7.2714725039215695</v>
      </c>
      <c r="D396" s="397">
        <f t="shared" si="188"/>
        <v>6.8854306637254901</v>
      </c>
      <c r="E396" s="397">
        <f t="shared" si="188"/>
        <v>6.9361780421568637</v>
      </c>
      <c r="F396" s="397">
        <f t="shared" si="188"/>
        <v>6.6510042392156858</v>
      </c>
      <c r="G396" s="397">
        <f t="shared" si="188"/>
        <v>6.6268765911764707</v>
      </c>
      <c r="H396" s="397">
        <f t="shared" si="188"/>
        <v>6.52254468627451</v>
      </c>
      <c r="I396" s="397">
        <f t="shared" si="188"/>
        <v>6.6218448676470594</v>
      </c>
      <c r="J396" s="397">
        <f t="shared" si="188"/>
        <v>6.718727475490196</v>
      </c>
      <c r="K396" s="397">
        <f t="shared" si="188"/>
        <v>6.7322495058823542</v>
      </c>
      <c r="L396" s="397">
        <f t="shared" si="188"/>
        <v>6.7342353509803932</v>
      </c>
      <c r="M396" s="397">
        <f t="shared" si="188"/>
        <v>6.6998386960784311</v>
      </c>
      <c r="N396" s="376"/>
      <c r="O396" s="422" t="s">
        <v>245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245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245</v>
      </c>
      <c r="Z396" s="397">
        <f>Z253*0.539</f>
        <v>6.8073887480392159</v>
      </c>
      <c r="AB396" s="231"/>
      <c r="AC396" s="231"/>
    </row>
    <row r="397" spans="1:29">
      <c r="A397" s="393" t="s">
        <v>246</v>
      </c>
      <c r="B397" s="394">
        <f t="shared" ref="B397:M397" si="189">B254*0.535</f>
        <v>7.3192620931372545</v>
      </c>
      <c r="C397" s="394">
        <f t="shared" si="189"/>
        <v>7.1667057941176475</v>
      </c>
      <c r="D397" s="394">
        <f t="shared" si="189"/>
        <v>6.8081634803921567</v>
      </c>
      <c r="E397" s="394">
        <f t="shared" si="189"/>
        <v>6.8384612647058827</v>
      </c>
      <c r="F397" s="394">
        <f t="shared" si="189"/>
        <v>6.5327376127450982</v>
      </c>
      <c r="G397" s="394">
        <f t="shared" si="189"/>
        <v>6.5096654754901957</v>
      </c>
      <c r="H397" s="394">
        <f t="shared" si="189"/>
        <v>6.4126012647058834</v>
      </c>
      <c r="I397" s="394">
        <f t="shared" si="189"/>
        <v>6.519843588235295</v>
      </c>
      <c r="J397" s="394">
        <f t="shared" si="189"/>
        <v>6.6427949803921571</v>
      </c>
      <c r="K397" s="394">
        <f t="shared" si="189"/>
        <v>6.6700380196078441</v>
      </c>
      <c r="L397" s="394">
        <f t="shared" si="189"/>
        <v>6.6574392941176477</v>
      </c>
      <c r="M397" s="394">
        <f t="shared" si="189"/>
        <v>6.6214306470588236</v>
      </c>
      <c r="N397" s="376"/>
      <c r="O397" s="393" t="s">
        <v>246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246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246</v>
      </c>
      <c r="Z397" s="394">
        <f>Z254*0.535</f>
        <v>6.6895875490196079</v>
      </c>
      <c r="AB397" s="231"/>
      <c r="AC397" s="231"/>
    </row>
    <row r="398" spans="1:29">
      <c r="A398" s="393" t="s">
        <v>247</v>
      </c>
      <c r="B398" s="394">
        <f t="shared" ref="B398:M398" si="190">B255*0.54</f>
        <v>5.9437799999999994</v>
      </c>
      <c r="C398" s="394">
        <f t="shared" si="190"/>
        <v>6.6609884117647074</v>
      </c>
      <c r="D398" s="394">
        <f t="shared" si="190"/>
        <v>5.9778052941176476</v>
      </c>
      <c r="E398" s="394">
        <f t="shared" si="190"/>
        <v>6.3745517647058829</v>
      </c>
      <c r="F398" s="394">
        <f t="shared" si="190"/>
        <v>0</v>
      </c>
      <c r="G398" s="394">
        <f t="shared" si="190"/>
        <v>6.0527911764705884</v>
      </c>
      <c r="H398" s="394">
        <f t="shared" si="190"/>
        <v>0</v>
      </c>
      <c r="I398" s="394">
        <f t="shared" si="190"/>
        <v>0</v>
      </c>
      <c r="J398" s="394">
        <f t="shared" si="190"/>
        <v>7.1305517647058823</v>
      </c>
      <c r="K398" s="394">
        <f t="shared" si="190"/>
        <v>0</v>
      </c>
      <c r="L398" s="394">
        <f t="shared" si="190"/>
        <v>5.4938170588235291</v>
      </c>
      <c r="M398" s="394">
        <f t="shared" si="190"/>
        <v>0</v>
      </c>
      <c r="N398" s="376"/>
      <c r="O398" s="393" t="s">
        <v>247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247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247</v>
      </c>
      <c r="Z398" s="394">
        <f>Z255*0.54</f>
        <v>6.4282161176470591</v>
      </c>
      <c r="AB398" s="231"/>
      <c r="AC398" s="231"/>
    </row>
    <row r="399" spans="1:29">
      <c r="A399" s="393" t="s">
        <v>99</v>
      </c>
      <c r="B399" s="394">
        <f t="shared" ref="B399:M399" si="191">B256*0.465</f>
        <v>5.1975994999999999</v>
      </c>
      <c r="C399" s="394">
        <f t="shared" si="191"/>
        <v>5.2810615294117644</v>
      </c>
      <c r="D399" s="394">
        <f t="shared" si="191"/>
        <v>5.1480920441176474</v>
      </c>
      <c r="E399" s="394">
        <f t="shared" si="191"/>
        <v>5.2818980735294119</v>
      </c>
      <c r="F399" s="394">
        <f t="shared" si="191"/>
        <v>5.0193987352941178</v>
      </c>
      <c r="G399" s="394">
        <f t="shared" si="191"/>
        <v>4.9728782205882354</v>
      </c>
      <c r="H399" s="394">
        <f t="shared" si="191"/>
        <v>4.9320316176470582</v>
      </c>
      <c r="I399" s="394">
        <f t="shared" si="191"/>
        <v>4.8614906617647069</v>
      </c>
      <c r="J399" s="394">
        <f t="shared" si="191"/>
        <v>4.894601852941177</v>
      </c>
      <c r="K399" s="394">
        <f t="shared" si="191"/>
        <v>4.6872278088235291</v>
      </c>
      <c r="L399" s="394">
        <f t="shared" si="191"/>
        <v>4.5528441764705878</v>
      </c>
      <c r="M399" s="394">
        <f t="shared" si="191"/>
        <v>4.4708633088235299</v>
      </c>
      <c r="N399" s="376"/>
      <c r="O399" s="393" t="s">
        <v>99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99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99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248</v>
      </c>
      <c r="B400" s="402">
        <f t="shared" ref="B400:M400" si="192">B257*0.516</f>
        <v>6.522990223529411</v>
      </c>
      <c r="C400" s="402">
        <f t="shared" si="192"/>
        <v>6.5899366705882354</v>
      </c>
      <c r="D400" s="402">
        <f t="shared" si="192"/>
        <v>6.4147789529411767</v>
      </c>
      <c r="E400" s="402">
        <f t="shared" si="192"/>
        <v>6.4667705058823532</v>
      </c>
      <c r="F400" s="402">
        <f t="shared" si="192"/>
        <v>6.2544016000000004</v>
      </c>
      <c r="G400" s="402">
        <f t="shared" si="192"/>
        <v>6.2586990705882348</v>
      </c>
      <c r="H400" s="402">
        <f t="shared" si="192"/>
        <v>6.2095470352941167</v>
      </c>
      <c r="I400" s="402">
        <f t="shared" si="192"/>
        <v>6.2138313529411766</v>
      </c>
      <c r="J400" s="402">
        <f t="shared" si="192"/>
        <v>6.259592458823529</v>
      </c>
      <c r="K400" s="402">
        <f t="shared" si="192"/>
        <v>6.2746252588235292</v>
      </c>
      <c r="L400" s="402">
        <f t="shared" si="192"/>
        <v>6.2517098000000004</v>
      </c>
      <c r="M400" s="402">
        <f t="shared" si="192"/>
        <v>6.2578507058823529</v>
      </c>
      <c r="N400" s="376"/>
      <c r="O400" s="401" t="s">
        <v>248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248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248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255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123</v>
      </c>
      <c r="N402" s="376"/>
      <c r="O402" s="377">
        <v>2014</v>
      </c>
      <c r="P402" s="378" t="s">
        <v>222</v>
      </c>
      <c r="Q402" s="378"/>
      <c r="R402" s="378"/>
      <c r="S402" s="378"/>
      <c r="T402" s="376"/>
      <c r="U402" s="377">
        <v>2014</v>
      </c>
      <c r="V402" s="378" t="s">
        <v>223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225</v>
      </c>
      <c r="C403" s="410" t="s">
        <v>226</v>
      </c>
      <c r="D403" s="410" t="s">
        <v>227</v>
      </c>
      <c r="E403" s="410" t="s">
        <v>228</v>
      </c>
      <c r="F403" s="410" t="s">
        <v>229</v>
      </c>
      <c r="G403" s="410" t="s">
        <v>230</v>
      </c>
      <c r="H403" s="410" t="s">
        <v>231</v>
      </c>
      <c r="I403" s="410" t="s">
        <v>232</v>
      </c>
      <c r="J403" s="410" t="s">
        <v>233</v>
      </c>
      <c r="K403" s="410" t="s">
        <v>234</v>
      </c>
      <c r="L403" s="410" t="s">
        <v>235</v>
      </c>
      <c r="M403" s="411" t="s">
        <v>236</v>
      </c>
      <c r="N403" s="376"/>
      <c r="O403" s="414"/>
      <c r="P403" s="410" t="s">
        <v>237</v>
      </c>
      <c r="Q403" s="410" t="s">
        <v>238</v>
      </c>
      <c r="R403" s="410" t="s">
        <v>239</v>
      </c>
      <c r="S403" s="411" t="s">
        <v>240</v>
      </c>
      <c r="T403" s="376"/>
      <c r="U403" s="414"/>
      <c r="V403" s="410" t="s">
        <v>241</v>
      </c>
      <c r="W403" s="411" t="s">
        <v>242</v>
      </c>
      <c r="X403" s="376"/>
      <c r="Y403" s="382"/>
      <c r="Z403" s="411" t="s">
        <v>243</v>
      </c>
    </row>
    <row r="404" spans="1:26" ht="13.5" thickBot="1">
      <c r="A404" s="415" t="s">
        <v>244</v>
      </c>
      <c r="B404" s="429">
        <f t="shared" ref="B404:M404" si="193">B261*0.507</f>
        <v>5.965232764705882</v>
      </c>
      <c r="C404" s="420">
        <f t="shared" si="193"/>
        <v>5.9576824411764706</v>
      </c>
      <c r="D404" s="420">
        <f t="shared" si="193"/>
        <v>5.8484637058823532</v>
      </c>
      <c r="E404" s="420">
        <f t="shared" si="193"/>
        <v>5.9247075588235294</v>
      </c>
      <c r="F404" s="420">
        <f t="shared" si="193"/>
        <v>5.884289717647059</v>
      </c>
      <c r="G404" s="420">
        <f t="shared" si="193"/>
        <v>5.8366535882352935</v>
      </c>
      <c r="H404" s="420">
        <f t="shared" si="193"/>
        <v>5.7361830882352942</v>
      </c>
      <c r="I404" s="420">
        <f t="shared" si="193"/>
        <v>5.7371374411764711</v>
      </c>
      <c r="J404" s="420">
        <f t="shared" si="193"/>
        <v>5.7260778823529419</v>
      </c>
      <c r="K404" s="420">
        <f t="shared" si="193"/>
        <v>5.4541419705882355</v>
      </c>
      <c r="L404" s="420">
        <f t="shared" si="193"/>
        <v>5.5137343529411762</v>
      </c>
      <c r="M404" s="421">
        <f t="shared" si="193"/>
        <v>6.0586002941176469</v>
      </c>
      <c r="N404" s="376"/>
      <c r="O404" s="418" t="s">
        <v>244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244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244</v>
      </c>
      <c r="Z404" s="391">
        <f>Z261*0.507</f>
        <v>5.7789897941176473</v>
      </c>
    </row>
    <row r="405" spans="1:26">
      <c r="A405" s="430" t="s">
        <v>249</v>
      </c>
      <c r="B405" s="431" t="s">
        <v>250</v>
      </c>
      <c r="C405" s="432" t="s">
        <v>250</v>
      </c>
      <c r="D405" s="432" t="s">
        <v>250</v>
      </c>
      <c r="E405" s="394">
        <f t="shared" ref="E405:M405" si="194">E262*0.539</f>
        <v>6.3946960000000006</v>
      </c>
      <c r="F405" s="394">
        <f t="shared" si="194"/>
        <v>6.3185849725490204</v>
      </c>
      <c r="G405" s="394">
        <f t="shared" si="194"/>
        <v>6.3731523813725488</v>
      </c>
      <c r="H405" s="394">
        <f t="shared" si="194"/>
        <v>6.4347283754901969</v>
      </c>
      <c r="I405" s="394">
        <f t="shared" si="194"/>
        <v>6.2597515372549024</v>
      </c>
      <c r="J405" s="394">
        <f t="shared" si="194"/>
        <v>6.4490694745098045</v>
      </c>
      <c r="K405" s="394">
        <f t="shared" si="194"/>
        <v>6.1859449990196085</v>
      </c>
      <c r="L405" s="394">
        <f t="shared" si="194"/>
        <v>6.4772993352941182</v>
      </c>
      <c r="M405" s="395">
        <f t="shared" si="194"/>
        <v>7.0357181313725485</v>
      </c>
      <c r="N405" s="376"/>
      <c r="O405" s="422" t="s">
        <v>249</v>
      </c>
      <c r="P405" s="397" t="s">
        <v>250</v>
      </c>
      <c r="Q405" s="397">
        <f t="shared" ref="Q405:S406" si="195">Q262*0.539</f>
        <v>6.3498686382352938</v>
      </c>
      <c r="R405" s="397">
        <f t="shared" si="195"/>
        <v>6.3984621303921569</v>
      </c>
      <c r="S405" s="398">
        <f t="shared" si="195"/>
        <v>6.4425602568627456</v>
      </c>
      <c r="T405" s="376"/>
      <c r="U405" s="422" t="s">
        <v>249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249</v>
      </c>
      <c r="Z405" s="398">
        <f>Z262*0.539</f>
        <v>6.4120887901960781</v>
      </c>
    </row>
    <row r="406" spans="1:26">
      <c r="A406" s="433" t="s">
        <v>245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6">E263*0.539</f>
        <v>6.6009316676470586</v>
      </c>
      <c r="F406" s="394">
        <f t="shared" si="196"/>
        <v>6.5268455892156867</v>
      </c>
      <c r="G406" s="394">
        <f t="shared" si="196"/>
        <v>6.5248592156862752</v>
      </c>
      <c r="H406" s="394">
        <f t="shared" si="196"/>
        <v>6.4823167911764719</v>
      </c>
      <c r="I406" s="394">
        <f t="shared" si="196"/>
        <v>6.5650707294117652</v>
      </c>
      <c r="J406" s="394">
        <f t="shared" si="196"/>
        <v>6.6005596519607845</v>
      </c>
      <c r="K406" s="394">
        <f t="shared" si="196"/>
        <v>6.4460896500000011</v>
      </c>
      <c r="L406" s="394">
        <f t="shared" si="196"/>
        <v>6.5378950892156871</v>
      </c>
      <c r="M406" s="395">
        <f t="shared" si="196"/>
        <v>7.0501749568627456</v>
      </c>
      <c r="N406" s="376"/>
      <c r="O406" s="393" t="s">
        <v>245</v>
      </c>
      <c r="P406" s="394">
        <f>P263*0.539</f>
        <v>6.7099808794117655</v>
      </c>
      <c r="Q406" s="394">
        <f t="shared" si="195"/>
        <v>6.5537448598039232</v>
      </c>
      <c r="R406" s="394">
        <f t="shared" si="195"/>
        <v>6.5460995147058831</v>
      </c>
      <c r="S406" s="395">
        <f t="shared" si="195"/>
        <v>6.5804010519607843</v>
      </c>
      <c r="T406" s="376"/>
      <c r="U406" s="393" t="s">
        <v>245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245</v>
      </c>
      <c r="Z406" s="397">
        <f>Z263*0.539</f>
        <v>6.600039675490196</v>
      </c>
    </row>
    <row r="407" spans="1:26">
      <c r="A407" s="433" t="s">
        <v>246</v>
      </c>
      <c r="B407" s="431">
        <f t="shared" ref="B407:M407" si="197">B264*0.535</f>
        <v>6.7835188627450984</v>
      </c>
      <c r="C407" s="394">
        <f t="shared" si="197"/>
        <v>6.6651574558823539</v>
      </c>
      <c r="D407" s="394">
        <f t="shared" si="197"/>
        <v>6.4492130980392153</v>
      </c>
      <c r="E407" s="394">
        <f t="shared" si="197"/>
        <v>6.500109955882353</v>
      </c>
      <c r="F407" s="394">
        <f t="shared" si="197"/>
        <v>6.4532019950980386</v>
      </c>
      <c r="G407" s="394">
        <f t="shared" si="197"/>
        <v>6.4587130196078437</v>
      </c>
      <c r="H407" s="394">
        <f t="shared" si="197"/>
        <v>6.3852218529411759</v>
      </c>
      <c r="I407" s="394">
        <f t="shared" si="197"/>
        <v>6.4914125343137252</v>
      </c>
      <c r="J407" s="394">
        <f t="shared" si="197"/>
        <v>6.5098616421568645</v>
      </c>
      <c r="K407" s="394">
        <f t="shared" si="197"/>
        <v>6.3534161029411775</v>
      </c>
      <c r="L407" s="394">
        <f t="shared" si="197"/>
        <v>6.4783050343137258</v>
      </c>
      <c r="M407" s="395">
        <f t="shared" si="197"/>
        <v>6.9385414068627442</v>
      </c>
      <c r="N407" s="376"/>
      <c r="O407" s="393" t="s">
        <v>246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246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246</v>
      </c>
      <c r="Z407" s="394">
        <f>Z264*0.535</f>
        <v>6.5164788578431381</v>
      </c>
    </row>
    <row r="408" spans="1:26">
      <c r="A408" s="433" t="s">
        <v>247</v>
      </c>
      <c r="B408" s="431">
        <f t="shared" ref="B408:M408" si="198">B265*0.54</f>
        <v>0</v>
      </c>
      <c r="C408" s="394">
        <f t="shared" si="198"/>
        <v>5.7172801764705889</v>
      </c>
      <c r="D408" s="394">
        <f t="shared" si="198"/>
        <v>6.7403075294117647</v>
      </c>
      <c r="E408" s="394">
        <f t="shared" si="198"/>
        <v>5.7492582352941177</v>
      </c>
      <c r="F408" s="394">
        <f t="shared" si="198"/>
        <v>0</v>
      </c>
      <c r="G408" s="394">
        <f t="shared" si="198"/>
        <v>0</v>
      </c>
      <c r="H408" s="394">
        <f t="shared" si="198"/>
        <v>0</v>
      </c>
      <c r="I408" s="394">
        <f t="shared" si="198"/>
        <v>6.9177335294117652</v>
      </c>
      <c r="J408" s="394">
        <f t="shared" si="198"/>
        <v>7.129080000000001</v>
      </c>
      <c r="K408" s="394">
        <f t="shared" si="198"/>
        <v>0</v>
      </c>
      <c r="L408" s="394">
        <f t="shared" si="198"/>
        <v>0</v>
      </c>
      <c r="M408" s="395">
        <f t="shared" si="198"/>
        <v>0</v>
      </c>
      <c r="N408" s="376"/>
      <c r="O408" s="393" t="s">
        <v>247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247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247</v>
      </c>
      <c r="Z408" s="394">
        <f>Z265*0.54</f>
        <v>6.4577027647058829</v>
      </c>
    </row>
    <row r="409" spans="1:26">
      <c r="A409" s="433" t="s">
        <v>99</v>
      </c>
      <c r="B409" s="431">
        <f t="shared" ref="B409:M409" si="199">B266*0.465</f>
        <v>4.5414904264705882</v>
      </c>
      <c r="C409" s="394">
        <f t="shared" si="199"/>
        <v>4.6277433676470592</v>
      </c>
      <c r="D409" s="394">
        <f t="shared" si="199"/>
        <v>4.5926103382352945</v>
      </c>
      <c r="E409" s="394">
        <f t="shared" si="199"/>
        <v>4.7492168676470596</v>
      </c>
      <c r="F409" s="394">
        <f t="shared" si="199"/>
        <v>4.7476103382352939</v>
      </c>
      <c r="G409" s="394">
        <f t="shared" si="199"/>
        <v>4.7204283529411768</v>
      </c>
      <c r="H409" s="394">
        <f t="shared" si="199"/>
        <v>4.6023849117647062</v>
      </c>
      <c r="I409" s="394">
        <f t="shared" si="199"/>
        <v>4.5338138235294112</v>
      </c>
      <c r="J409" s="394">
        <f t="shared" si="199"/>
        <v>4.5146198088235296</v>
      </c>
      <c r="K409" s="394">
        <f t="shared" si="199"/>
        <v>4.2117151617647064</v>
      </c>
      <c r="L409" s="394">
        <f t="shared" si="199"/>
        <v>4.1475292058823534</v>
      </c>
      <c r="M409" s="395">
        <f t="shared" si="199"/>
        <v>4.2930131176470594</v>
      </c>
      <c r="N409" s="376"/>
      <c r="O409" s="393" t="s">
        <v>99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99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99</v>
      </c>
      <c r="Z409" s="394">
        <f>Z266*0.465</f>
        <v>4.5076543823529409</v>
      </c>
    </row>
    <row r="410" spans="1:26" ht="13.5" thickBot="1">
      <c r="A410" s="434" t="s">
        <v>248</v>
      </c>
      <c r="B410" s="435">
        <f t="shared" ref="B410:M410" si="200">B267*0.516</f>
        <v>6.3277393647058817</v>
      </c>
      <c r="C410" s="402">
        <f t="shared" si="200"/>
        <v>6.3782259176470584</v>
      </c>
      <c r="D410" s="402">
        <f t="shared" si="200"/>
        <v>6.3116088000000001</v>
      </c>
      <c r="E410" s="402">
        <f t="shared" si="200"/>
        <v>6.3316316235294119</v>
      </c>
      <c r="F410" s="402">
        <f t="shared" si="200"/>
        <v>6.2818866941176479</v>
      </c>
      <c r="G410" s="402">
        <f t="shared" si="200"/>
        <v>6.2495704235294118</v>
      </c>
      <c r="H410" s="402">
        <f t="shared" si="200"/>
        <v>6.144729341176471</v>
      </c>
      <c r="I410" s="402">
        <f t="shared" si="200"/>
        <v>6.1475111882352955</v>
      </c>
      <c r="J410" s="402">
        <f t="shared" si="200"/>
        <v>6.1473275529411762</v>
      </c>
      <c r="K410" s="402">
        <f t="shared" si="200"/>
        <v>6.0394916470588242</v>
      </c>
      <c r="L410" s="402">
        <f t="shared" si="200"/>
        <v>6.0709474117647062</v>
      </c>
      <c r="M410" s="403">
        <f t="shared" si="200"/>
        <v>6.3327870588235298</v>
      </c>
      <c r="N410" s="376"/>
      <c r="O410" s="401" t="s">
        <v>248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248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248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255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123</v>
      </c>
      <c r="N412" s="376"/>
      <c r="O412" s="377">
        <v>2015</v>
      </c>
      <c r="P412" s="378" t="s">
        <v>222</v>
      </c>
      <c r="Q412" s="378"/>
      <c r="R412" s="378"/>
      <c r="S412" s="378"/>
      <c r="T412" s="376"/>
      <c r="U412" s="377">
        <v>2015</v>
      </c>
      <c r="V412" s="378" t="s">
        <v>223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225</v>
      </c>
      <c r="C413" s="410" t="s">
        <v>226</v>
      </c>
      <c r="D413" s="410" t="s">
        <v>227</v>
      </c>
      <c r="E413" s="410" t="s">
        <v>228</v>
      </c>
      <c r="F413" s="410" t="s">
        <v>229</v>
      </c>
      <c r="G413" s="410" t="s">
        <v>230</v>
      </c>
      <c r="H413" s="410" t="s">
        <v>231</v>
      </c>
      <c r="I413" s="410" t="s">
        <v>232</v>
      </c>
      <c r="J413" s="410" t="s">
        <v>233</v>
      </c>
      <c r="K413" s="410" t="s">
        <v>234</v>
      </c>
      <c r="L413" s="410" t="s">
        <v>235</v>
      </c>
      <c r="M413" s="411" t="s">
        <v>236</v>
      </c>
      <c r="N413" s="376"/>
      <c r="O413" s="414"/>
      <c r="P413" s="410" t="s">
        <v>237</v>
      </c>
      <c r="Q413" s="410" t="s">
        <v>238</v>
      </c>
      <c r="R413" s="410" t="s">
        <v>239</v>
      </c>
      <c r="S413" s="411" t="s">
        <v>240</v>
      </c>
      <c r="T413" s="376"/>
      <c r="U413" s="414"/>
      <c r="V413" s="410" t="s">
        <v>241</v>
      </c>
      <c r="W413" s="411" t="s">
        <v>242</v>
      </c>
      <c r="X413" s="376"/>
      <c r="Y413" s="382"/>
      <c r="Z413" s="411" t="s">
        <v>243</v>
      </c>
    </row>
    <row r="414" spans="1:26" ht="13.5" thickBot="1">
      <c r="A414" s="415" t="s">
        <v>244</v>
      </c>
      <c r="B414" s="437">
        <f t="shared" ref="B414:M414" si="201">B271*0.507</f>
        <v>5.848791764705882</v>
      </c>
      <c r="C414" s="437">
        <f t="shared" si="201"/>
        <v>6.1309273235294119</v>
      </c>
      <c r="D414" s="438">
        <f t="shared" si="201"/>
        <v>6.1089523529411762</v>
      </c>
      <c r="E414" s="437">
        <f t="shared" si="201"/>
        <v>6.0019753529411766</v>
      </c>
      <c r="F414" s="437">
        <f t="shared" si="201"/>
        <v>6.0736015294117651</v>
      </c>
      <c r="G414" s="437">
        <f t="shared" si="201"/>
        <v>6.209944764705881</v>
      </c>
      <c r="H414" s="437">
        <f t="shared" si="201"/>
        <v>5.7993542941176468</v>
      </c>
      <c r="I414" s="437">
        <f t="shared" si="201"/>
        <v>5.8016904705882357</v>
      </c>
      <c r="J414" s="437">
        <f t="shared" si="201"/>
        <v>5.7801230882352943</v>
      </c>
      <c r="K414" s="437">
        <f t="shared" si="201"/>
        <v>5.8904552352941186</v>
      </c>
      <c r="L414" s="437">
        <f t="shared" si="201"/>
        <v>5.9891412941176476</v>
      </c>
      <c r="M414" s="439">
        <f t="shared" si="201"/>
        <v>6.0182391176470595</v>
      </c>
      <c r="N414" s="376"/>
      <c r="O414" s="418" t="s">
        <v>244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244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244</v>
      </c>
      <c r="Z414" s="391">
        <f>Z271*0.507</f>
        <v>6.207381390600001</v>
      </c>
    </row>
    <row r="415" spans="1:26">
      <c r="A415" s="430" t="s">
        <v>249</v>
      </c>
      <c r="B415" s="440">
        <f t="shared" ref="B415:M415" si="202">B272*0.539</f>
        <v>6.6767689676470594</v>
      </c>
      <c r="C415" s="441">
        <f t="shared" si="202"/>
        <v>7.0741926911764708</v>
      </c>
      <c r="D415" s="442">
        <f t="shared" si="202"/>
        <v>6.787930848039216</v>
      </c>
      <c r="E415" s="441">
        <f t="shared" si="202"/>
        <v>6.5606815784313728</v>
      </c>
      <c r="F415" s="441">
        <f t="shared" si="202"/>
        <v>6.6757739313725493</v>
      </c>
      <c r="G415" s="441">
        <f t="shared" si="202"/>
        <v>6.7629651078431383</v>
      </c>
      <c r="H415" s="441">
        <f t="shared" si="202"/>
        <v>6.5382285294117644</v>
      </c>
      <c r="I415" s="441">
        <f t="shared" si="202"/>
        <v>6.5415840686274516</v>
      </c>
      <c r="J415" s="441">
        <f t="shared" si="202"/>
        <v>6.5722436568627458</v>
      </c>
      <c r="K415" s="441">
        <f t="shared" si="202"/>
        <v>6.6930377843137254</v>
      </c>
      <c r="L415" s="441">
        <f t="shared" si="202"/>
        <v>6.7232376372549023</v>
      </c>
      <c r="M415" s="441">
        <f t="shared" si="202"/>
        <v>6.7261598627450985</v>
      </c>
      <c r="N415" s="376"/>
      <c r="O415" s="422" t="s">
        <v>249</v>
      </c>
      <c r="P415" s="397">
        <f t="shared" ref="P415:S416" si="203">P272*0.539</f>
        <v>6.8303226696078427</v>
      </c>
      <c r="Q415" s="397">
        <f t="shared" si="203"/>
        <v>6.9287288994000003</v>
      </c>
      <c r="R415" s="397">
        <f t="shared" si="203"/>
        <v>6.8196470496000003</v>
      </c>
      <c r="S415" s="397">
        <f t="shared" si="203"/>
        <v>6.9849054198000005</v>
      </c>
      <c r="T415" s="376"/>
      <c r="U415" s="422" t="s">
        <v>249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249</v>
      </c>
      <c r="Z415" s="397">
        <f>Z272*0.539</f>
        <v>6.9500218788000003</v>
      </c>
    </row>
    <row r="416" spans="1:26">
      <c r="A416" s="433" t="s">
        <v>245</v>
      </c>
      <c r="B416" s="431">
        <f t="shared" ref="B416:M416" si="204">B273*0.539</f>
        <v>6.8802187450980394</v>
      </c>
      <c r="C416" s="432">
        <f t="shared" si="204"/>
        <v>7.0391735441176477</v>
      </c>
      <c r="D416" s="443">
        <f t="shared" si="204"/>
        <v>6.9162556509803927</v>
      </c>
      <c r="E416" s="432">
        <f t="shared" si="204"/>
        <v>6.7547744215686283</v>
      </c>
      <c r="F416" s="432">
        <f t="shared" si="204"/>
        <v>6.8433078137254899</v>
      </c>
      <c r="G416" s="432">
        <f t="shared" si="204"/>
        <v>6.9557263039215691</v>
      </c>
      <c r="H416" s="432">
        <f t="shared" si="204"/>
        <v>6.6709229313725489</v>
      </c>
      <c r="I416" s="432">
        <f t="shared" si="204"/>
        <v>6.7822475686274517</v>
      </c>
      <c r="J416" s="432">
        <f t="shared" si="204"/>
        <v>6.8062277843137267</v>
      </c>
      <c r="K416" s="432">
        <f t="shared" si="204"/>
        <v>6.9640332450980402</v>
      </c>
      <c r="L416" s="432">
        <f t="shared" si="204"/>
        <v>7.1130667450980392</v>
      </c>
      <c r="M416" s="432">
        <f t="shared" si="204"/>
        <v>7.1393667745098037</v>
      </c>
      <c r="N416" s="376"/>
      <c r="O416" s="393" t="s">
        <v>245</v>
      </c>
      <c r="P416" s="394">
        <f t="shared" si="203"/>
        <v>6.9457289107843136</v>
      </c>
      <c r="Q416" s="394">
        <f t="shared" si="203"/>
        <v>7.1303552165999999</v>
      </c>
      <c r="R416" s="394">
        <f t="shared" si="203"/>
        <v>7.0237858613999995</v>
      </c>
      <c r="S416" s="394">
        <f t="shared" si="203"/>
        <v>7.3601962433999999</v>
      </c>
      <c r="T416" s="376"/>
      <c r="U416" s="393" t="s">
        <v>245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245</v>
      </c>
      <c r="Z416" s="394">
        <f>Z273*0.539</f>
        <v>7.1835299382000004</v>
      </c>
    </row>
    <row r="417" spans="1:28">
      <c r="A417" s="433" t="s">
        <v>246</v>
      </c>
      <c r="B417" s="431">
        <f t="shared" ref="B417:M417" si="205">B274*0.535</f>
        <v>6.7828752892156867</v>
      </c>
      <c r="C417" s="432">
        <f t="shared" si="205"/>
        <v>6.9735130980392164</v>
      </c>
      <c r="D417" s="443">
        <f t="shared" si="205"/>
        <v>6.8236333725490201</v>
      </c>
      <c r="E417" s="432">
        <f t="shared" si="205"/>
        <v>6.6640491666666675</v>
      </c>
      <c r="F417" s="432">
        <f t="shared" si="205"/>
        <v>6.7435648529411765</v>
      </c>
      <c r="G417" s="432">
        <f t="shared" si="205"/>
        <v>6.8799531372549021</v>
      </c>
      <c r="H417" s="432">
        <f t="shared" si="205"/>
        <v>6.560222450980393</v>
      </c>
      <c r="I417" s="432">
        <f t="shared" si="205"/>
        <v>6.7047353921568629</v>
      </c>
      <c r="J417" s="432">
        <f t="shared" si="205"/>
        <v>6.7429564215686275</v>
      </c>
      <c r="K417" s="432">
        <f t="shared" si="205"/>
        <v>6.8730873039215696</v>
      </c>
      <c r="L417" s="432">
        <f t="shared" si="205"/>
        <v>6.9917733823529415</v>
      </c>
      <c r="M417" s="432">
        <f t="shared" si="205"/>
        <v>7.0088042156862747</v>
      </c>
      <c r="N417" s="376"/>
      <c r="O417" s="393" t="s">
        <v>246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246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246</v>
      </c>
      <c r="Z417" s="394">
        <f>Z274*0.535</f>
        <v>7.0773906660000003</v>
      </c>
    </row>
    <row r="418" spans="1:28">
      <c r="A418" s="433" t="s">
        <v>247</v>
      </c>
      <c r="B418" s="431">
        <f t="shared" ref="B418:M418" si="206">B275*0.54</f>
        <v>6.0760588235294124</v>
      </c>
      <c r="C418" s="432">
        <f t="shared" si="206"/>
        <v>0</v>
      </c>
      <c r="D418" s="443">
        <f t="shared" si="206"/>
        <v>0</v>
      </c>
      <c r="E418" s="432">
        <f t="shared" si="206"/>
        <v>5.8235294117647056</v>
      </c>
      <c r="F418" s="432">
        <f t="shared" si="206"/>
        <v>6.6597882352941182</v>
      </c>
      <c r="G418" s="432">
        <f t="shared" si="206"/>
        <v>6.3342317647058826</v>
      </c>
      <c r="H418" s="432">
        <f t="shared" si="206"/>
        <v>0</v>
      </c>
      <c r="I418" s="432">
        <f t="shared" si="206"/>
        <v>0</v>
      </c>
      <c r="J418" s="432">
        <f t="shared" si="206"/>
        <v>4.8297758823529406</v>
      </c>
      <c r="K418" s="432">
        <f t="shared" si="206"/>
        <v>0</v>
      </c>
      <c r="L418" s="432">
        <f t="shared" si="206"/>
        <v>0</v>
      </c>
      <c r="M418" s="432">
        <f t="shared" si="206"/>
        <v>5.7156776470588246</v>
      </c>
      <c r="N418" s="376"/>
      <c r="O418" s="393" t="s">
        <v>247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247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247</v>
      </c>
      <c r="Z418" s="394">
        <f>Z275*0.54</f>
        <v>6.3135505080000005</v>
      </c>
    </row>
    <row r="419" spans="1:28">
      <c r="A419" s="433" t="s">
        <v>99</v>
      </c>
      <c r="B419" s="431">
        <f t="shared" ref="B419:M419" si="207">B276*0.465</f>
        <v>4.413131735294118</v>
      </c>
      <c r="C419" s="432">
        <f t="shared" si="207"/>
        <v>4.7413027500000009</v>
      </c>
      <c r="D419" s="443">
        <f t="shared" si="207"/>
        <v>4.8700042647058819</v>
      </c>
      <c r="E419" s="432">
        <f t="shared" si="207"/>
        <v>4.8365379411764708</v>
      </c>
      <c r="F419" s="432">
        <f t="shared" si="207"/>
        <v>4.8296951470588239</v>
      </c>
      <c r="G419" s="432">
        <f t="shared" si="207"/>
        <v>4.9144300000000003</v>
      </c>
      <c r="H419" s="432">
        <f t="shared" si="207"/>
        <v>4.6048722058823532</v>
      </c>
      <c r="I419" s="432">
        <f t="shared" si="207"/>
        <v>4.4468387647058822</v>
      </c>
      <c r="J419" s="432">
        <f t="shared" si="207"/>
        <v>4.4034232647058822</v>
      </c>
      <c r="K419" s="432">
        <f t="shared" si="207"/>
        <v>4.51538569117647</v>
      </c>
      <c r="L419" s="432">
        <f t="shared" si="207"/>
        <v>4.5566024705882358</v>
      </c>
      <c r="M419" s="432">
        <f t="shared" si="207"/>
        <v>4.4986976617647061</v>
      </c>
      <c r="N419" s="376"/>
      <c r="O419" s="393" t="s">
        <v>99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99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99</v>
      </c>
      <c r="Z419" s="394">
        <f>Z276*0.465</f>
        <v>4.799991888000001</v>
      </c>
    </row>
    <row r="420" spans="1:28" ht="13.5" thickBot="1">
      <c r="A420" s="434" t="s">
        <v>248</v>
      </c>
      <c r="B420" s="435">
        <f t="shared" ref="B420:M420" si="208">B277*0.516</f>
        <v>6.2967313058823535</v>
      </c>
      <c r="C420" s="444">
        <f t="shared" si="208"/>
        <v>6.4350648352941189</v>
      </c>
      <c r="D420" s="445">
        <f t="shared" si="208"/>
        <v>6.3706680352941181</v>
      </c>
      <c r="E420" s="444">
        <f t="shared" si="208"/>
        <v>6.2968795294117639</v>
      </c>
      <c r="F420" s="444">
        <f t="shared" si="208"/>
        <v>6.2700323529411763</v>
      </c>
      <c r="G420" s="444">
        <f t="shared" si="208"/>
        <v>6.3949094117647061</v>
      </c>
      <c r="H420" s="444">
        <f t="shared" si="208"/>
        <v>6.1337729411764705</v>
      </c>
      <c r="I420" s="444">
        <f t="shared" si="208"/>
        <v>6.1266045882352937</v>
      </c>
      <c r="J420" s="444">
        <f t="shared" si="208"/>
        <v>6.1032024705882355</v>
      </c>
      <c r="K420" s="444">
        <f t="shared" si="208"/>
        <v>6.2105152941176467</v>
      </c>
      <c r="L420" s="444">
        <f t="shared" si="208"/>
        <v>6.2702650588235294</v>
      </c>
      <c r="M420" s="444">
        <f t="shared" si="208"/>
        <v>6.2783440000000006</v>
      </c>
      <c r="N420" s="376"/>
      <c r="O420" s="401" t="s">
        <v>248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248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248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255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123</v>
      </c>
      <c r="N422" s="376"/>
      <c r="O422" s="377">
        <v>2016</v>
      </c>
      <c r="P422" s="378" t="s">
        <v>222</v>
      </c>
      <c r="Q422" s="378"/>
      <c r="R422" s="378"/>
      <c r="S422" s="378"/>
      <c r="T422" s="376"/>
      <c r="U422" s="377">
        <v>2016</v>
      </c>
      <c r="V422" s="378" t="s">
        <v>223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225</v>
      </c>
      <c r="C423" s="410" t="s">
        <v>226</v>
      </c>
      <c r="D423" s="410" t="s">
        <v>227</v>
      </c>
      <c r="E423" s="410" t="s">
        <v>228</v>
      </c>
      <c r="F423" s="410" t="s">
        <v>229</v>
      </c>
      <c r="G423" s="410" t="s">
        <v>230</v>
      </c>
      <c r="H423" s="410" t="s">
        <v>231</v>
      </c>
      <c r="I423" s="410" t="s">
        <v>232</v>
      </c>
      <c r="J423" s="410" t="s">
        <v>233</v>
      </c>
      <c r="K423" s="410" t="s">
        <v>234</v>
      </c>
      <c r="L423" s="410" t="s">
        <v>235</v>
      </c>
      <c r="M423" s="411" t="s">
        <v>236</v>
      </c>
      <c r="N423" s="376"/>
      <c r="O423" s="414"/>
      <c r="P423" s="410" t="s">
        <v>237</v>
      </c>
      <c r="Q423" s="410" t="s">
        <v>238</v>
      </c>
      <c r="R423" s="410" t="s">
        <v>239</v>
      </c>
      <c r="S423" s="411" t="s">
        <v>240</v>
      </c>
      <c r="T423" s="376"/>
      <c r="U423" s="414"/>
      <c r="V423" s="410" t="s">
        <v>241</v>
      </c>
      <c r="W423" s="411" t="s">
        <v>242</v>
      </c>
      <c r="X423" s="376"/>
      <c r="Y423" s="382"/>
      <c r="Z423" s="411" t="s">
        <v>243</v>
      </c>
    </row>
    <row r="424" spans="1:28" ht="13.5" thickBot="1">
      <c r="A424" s="415" t="s">
        <v>244</v>
      </c>
      <c r="B424" s="437">
        <f t="shared" ref="B424:M424" si="209">B281*0.507</f>
        <v>6.0956361470588236</v>
      </c>
      <c r="C424" s="437">
        <f t="shared" si="209"/>
        <v>6.0006531764705882</v>
      </c>
      <c r="D424" s="438">
        <f t="shared" si="209"/>
        <v>6.0301088823529403</v>
      </c>
      <c r="E424" s="437">
        <f t="shared" si="209"/>
        <v>5.943899</v>
      </c>
      <c r="F424" s="437">
        <f t="shared" si="209"/>
        <v>6.0871563235294115</v>
      </c>
      <c r="G424" s="437">
        <f t="shared" si="209"/>
        <v>6.1690268823529406</v>
      </c>
      <c r="H424" s="437">
        <f t="shared" si="209"/>
        <v>5.9334458529411771</v>
      </c>
      <c r="I424" s="437">
        <f t="shared" si="209"/>
        <v>6.017907579411764</v>
      </c>
      <c r="J424" s="437">
        <f t="shared" si="209"/>
        <v>6.0621438264705887</v>
      </c>
      <c r="K424" s="437">
        <f t="shared" si="209"/>
        <v>5.9548636205882355</v>
      </c>
      <c r="L424" s="437">
        <f t="shared" si="209"/>
        <v>6.1433811323529417</v>
      </c>
      <c r="M424" s="439">
        <f t="shared" si="209"/>
        <v>6.350614330014527</v>
      </c>
      <c r="N424" s="376"/>
      <c r="O424" s="418" t="s">
        <v>244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244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244</v>
      </c>
      <c r="Z424" s="391">
        <f>Z281*0.507</f>
        <v>6.0680676110876881</v>
      </c>
    </row>
    <row r="425" spans="1:28">
      <c r="A425" s="430" t="s">
        <v>249</v>
      </c>
      <c r="B425" s="440">
        <f t="shared" ref="B425:M425" si="210">B282*0.539</f>
        <v>6.8206243686274517</v>
      </c>
      <c r="C425" s="441">
        <f t="shared" si="210"/>
        <v>6.5757630098039215</v>
      </c>
      <c r="D425" s="442">
        <f t="shared" si="210"/>
        <v>6.6891273921568626</v>
      </c>
      <c r="E425" s="441">
        <f t="shared" si="210"/>
        <v>6.5355440980392165</v>
      </c>
      <c r="F425" s="441">
        <f t="shared" si="210"/>
        <v>6.8415745588235302</v>
      </c>
      <c r="G425" s="441">
        <f t="shared" si="210"/>
        <v>6.8440317647058837</v>
      </c>
      <c r="H425" s="441">
        <f t="shared" si="210"/>
        <v>7.0067040784313726</v>
      </c>
      <c r="I425" s="441">
        <f t="shared" si="210"/>
        <v>7.1009910313725495</v>
      </c>
      <c r="J425" s="441">
        <f t="shared" si="210"/>
        <v>7.2362562519607856</v>
      </c>
      <c r="K425" s="441">
        <f t="shared" si="210"/>
        <v>6.7560627372549025</v>
      </c>
      <c r="L425" s="441">
        <f t="shared" si="210"/>
        <v>7.2984621362745097</v>
      </c>
      <c r="M425" s="441">
        <f t="shared" si="210"/>
        <v>7.0729673571436962</v>
      </c>
      <c r="N425" s="376"/>
      <c r="O425" s="422" t="s">
        <v>249</v>
      </c>
      <c r="P425" s="397">
        <f t="shared" ref="P425:S426" si="211">P282*0.539</f>
        <v>6.703299921568628</v>
      </c>
      <c r="Q425" s="397">
        <f t="shared" si="211"/>
        <v>6.7880550294117654</v>
      </c>
      <c r="R425" s="397">
        <f t="shared" si="211"/>
        <v>7.0961022436199066</v>
      </c>
      <c r="S425" s="397">
        <f t="shared" si="211"/>
        <v>7.1507215178291679</v>
      </c>
      <c r="T425" s="376"/>
      <c r="U425" s="422" t="s">
        <v>249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249</v>
      </c>
      <c r="Z425" s="397">
        <f>Z282*0.539</f>
        <v>7.0137515860932487</v>
      </c>
    </row>
    <row r="426" spans="1:28">
      <c r="A426" s="433" t="s">
        <v>245</v>
      </c>
      <c r="B426" s="431">
        <f t="shared" ref="B426:M426" si="212">B283*0.539</f>
        <v>7.1357216549019613</v>
      </c>
      <c r="C426" s="432">
        <f t="shared" si="212"/>
        <v>6.9390965686274519</v>
      </c>
      <c r="D426" s="443">
        <f t="shared" si="212"/>
        <v>6.9291620588235299</v>
      </c>
      <c r="E426" s="432">
        <f t="shared" si="212"/>
        <v>6.8283215000000004</v>
      </c>
      <c r="F426" s="432">
        <f t="shared" si="212"/>
        <v>6.9467165490196088</v>
      </c>
      <c r="G426" s="432">
        <f t="shared" si="212"/>
        <v>7.0190535196078425</v>
      </c>
      <c r="H426" s="432">
        <f t="shared" si="212"/>
        <v>6.9007007450980398</v>
      </c>
      <c r="I426" s="432">
        <f t="shared" si="212"/>
        <v>7.0841705323529407</v>
      </c>
      <c r="J426" s="432">
        <f t="shared" si="212"/>
        <v>7.097192138235294</v>
      </c>
      <c r="K426" s="432">
        <f t="shared" si="212"/>
        <v>6.9970929686274514</v>
      </c>
      <c r="L426" s="432">
        <f t="shared" si="212"/>
        <v>7.183639283333334</v>
      </c>
      <c r="M426" s="432">
        <f t="shared" si="212"/>
        <v>7.3310325806691816</v>
      </c>
      <c r="N426" s="376"/>
      <c r="O426" s="393" t="s">
        <v>245</v>
      </c>
      <c r="P426" s="394">
        <f t="shared" si="211"/>
        <v>6.995268823529412</v>
      </c>
      <c r="Q426" s="394">
        <f t="shared" si="211"/>
        <v>6.9424521078431383</v>
      </c>
      <c r="R426" s="394">
        <f t="shared" si="211"/>
        <v>7.030156096262723</v>
      </c>
      <c r="S426" s="394">
        <f t="shared" si="211"/>
        <v>7.1765564506373094</v>
      </c>
      <c r="T426" s="376"/>
      <c r="U426" s="393" t="s">
        <v>245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245</v>
      </c>
      <c r="Z426" s="394">
        <f>Z283*0.539</f>
        <v>7.0321400268869185</v>
      </c>
    </row>
    <row r="427" spans="1:28">
      <c r="A427" s="433" t="s">
        <v>246</v>
      </c>
      <c r="B427" s="431">
        <f t="shared" ref="B427:M427" si="213">B284*0.535</f>
        <v>7.0653164754901967</v>
      </c>
      <c r="C427" s="432">
        <f t="shared" si="213"/>
        <v>6.8124697058823536</v>
      </c>
      <c r="D427" s="443">
        <f t="shared" si="213"/>
        <v>6.8257712745098056</v>
      </c>
      <c r="E427" s="432">
        <f t="shared" si="213"/>
        <v>6.7373494117647068</v>
      </c>
      <c r="F427" s="432">
        <f t="shared" si="213"/>
        <v>6.9062363235294129</v>
      </c>
      <c r="G427" s="432">
        <f t="shared" si="213"/>
        <v>6.9757233823529416</v>
      </c>
      <c r="H427" s="432">
        <f t="shared" si="213"/>
        <v>6.8664207843137257</v>
      </c>
      <c r="I427" s="432">
        <f t="shared" si="213"/>
        <v>7.0779267401960784</v>
      </c>
      <c r="J427" s="432">
        <f t="shared" si="213"/>
        <v>7.0828230392156861</v>
      </c>
      <c r="K427" s="432">
        <f t="shared" si="213"/>
        <v>7.0211359656862751</v>
      </c>
      <c r="L427" s="432">
        <f t="shared" si="213"/>
        <v>7.1883517892156865</v>
      </c>
      <c r="M427" s="432">
        <f t="shared" si="213"/>
        <v>7.27006650290976</v>
      </c>
      <c r="N427" s="376"/>
      <c r="O427" s="393" t="s">
        <v>246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246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246</v>
      </c>
      <c r="Z427" s="394">
        <f>Z284*0.535</f>
        <v>6.9991687354567924</v>
      </c>
    </row>
    <row r="428" spans="1:28">
      <c r="A428" s="433" t="s">
        <v>247</v>
      </c>
      <c r="B428" s="431">
        <f t="shared" ref="B428:M428" si="214">B285*0.54</f>
        <v>0</v>
      </c>
      <c r="C428" s="432">
        <f t="shared" si="214"/>
        <v>0</v>
      </c>
      <c r="D428" s="443">
        <f t="shared" si="214"/>
        <v>6.5985882352941188</v>
      </c>
      <c r="E428" s="432">
        <f t="shared" si="214"/>
        <v>6.2081841176470585</v>
      </c>
      <c r="F428" s="432">
        <f t="shared" si="214"/>
        <v>0</v>
      </c>
      <c r="G428" s="432">
        <f t="shared" si="214"/>
        <v>5.4227647058823534</v>
      </c>
      <c r="H428" s="432">
        <f t="shared" si="214"/>
        <v>5.8945500000000006</v>
      </c>
      <c r="I428" s="432">
        <f t="shared" si="214"/>
        <v>6.443829</v>
      </c>
      <c r="J428" s="432">
        <f t="shared" si="214"/>
        <v>5.7598305882352951</v>
      </c>
      <c r="K428" s="432">
        <f t="shared" si="214"/>
        <v>4.1558823529411768</v>
      </c>
      <c r="L428" s="432">
        <f t="shared" si="214"/>
        <v>0</v>
      </c>
      <c r="M428" s="432">
        <f t="shared" si="214"/>
        <v>0</v>
      </c>
      <c r="N428" s="376"/>
      <c r="O428" s="393" t="s">
        <v>247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247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247</v>
      </c>
      <c r="Z428" s="394">
        <f>Z285*0.54</f>
        <v>5.7902351658686744</v>
      </c>
    </row>
    <row r="429" spans="1:28">
      <c r="A429" s="433" t="s">
        <v>99</v>
      </c>
      <c r="B429" s="431">
        <f t="shared" ref="B429:M429" si="215">B286*0.465</f>
        <v>4.5821574117647055</v>
      </c>
      <c r="C429" s="432">
        <f t="shared" si="215"/>
        <v>4.6392138235294116</v>
      </c>
      <c r="D429" s="443">
        <f t="shared" si="215"/>
        <v>4.6718230882352945</v>
      </c>
      <c r="E429" s="432">
        <f t="shared" si="215"/>
        <v>4.6376501470588236</v>
      </c>
      <c r="F429" s="432">
        <f t="shared" si="215"/>
        <v>4.651723235294118</v>
      </c>
      <c r="G429" s="432">
        <f t="shared" si="215"/>
        <v>4.7864045588235289</v>
      </c>
      <c r="H429" s="432">
        <f t="shared" si="215"/>
        <v>4.5551509411764703</v>
      </c>
      <c r="I429" s="432">
        <f t="shared" si="215"/>
        <v>4.4960134264705882</v>
      </c>
      <c r="J429" s="432">
        <f t="shared" si="215"/>
        <v>4.5590204705882353</v>
      </c>
      <c r="K429" s="432">
        <f t="shared" si="215"/>
        <v>4.5080719705882366</v>
      </c>
      <c r="L429" s="432">
        <f t="shared" si="215"/>
        <v>4.6098645735294115</v>
      </c>
      <c r="M429" s="432">
        <f t="shared" si="215"/>
        <v>4.7431482816076995</v>
      </c>
      <c r="N429" s="376"/>
      <c r="O429" s="393" t="s">
        <v>99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99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99</v>
      </c>
      <c r="Z429" s="394">
        <f>Z286*0.465</f>
        <v>4.6183478356723455</v>
      </c>
    </row>
    <row r="430" spans="1:28" ht="13.5" thickBot="1">
      <c r="A430" s="434" t="s">
        <v>248</v>
      </c>
      <c r="B430" s="435">
        <f t="shared" ref="B430:M430" si="216">B287*0.516</f>
        <v>6.2910345647058818</v>
      </c>
      <c r="C430" s="444">
        <f t="shared" si="216"/>
        <v>6.2487549411764709</v>
      </c>
      <c r="D430" s="445">
        <f t="shared" si="216"/>
        <v>6.242067176470588</v>
      </c>
      <c r="E430" s="444">
        <f t="shared" si="216"/>
        <v>6.1866680000000001</v>
      </c>
      <c r="F430" s="444">
        <f t="shared" si="216"/>
        <v>6.2521089411764708</v>
      </c>
      <c r="G430" s="444">
        <f t="shared" si="216"/>
        <v>6.3373298823529423</v>
      </c>
      <c r="H430" s="444">
        <f t="shared" si="216"/>
        <v>6.2028359999999996</v>
      </c>
      <c r="I430" s="444">
        <f t="shared" si="216"/>
        <v>6.2791412705882346</v>
      </c>
      <c r="J430" s="444">
        <f t="shared" si="216"/>
        <v>6.2947209294117643</v>
      </c>
      <c r="K430" s="444">
        <f t="shared" si="216"/>
        <v>6.2529011529411767</v>
      </c>
      <c r="L430" s="444">
        <f t="shared" si="216"/>
        <v>6.3565867999999996</v>
      </c>
      <c r="M430" s="444">
        <f t="shared" si="216"/>
        <v>6.4609353969605374</v>
      </c>
      <c r="N430" s="376"/>
      <c r="O430" s="401" t="s">
        <v>248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248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248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255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123</v>
      </c>
      <c r="N432" s="376"/>
      <c r="O432" s="377">
        <v>2017</v>
      </c>
      <c r="P432" s="378" t="s">
        <v>222</v>
      </c>
      <c r="Q432" s="378"/>
      <c r="R432" s="378"/>
      <c r="S432" s="378"/>
      <c r="T432" s="376"/>
      <c r="U432" s="377">
        <v>2017</v>
      </c>
      <c r="V432" s="378" t="s">
        <v>223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225</v>
      </c>
      <c r="C433" s="410" t="s">
        <v>226</v>
      </c>
      <c r="D433" s="410" t="s">
        <v>227</v>
      </c>
      <c r="E433" s="410" t="s">
        <v>228</v>
      </c>
      <c r="F433" s="410" t="s">
        <v>229</v>
      </c>
      <c r="G433" s="410" t="s">
        <v>230</v>
      </c>
      <c r="H433" s="410" t="s">
        <v>231</v>
      </c>
      <c r="I433" s="410" t="s">
        <v>232</v>
      </c>
      <c r="J433" s="410" t="s">
        <v>233</v>
      </c>
      <c r="K433" s="410" t="s">
        <v>234</v>
      </c>
      <c r="L433" s="410" t="s">
        <v>235</v>
      </c>
      <c r="M433" s="411" t="s">
        <v>236</v>
      </c>
      <c r="N433" s="376"/>
      <c r="O433" s="414"/>
      <c r="P433" s="410" t="s">
        <v>237</v>
      </c>
      <c r="Q433" s="410" t="s">
        <v>238</v>
      </c>
      <c r="R433" s="410" t="s">
        <v>239</v>
      </c>
      <c r="S433" s="411" t="s">
        <v>240</v>
      </c>
      <c r="T433" s="376"/>
      <c r="U433" s="414"/>
      <c r="V433" s="410" t="s">
        <v>241</v>
      </c>
      <c r="W433" s="411" t="s">
        <v>242</v>
      </c>
      <c r="X433" s="376"/>
      <c r="Y433" s="382"/>
      <c r="Z433" s="411" t="s">
        <v>243</v>
      </c>
    </row>
    <row r="434" spans="1:26" ht="13.5" thickBot="1">
      <c r="A434" s="415" t="s">
        <v>244</v>
      </c>
      <c r="B434" s="437">
        <f t="shared" ref="B434:M434" si="217">B291*0.507</f>
        <v>6.3757343467059062</v>
      </c>
      <c r="C434" s="437">
        <f t="shared" si="217"/>
        <v>6.3392273468395119</v>
      </c>
      <c r="D434" s="438">
        <f t="shared" si="217"/>
        <v>6.2723321784795028</v>
      </c>
      <c r="E434" s="437">
        <f t="shared" si="217"/>
        <v>6.1314847971813577</v>
      </c>
      <c r="F434" s="437">
        <f t="shared" si="217"/>
        <v>6.3007473439470747</v>
      </c>
      <c r="G434" s="437">
        <f t="shared" si="217"/>
        <v>6.2963271885737031</v>
      </c>
      <c r="H434" s="437">
        <f t="shared" si="217"/>
        <v>6.2056090091467491</v>
      </c>
      <c r="I434" s="437">
        <f t="shared" si="217"/>
        <v>6.3769514932866009</v>
      </c>
      <c r="J434" s="437">
        <f t="shared" si="217"/>
        <v>6.4801798565347033</v>
      </c>
      <c r="K434" s="437">
        <f t="shared" si="217"/>
        <v>6.5777367493489489</v>
      </c>
      <c r="L434" s="437">
        <f t="shared" si="217"/>
        <v>6.6936790917504041</v>
      </c>
      <c r="M434" s="439">
        <f t="shared" si="217"/>
        <v>6.7226032319267146</v>
      </c>
      <c r="N434" s="376"/>
      <c r="O434" s="418" t="s">
        <v>244</v>
      </c>
      <c r="P434" s="391">
        <f>P291*0.507</f>
        <v>6.3219899582297092</v>
      </c>
      <c r="Q434" s="391">
        <f>Q291*0.507</f>
        <v>6.28609342282674</v>
      </c>
      <c r="R434" s="391">
        <f>R291*0.507</f>
        <v>6.351054139057422</v>
      </c>
      <c r="S434" s="391">
        <f>S291*0.507</f>
        <v>6.6642182761925204</v>
      </c>
      <c r="T434" s="376"/>
      <c r="U434" s="418" t="s">
        <v>244</v>
      </c>
      <c r="V434" s="391">
        <f>V291*0.507</f>
        <v>6.3040903493040465</v>
      </c>
      <c r="W434" s="391">
        <f>W291*0.507</f>
        <v>6.505057053543057</v>
      </c>
      <c r="X434" s="376"/>
      <c r="Y434" s="418" t="s">
        <v>244</v>
      </c>
      <c r="Z434" s="391">
        <f>Z291*0.507</f>
        <v>6.403627708768826</v>
      </c>
    </row>
    <row r="435" spans="1:26">
      <c r="A435" s="430" t="s">
        <v>249</v>
      </c>
      <c r="B435" s="440">
        <f t="shared" ref="B435:M435" si="218">B292*0.539</f>
        <v>6.7957457316612278</v>
      </c>
      <c r="C435" s="441">
        <f t="shared" si="218"/>
        <v>6.8539480097445251</v>
      </c>
      <c r="D435" s="442">
        <f t="shared" si="218"/>
        <v>6.6704057547728155</v>
      </c>
      <c r="E435" s="441">
        <f t="shared" si="218"/>
        <v>6.4915063453984798</v>
      </c>
      <c r="F435" s="441">
        <f t="shared" si="218"/>
        <v>6.6550829379602572</v>
      </c>
      <c r="G435" s="441">
        <f t="shared" si="218"/>
        <v>6.5138897607760402</v>
      </c>
      <c r="H435" s="441">
        <f t="shared" si="218"/>
        <v>6.8701608631322753</v>
      </c>
      <c r="I435" s="441">
        <f t="shared" si="218"/>
        <v>7.0794587658490657</v>
      </c>
      <c r="J435" s="441">
        <f t="shared" si="218"/>
        <v>6.7656061783264132</v>
      </c>
      <c r="K435" s="441">
        <f t="shared" si="218"/>
        <v>7.0534951683483795</v>
      </c>
      <c r="L435" s="441">
        <f t="shared" si="218"/>
        <v>7.2588913372950152</v>
      </c>
      <c r="M435" s="441">
        <f t="shared" si="218"/>
        <v>7.3796305800162969</v>
      </c>
      <c r="N435" s="376"/>
      <c r="O435" s="422" t="s">
        <v>249</v>
      </c>
      <c r="P435" s="397">
        <f t="shared" ref="P435:S436" si="219">P292*0.539</f>
        <v>6.775939891230867</v>
      </c>
      <c r="Q435" s="397">
        <f t="shared" si="219"/>
        <v>6.5965527015325645</v>
      </c>
      <c r="R435" s="397">
        <f t="shared" si="219"/>
        <v>6.9233973184362698</v>
      </c>
      <c r="S435" s="397">
        <f t="shared" si="219"/>
        <v>7.2156960377510098</v>
      </c>
      <c r="T435" s="376"/>
      <c r="U435" s="422" t="s">
        <v>249</v>
      </c>
      <c r="V435" s="397">
        <f>V292*0.539</f>
        <v>6.7081490443894181</v>
      </c>
      <c r="W435" s="397">
        <f>W292*0.539</f>
        <v>7.0488745673030877</v>
      </c>
      <c r="X435" s="376"/>
      <c r="Y435" s="419" t="s">
        <v>249</v>
      </c>
      <c r="Z435" s="397">
        <f>Z292*0.539</f>
        <v>6.9375788658498498</v>
      </c>
    </row>
    <row r="436" spans="1:26">
      <c r="A436" s="433" t="s">
        <v>245</v>
      </c>
      <c r="B436" s="431">
        <f t="shared" ref="B436:M436" si="220">B293*0.539</f>
        <v>7.3201340834890942</v>
      </c>
      <c r="C436" s="432">
        <f t="shared" si="220"/>
        <v>7.2241010975875675</v>
      </c>
      <c r="D436" s="443">
        <f t="shared" si="220"/>
        <v>7.0821994797961763</v>
      </c>
      <c r="E436" s="432">
        <f t="shared" si="220"/>
        <v>6.9260655906473243</v>
      </c>
      <c r="F436" s="432">
        <f t="shared" si="220"/>
        <v>7.06439608177533</v>
      </c>
      <c r="G436" s="432">
        <f t="shared" si="220"/>
        <v>7.0164933193182186</v>
      </c>
      <c r="H436" s="432">
        <f t="shared" si="220"/>
        <v>7.0068248130795956</v>
      </c>
      <c r="I436" s="432">
        <f t="shared" si="220"/>
        <v>7.2679714181448078</v>
      </c>
      <c r="J436" s="432">
        <f t="shared" si="220"/>
        <v>7.370328437438884</v>
      </c>
      <c r="K436" s="432">
        <f t="shared" si="220"/>
        <v>7.5316019742958185</v>
      </c>
      <c r="L436" s="432">
        <f t="shared" si="220"/>
        <v>7.6792531572540241</v>
      </c>
      <c r="M436" s="432">
        <f t="shared" si="220"/>
        <v>7.6318801408568415</v>
      </c>
      <c r="N436" s="376"/>
      <c r="O436" s="393" t="s">
        <v>245</v>
      </c>
      <c r="P436" s="394">
        <f t="shared" si="219"/>
        <v>7.1945413578334279</v>
      </c>
      <c r="Q436" s="394">
        <f t="shared" si="219"/>
        <v>7.0476395716859148</v>
      </c>
      <c r="R436" s="394">
        <f t="shared" si="219"/>
        <v>7.215826808263694</v>
      </c>
      <c r="S436" s="394">
        <f t="shared" si="219"/>
        <v>7.6187057787862278</v>
      </c>
      <c r="T436" s="376"/>
      <c r="U436" s="393" t="s">
        <v>245</v>
      </c>
      <c r="V436" s="394">
        <f>V293*0.539</f>
        <v>7.1225263436376798</v>
      </c>
      <c r="W436" s="394">
        <f>W293*0.539</f>
        <v>7.4170657086392016</v>
      </c>
      <c r="X436" s="376"/>
      <c r="Y436" s="393" t="s">
        <v>245</v>
      </c>
      <c r="Z436" s="394">
        <f>Z293*0.539</f>
        <v>7.2672070886742874</v>
      </c>
    </row>
    <row r="437" spans="1:26">
      <c r="A437" s="433" t="s">
        <v>246</v>
      </c>
      <c r="B437" s="431">
        <f t="shared" ref="B437:M437" si="221">B294*0.535</f>
        <v>7.2602228956775408</v>
      </c>
      <c r="C437" s="432">
        <f t="shared" si="221"/>
        <v>7.139612189575864</v>
      </c>
      <c r="D437" s="443">
        <f t="shared" si="221"/>
        <v>6.9836800457803427</v>
      </c>
      <c r="E437" s="432">
        <f t="shared" si="221"/>
        <v>6.8328853052791869</v>
      </c>
      <c r="F437" s="432">
        <f t="shared" si="221"/>
        <v>6.9441120536442504</v>
      </c>
      <c r="G437" s="432">
        <f t="shared" si="221"/>
        <v>6.8863884263083044</v>
      </c>
      <c r="H437" s="432">
        <f t="shared" si="221"/>
        <v>6.8863366734697022</v>
      </c>
      <c r="I437" s="432">
        <f t="shared" si="221"/>
        <v>7.1420598405818305</v>
      </c>
      <c r="J437" s="432">
        <f t="shared" si="221"/>
        <v>7.2451899701938007</v>
      </c>
      <c r="K437" s="432">
        <f t="shared" si="221"/>
        <v>7.4089761627556276</v>
      </c>
      <c r="L437" s="432">
        <f t="shared" si="221"/>
        <v>7.5315482938243044</v>
      </c>
      <c r="M437" s="432">
        <f t="shared" si="221"/>
        <v>7.4716624201794151</v>
      </c>
      <c r="N437" s="376"/>
      <c r="O437" s="393" t="s">
        <v>246</v>
      </c>
      <c r="P437" s="394">
        <f>P294*0.535</f>
        <v>7.1095792266788047</v>
      </c>
      <c r="Q437" s="394">
        <f>Q294*0.535</f>
        <v>6.9320871667542932</v>
      </c>
      <c r="R437" s="394">
        <f>R294*0.535</f>
        <v>7.0850512126066292</v>
      </c>
      <c r="S437" s="394">
        <f>S294*0.535</f>
        <v>7.4761238197306978</v>
      </c>
      <c r="T437" s="376"/>
      <c r="U437" s="393" t="s">
        <v>246</v>
      </c>
      <c r="V437" s="394">
        <f>V294*0.535</f>
        <v>7.0160454819270743</v>
      </c>
      <c r="W437" s="394">
        <f>W294*0.535</f>
        <v>7.2569314099036237</v>
      </c>
      <c r="X437" s="376"/>
      <c r="Y437" s="393" t="s">
        <v>246</v>
      </c>
      <c r="Z437" s="394">
        <f>Z294*0.535</f>
        <v>7.1229468473569471</v>
      </c>
    </row>
    <row r="438" spans="1:26">
      <c r="A438" s="433" t="s">
        <v>247</v>
      </c>
      <c r="B438" s="431">
        <f t="shared" ref="B438:M438" si="222">B295*0.54</f>
        <v>7.8331764705882359</v>
      </c>
      <c r="C438" s="432">
        <f t="shared" si="222"/>
        <v>0</v>
      </c>
      <c r="D438" s="443">
        <f t="shared" si="222"/>
        <v>6.6578267973856198</v>
      </c>
      <c r="E438" s="432">
        <f t="shared" si="222"/>
        <v>0</v>
      </c>
      <c r="F438" s="432">
        <f t="shared" si="222"/>
        <v>6.999882352941178</v>
      </c>
      <c r="G438" s="432">
        <f t="shared" si="222"/>
        <v>7.4513414634146358</v>
      </c>
      <c r="H438" s="432">
        <f t="shared" si="222"/>
        <v>0</v>
      </c>
      <c r="I438" s="432">
        <f t="shared" si="222"/>
        <v>0</v>
      </c>
      <c r="J438" s="432">
        <f t="shared" si="222"/>
        <v>0</v>
      </c>
      <c r="K438" s="432">
        <f t="shared" si="222"/>
        <v>6.5486911764705882</v>
      </c>
      <c r="L438" s="432">
        <f t="shared" si="222"/>
        <v>0</v>
      </c>
      <c r="M438" s="432">
        <f t="shared" si="222"/>
        <v>0</v>
      </c>
      <c r="N438" s="376"/>
      <c r="O438" s="393" t="s">
        <v>247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6.5486911764705882</v>
      </c>
      <c r="T438" s="376"/>
      <c r="U438" s="393" t="s">
        <v>247</v>
      </c>
      <c r="V438" s="394">
        <f>V295*0.54</f>
        <v>7.1238637642167042</v>
      </c>
      <c r="W438" s="394">
        <f>W295*0.54</f>
        <v>6.5486911764705882</v>
      </c>
      <c r="X438" s="376"/>
      <c r="Y438" s="393" t="s">
        <v>247</v>
      </c>
      <c r="Z438" s="394">
        <f>Z295*0.54</f>
        <v>6.9857496515193747</v>
      </c>
    </row>
    <row r="439" spans="1:26">
      <c r="A439" s="433" t="s">
        <v>99</v>
      </c>
      <c r="B439" s="431">
        <f t="shared" ref="B439:M439" si="223">B296*0.465</f>
        <v>4.8059290643822017</v>
      </c>
      <c r="C439" s="432">
        <f t="shared" si="223"/>
        <v>4.8750839484785944</v>
      </c>
      <c r="D439" s="443">
        <f t="shared" si="223"/>
        <v>4.9389772649635288</v>
      </c>
      <c r="E439" s="432">
        <f t="shared" si="223"/>
        <v>4.8843628631874791</v>
      </c>
      <c r="F439" s="432">
        <f t="shared" si="223"/>
        <v>5.0224709916228365</v>
      </c>
      <c r="G439" s="432">
        <f t="shared" si="223"/>
        <v>5.1095977225464519</v>
      </c>
      <c r="H439" s="432">
        <f t="shared" si="223"/>
        <v>4.990275926428664</v>
      </c>
      <c r="I439" s="432">
        <f t="shared" si="223"/>
        <v>5.0309127381216845</v>
      </c>
      <c r="J439" s="432">
        <f t="shared" si="223"/>
        <v>5.1982716925900414</v>
      </c>
      <c r="K439" s="432">
        <f t="shared" si="223"/>
        <v>5.3061627023498579</v>
      </c>
      <c r="L439" s="432">
        <f t="shared" si="223"/>
        <v>5.3768916561279125</v>
      </c>
      <c r="M439" s="432">
        <f t="shared" si="223"/>
        <v>5.3719854385077301</v>
      </c>
      <c r="N439" s="376"/>
      <c r="O439" s="393" t="s">
        <v>99</v>
      </c>
      <c r="P439" s="394">
        <f>P296*0.465</f>
        <v>4.8813032931044402</v>
      </c>
      <c r="Q439" s="394">
        <f>Q296*0.465</f>
        <v>5.0403241710974589</v>
      </c>
      <c r="R439" s="394">
        <f>R296*0.465</f>
        <v>5.0699890693316574</v>
      </c>
      <c r="S439" s="394">
        <f>S296*0.465</f>
        <v>5.3517339345812864</v>
      </c>
      <c r="T439" s="376"/>
      <c r="U439" s="393" t="s">
        <v>99</v>
      </c>
      <c r="V439" s="394">
        <f>V296*0.465</f>
        <v>4.9600781182263711</v>
      </c>
      <c r="W439" s="394">
        <f>W296*0.465</f>
        <v>5.2129034563299221</v>
      </c>
      <c r="X439" s="376"/>
      <c r="Y439" s="393" t="s">
        <v>99</v>
      </c>
      <c r="Z439" s="394">
        <f>Z296*0.465</f>
        <v>5.0942375319134401</v>
      </c>
    </row>
    <row r="440" spans="1:26" ht="13.5" thickBot="1">
      <c r="A440" s="434" t="s">
        <v>248</v>
      </c>
      <c r="B440" s="435">
        <f t="shared" ref="B440:M440" si="224">B297*0.516</f>
        <v>6.5195491255421496</v>
      </c>
      <c r="C440" s="444">
        <f t="shared" si="224"/>
        <v>6.5268942578256235</v>
      </c>
      <c r="D440" s="445">
        <f t="shared" si="224"/>
        <v>6.4942316067159771</v>
      </c>
      <c r="E440" s="444">
        <f t="shared" si="224"/>
        <v>6.3250191512222891</v>
      </c>
      <c r="F440" s="444">
        <f t="shared" si="224"/>
        <v>6.495390157051192</v>
      </c>
      <c r="G440" s="444">
        <f t="shared" si="224"/>
        <v>6.5309354230328038</v>
      </c>
      <c r="H440" s="444">
        <f t="shared" si="224"/>
        <v>6.4558257601049505</v>
      </c>
      <c r="I440" s="444">
        <f t="shared" si="224"/>
        <v>6.5553685198349303</v>
      </c>
      <c r="J440" s="444">
        <f t="shared" si="224"/>
        <v>6.6053586678251586</v>
      </c>
      <c r="K440" s="444">
        <f t="shared" si="224"/>
        <v>6.7086718150743181</v>
      </c>
      <c r="L440" s="444">
        <f t="shared" si="224"/>
        <v>6.7802737076557351</v>
      </c>
      <c r="M440" s="444">
        <f t="shared" si="224"/>
        <v>6.8403597442432824</v>
      </c>
      <c r="N440" s="376"/>
      <c r="O440" s="401" t="s">
        <v>248</v>
      </c>
      <c r="P440" s="402">
        <f>P297*0.516</f>
        <v>6.5110891058542055</v>
      </c>
      <c r="Q440" s="402">
        <f>Q297*0.516</f>
        <v>6.4969116852293762</v>
      </c>
      <c r="R440" s="402">
        <f>R297*0.516</f>
        <v>6.5338013108937156</v>
      </c>
      <c r="S440" s="402">
        <f>S297*0.516</f>
        <v>6.7724651494105679</v>
      </c>
      <c r="T440" s="376"/>
      <c r="U440" s="401" t="s">
        <v>248</v>
      </c>
      <c r="V440" s="402">
        <f>V297*0.516</f>
        <v>6.5039350325899727</v>
      </c>
      <c r="W440" s="402">
        <f>W297*0.516</f>
        <v>6.6477657612749734</v>
      </c>
      <c r="X440" s="376"/>
      <c r="Y440" s="401" t="s">
        <v>248</v>
      </c>
      <c r="Z440" s="402">
        <f>Z297*0.516</f>
        <v>6.5732149619844158</v>
      </c>
    </row>
    <row r="443" spans="1:26" ht="16.5" thickBot="1">
      <c r="A443" s="377">
        <v>2018</v>
      </c>
      <c r="B443" s="376"/>
      <c r="C443" s="376" t="s">
        <v>255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123</v>
      </c>
      <c r="N443" s="376"/>
      <c r="O443" s="377">
        <v>2018</v>
      </c>
      <c r="P443" s="378" t="s">
        <v>222</v>
      </c>
      <c r="Q443" s="378"/>
      <c r="R443" s="378"/>
      <c r="S443" s="378"/>
      <c r="T443" s="376"/>
      <c r="U443" s="377">
        <v>2018</v>
      </c>
      <c r="V443" s="378" t="s">
        <v>223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225</v>
      </c>
      <c r="C444" s="410" t="s">
        <v>226</v>
      </c>
      <c r="D444" s="410" t="s">
        <v>227</v>
      </c>
      <c r="E444" s="410" t="s">
        <v>228</v>
      </c>
      <c r="F444" s="410" t="s">
        <v>229</v>
      </c>
      <c r="G444" s="410" t="s">
        <v>230</v>
      </c>
      <c r="H444" s="410" t="s">
        <v>231</v>
      </c>
      <c r="I444" s="410" t="s">
        <v>232</v>
      </c>
      <c r="J444" s="410" t="s">
        <v>233</v>
      </c>
      <c r="K444" s="410" t="s">
        <v>234</v>
      </c>
      <c r="L444" s="410" t="s">
        <v>235</v>
      </c>
      <c r="M444" s="411" t="s">
        <v>236</v>
      </c>
      <c r="N444" s="376"/>
      <c r="O444" s="414"/>
      <c r="P444" s="410" t="s">
        <v>237</v>
      </c>
      <c r="Q444" s="410" t="s">
        <v>238</v>
      </c>
      <c r="R444" s="410" t="s">
        <v>239</v>
      </c>
      <c r="S444" s="411" t="s">
        <v>240</v>
      </c>
      <c r="T444" s="376"/>
      <c r="U444" s="414"/>
      <c r="V444" s="410" t="s">
        <v>241</v>
      </c>
      <c r="W444" s="411" t="s">
        <v>242</v>
      </c>
      <c r="X444" s="376"/>
      <c r="Y444" s="382"/>
      <c r="Z444" s="411" t="s">
        <v>243</v>
      </c>
    </row>
    <row r="445" spans="1:26" ht="13.5" thickBot="1">
      <c r="A445" s="415" t="s">
        <v>244</v>
      </c>
      <c r="B445" s="437">
        <f>B302*0.518</f>
        <v>6.8432943646691546</v>
      </c>
      <c r="C445" s="437">
        <f t="shared" ref="C445:M445" si="225">C302*0.518</f>
        <v>6.8727735934073451</v>
      </c>
      <c r="D445" s="438">
        <f t="shared" si="225"/>
        <v>6.8463987427915418</v>
      </c>
      <c r="E445" s="437">
        <f t="shared" si="225"/>
        <v>6.863979760543887</v>
      </c>
      <c r="F445" s="437">
        <f t="shared" si="225"/>
        <v>6.8792493818730485</v>
      </c>
      <c r="G445" s="437">
        <f t="shared" si="225"/>
        <v>6.8491745558618478</v>
      </c>
      <c r="H445" s="437">
        <f t="shared" si="225"/>
        <v>6.6998408493917854</v>
      </c>
      <c r="I445" s="437">
        <f t="shared" si="225"/>
        <v>0</v>
      </c>
      <c r="J445" s="437">
        <f t="shared" si="225"/>
        <v>0</v>
      </c>
      <c r="K445" s="437">
        <f t="shared" si="225"/>
        <v>0</v>
      </c>
      <c r="L445" s="437">
        <f t="shared" si="225"/>
        <v>0</v>
      </c>
      <c r="M445" s="439">
        <f t="shared" si="225"/>
        <v>0</v>
      </c>
      <c r="N445" s="376"/>
      <c r="O445" s="418" t="s">
        <v>244</v>
      </c>
      <c r="P445" s="391">
        <f>P302*0.518</f>
        <v>6.853254484383446</v>
      </c>
      <c r="Q445" s="391">
        <f t="shared" ref="Q445:S445" si="226">Q302*0.518</f>
        <v>6.8635923848100955</v>
      </c>
      <c r="R445" s="391">
        <f t="shared" si="226"/>
        <v>0</v>
      </c>
      <c r="S445" s="391">
        <f t="shared" si="226"/>
        <v>0</v>
      </c>
      <c r="T445" s="376"/>
      <c r="U445" s="418" t="s">
        <v>244</v>
      </c>
      <c r="V445" s="391">
        <f>V302*0.518</f>
        <v>6.8584250635498991</v>
      </c>
      <c r="W445" s="391">
        <f>W302*0.518</f>
        <v>0</v>
      </c>
      <c r="X445" s="376"/>
      <c r="Y445" s="418" t="s">
        <v>244</v>
      </c>
      <c r="Z445" s="391">
        <f>Z302*0.518</f>
        <v>0</v>
      </c>
    </row>
    <row r="446" spans="1:26">
      <c r="A446" s="430" t="s">
        <v>249</v>
      </c>
      <c r="B446" s="440">
        <f>B303*0.539</f>
        <v>7.1487559262081026</v>
      </c>
      <c r="C446" s="441">
        <f t="shared" ref="C446:M446" si="227">C303*0.539</f>
        <v>7.1266026720967215</v>
      </c>
      <c r="D446" s="442">
        <f t="shared" si="227"/>
        <v>7.0925249307626146</v>
      </c>
      <c r="E446" s="441">
        <f t="shared" si="227"/>
        <v>7.3169613222711547</v>
      </c>
      <c r="F446" s="441">
        <f t="shared" si="227"/>
        <v>7.1750694836458573</v>
      </c>
      <c r="G446" s="441">
        <f t="shared" si="227"/>
        <v>7.0787165146129363</v>
      </c>
      <c r="H446" s="441">
        <f t="shared" si="227"/>
        <v>6.7786348614730922</v>
      </c>
      <c r="I446" s="441">
        <f t="shared" si="227"/>
        <v>0</v>
      </c>
      <c r="J446" s="441">
        <f t="shared" si="227"/>
        <v>0</v>
      </c>
      <c r="K446" s="441">
        <f t="shared" si="227"/>
        <v>0</v>
      </c>
      <c r="L446" s="441">
        <f t="shared" si="227"/>
        <v>0</v>
      </c>
      <c r="M446" s="441">
        <f t="shared" si="227"/>
        <v>0</v>
      </c>
      <c r="N446" s="376"/>
      <c r="O446" s="422" t="s">
        <v>249</v>
      </c>
      <c r="P446" s="397">
        <f>P303*0.539</f>
        <v>7.1233843648775066</v>
      </c>
      <c r="Q446" s="397">
        <f t="shared" ref="Q446:S446" si="228">Q303*0.539</f>
        <v>7.2109807006816258</v>
      </c>
      <c r="R446" s="397">
        <f t="shared" si="228"/>
        <v>0</v>
      </c>
      <c r="S446" s="397">
        <f t="shared" si="228"/>
        <v>0</v>
      </c>
      <c r="T446" s="376"/>
      <c r="U446" s="422" t="s">
        <v>249</v>
      </c>
      <c r="V446" s="397">
        <f>V303*0.539</f>
        <v>7.1636652881929237</v>
      </c>
      <c r="W446" s="397">
        <f>W303*0.539</f>
        <v>0</v>
      </c>
      <c r="X446" s="376"/>
      <c r="Y446" s="419" t="s">
        <v>249</v>
      </c>
      <c r="Z446" s="397">
        <f>Z303*0.539</f>
        <v>0</v>
      </c>
    </row>
    <row r="447" spans="1:26">
      <c r="A447" s="433" t="s">
        <v>245</v>
      </c>
      <c r="B447" s="431">
        <f>B304*0.533</f>
        <v>7.5052399608405969</v>
      </c>
      <c r="C447" s="432">
        <f t="shared" ref="C447:M447" si="229">C304*0.533</f>
        <v>7.4723608245158122</v>
      </c>
      <c r="D447" s="443">
        <f t="shared" si="229"/>
        <v>7.4113664477804253</v>
      </c>
      <c r="E447" s="432">
        <f t="shared" si="229"/>
        <v>7.4289848899835347</v>
      </c>
      <c r="F447" s="432">
        <f t="shared" si="229"/>
        <v>7.4180227241459775</v>
      </c>
      <c r="G447" s="432">
        <f t="shared" si="229"/>
        <v>7.3906700612614609</v>
      </c>
      <c r="H447" s="432">
        <f t="shared" si="229"/>
        <v>7.3205952103034919</v>
      </c>
      <c r="I447" s="432">
        <f t="shared" si="229"/>
        <v>0</v>
      </c>
      <c r="J447" s="432">
        <f t="shared" si="229"/>
        <v>0</v>
      </c>
      <c r="K447" s="432">
        <f t="shared" si="229"/>
        <v>0</v>
      </c>
      <c r="L447" s="432">
        <f t="shared" si="229"/>
        <v>0</v>
      </c>
      <c r="M447" s="432">
        <f t="shared" si="229"/>
        <v>0</v>
      </c>
      <c r="N447" s="376"/>
      <c r="O447" s="393" t="s">
        <v>245</v>
      </c>
      <c r="P447" s="394">
        <f>P304*0.533</f>
        <v>7.4638140987456225</v>
      </c>
      <c r="Q447" s="394">
        <f t="shared" ref="Q447:S447" si="230">Q304*0.533</f>
        <v>7.4119634653662834</v>
      </c>
      <c r="R447" s="394">
        <f t="shared" si="230"/>
        <v>0</v>
      </c>
      <c r="S447" s="394">
        <f t="shared" si="230"/>
        <v>0</v>
      </c>
      <c r="T447" s="376"/>
      <c r="U447" s="393" t="s">
        <v>245</v>
      </c>
      <c r="V447" s="394">
        <f>V304*0.533</f>
        <v>7.4385458230182815</v>
      </c>
      <c r="W447" s="394">
        <f>W304*0.533</f>
        <v>0</v>
      </c>
      <c r="X447" s="376"/>
      <c r="Y447" s="393" t="s">
        <v>245</v>
      </c>
      <c r="Z447" s="394">
        <f>Z304*0.533</f>
        <v>0</v>
      </c>
    </row>
    <row r="448" spans="1:26">
      <c r="A448" s="433" t="s">
        <v>246</v>
      </c>
      <c r="B448" s="431">
        <f>B305*0.533</f>
        <v>7.4176213311549741</v>
      </c>
      <c r="C448" s="432">
        <f t="shared" ref="C448:M448" si="231">C305*0.533</f>
        <v>7.4110290540404922</v>
      </c>
      <c r="D448" s="443">
        <f t="shared" si="231"/>
        <v>7.3556207581652826</v>
      </c>
      <c r="E448" s="432">
        <f t="shared" si="231"/>
        <v>7.3866609115305861</v>
      </c>
      <c r="F448" s="432">
        <f t="shared" si="231"/>
        <v>7.3673829590192046</v>
      </c>
      <c r="G448" s="432">
        <f t="shared" si="231"/>
        <v>7.3392854188679566</v>
      </c>
      <c r="H448" s="432">
        <f t="shared" si="231"/>
        <v>7.2708168673237914</v>
      </c>
      <c r="I448" s="432">
        <f t="shared" si="231"/>
        <v>0</v>
      </c>
      <c r="J448" s="432">
        <f t="shared" si="231"/>
        <v>0</v>
      </c>
      <c r="K448" s="432">
        <f t="shared" si="231"/>
        <v>0</v>
      </c>
      <c r="L448" s="432">
        <f t="shared" si="231"/>
        <v>0</v>
      </c>
      <c r="M448" s="432">
        <f t="shared" si="231"/>
        <v>0</v>
      </c>
      <c r="N448" s="376"/>
      <c r="O448" s="393" t="s">
        <v>246</v>
      </c>
      <c r="P448" s="394">
        <f>P305*0.533</f>
        <v>7.3929595195970617</v>
      </c>
      <c r="Q448" s="394">
        <f t="shared" ref="Q448:S448" si="232">Q305*0.533</f>
        <v>7.3649664475373742</v>
      </c>
      <c r="R448" s="394">
        <f t="shared" si="232"/>
        <v>0</v>
      </c>
      <c r="S448" s="394">
        <f t="shared" si="232"/>
        <v>0</v>
      </c>
      <c r="T448" s="376"/>
      <c r="U448" s="393" t="s">
        <v>246</v>
      </c>
      <c r="V448" s="394">
        <f>V305*0.533</f>
        <v>7.3778790360444582</v>
      </c>
      <c r="W448" s="394">
        <f>W305*0.533</f>
        <v>0</v>
      </c>
      <c r="X448" s="376"/>
      <c r="Y448" s="393" t="s">
        <v>246</v>
      </c>
      <c r="Z448" s="394">
        <f>Z305*0.533</f>
        <v>0</v>
      </c>
    </row>
    <row r="449" spans="1:26">
      <c r="A449" s="433" t="s">
        <v>247</v>
      </c>
      <c r="B449" s="431">
        <f>B306*0.521</f>
        <v>0</v>
      </c>
      <c r="C449" s="432">
        <f t="shared" ref="C449:M449" si="233">C306*0.521</f>
        <v>5.9605311470588243</v>
      </c>
      <c r="D449" s="443">
        <f t="shared" si="233"/>
        <v>0</v>
      </c>
      <c r="E449" s="432">
        <f t="shared" si="233"/>
        <v>7.1058423823529413</v>
      </c>
      <c r="F449" s="432">
        <f t="shared" si="233"/>
        <v>0</v>
      </c>
      <c r="G449" s="432">
        <f t="shared" si="233"/>
        <v>0</v>
      </c>
      <c r="H449" s="432">
        <f t="shared" si="233"/>
        <v>5.2484620588235291</v>
      </c>
      <c r="I449" s="432">
        <f t="shared" si="233"/>
        <v>0</v>
      </c>
      <c r="J449" s="432">
        <f t="shared" si="233"/>
        <v>0</v>
      </c>
      <c r="K449" s="432">
        <f t="shared" si="233"/>
        <v>0</v>
      </c>
      <c r="L449" s="432">
        <f t="shared" si="233"/>
        <v>0</v>
      </c>
      <c r="M449" s="432">
        <f t="shared" si="233"/>
        <v>0</v>
      </c>
      <c r="N449" s="376"/>
      <c r="O449" s="393" t="s">
        <v>247</v>
      </c>
      <c r="P449" s="394">
        <f>P306*0.521</f>
        <v>5.9605311470588243</v>
      </c>
      <c r="Q449" s="394">
        <f t="shared" ref="Q449:S449" si="234">Q306*0.521</f>
        <v>7.1058423823529413</v>
      </c>
      <c r="R449" s="394">
        <f t="shared" si="234"/>
        <v>0</v>
      </c>
      <c r="S449" s="394">
        <f t="shared" si="234"/>
        <v>0</v>
      </c>
      <c r="T449" s="376"/>
      <c r="U449" s="393" t="s">
        <v>247</v>
      </c>
      <c r="V449" s="394">
        <f>V306*0.521</f>
        <v>6.2572439023163673</v>
      </c>
      <c r="W449" s="394">
        <f>W306*0.521</f>
        <v>0</v>
      </c>
      <c r="X449" s="376"/>
      <c r="Y449" s="393" t="s">
        <v>247</v>
      </c>
      <c r="Z449" s="394">
        <f>Z306*0.521</f>
        <v>0</v>
      </c>
    </row>
    <row r="450" spans="1:26">
      <c r="A450" s="433" t="s">
        <v>99</v>
      </c>
      <c r="B450" s="431">
        <f>B307*0.487</f>
        <v>5.6005544820905744</v>
      </c>
      <c r="C450" s="432">
        <f t="shared" ref="C450:M450" si="235">C307*0.487</f>
        <v>5.6570146927839842</v>
      </c>
      <c r="D450" s="443">
        <f t="shared" si="235"/>
        <v>5.7270930609124679</v>
      </c>
      <c r="E450" s="432">
        <f t="shared" si="235"/>
        <v>5.7360344011283004</v>
      </c>
      <c r="F450" s="432">
        <f t="shared" si="235"/>
        <v>5.7301981209404103</v>
      </c>
      <c r="G450" s="432">
        <f t="shared" si="235"/>
        <v>5.7248761237753572</v>
      </c>
      <c r="H450" s="432">
        <f t="shared" si="235"/>
        <v>5.5729577003327462</v>
      </c>
      <c r="I450" s="432">
        <f t="shared" si="235"/>
        <v>0</v>
      </c>
      <c r="J450" s="432">
        <f t="shared" si="235"/>
        <v>0</v>
      </c>
      <c r="K450" s="432">
        <f t="shared" si="235"/>
        <v>0</v>
      </c>
      <c r="L450" s="432">
        <f t="shared" si="235"/>
        <v>0</v>
      </c>
      <c r="M450" s="432">
        <f t="shared" si="235"/>
        <v>0</v>
      </c>
      <c r="N450" s="376"/>
      <c r="O450" s="393" t="s">
        <v>99</v>
      </c>
      <c r="P450" s="394">
        <f>P307*0.487</f>
        <v>5.6597914805114611</v>
      </c>
      <c r="Q450" s="394">
        <f t="shared" ref="Q450:S450" si="236">Q307*0.487</f>
        <v>5.7303638639409451</v>
      </c>
      <c r="R450" s="394">
        <f t="shared" si="236"/>
        <v>0</v>
      </c>
      <c r="S450" s="394">
        <f t="shared" si="236"/>
        <v>0</v>
      </c>
      <c r="T450" s="376"/>
      <c r="U450" s="393" t="s">
        <v>99</v>
      </c>
      <c r="V450" s="394">
        <f>V307*0.487</f>
        <v>5.6939485765705635</v>
      </c>
      <c r="W450" s="394">
        <f>W307*0.487</f>
        <v>0</v>
      </c>
      <c r="X450" s="376"/>
      <c r="Y450" s="393" t="s">
        <v>99</v>
      </c>
      <c r="Z450" s="394">
        <f>Z307*0.487</f>
        <v>0</v>
      </c>
    </row>
    <row r="451" spans="1:26" ht="13.5" thickBot="1">
      <c r="A451" s="434" t="s">
        <v>248</v>
      </c>
      <c r="B451" s="435">
        <f>B308*0.518</f>
        <v>6.8383878076779316</v>
      </c>
      <c r="C451" s="444">
        <f t="shared" ref="C451:M451" si="237">C308*0.518</f>
        <v>6.8668396764752355</v>
      </c>
      <c r="D451" s="445">
        <f t="shared" si="237"/>
        <v>6.8672994048314582</v>
      </c>
      <c r="E451" s="444">
        <f t="shared" si="237"/>
        <v>6.8856473797276614</v>
      </c>
      <c r="F451" s="444">
        <f t="shared" si="237"/>
        <v>6.8961550947248309</v>
      </c>
      <c r="G451" s="444">
        <f t="shared" si="237"/>
        <v>6.8898222581055846</v>
      </c>
      <c r="H451" s="444">
        <f t="shared" si="237"/>
        <v>6.7949048424751295</v>
      </c>
      <c r="I451" s="444">
        <f t="shared" si="237"/>
        <v>0</v>
      </c>
      <c r="J451" s="444">
        <f t="shared" si="237"/>
        <v>0</v>
      </c>
      <c r="K451" s="444">
        <f t="shared" si="237"/>
        <v>0</v>
      </c>
      <c r="L451" s="444">
        <f t="shared" si="237"/>
        <v>0</v>
      </c>
      <c r="M451" s="444">
        <f t="shared" si="237"/>
        <v>0</v>
      </c>
      <c r="N451" s="376"/>
      <c r="O451" s="401" t="s">
        <v>248</v>
      </c>
      <c r="P451" s="402">
        <f>P308*0.518</f>
        <v>6.8571488028799035</v>
      </c>
      <c r="Q451" s="402">
        <f t="shared" ref="Q451:S451" si="238">Q308*0.518</f>
        <v>6.8905082274033882</v>
      </c>
      <c r="R451" s="402">
        <f t="shared" si="238"/>
        <v>0</v>
      </c>
      <c r="S451" s="402">
        <f t="shared" si="238"/>
        <v>0</v>
      </c>
      <c r="T451" s="376"/>
      <c r="U451" s="401" t="s">
        <v>248</v>
      </c>
      <c r="V451" s="402">
        <f>V308*0.518</f>
        <v>6.8748077285224038</v>
      </c>
      <c r="W451" s="402">
        <f>W308*0.518</f>
        <v>0</v>
      </c>
      <c r="X451" s="376"/>
      <c r="Y451" s="401" t="s">
        <v>248</v>
      </c>
      <c r="Z451" s="402">
        <f>Z308*0.518</f>
        <v>0</v>
      </c>
    </row>
    <row r="455" spans="1:26" ht="13.5" thickBot="1">
      <c r="A455" s="446" t="s">
        <v>256</v>
      </c>
      <c r="B455" s="447"/>
    </row>
    <row r="456" spans="1:26" ht="14.25" thickBot="1">
      <c r="A456" s="448" t="s">
        <v>244</v>
      </c>
      <c r="B456" s="449">
        <v>0.50700000000000001</v>
      </c>
    </row>
    <row r="457" spans="1:26">
      <c r="A457" s="450" t="s">
        <v>257</v>
      </c>
      <c r="B457" s="451">
        <v>0.53900000000000003</v>
      </c>
    </row>
    <row r="458" spans="1:26">
      <c r="A458" s="452" t="s">
        <v>245</v>
      </c>
      <c r="B458" s="451">
        <v>0.53900000000000003</v>
      </c>
    </row>
    <row r="459" spans="1:26">
      <c r="A459" s="453" t="s">
        <v>246</v>
      </c>
      <c r="B459" s="454">
        <v>0.53500000000000003</v>
      </c>
    </row>
    <row r="460" spans="1:26">
      <c r="A460" s="453" t="s">
        <v>247</v>
      </c>
      <c r="B460" s="454">
        <v>0.54</v>
      </c>
    </row>
    <row r="461" spans="1:26">
      <c r="A461" s="453" t="s">
        <v>99</v>
      </c>
      <c r="B461" s="454">
        <v>0.46500000000000002</v>
      </c>
    </row>
    <row r="462" spans="1:26" ht="13.5" thickBot="1">
      <c r="A462" s="455" t="s">
        <v>248</v>
      </c>
      <c r="B462" s="456">
        <v>0.51600000000000001</v>
      </c>
    </row>
    <row r="464" spans="1:26" ht="13.5" thickBot="1">
      <c r="A464" s="446" t="s">
        <v>258</v>
      </c>
    </row>
    <row r="465" spans="1:15" ht="14.25" thickBot="1">
      <c r="A465" s="448" t="s">
        <v>244</v>
      </c>
      <c r="B465" s="449">
        <v>0.52100000000000002</v>
      </c>
    </row>
    <row r="466" spans="1:15">
      <c r="A466" s="452" t="s">
        <v>245</v>
      </c>
      <c r="B466" s="451">
        <v>0.55000000000000004</v>
      </c>
    </row>
    <row r="467" spans="1:15">
      <c r="A467" s="453" t="s">
        <v>246</v>
      </c>
      <c r="B467" s="454">
        <v>0.52</v>
      </c>
    </row>
    <row r="468" spans="1:15">
      <c r="A468" s="453" t="s">
        <v>247</v>
      </c>
      <c r="B468" s="454">
        <v>0.54</v>
      </c>
    </row>
    <row r="469" spans="1:15">
      <c r="A469" s="453" t="s">
        <v>99</v>
      </c>
      <c r="B469" s="454">
        <v>0.47799999999999998</v>
      </c>
    </row>
    <row r="470" spans="1:15" ht="13.5" thickBot="1">
      <c r="A470" s="455" t="s">
        <v>248</v>
      </c>
      <c r="B470" s="456">
        <v>0.53</v>
      </c>
    </row>
    <row r="473" spans="1:15" ht="13.5" thickBot="1">
      <c r="A473" s="446" t="s">
        <v>360</v>
      </c>
    </row>
    <row r="474" spans="1:15" ht="14.25" thickBot="1">
      <c r="A474" s="448" t="s">
        <v>244</v>
      </c>
      <c r="B474" s="449">
        <v>0.51800000000000002</v>
      </c>
    </row>
    <row r="475" spans="1:15">
      <c r="A475" s="452" t="s">
        <v>245</v>
      </c>
      <c r="B475" s="451">
        <v>0.53300000000000003</v>
      </c>
    </row>
    <row r="476" spans="1:15">
      <c r="A476" s="453" t="s">
        <v>246</v>
      </c>
      <c r="B476" s="454">
        <v>0.53300000000000003</v>
      </c>
    </row>
    <row r="477" spans="1:15" ht="15">
      <c r="A477" s="453" t="s">
        <v>247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99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248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V61:W61"/>
    <mergeCell ref="P70:S70"/>
    <mergeCell ref="V70:W70"/>
    <mergeCell ref="P79:S79"/>
    <mergeCell ref="V79:W79"/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080" t="s">
        <v>89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58"/>
    </row>
    <row r="2" spans="1:12" s="127" customFormat="1" ht="27" thickBot="1">
      <c r="A2" s="657"/>
      <c r="B2" s="655"/>
      <c r="C2" s="462"/>
      <c r="D2" s="462"/>
      <c r="E2" s="656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70"/>
      <c r="B3" s="1086" t="s">
        <v>100</v>
      </c>
      <c r="C3" s="1087"/>
      <c r="D3" s="1087"/>
      <c r="E3" s="1087"/>
      <c r="F3" s="1088"/>
      <c r="G3" s="1082" t="s">
        <v>72</v>
      </c>
      <c r="H3" s="1083"/>
      <c r="I3" s="1089" t="s">
        <v>322</v>
      </c>
      <c r="J3" s="1084" t="s">
        <v>73</v>
      </c>
      <c r="K3" s="1085"/>
      <c r="L3" s="5"/>
    </row>
    <row r="4" spans="1:12" s="127" customFormat="1" ht="12.75" customHeight="1">
      <c r="A4" s="871" t="s">
        <v>74</v>
      </c>
      <c r="B4" s="869" t="s">
        <v>75</v>
      </c>
      <c r="C4" s="154" t="s">
        <v>76</v>
      </c>
      <c r="D4" s="154" t="s">
        <v>77</v>
      </c>
      <c r="E4" s="675" t="s">
        <v>69</v>
      </c>
      <c r="F4" s="676" t="s">
        <v>78</v>
      </c>
      <c r="G4" s="153" t="s">
        <v>79</v>
      </c>
      <c r="H4" s="678" t="s">
        <v>92</v>
      </c>
      <c r="I4" s="1090"/>
      <c r="J4" s="129" t="s">
        <v>71</v>
      </c>
      <c r="K4" s="677" t="s">
        <v>82</v>
      </c>
      <c r="L4" s="5"/>
    </row>
    <row r="5" spans="1:12" s="127" customFormat="1" ht="21" customHeight="1" thickBot="1">
      <c r="A5" s="872"/>
      <c r="B5" s="867" t="s">
        <v>370</v>
      </c>
      <c r="C5" s="865" t="s">
        <v>370</v>
      </c>
      <c r="D5" s="865" t="s">
        <v>370</v>
      </c>
      <c r="E5" s="865" t="s">
        <v>128</v>
      </c>
      <c r="F5" s="866" t="s">
        <v>80</v>
      </c>
      <c r="G5" s="867" t="s">
        <v>370</v>
      </c>
      <c r="H5" s="868" t="s">
        <v>91</v>
      </c>
      <c r="I5" s="994"/>
      <c r="J5" s="865" t="s">
        <v>370</v>
      </c>
      <c r="K5" s="954" t="s">
        <v>81</v>
      </c>
      <c r="L5" s="5"/>
    </row>
    <row r="6" spans="1:12" s="127" customFormat="1" ht="28.5" customHeight="1" thickBot="1">
      <c r="A6" s="83" t="s">
        <v>22</v>
      </c>
      <c r="B6" s="836">
        <v>6.7633707378219929</v>
      </c>
      <c r="C6" s="837">
        <v>13056.700266065624</v>
      </c>
      <c r="D6" s="837">
        <v>13317.834271386937</v>
      </c>
      <c r="E6" s="838">
        <v>-0.75111636738966858</v>
      </c>
      <c r="F6" s="839">
        <v>3.7840422144952859</v>
      </c>
      <c r="G6" s="840">
        <v>306.98449787835926</v>
      </c>
      <c r="H6" s="838">
        <v>-0.60025095896899927</v>
      </c>
      <c r="I6" s="840">
        <v>-1.7236586043925493</v>
      </c>
      <c r="J6" s="841">
        <v>100</v>
      </c>
      <c r="K6" s="842" t="s">
        <v>23</v>
      </c>
    </row>
    <row r="7" spans="1:12" s="127" customFormat="1" ht="25.5" customHeight="1">
      <c r="A7" s="974" t="s">
        <v>104</v>
      </c>
      <c r="B7" s="970">
        <v>7.199132009507955</v>
      </c>
      <c r="C7" s="843">
        <v>13356.460128957244</v>
      </c>
      <c r="D7" s="843">
        <v>13623.589331536388</v>
      </c>
      <c r="E7" s="844">
        <v>-2.1301272001375091</v>
      </c>
      <c r="F7" s="845">
        <v>11.092482156425564</v>
      </c>
      <c r="G7" s="846">
        <v>265</v>
      </c>
      <c r="H7" s="847">
        <v>-6.7736131632642707</v>
      </c>
      <c r="I7" s="847">
        <v>-60</v>
      </c>
      <c r="J7" s="847">
        <v>9.9009900990099015E-2</v>
      </c>
      <c r="K7" s="848">
        <v>-0.14424836979110753</v>
      </c>
    </row>
    <row r="8" spans="1:12" s="127" customFormat="1" ht="24" customHeight="1">
      <c r="A8" s="975" t="s">
        <v>105</v>
      </c>
      <c r="B8" s="971">
        <v>7.4720253366573726</v>
      </c>
      <c r="C8" s="849">
        <v>14018.809262021336</v>
      </c>
      <c r="D8" s="849">
        <v>14299.185447261763</v>
      </c>
      <c r="E8" s="850">
        <v>-0.26837798758887477</v>
      </c>
      <c r="F8" s="851">
        <v>4.1293747696794387</v>
      </c>
      <c r="G8" s="852">
        <v>346.24904397705546</v>
      </c>
      <c r="H8" s="853">
        <v>-0.84600156270904603</v>
      </c>
      <c r="I8" s="853">
        <v>-3.8426181283324139</v>
      </c>
      <c r="J8" s="853">
        <v>36.987270155586991</v>
      </c>
      <c r="K8" s="854">
        <v>-0.81506512381250928</v>
      </c>
    </row>
    <row r="9" spans="1:12" s="127" customFormat="1" ht="24" customHeight="1">
      <c r="A9" s="975" t="s">
        <v>106</v>
      </c>
      <c r="B9" s="971">
        <v>7.4685889543231028</v>
      </c>
      <c r="C9" s="849">
        <v>14012.362015615576</v>
      </c>
      <c r="D9" s="849">
        <v>14292.609255927888</v>
      </c>
      <c r="E9" s="850">
        <v>-0.11932439958643971</v>
      </c>
      <c r="F9" s="851">
        <v>4.7798676966261526</v>
      </c>
      <c r="G9" s="855">
        <v>377.67500000000001</v>
      </c>
      <c r="H9" s="856">
        <v>1.817516302826188E-2</v>
      </c>
      <c r="I9" s="856">
        <v>-3.1847133757961785</v>
      </c>
      <c r="J9" s="856">
        <v>8.5997171145686</v>
      </c>
      <c r="K9" s="857">
        <v>-0.1297796883226976</v>
      </c>
    </row>
    <row r="10" spans="1:12" s="127" customFormat="1" ht="24" customHeight="1">
      <c r="A10" s="975" t="s">
        <v>107</v>
      </c>
      <c r="B10" s="972" t="s">
        <v>101</v>
      </c>
      <c r="C10" s="953" t="s">
        <v>101</v>
      </c>
      <c r="D10" s="953" t="s">
        <v>101</v>
      </c>
      <c r="E10" s="858" t="s">
        <v>101</v>
      </c>
      <c r="F10" s="952" t="s">
        <v>101</v>
      </c>
      <c r="G10" s="858" t="s">
        <v>101</v>
      </c>
      <c r="H10" s="858" t="s">
        <v>101</v>
      </c>
      <c r="I10" s="858" t="s">
        <v>101</v>
      </c>
      <c r="J10" s="944" t="s">
        <v>101</v>
      </c>
      <c r="K10" s="945" t="s">
        <v>101</v>
      </c>
    </row>
    <row r="11" spans="1:12" s="127" customFormat="1" ht="24" customHeight="1">
      <c r="A11" s="975" t="s">
        <v>99</v>
      </c>
      <c r="B11" s="971">
        <v>5.4867353536449581</v>
      </c>
      <c r="C11" s="849">
        <v>11266.397030071783</v>
      </c>
      <c r="D11" s="849">
        <v>11491.724970673218</v>
      </c>
      <c r="E11" s="850">
        <v>-0.50690013744274487</v>
      </c>
      <c r="F11" s="851">
        <v>-11.834310135153856</v>
      </c>
      <c r="G11" s="855">
        <v>263.04135338345867</v>
      </c>
      <c r="H11" s="856">
        <v>0.1099157197510657</v>
      </c>
      <c r="I11" s="856">
        <v>4.0160642570281126</v>
      </c>
      <c r="J11" s="856">
        <v>34.801980198019798</v>
      </c>
      <c r="K11" s="857">
        <v>1.9204122247087057</v>
      </c>
    </row>
    <row r="12" spans="1:12" s="127" customFormat="1" ht="24" customHeight="1" thickBot="1">
      <c r="A12" s="976" t="s">
        <v>108</v>
      </c>
      <c r="B12" s="973">
        <v>6.8538416523616004</v>
      </c>
      <c r="C12" s="859">
        <v>13231.35454123861</v>
      </c>
      <c r="D12" s="859">
        <v>13495.981632063382</v>
      </c>
      <c r="E12" s="860">
        <v>-0.82869635303094769</v>
      </c>
      <c r="F12" s="861">
        <v>3.5425520564345261</v>
      </c>
      <c r="G12" s="862">
        <v>279.98876404494376</v>
      </c>
      <c r="H12" s="863">
        <v>0.30465461366385066</v>
      </c>
      <c r="I12" s="863">
        <v>-5.5136986301369868</v>
      </c>
      <c r="J12" s="863">
        <v>19.512022630834512</v>
      </c>
      <c r="K12" s="864">
        <v>-0.78266738862615171</v>
      </c>
    </row>
    <row r="13" spans="1:12" s="127" customFormat="1"/>
    <row r="14" spans="1:12" s="127" customFormat="1" ht="46.5" customHeight="1">
      <c r="A14" s="1081" t="s">
        <v>127</v>
      </c>
      <c r="B14" s="1081"/>
      <c r="C14" s="1081"/>
      <c r="D14" s="1081"/>
      <c r="E14" s="1081"/>
      <c r="F14" s="1081"/>
      <c r="G14" s="1081"/>
      <c r="H14" s="1081"/>
      <c r="I14" s="1081"/>
      <c r="J14" s="1081"/>
      <c r="K14" s="1081"/>
    </row>
    <row r="15" spans="1:12" s="127" customFormat="1" ht="33.75" customHeight="1">
      <c r="A15" s="1081" t="s">
        <v>355</v>
      </c>
      <c r="B15" s="1081"/>
      <c r="C15" s="1081"/>
      <c r="D15" s="1081"/>
      <c r="E15" s="1081"/>
      <c r="F15" s="1081"/>
      <c r="G15" s="1081"/>
      <c r="H15" s="1081"/>
      <c r="I15" s="1081"/>
      <c r="J15" s="1081"/>
      <c r="K15" s="1081"/>
    </row>
    <row r="16" spans="1:12" s="127" customFormat="1">
      <c r="A16" s="1081" t="s">
        <v>172</v>
      </c>
      <c r="B16" s="1081"/>
      <c r="C16" s="1081"/>
      <c r="D16" s="1081"/>
      <c r="E16" s="1081"/>
      <c r="F16" s="1081"/>
      <c r="G16" s="1081"/>
      <c r="H16" s="1081"/>
      <c r="I16" s="1081"/>
      <c r="J16" s="1081"/>
      <c r="K16" s="1081"/>
    </row>
    <row r="17" spans="1:7" s="127" customFormat="1">
      <c r="A17" s="81" t="s">
        <v>102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5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9"/>
  <sheetViews>
    <sheetView showGridLines="0" workbookViewId="0">
      <selection activeCell="N43" sqref="N43"/>
    </sheetView>
  </sheetViews>
  <sheetFormatPr defaultRowHeight="12.75"/>
  <sheetData>
    <row r="22" s="127" customFormat="1"/>
    <row r="23" s="127" customFormat="1"/>
    <row r="43" spans="1:1" s="127" customFormat="1"/>
    <row r="44" spans="1:1" s="127" customFormat="1"/>
    <row r="45" spans="1:1" s="127" customFormat="1" ht="18.75" customHeight="1">
      <c r="A45" s="127" t="s">
        <v>329</v>
      </c>
    </row>
    <row r="59" spans="1:8">
      <c r="A59" s="709"/>
      <c r="B59" s="127"/>
      <c r="C59" s="127"/>
      <c r="D59" s="127"/>
      <c r="E59" s="127"/>
      <c r="F59" s="127"/>
      <c r="G59" s="127"/>
      <c r="H59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0.5703125" customWidth="1"/>
    <col min="4" max="4" width="10.140625" bestFit="1" customWidth="1"/>
    <col min="5" max="5" width="7.42578125" bestFit="1" customWidth="1"/>
    <col min="6" max="6" width="11.28515625" customWidth="1"/>
    <col min="7" max="7" width="9.28515625" customWidth="1"/>
    <col min="8" max="8" width="12" customWidth="1"/>
    <col min="9" max="9" width="11.140625" customWidth="1"/>
    <col min="10" max="10" width="11.5703125" bestFit="1" customWidth="1"/>
    <col min="11" max="11" width="12.42578125" customWidth="1"/>
  </cols>
  <sheetData>
    <row r="1" spans="1:11" ht="31.5" customHeight="1" thickBot="1">
      <c r="A1" s="1091" t="s">
        <v>88</v>
      </c>
      <c r="B1" s="1091"/>
      <c r="C1" s="1091"/>
      <c r="D1" s="1091"/>
      <c r="E1" s="1091"/>
      <c r="F1" s="1091"/>
      <c r="G1" s="1091"/>
      <c r="H1" s="1091"/>
      <c r="I1" s="1091"/>
      <c r="J1" s="1091"/>
      <c r="K1" s="152"/>
    </row>
    <row r="2" spans="1:11" ht="19.5" thickBot="1">
      <c r="A2" s="1105" t="s">
        <v>356</v>
      </c>
      <c r="B2" s="1106"/>
      <c r="C2" s="1106"/>
      <c r="D2" s="1106"/>
      <c r="E2" s="1106"/>
      <c r="F2" s="1106"/>
      <c r="G2" s="1106"/>
      <c r="H2" s="1106"/>
      <c r="I2" s="1106"/>
      <c r="J2" s="1107"/>
    </row>
    <row r="3" spans="1:11" ht="26.25" thickBot="1">
      <c r="A3" s="812"/>
      <c r="B3" s="932"/>
      <c r="C3" s="933" t="s">
        <v>83</v>
      </c>
      <c r="D3" s="155"/>
      <c r="E3" s="873"/>
      <c r="F3" s="874" t="s">
        <v>337</v>
      </c>
      <c r="G3" s="875" t="s">
        <v>338</v>
      </c>
      <c r="H3" s="876" t="s">
        <v>92</v>
      </c>
      <c r="I3" s="874" t="s">
        <v>339</v>
      </c>
      <c r="J3" s="875" t="s">
        <v>340</v>
      </c>
    </row>
    <row r="4" spans="1:11" ht="27">
      <c r="A4" s="813" t="s">
        <v>74</v>
      </c>
      <c r="B4" s="877" t="s">
        <v>84</v>
      </c>
      <c r="C4" s="878" t="s">
        <v>85</v>
      </c>
      <c r="D4" s="879" t="s">
        <v>86</v>
      </c>
      <c r="E4" s="879" t="s">
        <v>93</v>
      </c>
      <c r="F4" s="880" t="s">
        <v>79</v>
      </c>
      <c r="G4" s="881" t="s">
        <v>69</v>
      </c>
      <c r="H4" s="882" t="s">
        <v>94</v>
      </c>
      <c r="I4" s="156" t="s">
        <v>71</v>
      </c>
      <c r="J4" s="883" t="s">
        <v>93</v>
      </c>
    </row>
    <row r="5" spans="1:11" ht="14.25" thickBot="1">
      <c r="A5" s="157"/>
      <c r="B5" s="884" t="s">
        <v>370</v>
      </c>
      <c r="C5" s="885" t="s">
        <v>370</v>
      </c>
      <c r="D5" s="886" t="s">
        <v>370</v>
      </c>
      <c r="E5" s="887" t="s">
        <v>71</v>
      </c>
      <c r="F5" s="888" t="s">
        <v>370</v>
      </c>
      <c r="G5" s="889" t="s">
        <v>95</v>
      </c>
      <c r="H5" s="890" t="s">
        <v>91</v>
      </c>
      <c r="I5" s="888" t="s">
        <v>370</v>
      </c>
      <c r="J5" s="891" t="s">
        <v>81</v>
      </c>
    </row>
    <row r="6" spans="1:11" ht="16.5" thickBot="1">
      <c r="A6" s="892" t="s">
        <v>344</v>
      </c>
      <c r="B6" s="893"/>
      <c r="C6" s="893"/>
      <c r="D6" s="893"/>
      <c r="E6" s="893"/>
      <c r="F6" s="893"/>
      <c r="G6" s="893"/>
      <c r="H6" s="893"/>
      <c r="I6" s="893"/>
      <c r="J6" s="894"/>
    </row>
    <row r="7" spans="1:11" ht="15.75" thickBot="1">
      <c r="A7" s="895" t="s">
        <v>22</v>
      </c>
      <c r="B7" s="896">
        <v>6.7720122568383427</v>
      </c>
      <c r="C7" s="897">
        <v>13073.382735209156</v>
      </c>
      <c r="D7" s="898">
        <v>13334.850389913339</v>
      </c>
      <c r="E7" s="899">
        <v>-0.65956777900354235</v>
      </c>
      <c r="F7" s="900">
        <v>306.67868059887712</v>
      </c>
      <c r="G7" s="899">
        <v>0.2021416463374239</v>
      </c>
      <c r="H7" s="899">
        <v>-5.9961882421932264</v>
      </c>
      <c r="I7" s="899">
        <v>100</v>
      </c>
      <c r="J7" s="901" t="s">
        <v>23</v>
      </c>
    </row>
    <row r="8" spans="1:11" ht="15">
      <c r="A8" s="902" t="s">
        <v>104</v>
      </c>
      <c r="B8" s="903">
        <v>7.1898331535539217</v>
      </c>
      <c r="C8" s="904">
        <v>13339.208077094474</v>
      </c>
      <c r="D8" s="905">
        <v>13605.992238636363</v>
      </c>
      <c r="E8" s="906">
        <v>-1.7455859395389253</v>
      </c>
      <c r="F8" s="907">
        <v>251.40000000000003</v>
      </c>
      <c r="G8" s="908">
        <v>-11.713888381631973</v>
      </c>
      <c r="H8" s="908">
        <v>-72</v>
      </c>
      <c r="I8" s="908">
        <v>0.10917030567685589</v>
      </c>
      <c r="J8" s="909">
        <v>-0.2573448680513365</v>
      </c>
    </row>
    <row r="9" spans="1:11" ht="15">
      <c r="A9" s="910" t="s">
        <v>105</v>
      </c>
      <c r="B9" s="911">
        <v>7.4651216014097059</v>
      </c>
      <c r="C9" s="912">
        <v>14005.85666305761</v>
      </c>
      <c r="D9" s="913">
        <v>14285.973796318762</v>
      </c>
      <c r="E9" s="914">
        <v>-0.45943307332859074</v>
      </c>
      <c r="F9" s="915">
        <v>346.38022071307302</v>
      </c>
      <c r="G9" s="916">
        <v>-0.78097046643321621</v>
      </c>
      <c r="H9" s="916">
        <v>-7.4263261296660126</v>
      </c>
      <c r="I9" s="916">
        <v>36.74360573923893</v>
      </c>
      <c r="J9" s="917">
        <v>-0.56763894629105494</v>
      </c>
    </row>
    <row r="10" spans="1:11" ht="15">
      <c r="A10" s="910" t="s">
        <v>106</v>
      </c>
      <c r="B10" s="911">
        <v>7.4352956835972677</v>
      </c>
      <c r="C10" s="912">
        <v>13949.898093053034</v>
      </c>
      <c r="D10" s="913">
        <v>14228.896054914096</v>
      </c>
      <c r="E10" s="914">
        <v>-0.81046741990651616</v>
      </c>
      <c r="F10" s="915">
        <v>382.57102473498236</v>
      </c>
      <c r="G10" s="916">
        <v>-0.44762192562473374</v>
      </c>
      <c r="H10" s="916">
        <v>27.765237020316025</v>
      </c>
      <c r="I10" s="916">
        <v>8.8271990018714916</v>
      </c>
      <c r="J10" s="917">
        <v>2.3325501234079233</v>
      </c>
    </row>
    <row r="11" spans="1:11" ht="15">
      <c r="A11" s="910" t="s">
        <v>107</v>
      </c>
      <c r="B11" s="918" t="s">
        <v>101</v>
      </c>
      <c r="C11" s="912" t="s">
        <v>101</v>
      </c>
      <c r="D11" s="913" t="s">
        <v>101</v>
      </c>
      <c r="E11" s="914" t="s">
        <v>101</v>
      </c>
      <c r="F11" s="915" t="s">
        <v>101</v>
      </c>
      <c r="G11" s="916" t="s">
        <v>101</v>
      </c>
      <c r="H11" s="916" t="s">
        <v>101</v>
      </c>
      <c r="I11" s="916" t="s">
        <v>101</v>
      </c>
      <c r="J11" s="917" t="s">
        <v>101</v>
      </c>
    </row>
    <row r="12" spans="1:11" ht="15">
      <c r="A12" s="910" t="s">
        <v>99</v>
      </c>
      <c r="B12" s="911">
        <v>5.4668172226002909</v>
      </c>
      <c r="C12" s="912">
        <v>11225.49737700265</v>
      </c>
      <c r="D12" s="913">
        <v>11450.007324542703</v>
      </c>
      <c r="E12" s="914">
        <v>0.22760903670442362</v>
      </c>
      <c r="F12" s="915">
        <v>258.65092678405932</v>
      </c>
      <c r="G12" s="916">
        <v>0.32633422704378112</v>
      </c>
      <c r="H12" s="916">
        <v>-2.2202084277299505</v>
      </c>
      <c r="I12" s="916">
        <v>33.655645664379293</v>
      </c>
      <c r="J12" s="917">
        <v>1.2996861276544749</v>
      </c>
    </row>
    <row r="13" spans="1:11" ht="15.75" thickBot="1">
      <c r="A13" s="919" t="s">
        <v>108</v>
      </c>
      <c r="B13" s="920">
        <v>6.8832053503975796</v>
      </c>
      <c r="C13" s="921">
        <v>13288.041216983744</v>
      </c>
      <c r="D13" s="922">
        <v>13553.802041323419</v>
      </c>
      <c r="E13" s="923">
        <v>-1.5022679183997658</v>
      </c>
      <c r="F13" s="924">
        <v>282.17977358490572</v>
      </c>
      <c r="G13" s="925">
        <v>-0.23042227800910375</v>
      </c>
      <c r="H13" s="925">
        <v>-17.239225484072453</v>
      </c>
      <c r="I13" s="925">
        <v>20.664379288833437</v>
      </c>
      <c r="J13" s="926">
        <v>-2.8072524367199989</v>
      </c>
    </row>
    <row r="14" spans="1:11" ht="16.5" thickBot="1">
      <c r="A14" s="892" t="s">
        <v>341</v>
      </c>
      <c r="B14" s="893"/>
      <c r="C14" s="893"/>
      <c r="D14" s="893"/>
      <c r="E14" s="893"/>
      <c r="F14" s="893"/>
      <c r="G14" s="893"/>
      <c r="H14" s="893"/>
      <c r="I14" s="893"/>
      <c r="J14" s="894"/>
    </row>
    <row r="15" spans="1:11" ht="15.75" thickBot="1">
      <c r="A15" s="895" t="s">
        <v>22</v>
      </c>
      <c r="B15" s="927">
        <v>6.8680336780098914</v>
      </c>
      <c r="C15" s="928">
        <v>13258.752274150369</v>
      </c>
      <c r="D15" s="929">
        <v>13523.927319633376</v>
      </c>
      <c r="E15" s="899">
        <v>-0.23650558073232561</v>
      </c>
      <c r="F15" s="899">
        <v>310.41356709572426</v>
      </c>
      <c r="G15" s="899">
        <v>-0.49027147040361807</v>
      </c>
      <c r="H15" s="899">
        <v>-1.3284671532846717</v>
      </c>
      <c r="I15" s="899">
        <v>100</v>
      </c>
      <c r="J15" s="901" t="s">
        <v>23</v>
      </c>
    </row>
    <row r="16" spans="1:11" ht="15">
      <c r="A16" s="902" t="s">
        <v>104</v>
      </c>
      <c r="B16" s="903">
        <v>7.2075250182001023</v>
      </c>
      <c r="C16" s="904">
        <v>13372.031573655104</v>
      </c>
      <c r="D16" s="905">
        <v>13639.472205128206</v>
      </c>
      <c r="E16" s="906">
        <v>-3.2814494744519993</v>
      </c>
      <c r="F16" s="907">
        <v>278.57142857142856</v>
      </c>
      <c r="G16" s="908">
        <v>-1.561387832987545</v>
      </c>
      <c r="H16" s="908">
        <v>-30</v>
      </c>
      <c r="I16" s="908">
        <v>0.10356561621541649</v>
      </c>
      <c r="J16" s="909">
        <v>-4.2419785244437513E-2</v>
      </c>
    </row>
    <row r="17" spans="1:10" ht="15">
      <c r="A17" s="910" t="s">
        <v>105</v>
      </c>
      <c r="B17" s="911">
        <v>7.5150762717524673</v>
      </c>
      <c r="C17" s="912">
        <v>14099.58024719037</v>
      </c>
      <c r="D17" s="913">
        <v>14381.571852134177</v>
      </c>
      <c r="E17" s="914">
        <v>-0.37103962653496209</v>
      </c>
      <c r="F17" s="915">
        <v>345.38705752212394</v>
      </c>
      <c r="G17" s="916">
        <v>-1.2727402338853779</v>
      </c>
      <c r="H17" s="916">
        <v>2.4943310657596371</v>
      </c>
      <c r="I17" s="916">
        <v>40.124278739458504</v>
      </c>
      <c r="J17" s="917">
        <v>1.4965415131811355</v>
      </c>
    </row>
    <row r="18" spans="1:10" ht="15">
      <c r="A18" s="910" t="s">
        <v>106</v>
      </c>
      <c r="B18" s="911">
        <v>7.5228059646306109</v>
      </c>
      <c r="C18" s="912">
        <v>14114.082485235667</v>
      </c>
      <c r="D18" s="913">
        <v>14396.364134940381</v>
      </c>
      <c r="E18" s="914">
        <v>0.19424256294824369</v>
      </c>
      <c r="F18" s="915">
        <v>373.62980769230768</v>
      </c>
      <c r="G18" s="916">
        <v>-3.7885162554771694E-3</v>
      </c>
      <c r="H18" s="916">
        <v>-18.110236220472441</v>
      </c>
      <c r="I18" s="916">
        <v>9.2321349312028396</v>
      </c>
      <c r="J18" s="917">
        <v>-1.8919526600380365</v>
      </c>
    </row>
    <row r="19" spans="1:10" ht="15">
      <c r="A19" s="910" t="s">
        <v>107</v>
      </c>
      <c r="B19" s="918" t="s">
        <v>101</v>
      </c>
      <c r="C19" s="912" t="s">
        <v>101</v>
      </c>
      <c r="D19" s="913" t="s">
        <v>101</v>
      </c>
      <c r="E19" s="914" t="s">
        <v>101</v>
      </c>
      <c r="F19" s="915" t="s">
        <v>101</v>
      </c>
      <c r="G19" s="916" t="s">
        <v>101</v>
      </c>
      <c r="H19" s="916" t="s">
        <v>101</v>
      </c>
      <c r="I19" s="916" t="s">
        <v>101</v>
      </c>
      <c r="J19" s="917" t="s">
        <v>101</v>
      </c>
    </row>
    <row r="20" spans="1:10" ht="15">
      <c r="A20" s="910" t="s">
        <v>99</v>
      </c>
      <c r="B20" s="911">
        <v>5.5917949866733201</v>
      </c>
      <c r="C20" s="912">
        <v>11482.125229308665</v>
      </c>
      <c r="D20" s="913">
        <v>11711.76773389484</v>
      </c>
      <c r="E20" s="914">
        <v>-0.95422121643980695</v>
      </c>
      <c r="F20" s="915">
        <v>267.80533270410569</v>
      </c>
      <c r="G20" s="916">
        <v>0.2282083225656705</v>
      </c>
      <c r="H20" s="916">
        <v>-7.0614035087719298</v>
      </c>
      <c r="I20" s="916">
        <v>31.350791537209648</v>
      </c>
      <c r="J20" s="917">
        <v>-1.9338799956370671</v>
      </c>
    </row>
    <row r="21" spans="1:10" ht="15.75" thickBot="1">
      <c r="A21" s="919" t="s">
        <v>108</v>
      </c>
      <c r="B21" s="920">
        <v>6.8984516809895897</v>
      </c>
      <c r="C21" s="921">
        <v>13317.474287624689</v>
      </c>
      <c r="D21" s="922">
        <v>13583.823773377184</v>
      </c>
      <c r="E21" s="923">
        <v>-0.12442039780518623</v>
      </c>
      <c r="F21" s="924">
        <v>276.65466461063994</v>
      </c>
      <c r="G21" s="925">
        <v>1.3594253249405337</v>
      </c>
      <c r="H21" s="925">
        <v>13.275109170305676</v>
      </c>
      <c r="I21" s="925">
        <v>19.189229175913596</v>
      </c>
      <c r="J21" s="926">
        <v>2.4739007087603113</v>
      </c>
    </row>
    <row r="22" spans="1:10" ht="16.5" thickBot="1">
      <c r="A22" s="892" t="s">
        <v>345</v>
      </c>
      <c r="B22" s="893"/>
      <c r="C22" s="893"/>
      <c r="D22" s="893"/>
      <c r="E22" s="893"/>
      <c r="F22" s="893"/>
      <c r="G22" s="893"/>
      <c r="H22" s="893"/>
      <c r="I22" s="893"/>
      <c r="J22" s="894"/>
    </row>
    <row r="23" spans="1:10" ht="15.75" thickBot="1">
      <c r="A23" s="895" t="s">
        <v>22</v>
      </c>
      <c r="B23" s="927">
        <v>5.9075234968991888</v>
      </c>
      <c r="C23" s="928">
        <v>11404.4855152494</v>
      </c>
      <c r="D23" s="929">
        <v>11632.575225554388</v>
      </c>
      <c r="E23" s="899">
        <v>-3.3351012396134969</v>
      </c>
      <c r="F23" s="899">
        <v>285.28906088751296</v>
      </c>
      <c r="G23" s="899">
        <v>-6.6625219337930401</v>
      </c>
      <c r="H23" s="899">
        <v>35.146443514644346</v>
      </c>
      <c r="I23" s="899">
        <v>100</v>
      </c>
      <c r="J23" s="901" t="s">
        <v>23</v>
      </c>
    </row>
    <row r="24" spans="1:10" ht="15">
      <c r="A24" s="902" t="s">
        <v>104</v>
      </c>
      <c r="B24" s="930" t="s">
        <v>101</v>
      </c>
      <c r="C24" s="904" t="s">
        <v>101</v>
      </c>
      <c r="D24" s="905" t="s">
        <v>101</v>
      </c>
      <c r="E24" s="906" t="s">
        <v>101</v>
      </c>
      <c r="F24" s="907" t="s">
        <v>101</v>
      </c>
      <c r="G24" s="908" t="s">
        <v>101</v>
      </c>
      <c r="H24" s="931" t="s">
        <v>101</v>
      </c>
      <c r="I24" s="931" t="s">
        <v>101</v>
      </c>
      <c r="J24" s="946" t="s">
        <v>101</v>
      </c>
    </row>
    <row r="25" spans="1:10" ht="15">
      <c r="A25" s="910" t="s">
        <v>105</v>
      </c>
      <c r="B25" s="918">
        <v>6.8772927309347089</v>
      </c>
      <c r="C25" s="912">
        <v>12902.988238151424</v>
      </c>
      <c r="D25" s="913">
        <v>13161.048002914453</v>
      </c>
      <c r="E25" s="914">
        <v>0.24136135623006449</v>
      </c>
      <c r="F25" s="915">
        <v>360.04320987654319</v>
      </c>
      <c r="G25" s="916">
        <v>4.8739338854167906</v>
      </c>
      <c r="H25" s="916">
        <v>-34.677419354838712</v>
      </c>
      <c r="I25" s="916">
        <v>16.718266253869967</v>
      </c>
      <c r="J25" s="917">
        <v>-17.870297204986382</v>
      </c>
    </row>
    <row r="26" spans="1:10" ht="15">
      <c r="A26" s="910" t="s">
        <v>106</v>
      </c>
      <c r="B26" s="911">
        <v>6.9034062287139619</v>
      </c>
      <c r="C26" s="912">
        <v>12951.981667380791</v>
      </c>
      <c r="D26" s="913">
        <v>13211.021300728407</v>
      </c>
      <c r="E26" s="914">
        <v>0.58622921120721216</v>
      </c>
      <c r="F26" s="915">
        <v>369.64230769230767</v>
      </c>
      <c r="G26" s="916">
        <v>-2.6805136941423182</v>
      </c>
      <c r="H26" s="916">
        <v>-49.019607843137251</v>
      </c>
      <c r="I26" s="916">
        <v>2.6831785345717232</v>
      </c>
      <c r="J26" s="917">
        <v>-4.4297921767253481</v>
      </c>
    </row>
    <row r="27" spans="1:10" ht="15">
      <c r="A27" s="910" t="s">
        <v>107</v>
      </c>
      <c r="B27" s="918" t="s">
        <v>101</v>
      </c>
      <c r="C27" s="912" t="s">
        <v>101</v>
      </c>
      <c r="D27" s="913" t="s">
        <v>101</v>
      </c>
      <c r="E27" s="914" t="s">
        <v>101</v>
      </c>
      <c r="F27" s="915" t="s">
        <v>101</v>
      </c>
      <c r="G27" s="916" t="s">
        <v>101</v>
      </c>
      <c r="H27" s="916" t="s">
        <v>101</v>
      </c>
      <c r="I27" s="916" t="s">
        <v>101</v>
      </c>
      <c r="J27" s="917" t="s">
        <v>101</v>
      </c>
    </row>
    <row r="28" spans="1:10" ht="15">
      <c r="A28" s="910" t="s">
        <v>99</v>
      </c>
      <c r="B28" s="911">
        <v>5.1991911023139092</v>
      </c>
      <c r="C28" s="912">
        <v>10675.957088940266</v>
      </c>
      <c r="D28" s="913">
        <v>10889.47623071907</v>
      </c>
      <c r="E28" s="914">
        <v>8.0040473677794495</v>
      </c>
      <c r="F28" s="915">
        <v>261.96801242236029</v>
      </c>
      <c r="G28" s="916">
        <v>-1.5276189674975678</v>
      </c>
      <c r="H28" s="916">
        <v>163.9344262295082</v>
      </c>
      <c r="I28" s="916">
        <v>66.460268317853462</v>
      </c>
      <c r="J28" s="917">
        <v>32.429584914785124</v>
      </c>
    </row>
    <row r="29" spans="1:10" ht="15.75" thickBot="1">
      <c r="A29" s="919" t="s">
        <v>108</v>
      </c>
      <c r="B29" s="920">
        <v>6.1758469552798303</v>
      </c>
      <c r="C29" s="921">
        <v>11922.484469652181</v>
      </c>
      <c r="D29" s="922">
        <v>12160.934159045226</v>
      </c>
      <c r="E29" s="923">
        <v>-0.94623622346557779</v>
      </c>
      <c r="F29" s="924">
        <v>290.5109489051095</v>
      </c>
      <c r="G29" s="925">
        <v>1.6475200071769285</v>
      </c>
      <c r="H29" s="925">
        <v>-21.264367816091951</v>
      </c>
      <c r="I29" s="925">
        <v>14.138286893704851</v>
      </c>
      <c r="J29" s="926">
        <v>-10.129495533073392</v>
      </c>
    </row>
    <row r="30" spans="1:10">
      <c r="A30" s="81" t="s">
        <v>314</v>
      </c>
    </row>
    <row r="32" spans="1:10" ht="15.75" thickBot="1">
      <c r="A32" s="63" t="s">
        <v>61</v>
      </c>
      <c r="B32" s="64"/>
    </row>
    <row r="33" spans="1:8" ht="15" thickBot="1">
      <c r="A33" s="667" t="s">
        <v>59</v>
      </c>
      <c r="B33" s="1093" t="s">
        <v>60</v>
      </c>
      <c r="C33" s="1094"/>
      <c r="D33" s="1094"/>
      <c r="E33" s="1094"/>
      <c r="F33" s="1094"/>
      <c r="G33" s="1094"/>
      <c r="H33" s="1095"/>
    </row>
    <row r="34" spans="1:8" ht="15.75">
      <c r="A34" s="668" t="s">
        <v>63</v>
      </c>
      <c r="B34" s="1099" t="s">
        <v>64</v>
      </c>
      <c r="C34" s="1100"/>
      <c r="D34" s="1100"/>
      <c r="E34" s="1100"/>
      <c r="F34" s="1100"/>
      <c r="G34" s="1100"/>
      <c r="H34" s="1101"/>
    </row>
    <row r="35" spans="1:8" ht="15.75">
      <c r="A35" s="665" t="s">
        <v>65</v>
      </c>
      <c r="B35" s="1096" t="s">
        <v>66</v>
      </c>
      <c r="C35" s="1097"/>
      <c r="D35" s="1097"/>
      <c r="E35" s="1097"/>
      <c r="F35" s="1097"/>
      <c r="G35" s="1097"/>
      <c r="H35" s="1098"/>
    </row>
    <row r="36" spans="1:8" ht="16.5" thickBot="1">
      <c r="A36" s="666" t="s">
        <v>67</v>
      </c>
      <c r="B36" s="1102" t="s">
        <v>62</v>
      </c>
      <c r="C36" s="1103"/>
      <c r="D36" s="1103"/>
      <c r="E36" s="1103"/>
      <c r="F36" s="1103"/>
      <c r="G36" s="1103"/>
      <c r="H36" s="1104"/>
    </row>
    <row r="37" spans="1:8">
      <c r="A37" s="1092"/>
      <c r="B37" s="109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5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zoomScale="90" zoomScaleNormal="90" workbookViewId="0">
      <selection sqref="A1:XFD1048576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21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814" t="s">
        <v>350</v>
      </c>
      <c r="B1" s="814"/>
      <c r="C1" s="815"/>
      <c r="D1" s="815"/>
      <c r="E1" s="955" t="s">
        <v>371</v>
      </c>
      <c r="F1" s="127"/>
      <c r="G1" s="816"/>
      <c r="H1" s="815"/>
      <c r="I1" s="815"/>
      <c r="J1" s="815"/>
      <c r="K1" s="815"/>
    </row>
    <row r="2" spans="1:12" ht="15" customHeight="1" thickBot="1">
      <c r="A2" s="817" t="s">
        <v>351</v>
      </c>
      <c r="B2" s="817"/>
      <c r="C2" s="815"/>
      <c r="D2" s="815"/>
      <c r="E2" s="815"/>
      <c r="F2" s="816"/>
      <c r="G2" s="815"/>
      <c r="H2" s="815"/>
      <c r="I2" s="815"/>
      <c r="J2" s="815"/>
      <c r="K2" s="815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240"/>
    </row>
    <row r="4" spans="1:12">
      <c r="A4" s="30"/>
      <c r="B4" s="31"/>
      <c r="C4" s="3" t="s">
        <v>9</v>
      </c>
      <c r="D4" s="3"/>
      <c r="E4" s="3"/>
      <c r="F4" s="3"/>
      <c r="G4" s="1062"/>
      <c r="H4" s="1108" t="s">
        <v>10</v>
      </c>
      <c r="I4" s="1109"/>
      <c r="J4" s="1063" t="s">
        <v>11</v>
      </c>
      <c r="K4" s="32" t="s">
        <v>12</v>
      </c>
      <c r="L4" s="1064"/>
    </row>
    <row r="5" spans="1:12" ht="15.75">
      <c r="A5" s="33" t="s">
        <v>13</v>
      </c>
      <c r="B5" s="34" t="s">
        <v>14</v>
      </c>
      <c r="C5" s="718" t="s">
        <v>40</v>
      </c>
      <c r="D5" s="718"/>
      <c r="E5" s="719" t="s">
        <v>41</v>
      </c>
      <c r="F5" s="720"/>
      <c r="G5" s="1065"/>
      <c r="H5" s="1110" t="s">
        <v>15</v>
      </c>
      <c r="I5" s="1111"/>
      <c r="J5" s="1066" t="s">
        <v>16</v>
      </c>
      <c r="K5" s="86" t="s">
        <v>17</v>
      </c>
      <c r="L5" s="1067"/>
    </row>
    <row r="6" spans="1:12" ht="26.25" thickBot="1">
      <c r="A6" s="35" t="s">
        <v>18</v>
      </c>
      <c r="B6" s="36" t="s">
        <v>19</v>
      </c>
      <c r="C6" s="728" t="s">
        <v>370</v>
      </c>
      <c r="D6" s="1077" t="s">
        <v>365</v>
      </c>
      <c r="E6" s="935" t="s">
        <v>370</v>
      </c>
      <c r="F6" s="936" t="s">
        <v>365</v>
      </c>
      <c r="G6" s="1025" t="s">
        <v>20</v>
      </c>
      <c r="H6" s="85" t="s">
        <v>370</v>
      </c>
      <c r="I6" s="937" t="s">
        <v>20</v>
      </c>
      <c r="J6" s="1026" t="s">
        <v>20</v>
      </c>
      <c r="K6" s="729" t="s">
        <v>370</v>
      </c>
      <c r="L6" s="1027" t="s">
        <v>21</v>
      </c>
    </row>
    <row r="7" spans="1:12" ht="15" thickBot="1">
      <c r="A7" s="37" t="s">
        <v>22</v>
      </c>
      <c r="B7" s="38" t="s">
        <v>23</v>
      </c>
      <c r="C7" s="87">
        <v>13056.700266065624</v>
      </c>
      <c r="D7" s="87">
        <v>13155.51348103584</v>
      </c>
      <c r="E7" s="88">
        <v>13317.834271386937</v>
      </c>
      <c r="F7" s="727">
        <v>13418.623750656556</v>
      </c>
      <c r="G7" s="1028">
        <v>-0.75111636738966858</v>
      </c>
      <c r="H7" s="89">
        <v>306.98449787835926</v>
      </c>
      <c r="I7" s="89">
        <v>-0.60025095896899927</v>
      </c>
      <c r="J7" s="90">
        <v>-1.7236586043925493</v>
      </c>
      <c r="K7" s="89">
        <v>100</v>
      </c>
      <c r="L7" s="1029" t="s">
        <v>23</v>
      </c>
    </row>
    <row r="8" spans="1:12" ht="15" thickBot="1">
      <c r="A8" s="39"/>
      <c r="B8" s="40"/>
      <c r="C8" s="91"/>
      <c r="D8" s="91"/>
      <c r="E8" s="91"/>
      <c r="F8" s="91"/>
      <c r="G8" s="1030"/>
      <c r="H8" s="90"/>
      <c r="I8" s="90"/>
      <c r="J8" s="90"/>
      <c r="K8" s="90"/>
      <c r="L8" s="1031"/>
    </row>
    <row r="9" spans="1:12" ht="15">
      <c r="A9" s="41" t="s">
        <v>109</v>
      </c>
      <c r="B9" s="42" t="s">
        <v>23</v>
      </c>
      <c r="C9" s="92">
        <v>13356.460128957244</v>
      </c>
      <c r="D9" s="92">
        <v>13647.162039609813</v>
      </c>
      <c r="E9" s="93">
        <v>13623.589331536388</v>
      </c>
      <c r="F9" s="93">
        <v>13920.105280402009</v>
      </c>
      <c r="G9" s="1032">
        <v>-2.1301272001375091</v>
      </c>
      <c r="H9" s="94">
        <v>265</v>
      </c>
      <c r="I9" s="94">
        <v>-6.7736131632642707</v>
      </c>
      <c r="J9" s="94">
        <v>-60</v>
      </c>
      <c r="K9" s="94">
        <v>9.9009900990099015E-2</v>
      </c>
      <c r="L9" s="1033">
        <v>-0.14424836979110753</v>
      </c>
    </row>
    <row r="10" spans="1:12" ht="15">
      <c r="A10" s="50" t="s">
        <v>110</v>
      </c>
      <c r="B10" s="95" t="s">
        <v>23</v>
      </c>
      <c r="C10" s="96">
        <v>14018.809262021336</v>
      </c>
      <c r="D10" s="96">
        <v>14056.533904839893</v>
      </c>
      <c r="E10" s="97">
        <v>14299.185447261763</v>
      </c>
      <c r="F10" s="97">
        <v>14337.664582936692</v>
      </c>
      <c r="G10" s="1034">
        <v>-0.26837798758887477</v>
      </c>
      <c r="H10" s="98">
        <v>346.24904397705546</v>
      </c>
      <c r="I10" s="98">
        <v>-0.84600156270904603</v>
      </c>
      <c r="J10" s="98">
        <v>-3.8426181283324139</v>
      </c>
      <c r="K10" s="98">
        <v>36.987270155586991</v>
      </c>
      <c r="L10" s="1035">
        <v>-0.81506512381250928</v>
      </c>
    </row>
    <row r="11" spans="1:12" ht="15">
      <c r="A11" s="43" t="s">
        <v>111</v>
      </c>
      <c r="B11" s="44" t="s">
        <v>23</v>
      </c>
      <c r="C11" s="99">
        <v>14012.362015615576</v>
      </c>
      <c r="D11" s="99">
        <v>14029.102157532419</v>
      </c>
      <c r="E11" s="100">
        <v>14292.609255927888</v>
      </c>
      <c r="F11" s="100">
        <v>14309.684200683068</v>
      </c>
      <c r="G11" s="1036">
        <v>-0.11932439958643971</v>
      </c>
      <c r="H11" s="101">
        <v>377.67500000000001</v>
      </c>
      <c r="I11" s="101">
        <v>1.817516302826188E-2</v>
      </c>
      <c r="J11" s="101">
        <v>-3.1847133757961785</v>
      </c>
      <c r="K11" s="101">
        <v>8.5997171145686</v>
      </c>
      <c r="L11" s="1037">
        <v>-0.1297796883226976</v>
      </c>
    </row>
    <row r="12" spans="1:12" ht="15">
      <c r="A12" s="43" t="s">
        <v>112</v>
      </c>
      <c r="B12" s="44" t="s">
        <v>23</v>
      </c>
      <c r="C12" s="99" t="s">
        <v>101</v>
      </c>
      <c r="D12" s="99" t="s">
        <v>259</v>
      </c>
      <c r="E12" s="100" t="s">
        <v>101</v>
      </c>
      <c r="F12" s="100">
        <v>10410.379999999999</v>
      </c>
      <c r="G12" s="1036" t="s">
        <v>101</v>
      </c>
      <c r="H12" s="101" t="s">
        <v>101</v>
      </c>
      <c r="I12" s="101" t="s">
        <v>101</v>
      </c>
      <c r="J12" s="101" t="s">
        <v>101</v>
      </c>
      <c r="K12" s="101">
        <v>0</v>
      </c>
      <c r="L12" s="1037">
        <v>-4.8651654156241314E-2</v>
      </c>
    </row>
    <row r="13" spans="1:12" ht="15">
      <c r="A13" s="43" t="s">
        <v>99</v>
      </c>
      <c r="B13" s="44" t="s">
        <v>23</v>
      </c>
      <c r="C13" s="99">
        <v>11266.397030071783</v>
      </c>
      <c r="D13" s="99">
        <v>11323.797374526997</v>
      </c>
      <c r="E13" s="100">
        <v>11491.724970673218</v>
      </c>
      <c r="F13" s="100">
        <v>11550.273322017538</v>
      </c>
      <c r="G13" s="1036">
        <v>-0.50690013744274487</v>
      </c>
      <c r="H13" s="101">
        <v>263.04135338345867</v>
      </c>
      <c r="I13" s="101">
        <v>0.1099157197510657</v>
      </c>
      <c r="J13" s="101">
        <v>4.0160642570281126</v>
      </c>
      <c r="K13" s="101">
        <v>34.801980198019798</v>
      </c>
      <c r="L13" s="1037">
        <v>1.9204122247087057</v>
      </c>
    </row>
    <row r="14" spans="1:12" ht="15.75" thickBot="1">
      <c r="A14" s="45" t="s">
        <v>113</v>
      </c>
      <c r="B14" s="46" t="s">
        <v>23</v>
      </c>
      <c r="C14" s="102">
        <v>13231.35454123861</v>
      </c>
      <c r="D14" s="102">
        <v>13341.918533550503</v>
      </c>
      <c r="E14" s="103">
        <v>13495.981632063382</v>
      </c>
      <c r="F14" s="103">
        <v>13608.756904221513</v>
      </c>
      <c r="G14" s="1041">
        <v>-0.82869635303094769</v>
      </c>
      <c r="H14" s="104">
        <v>279.98876404494376</v>
      </c>
      <c r="I14" s="104">
        <v>0.30465461366385066</v>
      </c>
      <c r="J14" s="104">
        <v>-5.5136986301369868</v>
      </c>
      <c r="K14" s="104">
        <v>19.512022630834512</v>
      </c>
      <c r="L14" s="1042">
        <v>-0.78266738862615171</v>
      </c>
    </row>
    <row r="15" spans="1:12" ht="15" thickBot="1">
      <c r="A15" s="1241"/>
      <c r="B15" s="1242"/>
      <c r="C15" s="1243"/>
      <c r="D15" s="1243"/>
      <c r="E15" s="1243"/>
      <c r="F15" s="1243"/>
      <c r="G15" s="1244"/>
      <c r="H15" s="1245"/>
      <c r="I15" s="1245"/>
      <c r="J15" s="1245"/>
      <c r="K15" s="1245"/>
      <c r="L15" s="1246"/>
    </row>
    <row r="16" spans="1:12" ht="14.25">
      <c r="A16" s="1247" t="s">
        <v>114</v>
      </c>
      <c r="B16" s="1248" t="s">
        <v>25</v>
      </c>
      <c r="C16" s="996">
        <v>14042.176470588236</v>
      </c>
      <c r="D16" s="996" t="s">
        <v>101</v>
      </c>
      <c r="E16" s="1043">
        <v>14323.02</v>
      </c>
      <c r="F16" s="1043" t="s">
        <v>101</v>
      </c>
      <c r="G16" s="1249" t="s">
        <v>101</v>
      </c>
      <c r="H16" s="1250">
        <v>470</v>
      </c>
      <c r="I16" s="1250" t="s">
        <v>101</v>
      </c>
      <c r="J16" s="1250" t="s">
        <v>101</v>
      </c>
      <c r="K16" s="1251" t="s">
        <v>101</v>
      </c>
      <c r="L16" s="1033" t="s">
        <v>101</v>
      </c>
    </row>
    <row r="17" spans="1:12" ht="15">
      <c r="A17" s="43" t="s">
        <v>114</v>
      </c>
      <c r="B17" s="1252" t="s">
        <v>26</v>
      </c>
      <c r="C17" s="995" t="s">
        <v>101</v>
      </c>
      <c r="D17" s="99" t="s">
        <v>101</v>
      </c>
      <c r="E17" s="1044" t="s">
        <v>101</v>
      </c>
      <c r="F17" s="100" t="s">
        <v>101</v>
      </c>
      <c r="G17" s="1016" t="s">
        <v>101</v>
      </c>
      <c r="H17" s="1253" t="s">
        <v>101</v>
      </c>
      <c r="I17" s="1254" t="s">
        <v>101</v>
      </c>
      <c r="J17" s="1254" t="s">
        <v>101</v>
      </c>
      <c r="K17" s="1254" t="s">
        <v>101</v>
      </c>
      <c r="L17" s="1037" t="s">
        <v>101</v>
      </c>
    </row>
    <row r="18" spans="1:12" ht="15">
      <c r="A18" s="43" t="s">
        <v>114</v>
      </c>
      <c r="B18" s="1252" t="s">
        <v>27</v>
      </c>
      <c r="C18" s="99">
        <v>14042.176470588236</v>
      </c>
      <c r="D18" s="99" t="s">
        <v>101</v>
      </c>
      <c r="E18" s="100">
        <v>14323.02</v>
      </c>
      <c r="F18" s="100" t="s">
        <v>101</v>
      </c>
      <c r="G18" s="1016" t="s">
        <v>101</v>
      </c>
      <c r="H18" s="1254">
        <v>470</v>
      </c>
      <c r="I18" s="1254" t="s">
        <v>101</v>
      </c>
      <c r="J18" s="1254" t="s">
        <v>101</v>
      </c>
      <c r="K18" s="1255" t="s">
        <v>101</v>
      </c>
      <c r="L18" s="1256" t="s">
        <v>101</v>
      </c>
    </row>
    <row r="19" spans="1:12" ht="14.25">
      <c r="A19" s="58" t="s">
        <v>114</v>
      </c>
      <c r="B19" s="1257" t="s">
        <v>28</v>
      </c>
      <c r="C19" s="997" t="s">
        <v>101</v>
      </c>
      <c r="D19" s="110">
        <v>13868.899664282586</v>
      </c>
      <c r="E19" s="999" t="s">
        <v>101</v>
      </c>
      <c r="F19" s="111">
        <v>14146.277657568238</v>
      </c>
      <c r="G19" s="1258" t="s">
        <v>101</v>
      </c>
      <c r="H19" s="1259">
        <v>160</v>
      </c>
      <c r="I19" s="1255" t="s">
        <v>101</v>
      </c>
      <c r="J19" s="1255" t="s">
        <v>101</v>
      </c>
      <c r="K19" s="1255" t="s">
        <v>101</v>
      </c>
      <c r="L19" s="1256" t="s">
        <v>101</v>
      </c>
    </row>
    <row r="20" spans="1:12" ht="15">
      <c r="A20" s="43" t="s">
        <v>114</v>
      </c>
      <c r="B20" s="1252" t="s">
        <v>29</v>
      </c>
      <c r="C20" s="99" t="s">
        <v>259</v>
      </c>
      <c r="D20" s="99" t="s">
        <v>259</v>
      </c>
      <c r="E20" s="100" t="s">
        <v>259</v>
      </c>
      <c r="F20" s="100" t="s">
        <v>259</v>
      </c>
      <c r="G20" s="1260" t="s">
        <v>101</v>
      </c>
      <c r="H20" s="1253" t="s">
        <v>101</v>
      </c>
      <c r="I20" s="1253" t="s">
        <v>101</v>
      </c>
      <c r="J20" s="1253" t="s">
        <v>101</v>
      </c>
      <c r="K20" s="1253" t="s">
        <v>101</v>
      </c>
      <c r="L20" s="1040" t="s">
        <v>101</v>
      </c>
    </row>
    <row r="21" spans="1:12" ht="15">
      <c r="A21" s="43" t="s">
        <v>114</v>
      </c>
      <c r="B21" s="1252" t="s">
        <v>30</v>
      </c>
      <c r="C21" s="995" t="s">
        <v>101</v>
      </c>
      <c r="D21" s="99" t="s">
        <v>259</v>
      </c>
      <c r="E21" s="1044" t="s">
        <v>101</v>
      </c>
      <c r="F21" s="100" t="s">
        <v>259</v>
      </c>
      <c r="G21" s="1016" t="s">
        <v>101</v>
      </c>
      <c r="H21" s="1253" t="s">
        <v>101</v>
      </c>
      <c r="I21" s="1254" t="s">
        <v>101</v>
      </c>
      <c r="J21" s="1254" t="s">
        <v>101</v>
      </c>
      <c r="K21" s="1254" t="s">
        <v>101</v>
      </c>
      <c r="L21" s="1037" t="s">
        <v>101</v>
      </c>
    </row>
    <row r="22" spans="1:12" ht="14.25">
      <c r="A22" s="58" t="s">
        <v>114</v>
      </c>
      <c r="B22" s="1257" t="s">
        <v>31</v>
      </c>
      <c r="C22" s="110">
        <v>13356.515730837789</v>
      </c>
      <c r="D22" s="110">
        <v>12701.550793650793</v>
      </c>
      <c r="E22" s="111">
        <v>13623.646045454545</v>
      </c>
      <c r="F22" s="111">
        <v>12955.581809523808</v>
      </c>
      <c r="G22" s="1261">
        <v>5.1565745618590002</v>
      </c>
      <c r="H22" s="1259">
        <v>256.66666666666669</v>
      </c>
      <c r="I22" s="1259">
        <v>8.6477238654602573</v>
      </c>
      <c r="J22" s="1259">
        <v>50</v>
      </c>
      <c r="K22" s="1259">
        <v>8.4865629420084868E-2</v>
      </c>
      <c r="L22" s="1262">
        <v>2.9263738955809082E-2</v>
      </c>
    </row>
    <row r="23" spans="1:12" ht="15">
      <c r="A23" s="43" t="s">
        <v>114</v>
      </c>
      <c r="B23" s="1252" t="s">
        <v>32</v>
      </c>
      <c r="C23" s="99">
        <v>13360.784313725489</v>
      </c>
      <c r="D23" s="99">
        <v>11966.437254901961</v>
      </c>
      <c r="E23" s="100">
        <v>13628</v>
      </c>
      <c r="F23" s="100">
        <v>12205.766</v>
      </c>
      <c r="G23" s="1016">
        <v>11.652148664819565</v>
      </c>
      <c r="H23" s="1254">
        <v>260</v>
      </c>
      <c r="I23" s="1254">
        <v>21.495327102803738</v>
      </c>
      <c r="J23" s="1254">
        <v>40</v>
      </c>
      <c r="K23" s="1254">
        <v>4.9504950495049507E-2</v>
      </c>
      <c r="L23" s="1037">
        <v>1.4753768954877136E-2</v>
      </c>
    </row>
    <row r="24" spans="1:12" ht="15.75" thickBot="1">
      <c r="A24" s="45" t="s">
        <v>114</v>
      </c>
      <c r="B24" s="1263" t="s">
        <v>33</v>
      </c>
      <c r="C24" s="102">
        <v>13350.35</v>
      </c>
      <c r="D24" s="102" t="s">
        <v>259</v>
      </c>
      <c r="E24" s="103">
        <v>13617.357</v>
      </c>
      <c r="F24" s="103" t="s">
        <v>259</v>
      </c>
      <c r="G24" s="1264" t="s">
        <v>101</v>
      </c>
      <c r="H24" s="1265">
        <v>252</v>
      </c>
      <c r="I24" s="1266" t="s">
        <v>101</v>
      </c>
      <c r="J24" s="1265" t="s">
        <v>101</v>
      </c>
      <c r="K24" s="1265" t="s">
        <v>101</v>
      </c>
      <c r="L24" s="1042" t="s">
        <v>101</v>
      </c>
    </row>
    <row r="25" spans="1:12" ht="15" thickBot="1">
      <c r="A25" s="1267"/>
      <c r="B25" s="1268"/>
      <c r="C25" s="1269"/>
      <c r="D25" s="1269"/>
      <c r="E25" s="1269"/>
      <c r="F25" s="1269"/>
      <c r="G25" s="1270"/>
      <c r="H25" s="1271"/>
      <c r="I25" s="1271"/>
      <c r="J25" s="1271"/>
      <c r="K25" s="1271"/>
      <c r="L25" s="1272"/>
    </row>
    <row r="26" spans="1:12" ht="14.25">
      <c r="A26" s="48" t="s">
        <v>115</v>
      </c>
      <c r="B26" s="49" t="s">
        <v>25</v>
      </c>
      <c r="C26" s="105">
        <v>14667.297312527939</v>
      </c>
      <c r="D26" s="105">
        <v>14611.436217529488</v>
      </c>
      <c r="E26" s="106">
        <v>14960.643258778498</v>
      </c>
      <c r="F26" s="106">
        <v>14903.664941880079</v>
      </c>
      <c r="G26" s="1050">
        <v>0.38231077470285479</v>
      </c>
      <c r="H26" s="107">
        <v>418.74425087108017</v>
      </c>
      <c r="I26" s="107">
        <v>2.5259543026911984</v>
      </c>
      <c r="J26" s="108">
        <v>-40.083507306889352</v>
      </c>
      <c r="K26" s="108">
        <v>2.0297029702970297</v>
      </c>
      <c r="L26" s="1051">
        <v>-1.2994602212514832</v>
      </c>
    </row>
    <row r="27" spans="1:12" ht="15">
      <c r="A27" s="50" t="s">
        <v>115</v>
      </c>
      <c r="B27" s="51" t="s">
        <v>26</v>
      </c>
      <c r="C27" s="99">
        <v>14562.198039215686</v>
      </c>
      <c r="D27" s="99">
        <v>14601.034313725489</v>
      </c>
      <c r="E27" s="100">
        <v>14853.441999999999</v>
      </c>
      <c r="F27" s="100">
        <v>14893.055</v>
      </c>
      <c r="G27" s="1036">
        <v>-0.26598303705989934</v>
      </c>
      <c r="H27" s="101">
        <v>402.8</v>
      </c>
      <c r="I27" s="101">
        <v>2.7288956898750287</v>
      </c>
      <c r="J27" s="109">
        <v>-48.936170212765958</v>
      </c>
      <c r="K27" s="109">
        <v>1.0183875530410182</v>
      </c>
      <c r="L27" s="1045">
        <v>-0.94157908582470329</v>
      </c>
    </row>
    <row r="28" spans="1:12" ht="15">
      <c r="A28" s="50" t="s">
        <v>115</v>
      </c>
      <c r="B28" s="51" t="s">
        <v>27</v>
      </c>
      <c r="C28" s="99">
        <v>14765.331372549021</v>
      </c>
      <c r="D28" s="99">
        <v>14624.954901960784</v>
      </c>
      <c r="E28" s="100">
        <v>15060.638000000001</v>
      </c>
      <c r="F28" s="100">
        <v>14917.454</v>
      </c>
      <c r="G28" s="1036">
        <v>0.95984207492780682</v>
      </c>
      <c r="H28" s="101">
        <v>434.8</v>
      </c>
      <c r="I28" s="101">
        <v>0.69476609541454382</v>
      </c>
      <c r="J28" s="109">
        <v>-27.411167512690355</v>
      </c>
      <c r="K28" s="109">
        <v>1.0113154172560113</v>
      </c>
      <c r="L28" s="1045">
        <v>-0.35788113542677991</v>
      </c>
    </row>
    <row r="29" spans="1:12" ht="14.25">
      <c r="A29" s="48" t="s">
        <v>115</v>
      </c>
      <c r="B29" s="52" t="s">
        <v>28</v>
      </c>
      <c r="C29" s="110">
        <v>14241.498163748451</v>
      </c>
      <c r="D29" s="110">
        <v>14157.90110787409</v>
      </c>
      <c r="E29" s="111">
        <v>14526.32812702342</v>
      </c>
      <c r="F29" s="111">
        <v>14441.059130031572</v>
      </c>
      <c r="G29" s="1046">
        <v>0.59046221072887406</v>
      </c>
      <c r="H29" s="112">
        <v>371.01975830815707</v>
      </c>
      <c r="I29" s="112">
        <v>1.0763949859138511</v>
      </c>
      <c r="J29" s="113">
        <v>-14.38178996378686</v>
      </c>
      <c r="K29" s="113">
        <v>11.704384724186705</v>
      </c>
      <c r="L29" s="1047">
        <v>-1.7304220592439314</v>
      </c>
    </row>
    <row r="30" spans="1:12" ht="15">
      <c r="A30" s="50" t="s">
        <v>115</v>
      </c>
      <c r="B30" s="51" t="s">
        <v>29</v>
      </c>
      <c r="C30" s="99">
        <v>14200.562745098039</v>
      </c>
      <c r="D30" s="99">
        <v>14066.367647058823</v>
      </c>
      <c r="E30" s="100">
        <v>14484.574000000001</v>
      </c>
      <c r="F30" s="100">
        <v>14347.695</v>
      </c>
      <c r="G30" s="1036">
        <v>0.95401386773276697</v>
      </c>
      <c r="H30" s="101">
        <v>361.7</v>
      </c>
      <c r="I30" s="101">
        <v>1.3449145418884874</v>
      </c>
      <c r="J30" s="109">
        <v>-16.102470265324794</v>
      </c>
      <c r="K30" s="109">
        <v>6.4851485148514856</v>
      </c>
      <c r="L30" s="1045">
        <v>-1.1114597698301933</v>
      </c>
    </row>
    <row r="31" spans="1:12" ht="15">
      <c r="A31" s="50" t="s">
        <v>115</v>
      </c>
      <c r="B31" s="51" t="s">
        <v>30</v>
      </c>
      <c r="C31" s="99">
        <v>14289.580392156862</v>
      </c>
      <c r="D31" s="99">
        <v>14269.695098039216</v>
      </c>
      <c r="E31" s="100">
        <v>14575.371999999999</v>
      </c>
      <c r="F31" s="100">
        <v>14555.089</v>
      </c>
      <c r="G31" s="1036">
        <v>0.13935332171448384</v>
      </c>
      <c r="H31" s="101">
        <v>382.6</v>
      </c>
      <c r="I31" s="101">
        <v>0.60478569550355277</v>
      </c>
      <c r="J31" s="109">
        <v>-12.142857142857142</v>
      </c>
      <c r="K31" s="109">
        <v>5.2192362093352189</v>
      </c>
      <c r="L31" s="1045">
        <v>-0.6189622894137381</v>
      </c>
    </row>
    <row r="32" spans="1:12" ht="14.25">
      <c r="A32" s="48" t="s">
        <v>115</v>
      </c>
      <c r="B32" s="52" t="s">
        <v>31</v>
      </c>
      <c r="C32" s="110">
        <v>13819.437393204649</v>
      </c>
      <c r="D32" s="110">
        <v>13874.990648597462</v>
      </c>
      <c r="E32" s="111">
        <v>14095.826141068743</v>
      </c>
      <c r="F32" s="111">
        <v>14152.490461569412</v>
      </c>
      <c r="G32" s="1046">
        <v>-0.40038409249975743</v>
      </c>
      <c r="H32" s="112">
        <v>327.45291970802919</v>
      </c>
      <c r="I32" s="112">
        <v>-0.29536312513643354</v>
      </c>
      <c r="J32" s="113">
        <v>8.6223984142715562</v>
      </c>
      <c r="K32" s="113">
        <v>23.253182461103254</v>
      </c>
      <c r="L32" s="1047">
        <v>2.2148171566829049</v>
      </c>
    </row>
    <row r="33" spans="1:12" ht="15">
      <c r="A33" s="50" t="s">
        <v>115</v>
      </c>
      <c r="B33" s="51" t="s">
        <v>32</v>
      </c>
      <c r="C33" s="99">
        <v>13748.477450980392</v>
      </c>
      <c r="D33" s="99">
        <v>13838.180392156863</v>
      </c>
      <c r="E33" s="100">
        <v>14023.447</v>
      </c>
      <c r="F33" s="100">
        <v>14114.944</v>
      </c>
      <c r="G33" s="1036">
        <v>-0.64822786402836163</v>
      </c>
      <c r="H33" s="101">
        <v>316.8</v>
      </c>
      <c r="I33" s="101">
        <v>-0.34602076124566405</v>
      </c>
      <c r="J33" s="109">
        <v>13.753424657534246</v>
      </c>
      <c r="K33" s="109">
        <v>14.681753889674681</v>
      </c>
      <c r="L33" s="1045">
        <v>1.9975726275117669</v>
      </c>
    </row>
    <row r="34" spans="1:12" ht="15.75" thickBot="1">
      <c r="A34" s="53" t="s">
        <v>115</v>
      </c>
      <c r="B34" s="54" t="s">
        <v>33</v>
      </c>
      <c r="C34" s="114">
        <v>13930.818627450979</v>
      </c>
      <c r="D34" s="114">
        <v>13926.589215686274</v>
      </c>
      <c r="E34" s="115">
        <v>14209.434999999999</v>
      </c>
      <c r="F34" s="115">
        <v>14205.120999999999</v>
      </c>
      <c r="G34" s="1052">
        <v>3.0369329483362417E-2</v>
      </c>
      <c r="H34" s="109">
        <v>345.7</v>
      </c>
      <c r="I34" s="109">
        <v>0.377468060394893</v>
      </c>
      <c r="J34" s="109">
        <v>0.83194675540765384</v>
      </c>
      <c r="K34" s="109">
        <v>8.5714285714285712</v>
      </c>
      <c r="L34" s="1045">
        <v>0.21724452917113446</v>
      </c>
    </row>
    <row r="35" spans="1:12" ht="15.75" thickBot="1">
      <c r="A35" s="55"/>
      <c r="B35" s="56"/>
      <c r="C35" s="116"/>
      <c r="D35" s="116"/>
      <c r="E35" s="116"/>
      <c r="F35" s="116"/>
      <c r="G35" s="1053"/>
      <c r="H35" s="117"/>
      <c r="I35" s="117"/>
      <c r="J35" s="117"/>
      <c r="K35" s="117"/>
      <c r="L35" s="1054"/>
    </row>
    <row r="36" spans="1:12" ht="15">
      <c r="A36" s="50" t="s">
        <v>116</v>
      </c>
      <c r="B36" s="57" t="s">
        <v>30</v>
      </c>
      <c r="C36" s="118">
        <v>14163.208823529412</v>
      </c>
      <c r="D36" s="118">
        <v>14203.380392156863</v>
      </c>
      <c r="E36" s="119">
        <v>14446.473</v>
      </c>
      <c r="F36" s="119">
        <v>14487.448</v>
      </c>
      <c r="G36" s="1055">
        <v>-0.28283104105015844</v>
      </c>
      <c r="H36" s="120">
        <v>398.1</v>
      </c>
      <c r="I36" s="120">
        <v>-0.67365269461077559</v>
      </c>
      <c r="J36" s="120">
        <v>-8.8560885608856079</v>
      </c>
      <c r="K36" s="120">
        <v>3.4936350777934937</v>
      </c>
      <c r="L36" s="1056">
        <v>-0.2733930011611907</v>
      </c>
    </row>
    <row r="37" spans="1:12" ht="15.75" thickBot="1">
      <c r="A37" s="53" t="s">
        <v>116</v>
      </c>
      <c r="B37" s="54" t="s">
        <v>33</v>
      </c>
      <c r="C37" s="114">
        <v>13899.407843137255</v>
      </c>
      <c r="D37" s="114">
        <v>13881.812745098039</v>
      </c>
      <c r="E37" s="115">
        <v>14177.396000000001</v>
      </c>
      <c r="F37" s="115">
        <v>14159.449000000001</v>
      </c>
      <c r="G37" s="1052">
        <v>0.12674928240498706</v>
      </c>
      <c r="H37" s="109">
        <v>363.7</v>
      </c>
      <c r="I37" s="109">
        <v>1.0277777777777746</v>
      </c>
      <c r="J37" s="109">
        <v>1.1204481792717087</v>
      </c>
      <c r="K37" s="109">
        <v>5.1060820367751063</v>
      </c>
      <c r="L37" s="1045">
        <v>0.14361331283849221</v>
      </c>
    </row>
    <row r="38" spans="1:12" ht="15.75" thickBot="1">
      <c r="A38" s="55"/>
      <c r="B38" s="56"/>
      <c r="C38" s="116"/>
      <c r="D38" s="116"/>
      <c r="E38" s="116"/>
      <c r="F38" s="116"/>
      <c r="G38" s="1053"/>
      <c r="H38" s="117"/>
      <c r="I38" s="117"/>
      <c r="J38" s="117"/>
      <c r="K38" s="117"/>
      <c r="L38" s="1054"/>
    </row>
    <row r="39" spans="1:12" ht="14.25">
      <c r="A39" s="48" t="s">
        <v>117</v>
      </c>
      <c r="B39" s="49" t="s">
        <v>25</v>
      </c>
      <c r="C39" s="105" t="s">
        <v>101</v>
      </c>
      <c r="D39" s="105" t="s">
        <v>101</v>
      </c>
      <c r="E39" s="106" t="s">
        <v>101</v>
      </c>
      <c r="F39" s="106" t="s">
        <v>101</v>
      </c>
      <c r="G39" s="1050" t="s">
        <v>101</v>
      </c>
      <c r="H39" s="107" t="s">
        <v>101</v>
      </c>
      <c r="I39" s="107" t="s">
        <v>101</v>
      </c>
      <c r="J39" s="108" t="s">
        <v>101</v>
      </c>
      <c r="K39" s="108" t="s">
        <v>101</v>
      </c>
      <c r="L39" s="1051" t="s">
        <v>101</v>
      </c>
    </row>
    <row r="40" spans="1:12" ht="15">
      <c r="A40" s="43" t="s">
        <v>117</v>
      </c>
      <c r="B40" s="51" t="s">
        <v>26</v>
      </c>
      <c r="C40" s="99" t="s">
        <v>101</v>
      </c>
      <c r="D40" s="99" t="s">
        <v>101</v>
      </c>
      <c r="E40" s="100" t="s">
        <v>101</v>
      </c>
      <c r="F40" s="100" t="s">
        <v>101</v>
      </c>
      <c r="G40" s="1036" t="s">
        <v>101</v>
      </c>
      <c r="H40" s="101" t="s">
        <v>101</v>
      </c>
      <c r="I40" s="101" t="s">
        <v>101</v>
      </c>
      <c r="J40" s="109" t="s">
        <v>101</v>
      </c>
      <c r="K40" s="109" t="s">
        <v>101</v>
      </c>
      <c r="L40" s="1045" t="s">
        <v>101</v>
      </c>
    </row>
    <row r="41" spans="1:12" ht="15">
      <c r="A41" s="43" t="s">
        <v>117</v>
      </c>
      <c r="B41" s="51" t="s">
        <v>27</v>
      </c>
      <c r="C41" s="99" t="s">
        <v>101</v>
      </c>
      <c r="D41" s="99" t="s">
        <v>101</v>
      </c>
      <c r="E41" s="100" t="s">
        <v>101</v>
      </c>
      <c r="F41" s="100" t="s">
        <v>101</v>
      </c>
      <c r="G41" s="1036" t="s">
        <v>101</v>
      </c>
      <c r="H41" s="101" t="s">
        <v>101</v>
      </c>
      <c r="I41" s="101" t="s">
        <v>101</v>
      </c>
      <c r="J41" s="109" t="s">
        <v>101</v>
      </c>
      <c r="K41" s="109" t="s">
        <v>101</v>
      </c>
      <c r="L41" s="1045" t="s">
        <v>101</v>
      </c>
    </row>
    <row r="42" spans="1:12" ht="15">
      <c r="A42" s="43" t="s">
        <v>117</v>
      </c>
      <c r="B42" s="51" t="s">
        <v>34</v>
      </c>
      <c r="C42" s="99" t="s">
        <v>101</v>
      </c>
      <c r="D42" s="99" t="s">
        <v>101</v>
      </c>
      <c r="E42" s="100" t="s">
        <v>101</v>
      </c>
      <c r="F42" s="100" t="s">
        <v>101</v>
      </c>
      <c r="G42" s="1036" t="s">
        <v>101</v>
      </c>
      <c r="H42" s="101" t="s">
        <v>101</v>
      </c>
      <c r="I42" s="101" t="s">
        <v>101</v>
      </c>
      <c r="J42" s="109" t="s">
        <v>101</v>
      </c>
      <c r="K42" s="109" t="s">
        <v>101</v>
      </c>
      <c r="L42" s="1045" t="s">
        <v>101</v>
      </c>
    </row>
    <row r="43" spans="1:12" ht="14.25">
      <c r="A43" s="58" t="s">
        <v>117</v>
      </c>
      <c r="B43" s="52" t="s">
        <v>28</v>
      </c>
      <c r="C43" s="110" t="s">
        <v>101</v>
      </c>
      <c r="D43" s="110" t="s">
        <v>101</v>
      </c>
      <c r="E43" s="111" t="s">
        <v>101</v>
      </c>
      <c r="F43" s="111" t="s">
        <v>101</v>
      </c>
      <c r="G43" s="1046" t="s">
        <v>101</v>
      </c>
      <c r="H43" s="112" t="s">
        <v>101</v>
      </c>
      <c r="I43" s="112" t="s">
        <v>101</v>
      </c>
      <c r="J43" s="113" t="s">
        <v>101</v>
      </c>
      <c r="K43" s="113" t="s">
        <v>101</v>
      </c>
      <c r="L43" s="1047" t="s">
        <v>101</v>
      </c>
    </row>
    <row r="44" spans="1:12" ht="15">
      <c r="A44" s="43" t="s">
        <v>117</v>
      </c>
      <c r="B44" s="51" t="s">
        <v>30</v>
      </c>
      <c r="C44" s="99" t="s">
        <v>101</v>
      </c>
      <c r="D44" s="99" t="s">
        <v>101</v>
      </c>
      <c r="E44" s="100" t="s">
        <v>101</v>
      </c>
      <c r="F44" s="100" t="s">
        <v>101</v>
      </c>
      <c r="G44" s="1036" t="s">
        <v>101</v>
      </c>
      <c r="H44" s="101" t="s">
        <v>101</v>
      </c>
      <c r="I44" s="101" t="s">
        <v>101</v>
      </c>
      <c r="J44" s="109" t="s">
        <v>101</v>
      </c>
      <c r="K44" s="109" t="s">
        <v>101</v>
      </c>
      <c r="L44" s="1045" t="s">
        <v>101</v>
      </c>
    </row>
    <row r="45" spans="1:12" ht="15">
      <c r="A45" s="43" t="s">
        <v>117</v>
      </c>
      <c r="B45" s="51" t="s">
        <v>35</v>
      </c>
      <c r="C45" s="99" t="s">
        <v>101</v>
      </c>
      <c r="D45" s="99" t="s">
        <v>101</v>
      </c>
      <c r="E45" s="100" t="s">
        <v>101</v>
      </c>
      <c r="F45" s="100" t="s">
        <v>101</v>
      </c>
      <c r="G45" s="1036" t="s">
        <v>101</v>
      </c>
      <c r="H45" s="101" t="s">
        <v>101</v>
      </c>
      <c r="I45" s="101" t="s">
        <v>101</v>
      </c>
      <c r="J45" s="109" t="s">
        <v>101</v>
      </c>
      <c r="K45" s="109" t="s">
        <v>101</v>
      </c>
      <c r="L45" s="1045" t="s">
        <v>101</v>
      </c>
    </row>
    <row r="46" spans="1:12" ht="14.25">
      <c r="A46" s="58" t="s">
        <v>117</v>
      </c>
      <c r="B46" s="52" t="s">
        <v>31</v>
      </c>
      <c r="C46" s="110" t="s">
        <v>101</v>
      </c>
      <c r="D46" s="110" t="s">
        <v>101</v>
      </c>
      <c r="E46" s="111" t="s">
        <v>101</v>
      </c>
      <c r="F46" s="111" t="s">
        <v>101</v>
      </c>
      <c r="G46" s="1046" t="s">
        <v>101</v>
      </c>
      <c r="H46" s="112" t="s">
        <v>101</v>
      </c>
      <c r="I46" s="112" t="s">
        <v>101</v>
      </c>
      <c r="J46" s="113" t="s">
        <v>101</v>
      </c>
      <c r="K46" s="113" t="s">
        <v>101</v>
      </c>
      <c r="L46" s="1047" t="s">
        <v>101</v>
      </c>
    </row>
    <row r="47" spans="1:12" ht="15">
      <c r="A47" s="43" t="s">
        <v>117</v>
      </c>
      <c r="B47" s="51" t="s">
        <v>32</v>
      </c>
      <c r="C47" s="99" t="s">
        <v>101</v>
      </c>
      <c r="D47" s="99" t="s">
        <v>101</v>
      </c>
      <c r="E47" s="100" t="s">
        <v>101</v>
      </c>
      <c r="F47" s="100" t="s">
        <v>101</v>
      </c>
      <c r="G47" s="1036" t="s">
        <v>101</v>
      </c>
      <c r="H47" s="101" t="s">
        <v>101</v>
      </c>
      <c r="I47" s="101" t="s">
        <v>101</v>
      </c>
      <c r="J47" s="109" t="s">
        <v>101</v>
      </c>
      <c r="K47" s="109" t="s">
        <v>101</v>
      </c>
      <c r="L47" s="1045" t="s">
        <v>101</v>
      </c>
    </row>
    <row r="48" spans="1:12" ht="15.75" thickBot="1">
      <c r="A48" s="59" t="s">
        <v>117</v>
      </c>
      <c r="B48" s="51" t="s">
        <v>33</v>
      </c>
      <c r="C48" s="114" t="s">
        <v>101</v>
      </c>
      <c r="D48" s="114" t="s">
        <v>101</v>
      </c>
      <c r="E48" s="115" t="s">
        <v>101</v>
      </c>
      <c r="F48" s="115" t="s">
        <v>101</v>
      </c>
      <c r="G48" s="1052" t="s">
        <v>101</v>
      </c>
      <c r="H48" s="109" t="s">
        <v>101</v>
      </c>
      <c r="I48" s="109" t="s">
        <v>101</v>
      </c>
      <c r="J48" s="109" t="s">
        <v>101</v>
      </c>
      <c r="K48" s="109" t="s">
        <v>101</v>
      </c>
      <c r="L48" s="1045" t="s">
        <v>101</v>
      </c>
    </row>
    <row r="49" spans="1:12" ht="15.75" thickBot="1">
      <c r="A49" s="55"/>
      <c r="B49" s="56"/>
      <c r="C49" s="116"/>
      <c r="D49" s="116"/>
      <c r="E49" s="116"/>
      <c r="F49" s="116"/>
      <c r="G49" s="1053"/>
      <c r="H49" s="117"/>
      <c r="I49" s="117"/>
      <c r="J49" s="117"/>
      <c r="K49" s="117"/>
      <c r="L49" s="1054"/>
    </row>
    <row r="50" spans="1:12" ht="14.25">
      <c r="A50" s="48" t="s">
        <v>24</v>
      </c>
      <c r="B50" s="49" t="s">
        <v>28</v>
      </c>
      <c r="C50" s="105">
        <v>12399.475099266099</v>
      </c>
      <c r="D50" s="105">
        <v>12528.642392147385</v>
      </c>
      <c r="E50" s="106">
        <v>12647.464601251422</v>
      </c>
      <c r="F50" s="106">
        <v>12779.215239990333</v>
      </c>
      <c r="G50" s="1050">
        <v>-1.0309759735998536</v>
      </c>
      <c r="H50" s="107">
        <v>341.84666666666669</v>
      </c>
      <c r="I50" s="107">
        <v>1.6125555423088349</v>
      </c>
      <c r="J50" s="108">
        <v>-2.4390243902439024</v>
      </c>
      <c r="K50" s="108">
        <v>2.5459688826025459</v>
      </c>
      <c r="L50" s="1051">
        <v>-1.8668315062174479E-2</v>
      </c>
    </row>
    <row r="51" spans="1:12" ht="15">
      <c r="A51" s="50" t="s">
        <v>24</v>
      </c>
      <c r="B51" s="51" t="s">
        <v>29</v>
      </c>
      <c r="C51" s="99">
        <v>12377.259803921568</v>
      </c>
      <c r="D51" s="99">
        <v>12156.2</v>
      </c>
      <c r="E51" s="100">
        <v>12624.805</v>
      </c>
      <c r="F51" s="100">
        <v>12399.324000000001</v>
      </c>
      <c r="G51" s="1036">
        <v>1.8184942985601453</v>
      </c>
      <c r="H51" s="101">
        <v>319.8</v>
      </c>
      <c r="I51" s="101">
        <v>6.956521739130439</v>
      </c>
      <c r="J51" s="109">
        <v>-25.423728813559322</v>
      </c>
      <c r="K51" s="109">
        <v>0.31117397454031115</v>
      </c>
      <c r="L51" s="1045">
        <v>-9.8889967633722764E-2</v>
      </c>
    </row>
    <row r="52" spans="1:12" ht="15">
      <c r="A52" s="50" t="s">
        <v>24</v>
      </c>
      <c r="B52" s="51" t="s">
        <v>30</v>
      </c>
      <c r="C52" s="99">
        <v>12397.320588235294</v>
      </c>
      <c r="D52" s="99">
        <v>12554.848039215685</v>
      </c>
      <c r="E52" s="100">
        <v>12645.267</v>
      </c>
      <c r="F52" s="100">
        <v>12805.945</v>
      </c>
      <c r="G52" s="1036">
        <v>-1.2547141191063986</v>
      </c>
      <c r="H52" s="101">
        <v>334.8</v>
      </c>
      <c r="I52" s="101">
        <v>0.87375715576982049</v>
      </c>
      <c r="J52" s="109">
        <v>14.285714285714285</v>
      </c>
      <c r="K52" s="109">
        <v>1.4710042432814712</v>
      </c>
      <c r="L52" s="1045">
        <v>0.20606123521919706</v>
      </c>
    </row>
    <row r="53" spans="1:12" ht="15">
      <c r="A53" s="50" t="s">
        <v>24</v>
      </c>
      <c r="B53" s="51" t="s">
        <v>35</v>
      </c>
      <c r="C53" s="99">
        <v>12411.23137254902</v>
      </c>
      <c r="D53" s="99">
        <v>12636.845098039215</v>
      </c>
      <c r="E53" s="100">
        <v>12659.456</v>
      </c>
      <c r="F53" s="100">
        <v>12889.582</v>
      </c>
      <c r="G53" s="1036">
        <v>-1.7853643353213484</v>
      </c>
      <c r="H53" s="101">
        <v>364.4</v>
      </c>
      <c r="I53" s="101">
        <v>1.1941127464593042</v>
      </c>
      <c r="J53" s="109">
        <v>-15.625</v>
      </c>
      <c r="K53" s="109">
        <v>0.76379066478076385</v>
      </c>
      <c r="L53" s="1045">
        <v>-0.12583958264764872</v>
      </c>
    </row>
    <row r="54" spans="1:12" ht="14.25">
      <c r="A54" s="48" t="s">
        <v>24</v>
      </c>
      <c r="B54" s="52" t="s">
        <v>31</v>
      </c>
      <c r="C54" s="110">
        <v>11845.948914952707</v>
      </c>
      <c r="D54" s="110">
        <v>11843.377069034143</v>
      </c>
      <c r="E54" s="111">
        <v>12082.867893251761</v>
      </c>
      <c r="F54" s="111">
        <v>12080.244610414826</v>
      </c>
      <c r="G54" s="1046">
        <v>2.171547780310721E-2</v>
      </c>
      <c r="H54" s="112">
        <v>284.32137173171657</v>
      </c>
      <c r="I54" s="112">
        <v>0.53825407499580191</v>
      </c>
      <c r="J54" s="113">
        <v>1.3440860215053763</v>
      </c>
      <c r="K54" s="113">
        <v>18.663366336633665</v>
      </c>
      <c r="L54" s="1047">
        <v>0.56495099051189612</v>
      </c>
    </row>
    <row r="55" spans="1:12" ht="15">
      <c r="A55" s="50" t="s">
        <v>24</v>
      </c>
      <c r="B55" s="51" t="s">
        <v>32</v>
      </c>
      <c r="C55" s="99">
        <v>11490.069607843136</v>
      </c>
      <c r="D55" s="99">
        <v>11466.743137254902</v>
      </c>
      <c r="E55" s="100">
        <v>11719.870999999999</v>
      </c>
      <c r="F55" s="100">
        <v>11696.078</v>
      </c>
      <c r="G55" s="1036">
        <v>0.20342716592690016</v>
      </c>
      <c r="H55" s="101">
        <v>261.5</v>
      </c>
      <c r="I55" s="101">
        <v>1.3173188686555508</v>
      </c>
      <c r="J55" s="109">
        <v>19.201725997842502</v>
      </c>
      <c r="K55" s="109">
        <v>7.8147100424328153</v>
      </c>
      <c r="L55" s="1045">
        <v>1.3718409848848587</v>
      </c>
    </row>
    <row r="56" spans="1:12" ht="15">
      <c r="A56" s="50" t="s">
        <v>24</v>
      </c>
      <c r="B56" s="51" t="s">
        <v>33</v>
      </c>
      <c r="C56" s="99">
        <v>12097.846078431372</v>
      </c>
      <c r="D56" s="99">
        <v>12012.589215686274</v>
      </c>
      <c r="E56" s="100">
        <v>12339.803</v>
      </c>
      <c r="F56" s="100">
        <v>12252.841</v>
      </c>
      <c r="G56" s="1036">
        <v>0.70972927829553589</v>
      </c>
      <c r="H56" s="101">
        <v>293.10000000000002</v>
      </c>
      <c r="I56" s="101">
        <v>1.6296809986130534</v>
      </c>
      <c r="J56" s="109">
        <v>-5.7838660578386598</v>
      </c>
      <c r="K56" s="109">
        <v>8.755304101838755</v>
      </c>
      <c r="L56" s="1045">
        <v>-0.37730640691854234</v>
      </c>
    </row>
    <row r="57" spans="1:12" ht="15">
      <c r="A57" s="50" t="s">
        <v>24</v>
      </c>
      <c r="B57" s="51" t="s">
        <v>36</v>
      </c>
      <c r="C57" s="99">
        <v>11962.194117647059</v>
      </c>
      <c r="D57" s="99">
        <v>12063.209803921569</v>
      </c>
      <c r="E57" s="100">
        <v>12201.438</v>
      </c>
      <c r="F57" s="100">
        <v>12304.474</v>
      </c>
      <c r="G57" s="1036">
        <v>-0.83738646609355305</v>
      </c>
      <c r="H57" s="101">
        <v>332.8</v>
      </c>
      <c r="I57" s="101">
        <v>2.2113022113022076</v>
      </c>
      <c r="J57" s="109">
        <v>-18.457300275482094</v>
      </c>
      <c r="K57" s="109">
        <v>2.0933521923620932</v>
      </c>
      <c r="L57" s="1045">
        <v>-0.42958358745442071</v>
      </c>
    </row>
    <row r="58" spans="1:12" ht="14.25">
      <c r="A58" s="48" t="s">
        <v>24</v>
      </c>
      <c r="B58" s="52" t="s">
        <v>37</v>
      </c>
      <c r="C58" s="110">
        <v>9902.5281787128824</v>
      </c>
      <c r="D58" s="110">
        <v>9932.4926635131724</v>
      </c>
      <c r="E58" s="111">
        <v>10100.57874228714</v>
      </c>
      <c r="F58" s="111">
        <v>10131.142516783437</v>
      </c>
      <c r="G58" s="1046">
        <v>-0.30168141890872019</v>
      </c>
      <c r="H58" s="112">
        <v>219.06222684703434</v>
      </c>
      <c r="I58" s="112">
        <v>0.67387408507027735</v>
      </c>
      <c r="J58" s="113">
        <v>9.3287827076222971</v>
      </c>
      <c r="K58" s="113">
        <v>13.592644978783595</v>
      </c>
      <c r="L58" s="1047">
        <v>1.3741295492589902</v>
      </c>
    </row>
    <row r="59" spans="1:12" ht="15">
      <c r="A59" s="50" t="s">
        <v>24</v>
      </c>
      <c r="B59" s="51" t="s">
        <v>103</v>
      </c>
      <c r="C59" s="121">
        <v>9579</v>
      </c>
      <c r="D59" s="121">
        <v>9430.038235294116</v>
      </c>
      <c r="E59" s="122">
        <v>9770.58</v>
      </c>
      <c r="F59" s="122">
        <v>9618.6389999999992</v>
      </c>
      <c r="G59" s="1058">
        <v>1.5796517573848101</v>
      </c>
      <c r="H59" s="123">
        <v>207.6</v>
      </c>
      <c r="I59" s="123">
        <v>2.0147420147420121</v>
      </c>
      <c r="J59" s="124">
        <v>33.032694475760991</v>
      </c>
      <c r="K59" s="124">
        <v>8.3451202263083442</v>
      </c>
      <c r="L59" s="1059">
        <v>2.180260621081767</v>
      </c>
    </row>
    <row r="60" spans="1:12" ht="15">
      <c r="A60" s="50" t="s">
        <v>24</v>
      </c>
      <c r="B60" s="51" t="s">
        <v>38</v>
      </c>
      <c r="C60" s="99">
        <v>10217.241176470587</v>
      </c>
      <c r="D60" s="99">
        <v>10276.391176470588</v>
      </c>
      <c r="E60" s="100">
        <v>10421.585999999999</v>
      </c>
      <c r="F60" s="100">
        <v>10481.919</v>
      </c>
      <c r="G60" s="1036">
        <v>-0.57559116799128607</v>
      </c>
      <c r="H60" s="101">
        <v>232.4</v>
      </c>
      <c r="I60" s="101">
        <v>1.8851380973257392</v>
      </c>
      <c r="J60" s="109">
        <v>-18.88111888111888</v>
      </c>
      <c r="K60" s="109">
        <v>4.1018387553041018</v>
      </c>
      <c r="L60" s="1045">
        <v>-0.86758020494054655</v>
      </c>
    </row>
    <row r="61" spans="1:12" ht="15.75" thickBot="1">
      <c r="A61" s="50" t="s">
        <v>24</v>
      </c>
      <c r="B61" s="51" t="s">
        <v>39</v>
      </c>
      <c r="C61" s="99">
        <v>10795.070588235294</v>
      </c>
      <c r="D61" s="99">
        <v>10821.514705882353</v>
      </c>
      <c r="E61" s="100">
        <v>11010.972</v>
      </c>
      <c r="F61" s="100">
        <v>11037.945</v>
      </c>
      <c r="G61" s="1036">
        <v>-0.24436613880572838</v>
      </c>
      <c r="H61" s="101">
        <v>254.8</v>
      </c>
      <c r="I61" s="101">
        <v>2.0833333333333401</v>
      </c>
      <c r="J61" s="109">
        <v>3.8461538461538463</v>
      </c>
      <c r="K61" s="109">
        <v>1.1456859971711457</v>
      </c>
      <c r="L61" s="1045">
        <v>6.1449133117767785E-2</v>
      </c>
    </row>
    <row r="62" spans="1:12" ht="15.75" thickBot="1">
      <c r="A62" s="55"/>
      <c r="B62" s="56"/>
      <c r="C62" s="116"/>
      <c r="D62" s="116"/>
      <c r="E62" s="116"/>
      <c r="F62" s="116"/>
      <c r="G62" s="1053"/>
      <c r="H62" s="117"/>
      <c r="I62" s="117"/>
      <c r="J62" s="117"/>
      <c r="K62" s="117"/>
      <c r="L62" s="1054"/>
    </row>
    <row r="63" spans="1:12" ht="14.25">
      <c r="A63" s="48" t="s">
        <v>118</v>
      </c>
      <c r="B63" s="52" t="s">
        <v>25</v>
      </c>
      <c r="C63" s="110">
        <v>14028.204696033665</v>
      </c>
      <c r="D63" s="110">
        <v>14301.662568349557</v>
      </c>
      <c r="E63" s="111">
        <v>14308.768789954338</v>
      </c>
      <c r="F63" s="111">
        <v>14587.695819716548</v>
      </c>
      <c r="G63" s="1046">
        <v>-1.9120705093481276</v>
      </c>
      <c r="H63" s="112">
        <v>318.94368932038833</v>
      </c>
      <c r="I63" s="112">
        <v>-2.2886854898368272</v>
      </c>
      <c r="J63" s="113">
        <v>-29.931972789115648</v>
      </c>
      <c r="K63" s="113">
        <v>0.72842998585572849</v>
      </c>
      <c r="L63" s="1047">
        <v>-0.29325475142533908</v>
      </c>
    </row>
    <row r="64" spans="1:12" ht="15">
      <c r="A64" s="50" t="s">
        <v>118</v>
      </c>
      <c r="B64" s="51" t="s">
        <v>26</v>
      </c>
      <c r="C64" s="99">
        <v>13982.931372549019</v>
      </c>
      <c r="D64" s="99">
        <v>14470.058823529411</v>
      </c>
      <c r="E64" s="100">
        <v>14262.59</v>
      </c>
      <c r="F64" s="100">
        <v>14759.46</v>
      </c>
      <c r="G64" s="1036">
        <v>-3.3664510761233744</v>
      </c>
      <c r="H64" s="101">
        <v>300</v>
      </c>
      <c r="I64" s="101">
        <v>-6.662225183210814E-2</v>
      </c>
      <c r="J64" s="109">
        <v>-26.190476190476193</v>
      </c>
      <c r="K64" s="109">
        <v>0.21923620933521926</v>
      </c>
      <c r="L64" s="1045">
        <v>-7.2673715602228628E-2</v>
      </c>
    </row>
    <row r="65" spans="1:12" ht="15">
      <c r="A65" s="50" t="s">
        <v>118</v>
      </c>
      <c r="B65" s="51" t="s">
        <v>27</v>
      </c>
      <c r="C65" s="99">
        <v>14046.083333333332</v>
      </c>
      <c r="D65" s="99">
        <v>14241.626470588235</v>
      </c>
      <c r="E65" s="100">
        <v>14327.004999999999</v>
      </c>
      <c r="F65" s="100">
        <v>14526.459000000001</v>
      </c>
      <c r="G65" s="1036">
        <v>-1.3730393621735451</v>
      </c>
      <c r="H65" s="101">
        <v>327.10000000000002</v>
      </c>
      <c r="I65" s="101">
        <v>-2.9088750371029848</v>
      </c>
      <c r="J65" s="109">
        <v>-31.428571428571427</v>
      </c>
      <c r="K65" s="109">
        <v>0.50919377652050912</v>
      </c>
      <c r="L65" s="1045">
        <v>-0.22058103582311051</v>
      </c>
    </row>
    <row r="66" spans="1:12" ht="14.25">
      <c r="A66" s="48" t="s">
        <v>118</v>
      </c>
      <c r="B66" s="52" t="s">
        <v>28</v>
      </c>
      <c r="C66" s="110">
        <v>13646.524240935549</v>
      </c>
      <c r="D66" s="110">
        <v>13742.410332912841</v>
      </c>
      <c r="E66" s="111">
        <v>13919.45472575426</v>
      </c>
      <c r="F66" s="111">
        <v>14017.258539571098</v>
      </c>
      <c r="G66" s="1046">
        <v>-0.69773853097404781</v>
      </c>
      <c r="H66" s="112">
        <v>302.67742537313427</v>
      </c>
      <c r="I66" s="112">
        <v>1.8763982608278915</v>
      </c>
      <c r="J66" s="113">
        <v>-12.987012987012985</v>
      </c>
      <c r="K66" s="113">
        <v>7.581329561527582</v>
      </c>
      <c r="L66" s="1047">
        <v>-0.98136156997088797</v>
      </c>
    </row>
    <row r="67" spans="1:12" ht="15">
      <c r="A67" s="50" t="s">
        <v>118</v>
      </c>
      <c r="B67" s="51" t="s">
        <v>29</v>
      </c>
      <c r="C67" s="99">
        <v>13576.610784313725</v>
      </c>
      <c r="D67" s="99">
        <v>13705.779411764706</v>
      </c>
      <c r="E67" s="100">
        <v>13848.143</v>
      </c>
      <c r="F67" s="100">
        <v>13979.895</v>
      </c>
      <c r="G67" s="1036">
        <v>-0.94243912418512721</v>
      </c>
      <c r="H67" s="101">
        <v>279.10000000000002</v>
      </c>
      <c r="I67" s="101">
        <v>1.9729630982828039</v>
      </c>
      <c r="J67" s="109">
        <v>-31.216931216931215</v>
      </c>
      <c r="K67" s="109">
        <v>0.91937765205091937</v>
      </c>
      <c r="L67" s="1045">
        <v>-0.39421701016759614</v>
      </c>
    </row>
    <row r="68" spans="1:12" ht="15">
      <c r="A68" s="50" t="s">
        <v>118</v>
      </c>
      <c r="B68" s="51" t="s">
        <v>30</v>
      </c>
      <c r="C68" s="99">
        <v>13705.513725490197</v>
      </c>
      <c r="D68" s="99">
        <v>13778.689215686276</v>
      </c>
      <c r="E68" s="100">
        <v>13979.624</v>
      </c>
      <c r="F68" s="100">
        <v>14054.263000000001</v>
      </c>
      <c r="G68" s="1036">
        <v>-0.53107729661812242</v>
      </c>
      <c r="H68" s="101">
        <v>298.2</v>
      </c>
      <c r="I68" s="101">
        <v>0.84545147108555962</v>
      </c>
      <c r="J68" s="109">
        <v>-11.173184357541899</v>
      </c>
      <c r="K68" s="109">
        <v>4.4978783592644973</v>
      </c>
      <c r="L68" s="1045">
        <v>-0.4784908372881862</v>
      </c>
    </row>
    <row r="69" spans="1:12" ht="15">
      <c r="A69" s="50" t="s">
        <v>118</v>
      </c>
      <c r="B69" s="51" t="s">
        <v>35</v>
      </c>
      <c r="C69" s="99">
        <v>13558.721568627452</v>
      </c>
      <c r="D69" s="99">
        <v>13685.998039215687</v>
      </c>
      <c r="E69" s="100">
        <v>13829.896000000001</v>
      </c>
      <c r="F69" s="100">
        <v>13959.718000000001</v>
      </c>
      <c r="G69" s="1036">
        <v>-0.92997580610152819</v>
      </c>
      <c r="H69" s="101">
        <v>322</v>
      </c>
      <c r="I69" s="101">
        <v>2.6458399744979317</v>
      </c>
      <c r="J69" s="109">
        <v>-6.4220183486238538</v>
      </c>
      <c r="K69" s="109">
        <v>2.164073550212164</v>
      </c>
      <c r="L69" s="1045">
        <v>-0.10865372251510896</v>
      </c>
    </row>
    <row r="70" spans="1:12" ht="14.25">
      <c r="A70" s="48" t="s">
        <v>118</v>
      </c>
      <c r="B70" s="52" t="s">
        <v>31</v>
      </c>
      <c r="C70" s="110">
        <v>12843.777292088518</v>
      </c>
      <c r="D70" s="110">
        <v>12861.59405477759</v>
      </c>
      <c r="E70" s="111">
        <v>13100.652837930289</v>
      </c>
      <c r="F70" s="111">
        <v>13118.825935873141</v>
      </c>
      <c r="G70" s="1046">
        <v>-0.13852686232506656</v>
      </c>
      <c r="H70" s="112">
        <v>262.10075757575754</v>
      </c>
      <c r="I70" s="112">
        <v>0.70475540203818732</v>
      </c>
      <c r="J70" s="113">
        <v>2.790395846852693</v>
      </c>
      <c r="K70" s="113">
        <v>11.202263083451204</v>
      </c>
      <c r="L70" s="1047">
        <v>0.49194893277008056</v>
      </c>
    </row>
    <row r="71" spans="1:12" ht="15">
      <c r="A71" s="50" t="s">
        <v>118</v>
      </c>
      <c r="B71" s="51" t="s">
        <v>32</v>
      </c>
      <c r="C71" s="99">
        <v>12497.251960784313</v>
      </c>
      <c r="D71" s="99">
        <v>12519.165686274511</v>
      </c>
      <c r="E71" s="100">
        <v>12747.197</v>
      </c>
      <c r="F71" s="100">
        <v>12769.549000000001</v>
      </c>
      <c r="G71" s="1036">
        <v>-0.17504142080507912</v>
      </c>
      <c r="H71" s="101">
        <v>235.8</v>
      </c>
      <c r="I71" s="101">
        <v>2.1663778162911611</v>
      </c>
      <c r="J71" s="109">
        <v>-4.6277665995975852</v>
      </c>
      <c r="K71" s="109">
        <v>3.3521923620933523</v>
      </c>
      <c r="L71" s="1045">
        <v>-0.10207508299978052</v>
      </c>
    </row>
    <row r="72" spans="1:12" ht="15">
      <c r="A72" s="50" t="s">
        <v>118</v>
      </c>
      <c r="B72" s="51" t="s">
        <v>33</v>
      </c>
      <c r="C72" s="99">
        <v>12999.776470588236</v>
      </c>
      <c r="D72" s="99">
        <v>13013.449019607844</v>
      </c>
      <c r="E72" s="100">
        <v>13259.772000000001</v>
      </c>
      <c r="F72" s="100">
        <v>13273.718000000001</v>
      </c>
      <c r="G72" s="1036">
        <v>-0.10506476030302822</v>
      </c>
      <c r="H72" s="101">
        <v>267.39999999999998</v>
      </c>
      <c r="I72" s="101">
        <v>-1.109467455621302</v>
      </c>
      <c r="J72" s="101">
        <v>0.34443168771526977</v>
      </c>
      <c r="K72" s="101">
        <v>6.1810466760961811</v>
      </c>
      <c r="L72" s="1037">
        <v>0.12739085179815568</v>
      </c>
    </row>
    <row r="73" spans="1:12" ht="15.75" thickBot="1">
      <c r="A73" s="60" t="s">
        <v>118</v>
      </c>
      <c r="B73" s="61" t="s">
        <v>36</v>
      </c>
      <c r="C73" s="102">
        <v>12876.35</v>
      </c>
      <c r="D73" s="102">
        <v>12930.817647058822</v>
      </c>
      <c r="E73" s="103">
        <v>13133.877</v>
      </c>
      <c r="F73" s="103">
        <v>13189.433999999999</v>
      </c>
      <c r="G73" s="1041">
        <v>-0.4212235339287409</v>
      </c>
      <c r="H73" s="104">
        <v>295.3</v>
      </c>
      <c r="I73" s="104">
        <v>0.47635250085064113</v>
      </c>
      <c r="J73" s="104">
        <v>36.416184971098261</v>
      </c>
      <c r="K73" s="104">
        <v>1.6690240452616689</v>
      </c>
      <c r="L73" s="1042">
        <v>0.46663316397170518</v>
      </c>
    </row>
    <row r="74" spans="1:12">
      <c r="A74" s="4"/>
      <c r="B74" s="4"/>
      <c r="C74" s="747"/>
      <c r="D74" s="747"/>
      <c r="E74" s="747"/>
      <c r="F74" s="747"/>
      <c r="G74" s="748"/>
      <c r="H74" s="748"/>
      <c r="I74" s="748"/>
      <c r="J74" s="748"/>
      <c r="K74" s="748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60"/>
    </row>
    <row r="76" spans="1:12" ht="21" thickBot="1">
      <c r="A76" s="28" t="s">
        <v>347</v>
      </c>
      <c r="B76" s="29"/>
      <c r="C76" s="29"/>
      <c r="D76" s="29"/>
      <c r="E76" s="29"/>
      <c r="F76" s="29"/>
      <c r="G76" s="938"/>
      <c r="H76" s="938"/>
      <c r="I76" s="938"/>
      <c r="J76" s="938"/>
      <c r="K76" s="938"/>
      <c r="L76" s="1061"/>
    </row>
    <row r="77" spans="1:12">
      <c r="A77" s="30"/>
      <c r="B77" s="31"/>
      <c r="C77" s="3" t="s">
        <v>9</v>
      </c>
      <c r="D77" s="3" t="s">
        <v>9</v>
      </c>
      <c r="E77" s="3"/>
      <c r="F77" s="3"/>
      <c r="G77" s="1062"/>
      <c r="H77" s="1108" t="s">
        <v>10</v>
      </c>
      <c r="I77" s="1109"/>
      <c r="J77" s="1063" t="s">
        <v>11</v>
      </c>
      <c r="K77" s="32" t="s">
        <v>12</v>
      </c>
      <c r="L77" s="1064"/>
    </row>
    <row r="78" spans="1:12" ht="15.75">
      <c r="A78" s="33" t="s">
        <v>13</v>
      </c>
      <c r="B78" s="34" t="s">
        <v>14</v>
      </c>
      <c r="C78" s="718" t="s">
        <v>40</v>
      </c>
      <c r="D78" s="718" t="s">
        <v>40</v>
      </c>
      <c r="E78" s="719" t="s">
        <v>41</v>
      </c>
      <c r="F78" s="720"/>
      <c r="G78" s="1065"/>
      <c r="H78" s="1110" t="s">
        <v>15</v>
      </c>
      <c r="I78" s="1111"/>
      <c r="J78" s="1066" t="s">
        <v>16</v>
      </c>
      <c r="K78" s="86" t="s">
        <v>17</v>
      </c>
      <c r="L78" s="1067"/>
    </row>
    <row r="79" spans="1:12" ht="26.25" thickBot="1">
      <c r="A79" s="35" t="s">
        <v>18</v>
      </c>
      <c r="B79" s="36" t="s">
        <v>19</v>
      </c>
      <c r="C79" s="728" t="s">
        <v>370</v>
      </c>
      <c r="D79" s="1077" t="s">
        <v>365</v>
      </c>
      <c r="E79" s="935" t="s">
        <v>370</v>
      </c>
      <c r="F79" s="936" t="s">
        <v>365</v>
      </c>
      <c r="G79" s="1025" t="s">
        <v>20</v>
      </c>
      <c r="H79" s="85" t="s">
        <v>370</v>
      </c>
      <c r="I79" s="937" t="s">
        <v>20</v>
      </c>
      <c r="J79" s="1026" t="s">
        <v>20</v>
      </c>
      <c r="K79" s="729" t="s">
        <v>370</v>
      </c>
      <c r="L79" s="1027" t="s">
        <v>21</v>
      </c>
    </row>
    <row r="80" spans="1:12" ht="15" thickBot="1">
      <c r="A80" s="37" t="s">
        <v>22</v>
      </c>
      <c r="B80" s="38" t="s">
        <v>23</v>
      </c>
      <c r="C80" s="87">
        <v>13073.382735209156</v>
      </c>
      <c r="D80" s="87">
        <v>13160.183062346274</v>
      </c>
      <c r="E80" s="88">
        <v>13334.850389913339</v>
      </c>
      <c r="F80" s="727">
        <v>13423.386723593199</v>
      </c>
      <c r="G80" s="1028">
        <v>-0.65956777900354235</v>
      </c>
      <c r="H80" s="89">
        <v>306.67868059887712</v>
      </c>
      <c r="I80" s="89">
        <v>0.2021416463374239</v>
      </c>
      <c r="J80" s="90">
        <v>-5.9961882421932264</v>
      </c>
      <c r="K80" s="89">
        <v>100</v>
      </c>
      <c r="L80" s="1029" t="s">
        <v>23</v>
      </c>
    </row>
    <row r="81" spans="1:12" ht="15" thickBot="1">
      <c r="A81" s="39"/>
      <c r="B81" s="40"/>
      <c r="C81" s="91"/>
      <c r="D81" s="91"/>
      <c r="E81" s="91"/>
      <c r="F81" s="91"/>
      <c r="G81" s="1030"/>
      <c r="H81" s="90"/>
      <c r="I81" s="90"/>
      <c r="J81" s="90"/>
      <c r="K81" s="90"/>
      <c r="L81" s="1031"/>
    </row>
    <row r="82" spans="1:12" ht="15">
      <c r="A82" s="41" t="s">
        <v>109</v>
      </c>
      <c r="B82" s="42" t="s">
        <v>23</v>
      </c>
      <c r="C82" s="92">
        <v>13339.208077094474</v>
      </c>
      <c r="D82" s="92">
        <v>13576.192178894031</v>
      </c>
      <c r="E82" s="93">
        <v>13605.992238636363</v>
      </c>
      <c r="F82" s="93">
        <v>13847.716022471912</v>
      </c>
      <c r="G82" s="1032">
        <v>-1.7455859395389253</v>
      </c>
      <c r="H82" s="94">
        <v>251.40000000000003</v>
      </c>
      <c r="I82" s="94">
        <v>-11.713888381631973</v>
      </c>
      <c r="J82" s="94">
        <v>-72</v>
      </c>
      <c r="K82" s="94">
        <v>0.10917030567685589</v>
      </c>
      <c r="L82" s="1033">
        <v>-0.2573448680513365</v>
      </c>
    </row>
    <row r="83" spans="1:12" ht="15">
      <c r="A83" s="50" t="s">
        <v>110</v>
      </c>
      <c r="B83" s="95" t="s">
        <v>23</v>
      </c>
      <c r="C83" s="96">
        <v>14005.85666305761</v>
      </c>
      <c r="D83" s="96">
        <v>14070.501199149599</v>
      </c>
      <c r="E83" s="97">
        <v>14285.973796318762</v>
      </c>
      <c r="F83" s="97">
        <v>14351.911223132591</v>
      </c>
      <c r="G83" s="1034">
        <v>-0.45943307332859074</v>
      </c>
      <c r="H83" s="98">
        <v>346.38022071307302</v>
      </c>
      <c r="I83" s="98">
        <v>-0.78097046643321621</v>
      </c>
      <c r="J83" s="98">
        <v>-7.4263261296660126</v>
      </c>
      <c r="K83" s="98">
        <v>36.74360573923893</v>
      </c>
      <c r="L83" s="1035">
        <v>-0.56763894629105494</v>
      </c>
    </row>
    <row r="84" spans="1:12" ht="15">
      <c r="A84" s="43" t="s">
        <v>111</v>
      </c>
      <c r="B84" s="44" t="s">
        <v>23</v>
      </c>
      <c r="C84" s="99">
        <v>13949.898093053034</v>
      </c>
      <c r="D84" s="99">
        <v>14063.881268710267</v>
      </c>
      <c r="E84" s="100">
        <v>14228.896054914096</v>
      </c>
      <c r="F84" s="100">
        <v>14345.158894084472</v>
      </c>
      <c r="G84" s="1036">
        <v>-0.81046741990651616</v>
      </c>
      <c r="H84" s="101">
        <v>382.57102473498236</v>
      </c>
      <c r="I84" s="101">
        <v>-0.44762192562473374</v>
      </c>
      <c r="J84" s="101">
        <v>27.765237020316025</v>
      </c>
      <c r="K84" s="101">
        <v>8.8271990018714916</v>
      </c>
      <c r="L84" s="1037">
        <v>2.3325501234079233</v>
      </c>
    </row>
    <row r="85" spans="1:12" ht="15">
      <c r="A85" s="43" t="s">
        <v>112</v>
      </c>
      <c r="B85" s="44" t="s">
        <v>23</v>
      </c>
      <c r="C85" s="99" t="s">
        <v>101</v>
      </c>
      <c r="D85" s="99" t="s">
        <v>101</v>
      </c>
      <c r="E85" s="100" t="s">
        <v>101</v>
      </c>
      <c r="F85" s="100" t="s">
        <v>101</v>
      </c>
      <c r="G85" s="1036" t="s">
        <v>101</v>
      </c>
      <c r="H85" s="101" t="s">
        <v>101</v>
      </c>
      <c r="I85" s="101" t="s">
        <v>101</v>
      </c>
      <c r="J85" s="101" t="s">
        <v>101</v>
      </c>
      <c r="K85" s="1039" t="s">
        <v>101</v>
      </c>
      <c r="L85" s="1040" t="s">
        <v>101</v>
      </c>
    </row>
    <row r="86" spans="1:12" ht="15">
      <c r="A86" s="43" t="s">
        <v>99</v>
      </c>
      <c r="B86" s="44" t="s">
        <v>23</v>
      </c>
      <c r="C86" s="99">
        <v>11225.49737700265</v>
      </c>
      <c r="D86" s="99">
        <v>11200.00515316269</v>
      </c>
      <c r="E86" s="100">
        <v>11450.007324542703</v>
      </c>
      <c r="F86" s="100">
        <v>11424.005256225944</v>
      </c>
      <c r="G86" s="1036">
        <v>0.22760903670442362</v>
      </c>
      <c r="H86" s="101">
        <v>258.65092678405932</v>
      </c>
      <c r="I86" s="101">
        <v>0.32633422704378112</v>
      </c>
      <c r="J86" s="101">
        <v>-2.2202084277299505</v>
      </c>
      <c r="K86" s="101">
        <v>33.655645664379293</v>
      </c>
      <c r="L86" s="1037">
        <v>1.2996861276544749</v>
      </c>
    </row>
    <row r="87" spans="1:12" ht="15.75" thickBot="1">
      <c r="A87" s="45" t="s">
        <v>113</v>
      </c>
      <c r="B87" s="46" t="s">
        <v>23</v>
      </c>
      <c r="C87" s="102">
        <v>13288.041216983744</v>
      </c>
      <c r="D87" s="102">
        <v>13490.707792109664</v>
      </c>
      <c r="E87" s="103">
        <v>13553.802041323419</v>
      </c>
      <c r="F87" s="103">
        <v>13760.521947951858</v>
      </c>
      <c r="G87" s="1041">
        <v>-1.5022679183997658</v>
      </c>
      <c r="H87" s="104">
        <v>282.17977358490572</v>
      </c>
      <c r="I87" s="104">
        <v>-0.23042227800910375</v>
      </c>
      <c r="J87" s="104">
        <v>-17.239225484072453</v>
      </c>
      <c r="K87" s="104">
        <v>20.664379288833437</v>
      </c>
      <c r="L87" s="1042">
        <v>-2.8072524367199989</v>
      </c>
    </row>
    <row r="88" spans="1:12" ht="15" thickBot="1">
      <c r="A88" s="39"/>
      <c r="B88" s="47"/>
      <c r="C88" s="91"/>
      <c r="D88" s="91"/>
      <c r="E88" s="91"/>
      <c r="F88" s="91"/>
      <c r="G88" s="1030"/>
      <c r="H88" s="90"/>
      <c r="I88" s="90"/>
      <c r="J88" s="90"/>
      <c r="K88" s="90"/>
      <c r="L88" s="1031"/>
    </row>
    <row r="89" spans="1:12" ht="14.25">
      <c r="A89" s="48" t="s">
        <v>114</v>
      </c>
      <c r="B89" s="49" t="s">
        <v>25</v>
      </c>
      <c r="C89" s="105" t="s">
        <v>101</v>
      </c>
      <c r="D89" s="105" t="s">
        <v>101</v>
      </c>
      <c r="E89" s="106" t="s">
        <v>101</v>
      </c>
      <c r="F89" s="106" t="s">
        <v>101</v>
      </c>
      <c r="G89" s="1050" t="s">
        <v>101</v>
      </c>
      <c r="H89" s="107" t="s">
        <v>101</v>
      </c>
      <c r="I89" s="107" t="s">
        <v>101</v>
      </c>
      <c r="J89" s="108" t="s">
        <v>101</v>
      </c>
      <c r="K89" s="108" t="s">
        <v>101</v>
      </c>
      <c r="L89" s="1051" t="s">
        <v>101</v>
      </c>
    </row>
    <row r="90" spans="1:12" ht="15">
      <c r="A90" s="50" t="s">
        <v>114</v>
      </c>
      <c r="B90" s="51" t="s">
        <v>26</v>
      </c>
      <c r="C90" s="99" t="s">
        <v>101</v>
      </c>
      <c r="D90" s="99" t="s">
        <v>101</v>
      </c>
      <c r="E90" s="100" t="s">
        <v>101</v>
      </c>
      <c r="F90" s="100" t="s">
        <v>101</v>
      </c>
      <c r="G90" s="1036" t="s">
        <v>101</v>
      </c>
      <c r="H90" s="101" t="s">
        <v>101</v>
      </c>
      <c r="I90" s="101" t="s">
        <v>101</v>
      </c>
      <c r="J90" s="109" t="s">
        <v>101</v>
      </c>
      <c r="K90" s="109" t="s">
        <v>101</v>
      </c>
      <c r="L90" s="1045" t="s">
        <v>101</v>
      </c>
    </row>
    <row r="91" spans="1:12" ht="15">
      <c r="A91" s="50" t="s">
        <v>114</v>
      </c>
      <c r="B91" s="51" t="s">
        <v>27</v>
      </c>
      <c r="C91" s="99" t="s">
        <v>101</v>
      </c>
      <c r="D91" s="99" t="s">
        <v>101</v>
      </c>
      <c r="E91" s="100" t="s">
        <v>101</v>
      </c>
      <c r="F91" s="100" t="s">
        <v>101</v>
      </c>
      <c r="G91" s="1036" t="s">
        <v>101</v>
      </c>
      <c r="H91" s="101" t="s">
        <v>101</v>
      </c>
      <c r="I91" s="101" t="s">
        <v>101</v>
      </c>
      <c r="J91" s="109" t="s">
        <v>101</v>
      </c>
      <c r="K91" s="109" t="s">
        <v>101</v>
      </c>
      <c r="L91" s="1045" t="s">
        <v>101</v>
      </c>
    </row>
    <row r="92" spans="1:12" ht="14.25">
      <c r="A92" s="48" t="s">
        <v>114</v>
      </c>
      <c r="B92" s="52" t="s">
        <v>28</v>
      </c>
      <c r="C92" s="110" t="s">
        <v>101</v>
      </c>
      <c r="D92" s="110" t="s">
        <v>101</v>
      </c>
      <c r="E92" s="111" t="s">
        <v>101</v>
      </c>
      <c r="F92" s="999" t="s">
        <v>101</v>
      </c>
      <c r="G92" s="1046" t="s">
        <v>101</v>
      </c>
      <c r="H92" s="112" t="s">
        <v>101</v>
      </c>
      <c r="I92" s="112" t="s">
        <v>101</v>
      </c>
      <c r="J92" s="113" t="s">
        <v>101</v>
      </c>
      <c r="K92" s="113" t="s">
        <v>101</v>
      </c>
      <c r="L92" s="1047" t="s">
        <v>101</v>
      </c>
    </row>
    <row r="93" spans="1:12" ht="15">
      <c r="A93" s="50" t="s">
        <v>114</v>
      </c>
      <c r="B93" s="51" t="s">
        <v>29</v>
      </c>
      <c r="C93" s="99" t="s">
        <v>101</v>
      </c>
      <c r="D93" s="99" t="s">
        <v>259</v>
      </c>
      <c r="E93" s="100" t="s">
        <v>101</v>
      </c>
      <c r="F93" s="100" t="s">
        <v>259</v>
      </c>
      <c r="G93" s="1036" t="s">
        <v>101</v>
      </c>
      <c r="H93" s="101" t="s">
        <v>101</v>
      </c>
      <c r="I93" s="101" t="s">
        <v>101</v>
      </c>
      <c r="J93" s="109" t="s">
        <v>101</v>
      </c>
      <c r="K93" s="109" t="s">
        <v>101</v>
      </c>
      <c r="L93" s="1045" t="s">
        <v>101</v>
      </c>
    </row>
    <row r="94" spans="1:12" ht="15">
      <c r="A94" s="50" t="s">
        <v>114</v>
      </c>
      <c r="B94" s="51" t="s">
        <v>30</v>
      </c>
      <c r="C94" s="110" t="s">
        <v>101</v>
      </c>
      <c r="D94" s="99" t="s">
        <v>101</v>
      </c>
      <c r="E94" s="100" t="s">
        <v>101</v>
      </c>
      <c r="F94" s="1044" t="s">
        <v>101</v>
      </c>
      <c r="G94" s="1036" t="s">
        <v>101</v>
      </c>
      <c r="H94" s="101" t="s">
        <v>101</v>
      </c>
      <c r="I94" s="101" t="s">
        <v>101</v>
      </c>
      <c r="J94" s="109" t="s">
        <v>101</v>
      </c>
      <c r="K94" s="109" t="s">
        <v>101</v>
      </c>
      <c r="L94" s="1045" t="s">
        <v>101</v>
      </c>
    </row>
    <row r="95" spans="1:12" ht="14.25">
      <c r="A95" s="48" t="s">
        <v>114</v>
      </c>
      <c r="B95" s="52" t="s">
        <v>31</v>
      </c>
      <c r="C95" s="110">
        <v>13339.208077094474</v>
      </c>
      <c r="D95" s="110" t="s">
        <v>101</v>
      </c>
      <c r="E95" s="111">
        <v>13605.992238636363</v>
      </c>
      <c r="F95" s="999" t="s">
        <v>101</v>
      </c>
      <c r="G95" s="1057" t="s">
        <v>101</v>
      </c>
      <c r="H95" s="112">
        <v>251.40000000000003</v>
      </c>
      <c r="I95" s="112" t="s">
        <v>101</v>
      </c>
      <c r="J95" s="113" t="s">
        <v>101</v>
      </c>
      <c r="K95" s="113" t="s">
        <v>101</v>
      </c>
      <c r="L95" s="1047" t="s">
        <v>101</v>
      </c>
    </row>
    <row r="96" spans="1:12" ht="15">
      <c r="A96" s="50" t="s">
        <v>114</v>
      </c>
      <c r="B96" s="51" t="s">
        <v>32</v>
      </c>
      <c r="C96" s="99">
        <v>13364.966666666665</v>
      </c>
      <c r="D96" s="99" t="s">
        <v>259</v>
      </c>
      <c r="E96" s="100">
        <v>13632.266</v>
      </c>
      <c r="F96" s="100" t="s">
        <v>259</v>
      </c>
      <c r="G96" s="1038" t="s">
        <v>101</v>
      </c>
      <c r="H96" s="101">
        <v>248.3</v>
      </c>
      <c r="I96" s="101" t="s">
        <v>101</v>
      </c>
      <c r="J96" s="109" t="s">
        <v>101</v>
      </c>
      <c r="K96" s="109" t="s">
        <v>101</v>
      </c>
      <c r="L96" s="1045" t="s">
        <v>101</v>
      </c>
    </row>
    <row r="97" spans="1:12" ht="15.75" thickBot="1">
      <c r="A97" s="53" t="s">
        <v>114</v>
      </c>
      <c r="B97" s="54" t="s">
        <v>33</v>
      </c>
      <c r="C97" s="114" t="s">
        <v>259</v>
      </c>
      <c r="D97" s="114" t="s">
        <v>101</v>
      </c>
      <c r="E97" s="115" t="s">
        <v>259</v>
      </c>
      <c r="F97" s="1273" t="s">
        <v>101</v>
      </c>
      <c r="G97" s="1052" t="s">
        <v>101</v>
      </c>
      <c r="H97" s="1048" t="s">
        <v>101</v>
      </c>
      <c r="I97" s="109" t="s">
        <v>101</v>
      </c>
      <c r="J97" s="109" t="s">
        <v>101</v>
      </c>
      <c r="K97" s="1048" t="s">
        <v>101</v>
      </c>
      <c r="L97" s="1049" t="s">
        <v>101</v>
      </c>
    </row>
    <row r="98" spans="1:12" ht="15" thickBot="1">
      <c r="A98" s="39"/>
      <c r="B98" s="47"/>
      <c r="C98" s="91"/>
      <c r="D98" s="91"/>
      <c r="E98" s="91"/>
      <c r="F98" s="91"/>
      <c r="G98" s="1030"/>
      <c r="H98" s="90"/>
      <c r="I98" s="90"/>
      <c r="J98" s="90"/>
      <c r="K98" s="90"/>
      <c r="L98" s="1031"/>
    </row>
    <row r="99" spans="1:12" ht="14.25">
      <c r="A99" s="48" t="s">
        <v>115</v>
      </c>
      <c r="B99" s="49" t="s">
        <v>25</v>
      </c>
      <c r="C99" s="105">
        <v>14447.155061013773</v>
      </c>
      <c r="D99" s="105">
        <v>14414.153349488897</v>
      </c>
      <c r="E99" s="106">
        <v>14736.098162234048</v>
      </c>
      <c r="F99" s="106">
        <v>14702.436416478675</v>
      </c>
      <c r="G99" s="1050">
        <v>0.22895352036785191</v>
      </c>
      <c r="H99" s="107">
        <v>426.36494845360818</v>
      </c>
      <c r="I99" s="107">
        <v>6.2560953127765204</v>
      </c>
      <c r="J99" s="108">
        <v>-58.189655172413794</v>
      </c>
      <c r="K99" s="108">
        <v>1.5127885215221459</v>
      </c>
      <c r="L99" s="1051">
        <v>-1.8884722906754789</v>
      </c>
    </row>
    <row r="100" spans="1:12" ht="15">
      <c r="A100" s="50" t="s">
        <v>115</v>
      </c>
      <c r="B100" s="51" t="s">
        <v>26</v>
      </c>
      <c r="C100" s="99">
        <v>14466.390196078431</v>
      </c>
      <c r="D100" s="99">
        <v>14419.530392156863</v>
      </c>
      <c r="E100" s="100">
        <v>14755.718000000001</v>
      </c>
      <c r="F100" s="100">
        <v>14707.921</v>
      </c>
      <c r="G100" s="1036">
        <v>0.32497454942816512</v>
      </c>
      <c r="H100" s="101">
        <v>410.2</v>
      </c>
      <c r="I100" s="101">
        <v>5.5041152263374427</v>
      </c>
      <c r="J100" s="109">
        <v>-70.552147239263803</v>
      </c>
      <c r="K100" s="109">
        <v>0.74859638178415466</v>
      </c>
      <c r="L100" s="1045">
        <v>-1.6410825509236595</v>
      </c>
    </row>
    <row r="101" spans="1:12" ht="15">
      <c r="A101" s="50" t="s">
        <v>115</v>
      </c>
      <c r="B101" s="51" t="s">
        <v>27</v>
      </c>
      <c r="C101" s="99">
        <v>14429.677450980393</v>
      </c>
      <c r="D101" s="99">
        <v>14402.688235294117</v>
      </c>
      <c r="E101" s="100">
        <v>14718.271000000001</v>
      </c>
      <c r="F101" s="100">
        <v>14690.742</v>
      </c>
      <c r="G101" s="1036">
        <v>0.18739012638027711</v>
      </c>
      <c r="H101" s="101">
        <v>442.2</v>
      </c>
      <c r="I101" s="101">
        <v>2.6700719758532623</v>
      </c>
      <c r="J101" s="109">
        <v>-28.985507246376812</v>
      </c>
      <c r="K101" s="109">
        <v>0.76419213973799127</v>
      </c>
      <c r="L101" s="1045">
        <v>-0.24738973975181977</v>
      </c>
    </row>
    <row r="102" spans="1:12" ht="14.25">
      <c r="A102" s="48" t="s">
        <v>115</v>
      </c>
      <c r="B102" s="52" t="s">
        <v>28</v>
      </c>
      <c r="C102" s="110">
        <v>14186.878220205826</v>
      </c>
      <c r="D102" s="110">
        <v>14123.199863827673</v>
      </c>
      <c r="E102" s="111">
        <v>14470.615784609943</v>
      </c>
      <c r="F102" s="111">
        <v>14405.663861104227</v>
      </c>
      <c r="G102" s="1046">
        <v>0.45087768347204271</v>
      </c>
      <c r="H102" s="112">
        <v>373.89219576719574</v>
      </c>
      <c r="I102" s="112">
        <v>2.2496018101646205</v>
      </c>
      <c r="J102" s="113">
        <v>-23.867069486404834</v>
      </c>
      <c r="K102" s="113">
        <v>11.790393013100436</v>
      </c>
      <c r="L102" s="1047">
        <v>-2.7675896873833654</v>
      </c>
    </row>
    <row r="103" spans="1:12" ht="15">
      <c r="A103" s="50" t="s">
        <v>115</v>
      </c>
      <c r="B103" s="51" t="s">
        <v>29</v>
      </c>
      <c r="C103" s="99">
        <v>14253.320588235294</v>
      </c>
      <c r="D103" s="99">
        <v>14123.096078431374</v>
      </c>
      <c r="E103" s="100">
        <v>14538.387000000001</v>
      </c>
      <c r="F103" s="100">
        <v>14405.558000000001</v>
      </c>
      <c r="G103" s="1036">
        <v>0.92206771858472769</v>
      </c>
      <c r="H103" s="101">
        <v>368</v>
      </c>
      <c r="I103" s="101">
        <v>2.364394993045897</v>
      </c>
      <c r="J103" s="109">
        <v>-32.106038291605302</v>
      </c>
      <c r="K103" s="109">
        <v>7.189644416718652</v>
      </c>
      <c r="L103" s="1045">
        <v>-2.7649077017390535</v>
      </c>
    </row>
    <row r="104" spans="1:12" ht="15">
      <c r="A104" s="50" t="s">
        <v>115</v>
      </c>
      <c r="B104" s="51" t="s">
        <v>30</v>
      </c>
      <c r="C104" s="99">
        <v>14087.141176470588</v>
      </c>
      <c r="D104" s="99">
        <v>14123.412745098038</v>
      </c>
      <c r="E104" s="100">
        <v>14368.884</v>
      </c>
      <c r="F104" s="100">
        <v>14405.880999999999</v>
      </c>
      <c r="G104" s="1036">
        <v>-0.25681872563017416</v>
      </c>
      <c r="H104" s="101">
        <v>383.1</v>
      </c>
      <c r="I104" s="101">
        <v>1.0817941952506656</v>
      </c>
      <c r="J104" s="109">
        <v>-6.0509554140127388</v>
      </c>
      <c r="K104" s="109">
        <v>4.6007485963817842</v>
      </c>
      <c r="L104" s="1045">
        <v>-2.6819856443118795E-3</v>
      </c>
    </row>
    <row r="105" spans="1:12" ht="14.25">
      <c r="A105" s="48" t="s">
        <v>115</v>
      </c>
      <c r="B105" s="52" t="s">
        <v>31</v>
      </c>
      <c r="C105" s="110">
        <v>13864.769217694802</v>
      </c>
      <c r="D105" s="110">
        <v>13952.228514718017</v>
      </c>
      <c r="E105" s="111">
        <v>14142.064602048698</v>
      </c>
      <c r="F105" s="111">
        <v>14231.273085012377</v>
      </c>
      <c r="G105" s="1046">
        <v>-0.62684822665393447</v>
      </c>
      <c r="H105" s="112">
        <v>327.37984031936128</v>
      </c>
      <c r="I105" s="112">
        <v>-3.1417520619421546E-2</v>
      </c>
      <c r="J105" s="113">
        <v>13.863636363636363</v>
      </c>
      <c r="K105" s="113">
        <v>23.440424204616345</v>
      </c>
      <c r="L105" s="1047">
        <v>4.088423031767789</v>
      </c>
    </row>
    <row r="106" spans="1:12" ht="15">
      <c r="A106" s="50" t="s">
        <v>115</v>
      </c>
      <c r="B106" s="51" t="s">
        <v>32</v>
      </c>
      <c r="C106" s="99">
        <v>13901.657843137255</v>
      </c>
      <c r="D106" s="99">
        <v>13997.431372549019</v>
      </c>
      <c r="E106" s="100">
        <v>14179.691000000001</v>
      </c>
      <c r="F106" s="100">
        <v>14277.38</v>
      </c>
      <c r="G106" s="1036">
        <v>-0.68422217521701112</v>
      </c>
      <c r="H106" s="101">
        <v>320.10000000000002</v>
      </c>
      <c r="I106" s="101">
        <v>-9.3632958801483937E-2</v>
      </c>
      <c r="J106" s="109">
        <v>18.756585879873551</v>
      </c>
      <c r="K106" s="109">
        <v>17.5764192139738</v>
      </c>
      <c r="L106" s="1045">
        <v>3.6635032192516199</v>
      </c>
    </row>
    <row r="107" spans="1:12" ht="15.75" thickBot="1">
      <c r="A107" s="53" t="s">
        <v>115</v>
      </c>
      <c r="B107" s="54" t="s">
        <v>33</v>
      </c>
      <c r="C107" s="114">
        <v>13763.414705882353</v>
      </c>
      <c r="D107" s="114">
        <v>13845.043137254901</v>
      </c>
      <c r="E107" s="115">
        <v>14038.683000000001</v>
      </c>
      <c r="F107" s="115">
        <v>14121.944</v>
      </c>
      <c r="G107" s="1052">
        <v>-0.58958596635136495</v>
      </c>
      <c r="H107" s="109">
        <v>349.2</v>
      </c>
      <c r="I107" s="109">
        <v>1.0416666666666567</v>
      </c>
      <c r="J107" s="109">
        <v>1.3477088948787064</v>
      </c>
      <c r="K107" s="109">
        <v>5.8640049906425453</v>
      </c>
      <c r="L107" s="1045">
        <v>0.42491981251617084</v>
      </c>
    </row>
    <row r="108" spans="1:12" ht="15.75" thickBot="1">
      <c r="A108" s="55"/>
      <c r="B108" s="56"/>
      <c r="C108" s="116"/>
      <c r="D108" s="116"/>
      <c r="E108" s="116"/>
      <c r="F108" s="116"/>
      <c r="G108" s="1053"/>
      <c r="H108" s="117"/>
      <c r="I108" s="117"/>
      <c r="J108" s="117"/>
      <c r="K108" s="117"/>
      <c r="L108" s="1054"/>
    </row>
    <row r="109" spans="1:12" ht="15">
      <c r="A109" s="50" t="s">
        <v>116</v>
      </c>
      <c r="B109" s="57" t="s">
        <v>30</v>
      </c>
      <c r="C109" s="118">
        <v>14142.529411764704</v>
      </c>
      <c r="D109" s="118">
        <v>14231.272549019606</v>
      </c>
      <c r="E109" s="119">
        <v>14425.38</v>
      </c>
      <c r="F109" s="119">
        <v>14515.897999999999</v>
      </c>
      <c r="G109" s="1055">
        <v>-0.62357836904062036</v>
      </c>
      <c r="H109" s="120">
        <v>397.2</v>
      </c>
      <c r="I109" s="120">
        <v>-1.2677106636838238</v>
      </c>
      <c r="J109" s="120">
        <v>10.833333333333334</v>
      </c>
      <c r="K109" s="120">
        <v>4.1484716157205241</v>
      </c>
      <c r="L109" s="1056">
        <v>0.62992594792987777</v>
      </c>
    </row>
    <row r="110" spans="1:12" ht="15.75" thickBot="1">
      <c r="A110" s="53" t="s">
        <v>116</v>
      </c>
      <c r="B110" s="54" t="s">
        <v>33</v>
      </c>
      <c r="C110" s="114">
        <v>13766.336274509804</v>
      </c>
      <c r="D110" s="114">
        <v>13844.532352941176</v>
      </c>
      <c r="E110" s="115">
        <v>14041.663</v>
      </c>
      <c r="F110" s="115">
        <v>14121.423000000001</v>
      </c>
      <c r="G110" s="1052">
        <v>-0.56481559967434036</v>
      </c>
      <c r="H110" s="109">
        <v>369.6</v>
      </c>
      <c r="I110" s="109">
        <v>1.8181818181818243</v>
      </c>
      <c r="J110" s="109">
        <v>47.783251231527096</v>
      </c>
      <c r="K110" s="109">
        <v>4.6787273861509666</v>
      </c>
      <c r="L110" s="1045">
        <v>1.7026241754780447</v>
      </c>
    </row>
    <row r="111" spans="1:12" ht="15.75" thickBot="1">
      <c r="A111" s="55"/>
      <c r="B111" s="56"/>
      <c r="C111" s="116"/>
      <c r="D111" s="116"/>
      <c r="E111" s="116"/>
      <c r="F111" s="116"/>
      <c r="G111" s="1053"/>
      <c r="H111" s="117"/>
      <c r="I111" s="117"/>
      <c r="J111" s="117"/>
      <c r="K111" s="117"/>
      <c r="L111" s="1054"/>
    </row>
    <row r="112" spans="1:12" ht="14.25">
      <c r="A112" s="48" t="s">
        <v>117</v>
      </c>
      <c r="B112" s="49" t="s">
        <v>25</v>
      </c>
      <c r="C112" s="105" t="s">
        <v>101</v>
      </c>
      <c r="D112" s="105" t="s">
        <v>101</v>
      </c>
      <c r="E112" s="106" t="s">
        <v>101</v>
      </c>
      <c r="F112" s="106" t="s">
        <v>101</v>
      </c>
      <c r="G112" s="1050" t="s">
        <v>101</v>
      </c>
      <c r="H112" s="107" t="s">
        <v>101</v>
      </c>
      <c r="I112" s="107" t="s">
        <v>101</v>
      </c>
      <c r="J112" s="108" t="s">
        <v>101</v>
      </c>
      <c r="K112" s="108" t="s">
        <v>101</v>
      </c>
      <c r="L112" s="1051" t="s">
        <v>101</v>
      </c>
    </row>
    <row r="113" spans="1:12" ht="15">
      <c r="A113" s="43" t="s">
        <v>117</v>
      </c>
      <c r="B113" s="51" t="s">
        <v>26</v>
      </c>
      <c r="C113" s="99" t="s">
        <v>101</v>
      </c>
      <c r="D113" s="99" t="s">
        <v>101</v>
      </c>
      <c r="E113" s="100" t="s">
        <v>101</v>
      </c>
      <c r="F113" s="100" t="s">
        <v>101</v>
      </c>
      <c r="G113" s="1036" t="s">
        <v>101</v>
      </c>
      <c r="H113" s="101" t="s">
        <v>101</v>
      </c>
      <c r="I113" s="101" t="s">
        <v>101</v>
      </c>
      <c r="J113" s="109" t="s">
        <v>101</v>
      </c>
      <c r="K113" s="109" t="s">
        <v>101</v>
      </c>
      <c r="L113" s="1045" t="s">
        <v>101</v>
      </c>
    </row>
    <row r="114" spans="1:12" ht="15">
      <c r="A114" s="43" t="s">
        <v>117</v>
      </c>
      <c r="B114" s="51" t="s">
        <v>27</v>
      </c>
      <c r="C114" s="99" t="s">
        <v>101</v>
      </c>
      <c r="D114" s="99" t="s">
        <v>101</v>
      </c>
      <c r="E114" s="100" t="s">
        <v>101</v>
      </c>
      <c r="F114" s="100" t="s">
        <v>101</v>
      </c>
      <c r="G114" s="1036" t="s">
        <v>101</v>
      </c>
      <c r="H114" s="101" t="s">
        <v>101</v>
      </c>
      <c r="I114" s="101" t="s">
        <v>101</v>
      </c>
      <c r="J114" s="109" t="s">
        <v>101</v>
      </c>
      <c r="K114" s="109" t="s">
        <v>101</v>
      </c>
      <c r="L114" s="1045" t="s">
        <v>101</v>
      </c>
    </row>
    <row r="115" spans="1:12" ht="15">
      <c r="A115" s="43" t="s">
        <v>117</v>
      </c>
      <c r="B115" s="51" t="s">
        <v>34</v>
      </c>
      <c r="C115" s="99" t="s">
        <v>101</v>
      </c>
      <c r="D115" s="99" t="s">
        <v>101</v>
      </c>
      <c r="E115" s="100" t="s">
        <v>101</v>
      </c>
      <c r="F115" s="100" t="s">
        <v>101</v>
      </c>
      <c r="G115" s="1036" t="s">
        <v>101</v>
      </c>
      <c r="H115" s="101" t="s">
        <v>101</v>
      </c>
      <c r="I115" s="101" t="s">
        <v>101</v>
      </c>
      <c r="J115" s="109" t="s">
        <v>101</v>
      </c>
      <c r="K115" s="109" t="s">
        <v>101</v>
      </c>
      <c r="L115" s="1045" t="s">
        <v>101</v>
      </c>
    </row>
    <row r="116" spans="1:12" ht="14.25">
      <c r="A116" s="58" t="s">
        <v>117</v>
      </c>
      <c r="B116" s="52" t="s">
        <v>28</v>
      </c>
      <c r="C116" s="110" t="s">
        <v>101</v>
      </c>
      <c r="D116" s="110" t="s">
        <v>101</v>
      </c>
      <c r="E116" s="111" t="s">
        <v>101</v>
      </c>
      <c r="F116" s="111" t="s">
        <v>101</v>
      </c>
      <c r="G116" s="1046" t="s">
        <v>101</v>
      </c>
      <c r="H116" s="112" t="s">
        <v>101</v>
      </c>
      <c r="I116" s="112" t="s">
        <v>101</v>
      </c>
      <c r="J116" s="113" t="s">
        <v>101</v>
      </c>
      <c r="K116" s="113" t="s">
        <v>101</v>
      </c>
      <c r="L116" s="1047" t="s">
        <v>101</v>
      </c>
    </row>
    <row r="117" spans="1:12" ht="15">
      <c r="A117" s="43" t="s">
        <v>117</v>
      </c>
      <c r="B117" s="51" t="s">
        <v>30</v>
      </c>
      <c r="C117" s="99" t="s">
        <v>101</v>
      </c>
      <c r="D117" s="99" t="s">
        <v>101</v>
      </c>
      <c r="E117" s="100" t="s">
        <v>101</v>
      </c>
      <c r="F117" s="100" t="s">
        <v>101</v>
      </c>
      <c r="G117" s="1036" t="s">
        <v>101</v>
      </c>
      <c r="H117" s="101" t="s">
        <v>101</v>
      </c>
      <c r="I117" s="101" t="s">
        <v>101</v>
      </c>
      <c r="J117" s="109" t="s">
        <v>101</v>
      </c>
      <c r="K117" s="109" t="s">
        <v>101</v>
      </c>
      <c r="L117" s="1045" t="s">
        <v>101</v>
      </c>
    </row>
    <row r="118" spans="1:12" ht="15">
      <c r="A118" s="43" t="s">
        <v>117</v>
      </c>
      <c r="B118" s="51" t="s">
        <v>35</v>
      </c>
      <c r="C118" s="99" t="s">
        <v>101</v>
      </c>
      <c r="D118" s="99" t="s">
        <v>101</v>
      </c>
      <c r="E118" s="100" t="s">
        <v>101</v>
      </c>
      <c r="F118" s="100" t="s">
        <v>101</v>
      </c>
      <c r="G118" s="1036" t="s">
        <v>101</v>
      </c>
      <c r="H118" s="101" t="s">
        <v>101</v>
      </c>
      <c r="I118" s="101" t="s">
        <v>101</v>
      </c>
      <c r="J118" s="109" t="s">
        <v>101</v>
      </c>
      <c r="K118" s="109" t="s">
        <v>101</v>
      </c>
      <c r="L118" s="1045" t="s">
        <v>101</v>
      </c>
    </row>
    <row r="119" spans="1:12" ht="14.25">
      <c r="A119" s="58" t="s">
        <v>117</v>
      </c>
      <c r="B119" s="52" t="s">
        <v>31</v>
      </c>
      <c r="C119" s="110" t="s">
        <v>101</v>
      </c>
      <c r="D119" s="110" t="s">
        <v>101</v>
      </c>
      <c r="E119" s="111" t="s">
        <v>101</v>
      </c>
      <c r="F119" s="111" t="s">
        <v>101</v>
      </c>
      <c r="G119" s="1046" t="s">
        <v>101</v>
      </c>
      <c r="H119" s="112" t="s">
        <v>101</v>
      </c>
      <c r="I119" s="112" t="s">
        <v>101</v>
      </c>
      <c r="J119" s="113" t="s">
        <v>101</v>
      </c>
      <c r="K119" s="113" t="s">
        <v>101</v>
      </c>
      <c r="L119" s="1047" t="s">
        <v>101</v>
      </c>
    </row>
    <row r="120" spans="1:12" ht="15">
      <c r="A120" s="43" t="s">
        <v>117</v>
      </c>
      <c r="B120" s="51" t="s">
        <v>32</v>
      </c>
      <c r="C120" s="99" t="s">
        <v>101</v>
      </c>
      <c r="D120" s="99" t="s">
        <v>101</v>
      </c>
      <c r="E120" s="100" t="s">
        <v>101</v>
      </c>
      <c r="F120" s="100" t="s">
        <v>101</v>
      </c>
      <c r="G120" s="1036" t="s">
        <v>101</v>
      </c>
      <c r="H120" s="101" t="s">
        <v>101</v>
      </c>
      <c r="I120" s="101" t="s">
        <v>101</v>
      </c>
      <c r="J120" s="109" t="s">
        <v>101</v>
      </c>
      <c r="K120" s="109" t="s">
        <v>101</v>
      </c>
      <c r="L120" s="1045" t="s">
        <v>101</v>
      </c>
    </row>
    <row r="121" spans="1:12" ht="15.75" thickBot="1">
      <c r="A121" s="59" t="s">
        <v>117</v>
      </c>
      <c r="B121" s="51" t="s">
        <v>33</v>
      </c>
      <c r="C121" s="114" t="s">
        <v>101</v>
      </c>
      <c r="D121" s="114" t="s">
        <v>101</v>
      </c>
      <c r="E121" s="115" t="s">
        <v>101</v>
      </c>
      <c r="F121" s="115" t="s">
        <v>101</v>
      </c>
      <c r="G121" s="1052" t="s">
        <v>101</v>
      </c>
      <c r="H121" s="109" t="s">
        <v>101</v>
      </c>
      <c r="I121" s="109" t="s">
        <v>101</v>
      </c>
      <c r="J121" s="109" t="s">
        <v>101</v>
      </c>
      <c r="K121" s="109" t="s">
        <v>101</v>
      </c>
      <c r="L121" s="1045" t="s">
        <v>101</v>
      </c>
    </row>
    <row r="122" spans="1:12" ht="15.75" thickBot="1">
      <c r="A122" s="55"/>
      <c r="B122" s="56"/>
      <c r="C122" s="116"/>
      <c r="D122" s="116"/>
      <c r="E122" s="116"/>
      <c r="F122" s="116"/>
      <c r="G122" s="1053"/>
      <c r="H122" s="117"/>
      <c r="I122" s="117"/>
      <c r="J122" s="117"/>
      <c r="K122" s="117"/>
      <c r="L122" s="1054"/>
    </row>
    <row r="123" spans="1:12" ht="14.25">
      <c r="A123" s="48" t="s">
        <v>24</v>
      </c>
      <c r="B123" s="49" t="s">
        <v>28</v>
      </c>
      <c r="C123" s="105">
        <v>12392.564378027371</v>
      </c>
      <c r="D123" s="105">
        <v>12454.025462302077</v>
      </c>
      <c r="E123" s="106">
        <v>12640.41566558792</v>
      </c>
      <c r="F123" s="106">
        <v>12703.105971548119</v>
      </c>
      <c r="G123" s="1050">
        <v>-0.49350376278533942</v>
      </c>
      <c r="H123" s="107">
        <v>343.3287037037037</v>
      </c>
      <c r="I123" s="107">
        <v>2.4741731929758548</v>
      </c>
      <c r="J123" s="108">
        <v>0.93457943925233633</v>
      </c>
      <c r="K123" s="108">
        <v>1.6843418590143482</v>
      </c>
      <c r="L123" s="1051">
        <v>0.11565691545768475</v>
      </c>
    </row>
    <row r="124" spans="1:12" ht="15">
      <c r="A124" s="50" t="s">
        <v>24</v>
      </c>
      <c r="B124" s="51" t="s">
        <v>29</v>
      </c>
      <c r="C124" s="99">
        <v>12494.638235294118</v>
      </c>
      <c r="D124" s="99">
        <v>12327.715686274511</v>
      </c>
      <c r="E124" s="100">
        <v>12744.531000000001</v>
      </c>
      <c r="F124" s="100">
        <v>12574.27</v>
      </c>
      <c r="G124" s="1036">
        <v>1.3540428191855307</v>
      </c>
      <c r="H124" s="101">
        <v>327.10000000000002</v>
      </c>
      <c r="I124" s="101">
        <v>5.7207498383969124</v>
      </c>
      <c r="J124" s="109">
        <v>6.25</v>
      </c>
      <c r="K124" s="109">
        <v>0.26512788521522146</v>
      </c>
      <c r="L124" s="1045">
        <v>3.0558174029178375E-2</v>
      </c>
    </row>
    <row r="125" spans="1:12" ht="15">
      <c r="A125" s="50" t="s">
        <v>24</v>
      </c>
      <c r="B125" s="51" t="s">
        <v>30</v>
      </c>
      <c r="C125" s="99">
        <v>12364.315686274511</v>
      </c>
      <c r="D125" s="99">
        <v>12493.421568627451</v>
      </c>
      <c r="E125" s="100">
        <v>12611.602000000001</v>
      </c>
      <c r="F125" s="100">
        <v>12743.29</v>
      </c>
      <c r="G125" s="1036">
        <v>-1.0333909061160822</v>
      </c>
      <c r="H125" s="101">
        <v>338.6</v>
      </c>
      <c r="I125" s="101">
        <v>3.0432136335970785</v>
      </c>
      <c r="J125" s="109">
        <v>1.7543859649122806</v>
      </c>
      <c r="K125" s="109">
        <v>0.90455396132252031</v>
      </c>
      <c r="L125" s="1045">
        <v>6.8899365222241715E-2</v>
      </c>
    </row>
    <row r="126" spans="1:12" ht="15">
      <c r="A126" s="50" t="s">
        <v>24</v>
      </c>
      <c r="B126" s="51" t="s">
        <v>35</v>
      </c>
      <c r="C126" s="99">
        <v>12391.493137254902</v>
      </c>
      <c r="D126" s="99">
        <v>12444.768627450982</v>
      </c>
      <c r="E126" s="100">
        <v>12639.323</v>
      </c>
      <c r="F126" s="100">
        <v>12693.664000000001</v>
      </c>
      <c r="G126" s="1036">
        <v>-0.42809546558031114</v>
      </c>
      <c r="H126" s="101">
        <v>360</v>
      </c>
      <c r="I126" s="101">
        <v>0.58675607711651945</v>
      </c>
      <c r="J126" s="109">
        <v>-2.9411764705882351</v>
      </c>
      <c r="K126" s="109">
        <v>0.51466001247660631</v>
      </c>
      <c r="L126" s="1045">
        <v>1.6199376206264715E-2</v>
      </c>
    </row>
    <row r="127" spans="1:12" ht="14.25">
      <c r="A127" s="48" t="s">
        <v>24</v>
      </c>
      <c r="B127" s="52" t="s">
        <v>31</v>
      </c>
      <c r="C127" s="110">
        <v>11829.699360307084</v>
      </c>
      <c r="D127" s="110">
        <v>11761.766049632535</v>
      </c>
      <c r="E127" s="111">
        <v>12066.293347513227</v>
      </c>
      <c r="F127" s="111">
        <v>11997.001370625187</v>
      </c>
      <c r="G127" s="1046">
        <v>0.57757746913076513</v>
      </c>
      <c r="H127" s="112">
        <v>281.73798977853494</v>
      </c>
      <c r="I127" s="112">
        <v>-0.38650055211976142</v>
      </c>
      <c r="J127" s="113">
        <v>-0.67681895093062605</v>
      </c>
      <c r="K127" s="113">
        <v>18.309419837804118</v>
      </c>
      <c r="L127" s="1047">
        <v>0.98058242393518569</v>
      </c>
    </row>
    <row r="128" spans="1:12" ht="15">
      <c r="A128" s="50" t="s">
        <v>24</v>
      </c>
      <c r="B128" s="51" t="s">
        <v>32</v>
      </c>
      <c r="C128" s="99">
        <v>11601.896078431371</v>
      </c>
      <c r="D128" s="99">
        <v>11500.831372549019</v>
      </c>
      <c r="E128" s="100">
        <v>11833.933999999999</v>
      </c>
      <c r="F128" s="100">
        <v>11730.848</v>
      </c>
      <c r="G128" s="1036">
        <v>0.87876000098202045</v>
      </c>
      <c r="H128" s="101">
        <v>262.10000000000002</v>
      </c>
      <c r="I128" s="101">
        <v>0.96302003081664089</v>
      </c>
      <c r="J128" s="109">
        <v>17.391304347826086</v>
      </c>
      <c r="K128" s="109">
        <v>8.4217092950717394</v>
      </c>
      <c r="L128" s="1045">
        <v>1.6778300984730006</v>
      </c>
    </row>
    <row r="129" spans="1:12" ht="15">
      <c r="A129" s="50" t="s">
        <v>24</v>
      </c>
      <c r="B129" s="51" t="s">
        <v>33</v>
      </c>
      <c r="C129" s="99">
        <v>12008.736274509803</v>
      </c>
      <c r="D129" s="99">
        <v>11897.044117647059</v>
      </c>
      <c r="E129" s="100">
        <v>12248.911</v>
      </c>
      <c r="F129" s="100">
        <v>12134.985000000001</v>
      </c>
      <c r="G129" s="1036">
        <v>0.93882275091398526</v>
      </c>
      <c r="H129" s="101">
        <v>293.10000000000002</v>
      </c>
      <c r="I129" s="101">
        <v>0.10245901639344651</v>
      </c>
      <c r="J129" s="109">
        <v>-13.62179487179487</v>
      </c>
      <c r="K129" s="109">
        <v>8.4061135371179034</v>
      </c>
      <c r="L129" s="1045">
        <v>-0.74210519913777695</v>
      </c>
    </row>
    <row r="130" spans="1:12" ht="15">
      <c r="A130" s="50" t="s">
        <v>24</v>
      </c>
      <c r="B130" s="51" t="s">
        <v>36</v>
      </c>
      <c r="C130" s="99">
        <v>11956.372549019608</v>
      </c>
      <c r="D130" s="99">
        <v>11962.061764705883</v>
      </c>
      <c r="E130" s="100">
        <v>12195.5</v>
      </c>
      <c r="F130" s="100">
        <v>12201.303</v>
      </c>
      <c r="G130" s="1036">
        <v>-4.7560494153779179E-2</v>
      </c>
      <c r="H130" s="101">
        <v>328.9</v>
      </c>
      <c r="I130" s="101">
        <v>0.15225334957369063</v>
      </c>
      <c r="J130" s="109">
        <v>-3.0612244897959182</v>
      </c>
      <c r="K130" s="109">
        <v>1.4815970056144729</v>
      </c>
      <c r="L130" s="1045">
        <v>4.4857524599958953E-2</v>
      </c>
    </row>
    <row r="131" spans="1:12" ht="14.25">
      <c r="A131" s="48" t="s">
        <v>24</v>
      </c>
      <c r="B131" s="52" t="s">
        <v>37</v>
      </c>
      <c r="C131" s="110">
        <v>9948.2322179402381</v>
      </c>
      <c r="D131" s="110">
        <v>10029.449451228895</v>
      </c>
      <c r="E131" s="111">
        <v>10147.196862299043</v>
      </c>
      <c r="F131" s="111">
        <v>10230.038440253473</v>
      </c>
      <c r="G131" s="1046">
        <v>-0.80978755298184057</v>
      </c>
      <c r="H131" s="112">
        <v>217.27031963470321</v>
      </c>
      <c r="I131" s="112">
        <v>0.31381219988589898</v>
      </c>
      <c r="J131" s="113">
        <v>-4.5751633986928102</v>
      </c>
      <c r="K131" s="113">
        <v>13.661883967560822</v>
      </c>
      <c r="L131" s="1047">
        <v>0.20344678826159779</v>
      </c>
    </row>
    <row r="132" spans="1:12" ht="15">
      <c r="A132" s="50" t="s">
        <v>24</v>
      </c>
      <c r="B132" s="51" t="s">
        <v>103</v>
      </c>
      <c r="C132" s="121">
        <v>9345.3166666666657</v>
      </c>
      <c r="D132" s="121">
        <v>9307.6274509803934</v>
      </c>
      <c r="E132" s="122">
        <v>9532.223</v>
      </c>
      <c r="F132" s="122">
        <v>9493.7800000000007</v>
      </c>
      <c r="G132" s="1058">
        <v>0.4049282793576352</v>
      </c>
      <c r="H132" s="123">
        <v>203.4</v>
      </c>
      <c r="I132" s="123">
        <v>-0.14727540500735539</v>
      </c>
      <c r="J132" s="124">
        <v>23.02325581395349</v>
      </c>
      <c r="K132" s="124">
        <v>8.2501559575795387</v>
      </c>
      <c r="L132" s="1059">
        <v>1.9460949694546299</v>
      </c>
    </row>
    <row r="133" spans="1:12" ht="15">
      <c r="A133" s="50" t="s">
        <v>24</v>
      </c>
      <c r="B133" s="51" t="s">
        <v>38</v>
      </c>
      <c r="C133" s="99">
        <v>10642.895098039216</v>
      </c>
      <c r="D133" s="99">
        <v>10572.135294117646</v>
      </c>
      <c r="E133" s="100">
        <v>10855.753000000001</v>
      </c>
      <c r="F133" s="100">
        <v>10783.578</v>
      </c>
      <c r="G133" s="1036">
        <v>0.66930475209620688</v>
      </c>
      <c r="H133" s="101">
        <v>234</v>
      </c>
      <c r="I133" s="101">
        <v>3.8154392191659245</v>
      </c>
      <c r="J133" s="109">
        <v>-33.035714285714285</v>
      </c>
      <c r="K133" s="109">
        <v>4.6787273861509666</v>
      </c>
      <c r="L133" s="1045">
        <v>-1.8892245270582402</v>
      </c>
    </row>
    <row r="134" spans="1:12" ht="15.75" thickBot="1">
      <c r="A134" s="50" t="s">
        <v>24</v>
      </c>
      <c r="B134" s="51" t="s">
        <v>39</v>
      </c>
      <c r="C134" s="99">
        <v>11233.262745098038</v>
      </c>
      <c r="D134" s="99">
        <v>10851.202941176471</v>
      </c>
      <c r="E134" s="100">
        <v>11457.928</v>
      </c>
      <c r="F134" s="100">
        <v>11068.227000000001</v>
      </c>
      <c r="G134" s="1036">
        <v>3.5208981528839183</v>
      </c>
      <c r="H134" s="101">
        <v>266.60000000000002</v>
      </c>
      <c r="I134" s="101">
        <v>3.9376218323586833</v>
      </c>
      <c r="J134" s="109">
        <v>17.5</v>
      </c>
      <c r="K134" s="109">
        <v>0.73300062383031817</v>
      </c>
      <c r="L134" s="1045">
        <v>0.1465763458652104</v>
      </c>
    </row>
    <row r="135" spans="1:12" ht="15.75" thickBot="1">
      <c r="A135" s="55"/>
      <c r="B135" s="56"/>
      <c r="C135" s="116"/>
      <c r="D135" s="116"/>
      <c r="E135" s="116"/>
      <c r="F135" s="116"/>
      <c r="G135" s="1053"/>
      <c r="H135" s="117"/>
      <c r="I135" s="117"/>
      <c r="J135" s="117"/>
      <c r="K135" s="117"/>
      <c r="L135" s="1054"/>
    </row>
    <row r="136" spans="1:12" ht="14.25">
      <c r="A136" s="48" t="s">
        <v>118</v>
      </c>
      <c r="B136" s="52" t="s">
        <v>25</v>
      </c>
      <c r="C136" s="110">
        <v>14192.387448825682</v>
      </c>
      <c r="D136" s="110">
        <v>14400.705125058874</v>
      </c>
      <c r="E136" s="111">
        <v>14476.235197802196</v>
      </c>
      <c r="F136" s="111">
        <v>14688.719227560052</v>
      </c>
      <c r="G136" s="1046">
        <v>-1.4465796947032499</v>
      </c>
      <c r="H136" s="112">
        <v>330.90000000000003</v>
      </c>
      <c r="I136" s="112">
        <v>-2.3823872759531737</v>
      </c>
      <c r="J136" s="113">
        <v>-52.857142857142861</v>
      </c>
      <c r="K136" s="113">
        <v>0.51466001247660631</v>
      </c>
      <c r="L136" s="1047">
        <v>-0.51158247396233225</v>
      </c>
    </row>
    <row r="137" spans="1:12" ht="15">
      <c r="A137" s="50" t="s">
        <v>118</v>
      </c>
      <c r="B137" s="51" t="s">
        <v>26</v>
      </c>
      <c r="C137" s="99">
        <v>14318.925490196078</v>
      </c>
      <c r="D137" s="99">
        <v>14758.05</v>
      </c>
      <c r="E137" s="100">
        <v>14605.304</v>
      </c>
      <c r="F137" s="100">
        <v>15053.210999999999</v>
      </c>
      <c r="G137" s="1036">
        <v>-2.9754914084443462</v>
      </c>
      <c r="H137" s="101">
        <v>302.7</v>
      </c>
      <c r="I137" s="101">
        <v>-0.68897637795276334</v>
      </c>
      <c r="J137" s="109">
        <v>-34.782608695652172</v>
      </c>
      <c r="K137" s="109">
        <v>0.23393636930754835</v>
      </c>
      <c r="L137" s="1045">
        <v>-0.10325759052238864</v>
      </c>
    </row>
    <row r="138" spans="1:12" ht="15">
      <c r="A138" s="50" t="s">
        <v>118</v>
      </c>
      <c r="B138" s="51" t="s">
        <v>27</v>
      </c>
      <c r="C138" s="99">
        <v>14102.3431372549</v>
      </c>
      <c r="D138" s="99">
        <v>14250.885294117646</v>
      </c>
      <c r="E138" s="100">
        <v>14384.39</v>
      </c>
      <c r="F138" s="100">
        <v>14535.903</v>
      </c>
      <c r="G138" s="1036">
        <v>-1.0423363447045624</v>
      </c>
      <c r="H138" s="101">
        <v>354.4</v>
      </c>
      <c r="I138" s="101">
        <v>-0.3654765251616563</v>
      </c>
      <c r="J138" s="109">
        <v>-61.702127659574465</v>
      </c>
      <c r="K138" s="109">
        <v>0.28072364316905801</v>
      </c>
      <c r="L138" s="1045">
        <v>-0.40832488343994361</v>
      </c>
    </row>
    <row r="139" spans="1:12" ht="14.25">
      <c r="A139" s="48" t="s">
        <v>118</v>
      </c>
      <c r="B139" s="52" t="s">
        <v>28</v>
      </c>
      <c r="C139" s="110">
        <v>13682.721917678326</v>
      </c>
      <c r="D139" s="110">
        <v>13860.655933219128</v>
      </c>
      <c r="E139" s="111">
        <v>13956.376356031893</v>
      </c>
      <c r="F139" s="111">
        <v>14137.86905188351</v>
      </c>
      <c r="G139" s="1046">
        <v>-1.2837344523815477</v>
      </c>
      <c r="H139" s="112">
        <v>309.14000000000004</v>
      </c>
      <c r="I139" s="112">
        <v>3.0940909727972312</v>
      </c>
      <c r="J139" s="113">
        <v>-26.229508196721312</v>
      </c>
      <c r="K139" s="113">
        <v>7.7199001871490953</v>
      </c>
      <c r="L139" s="1047">
        <v>-2.1173670757155865</v>
      </c>
    </row>
    <row r="140" spans="1:12" ht="15">
      <c r="A140" s="50" t="s">
        <v>118</v>
      </c>
      <c r="B140" s="51" t="s">
        <v>29</v>
      </c>
      <c r="C140" s="99">
        <v>13708.189215686274</v>
      </c>
      <c r="D140" s="99">
        <v>13843.138235294118</v>
      </c>
      <c r="E140" s="100">
        <v>13982.352999999999</v>
      </c>
      <c r="F140" s="100">
        <v>14120.001</v>
      </c>
      <c r="G140" s="1036">
        <v>-0.97484412359461614</v>
      </c>
      <c r="H140" s="101">
        <v>282.10000000000002</v>
      </c>
      <c r="I140" s="101">
        <v>1.2562814070351758</v>
      </c>
      <c r="J140" s="109">
        <v>-53.594771241830067</v>
      </c>
      <c r="K140" s="109">
        <v>1.1072988147223957</v>
      </c>
      <c r="L140" s="1045">
        <v>-1.1357740484941414</v>
      </c>
    </row>
    <row r="141" spans="1:12" ht="15">
      <c r="A141" s="50" t="s">
        <v>118</v>
      </c>
      <c r="B141" s="51" t="s">
        <v>30</v>
      </c>
      <c r="C141" s="99">
        <v>13732.565686274511</v>
      </c>
      <c r="D141" s="99">
        <v>13894.306862745098</v>
      </c>
      <c r="E141" s="100">
        <v>14007.217000000001</v>
      </c>
      <c r="F141" s="100">
        <v>14172.192999999999</v>
      </c>
      <c r="G141" s="1036">
        <v>-1.1640823689036606</v>
      </c>
      <c r="H141" s="101">
        <v>307</v>
      </c>
      <c r="I141" s="101">
        <v>1.7567119655286747</v>
      </c>
      <c r="J141" s="109">
        <v>-25</v>
      </c>
      <c r="K141" s="109">
        <v>4.6787273861509666</v>
      </c>
      <c r="L141" s="1045">
        <v>-1.1855153935001113</v>
      </c>
    </row>
    <row r="142" spans="1:12" ht="15">
      <c r="A142" s="50" t="s">
        <v>118</v>
      </c>
      <c r="B142" s="51" t="s">
        <v>35</v>
      </c>
      <c r="C142" s="99">
        <v>13557.979411764705</v>
      </c>
      <c r="D142" s="99">
        <v>13773.187254901961</v>
      </c>
      <c r="E142" s="100">
        <v>13829.138999999999</v>
      </c>
      <c r="F142" s="100">
        <v>14048.651</v>
      </c>
      <c r="G142" s="1036">
        <v>-1.5625130128152562</v>
      </c>
      <c r="H142" s="101">
        <v>329.8</v>
      </c>
      <c r="I142" s="101">
        <v>2.6774595267746024</v>
      </c>
      <c r="J142" s="109">
        <v>5.0847457627118651</v>
      </c>
      <c r="K142" s="109">
        <v>1.9338739862757333</v>
      </c>
      <c r="L142" s="1045">
        <v>0.20392236627866533</v>
      </c>
    </row>
    <row r="143" spans="1:12" ht="14.25">
      <c r="A143" s="48" t="s">
        <v>118</v>
      </c>
      <c r="B143" s="52" t="s">
        <v>31</v>
      </c>
      <c r="C143" s="110">
        <v>12953.328910267546</v>
      </c>
      <c r="D143" s="110">
        <v>13069.315946278466</v>
      </c>
      <c r="E143" s="111">
        <v>13212.395488472897</v>
      </c>
      <c r="F143" s="111">
        <v>13330.702265204036</v>
      </c>
      <c r="G143" s="1046">
        <v>-0.8874759512103455</v>
      </c>
      <c r="H143" s="112">
        <v>263.41806775407781</v>
      </c>
      <c r="I143" s="112">
        <v>-0.58714078024072747</v>
      </c>
      <c r="J143" s="113">
        <v>-7.3255813953488378</v>
      </c>
      <c r="K143" s="113">
        <v>12.429819089207736</v>
      </c>
      <c r="L143" s="1047">
        <v>-0.17830288704208108</v>
      </c>
    </row>
    <row r="144" spans="1:12" ht="15">
      <c r="A144" s="50" t="s">
        <v>118</v>
      </c>
      <c r="B144" s="51" t="s">
        <v>32</v>
      </c>
      <c r="C144" s="99">
        <v>12590.646078431373</v>
      </c>
      <c r="D144" s="99">
        <v>12796.490196078432</v>
      </c>
      <c r="E144" s="100">
        <v>12842.459000000001</v>
      </c>
      <c r="F144" s="100">
        <v>13052.42</v>
      </c>
      <c r="G144" s="1036">
        <v>-1.6085982522781164</v>
      </c>
      <c r="H144" s="101">
        <v>234.1</v>
      </c>
      <c r="I144" s="101">
        <v>-0.76303518440017437</v>
      </c>
      <c r="J144" s="109">
        <v>-9.0592334494773521</v>
      </c>
      <c r="K144" s="109">
        <v>4.0704928259513409</v>
      </c>
      <c r="L144" s="1045">
        <v>-0.13710136844830778</v>
      </c>
    </row>
    <row r="145" spans="1:12" ht="15">
      <c r="A145" s="50" t="s">
        <v>118</v>
      </c>
      <c r="B145" s="51" t="s">
        <v>33</v>
      </c>
      <c r="C145" s="99">
        <v>13118.980392156864</v>
      </c>
      <c r="D145" s="99">
        <v>13214.529411764704</v>
      </c>
      <c r="E145" s="100">
        <v>13381.36</v>
      </c>
      <c r="F145" s="100">
        <v>13478.82</v>
      </c>
      <c r="G145" s="1036">
        <v>-0.72306032723932157</v>
      </c>
      <c r="H145" s="101">
        <v>273.60000000000002</v>
      </c>
      <c r="I145" s="101">
        <v>-1.1560693641618456</v>
      </c>
      <c r="J145" s="101">
        <v>-7.2727272727272725</v>
      </c>
      <c r="K145" s="101">
        <v>7.1584529008109801</v>
      </c>
      <c r="L145" s="1037">
        <v>-9.8547539007228124E-2</v>
      </c>
    </row>
    <row r="146" spans="1:12" ht="15.75" thickBot="1">
      <c r="A146" s="60" t="s">
        <v>118</v>
      </c>
      <c r="B146" s="61" t="s">
        <v>36</v>
      </c>
      <c r="C146" s="102">
        <v>13011.459803921569</v>
      </c>
      <c r="D146" s="102">
        <v>13007.582352941177</v>
      </c>
      <c r="E146" s="103">
        <v>13271.689</v>
      </c>
      <c r="F146" s="103">
        <v>13267.734</v>
      </c>
      <c r="G146" s="1041">
        <v>2.9809159574648747E-2</v>
      </c>
      <c r="H146" s="104">
        <v>302.10000000000002</v>
      </c>
      <c r="I146" s="104">
        <v>1.7514314584035184</v>
      </c>
      <c r="J146" s="104">
        <v>-1.2820512820512819</v>
      </c>
      <c r="K146" s="104">
        <v>1.2008733624454149</v>
      </c>
      <c r="L146" s="1042">
        <v>5.7346020413454823E-2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60"/>
    </row>
    <row r="149" spans="1:12" ht="21" thickBot="1">
      <c r="A149" s="28" t="s">
        <v>348</v>
      </c>
      <c r="B149" s="29"/>
      <c r="C149" s="29"/>
      <c r="D149" s="29"/>
      <c r="E149" s="29"/>
      <c r="F149" s="29"/>
      <c r="G149" s="938"/>
      <c r="H149" s="938"/>
      <c r="I149" s="938"/>
      <c r="J149" s="938"/>
      <c r="K149" s="938"/>
      <c r="L149" s="1061"/>
    </row>
    <row r="150" spans="1:12">
      <c r="A150" s="30"/>
      <c r="B150" s="31"/>
      <c r="C150" s="3" t="s">
        <v>9</v>
      </c>
      <c r="D150" s="3" t="s">
        <v>9</v>
      </c>
      <c r="E150" s="3"/>
      <c r="F150" s="3"/>
      <c r="G150" s="1062"/>
      <c r="H150" s="1108" t="s">
        <v>10</v>
      </c>
      <c r="I150" s="1109"/>
      <c r="J150" s="1063" t="s">
        <v>11</v>
      </c>
      <c r="K150" s="32" t="s">
        <v>12</v>
      </c>
      <c r="L150" s="1064"/>
    </row>
    <row r="151" spans="1:12" ht="15.75">
      <c r="A151" s="33" t="s">
        <v>13</v>
      </c>
      <c r="B151" s="34" t="s">
        <v>14</v>
      </c>
      <c r="C151" s="718" t="s">
        <v>40</v>
      </c>
      <c r="D151" s="718" t="s">
        <v>40</v>
      </c>
      <c r="E151" s="719" t="s">
        <v>41</v>
      </c>
      <c r="F151" s="720"/>
      <c r="G151" s="1065"/>
      <c r="H151" s="1110" t="s">
        <v>15</v>
      </c>
      <c r="I151" s="1111"/>
      <c r="J151" s="1066" t="s">
        <v>16</v>
      </c>
      <c r="K151" s="86" t="s">
        <v>17</v>
      </c>
      <c r="L151" s="1067"/>
    </row>
    <row r="152" spans="1:12" ht="26.25" thickBot="1">
      <c r="A152" s="35" t="s">
        <v>18</v>
      </c>
      <c r="B152" s="36" t="s">
        <v>19</v>
      </c>
      <c r="C152" s="728" t="s">
        <v>370</v>
      </c>
      <c r="D152" s="1077" t="s">
        <v>365</v>
      </c>
      <c r="E152" s="935" t="s">
        <v>370</v>
      </c>
      <c r="F152" s="936" t="s">
        <v>365</v>
      </c>
      <c r="G152" s="1025" t="s">
        <v>20</v>
      </c>
      <c r="H152" s="85" t="s">
        <v>370</v>
      </c>
      <c r="I152" s="937" t="s">
        <v>20</v>
      </c>
      <c r="J152" s="1026" t="s">
        <v>20</v>
      </c>
      <c r="K152" s="729" t="s">
        <v>370</v>
      </c>
      <c r="L152" s="1027" t="s">
        <v>21</v>
      </c>
    </row>
    <row r="153" spans="1:12" ht="15" thickBot="1">
      <c r="A153" s="37" t="s">
        <v>22</v>
      </c>
      <c r="B153" s="38" t="s">
        <v>23</v>
      </c>
      <c r="C153" s="87">
        <v>13258.752274150369</v>
      </c>
      <c r="D153" s="87">
        <v>13290.184301713532</v>
      </c>
      <c r="E153" s="88">
        <v>13523.927319633376</v>
      </c>
      <c r="F153" s="727">
        <v>13555.987987747803</v>
      </c>
      <c r="G153" s="1028">
        <v>-0.23650558073232561</v>
      </c>
      <c r="H153" s="89">
        <v>310.41356709572426</v>
      </c>
      <c r="I153" s="89">
        <v>-0.49027147040361807</v>
      </c>
      <c r="J153" s="90">
        <v>-1.3284671532846717</v>
      </c>
      <c r="K153" s="89">
        <v>100</v>
      </c>
      <c r="L153" s="1029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30"/>
      <c r="H154" s="90"/>
      <c r="I154" s="90"/>
      <c r="J154" s="90"/>
      <c r="K154" s="90"/>
      <c r="L154" s="1031"/>
    </row>
    <row r="155" spans="1:12" ht="15">
      <c r="A155" s="41" t="s">
        <v>109</v>
      </c>
      <c r="B155" s="42" t="s">
        <v>23</v>
      </c>
      <c r="C155" s="92">
        <v>13372.031573655104</v>
      </c>
      <c r="D155" s="92">
        <v>13825.715440310398</v>
      </c>
      <c r="E155" s="93">
        <v>13639.472205128206</v>
      </c>
      <c r="F155" s="93">
        <v>14102.229749116606</v>
      </c>
      <c r="G155" s="1032">
        <v>-3.2814494744519993</v>
      </c>
      <c r="H155" s="94">
        <v>278.57142857142856</v>
      </c>
      <c r="I155" s="94">
        <v>-1.561387832987545</v>
      </c>
      <c r="J155" s="94">
        <v>-30</v>
      </c>
      <c r="K155" s="94">
        <v>0.10356561621541649</v>
      </c>
      <c r="L155" s="1033">
        <v>-4.2419785244437513E-2</v>
      </c>
    </row>
    <row r="156" spans="1:12" ht="15">
      <c r="A156" s="50" t="s">
        <v>110</v>
      </c>
      <c r="B156" s="95" t="s">
        <v>23</v>
      </c>
      <c r="C156" s="96">
        <v>14099.58024719037</v>
      </c>
      <c r="D156" s="96">
        <v>14152.090109479474</v>
      </c>
      <c r="E156" s="97">
        <v>14381.571852134177</v>
      </c>
      <c r="F156" s="97">
        <v>14435.131911669063</v>
      </c>
      <c r="G156" s="1034">
        <v>-0.37103962653496209</v>
      </c>
      <c r="H156" s="98">
        <v>345.38705752212394</v>
      </c>
      <c r="I156" s="98">
        <v>-1.2727402338853779</v>
      </c>
      <c r="J156" s="98">
        <v>2.4943310657596371</v>
      </c>
      <c r="K156" s="98">
        <v>40.124278739458504</v>
      </c>
      <c r="L156" s="1035">
        <v>1.4965415131811355</v>
      </c>
    </row>
    <row r="157" spans="1:12" ht="15">
      <c r="A157" s="43" t="s">
        <v>111</v>
      </c>
      <c r="B157" s="44" t="s">
        <v>23</v>
      </c>
      <c r="C157" s="99">
        <v>14114.082485235667</v>
      </c>
      <c r="D157" s="99">
        <v>14086.720079118642</v>
      </c>
      <c r="E157" s="100">
        <v>14396.364134940381</v>
      </c>
      <c r="F157" s="100">
        <v>14368.454480701015</v>
      </c>
      <c r="G157" s="1036">
        <v>0.19424256294824369</v>
      </c>
      <c r="H157" s="101">
        <v>373.62980769230768</v>
      </c>
      <c r="I157" s="101">
        <v>-3.7885162554771694E-3</v>
      </c>
      <c r="J157" s="101">
        <v>-18.110236220472441</v>
      </c>
      <c r="K157" s="101">
        <v>9.2321349312028396</v>
      </c>
      <c r="L157" s="1037">
        <v>-1.8919526600380365</v>
      </c>
    </row>
    <row r="158" spans="1:12" ht="15">
      <c r="A158" s="43" t="s">
        <v>112</v>
      </c>
      <c r="B158" s="44" t="s">
        <v>23</v>
      </c>
      <c r="C158" s="99" t="s">
        <v>101</v>
      </c>
      <c r="D158" s="99" t="s">
        <v>259</v>
      </c>
      <c r="E158" s="100" t="s">
        <v>101</v>
      </c>
      <c r="F158" s="100" t="s">
        <v>259</v>
      </c>
      <c r="G158" s="1036" t="s">
        <v>101</v>
      </c>
      <c r="H158" s="101" t="s">
        <v>101</v>
      </c>
      <c r="I158" s="101" t="s">
        <v>101</v>
      </c>
      <c r="J158" s="101" t="s">
        <v>101</v>
      </c>
      <c r="K158" s="1039" t="s">
        <v>101</v>
      </c>
      <c r="L158" s="1040" t="s">
        <v>101</v>
      </c>
    </row>
    <row r="159" spans="1:12" ht="15">
      <c r="A159" s="43" t="s">
        <v>99</v>
      </c>
      <c r="B159" s="44" t="s">
        <v>23</v>
      </c>
      <c r="C159" s="99">
        <v>11482.125229308665</v>
      </c>
      <c r="D159" s="99">
        <v>11592.74566804102</v>
      </c>
      <c r="E159" s="100">
        <v>11711.76773389484</v>
      </c>
      <c r="F159" s="100">
        <v>11824.600581401841</v>
      </c>
      <c r="G159" s="1036">
        <v>-0.95422121643980695</v>
      </c>
      <c r="H159" s="101">
        <v>267.80533270410569</v>
      </c>
      <c r="I159" s="101">
        <v>0.2282083225656705</v>
      </c>
      <c r="J159" s="101">
        <v>-7.0614035087719298</v>
      </c>
      <c r="K159" s="101">
        <v>31.350791537209648</v>
      </c>
      <c r="L159" s="1037">
        <v>-1.9338799956370671</v>
      </c>
    </row>
    <row r="160" spans="1:12" ht="15.75" thickBot="1">
      <c r="A160" s="45" t="s">
        <v>113</v>
      </c>
      <c r="B160" s="46" t="s">
        <v>23</v>
      </c>
      <c r="C160" s="102">
        <v>13317.474287624689</v>
      </c>
      <c r="D160" s="102">
        <v>13334.064583823483</v>
      </c>
      <c r="E160" s="103">
        <v>13583.823773377184</v>
      </c>
      <c r="F160" s="103">
        <v>13600.745875499953</v>
      </c>
      <c r="G160" s="1041">
        <v>-0.12442039780518623</v>
      </c>
      <c r="H160" s="104">
        <v>276.65466461063994</v>
      </c>
      <c r="I160" s="104">
        <v>1.3594253249405337</v>
      </c>
      <c r="J160" s="104">
        <v>13.275109170305676</v>
      </c>
      <c r="K160" s="104">
        <v>19.189229175913596</v>
      </c>
      <c r="L160" s="1042">
        <v>2.4739007087603113</v>
      </c>
    </row>
    <row r="161" spans="1:12" ht="15" thickBot="1">
      <c r="A161" s="39"/>
      <c r="B161" s="47"/>
      <c r="C161" s="91"/>
      <c r="D161" s="91"/>
      <c r="E161" s="91"/>
      <c r="F161" s="91"/>
      <c r="G161" s="1030"/>
      <c r="H161" s="90"/>
      <c r="I161" s="90"/>
      <c r="J161" s="90"/>
      <c r="K161" s="90"/>
      <c r="L161" s="1031"/>
    </row>
    <row r="162" spans="1:12" ht="14.25">
      <c r="A162" s="48" t="s">
        <v>114</v>
      </c>
      <c r="B162" s="49" t="s">
        <v>25</v>
      </c>
      <c r="C162" s="105">
        <v>14042.176470588236</v>
      </c>
      <c r="D162" s="105" t="s">
        <v>101</v>
      </c>
      <c r="E162" s="106">
        <v>14323.02</v>
      </c>
      <c r="F162" s="106" t="s">
        <v>101</v>
      </c>
      <c r="G162" s="1050" t="s">
        <v>101</v>
      </c>
      <c r="H162" s="107">
        <v>470</v>
      </c>
      <c r="I162" s="107" t="s">
        <v>101</v>
      </c>
      <c r="J162" s="108" t="s">
        <v>101</v>
      </c>
      <c r="K162" s="108" t="s">
        <v>101</v>
      </c>
      <c r="L162" s="1051" t="s">
        <v>101</v>
      </c>
    </row>
    <row r="163" spans="1:12" ht="15">
      <c r="A163" s="50" t="s">
        <v>114</v>
      </c>
      <c r="B163" s="51" t="s">
        <v>26</v>
      </c>
      <c r="C163" s="995" t="s">
        <v>101</v>
      </c>
      <c r="D163" s="99" t="s">
        <v>101</v>
      </c>
      <c r="E163" s="1044" t="s">
        <v>101</v>
      </c>
      <c r="F163" s="100" t="s">
        <v>101</v>
      </c>
      <c r="G163" s="1036" t="s">
        <v>101</v>
      </c>
      <c r="H163" s="101" t="s">
        <v>101</v>
      </c>
      <c r="I163" s="101" t="s">
        <v>101</v>
      </c>
      <c r="J163" s="109" t="s">
        <v>101</v>
      </c>
      <c r="K163" s="109" t="s">
        <v>101</v>
      </c>
      <c r="L163" s="1045" t="s">
        <v>101</v>
      </c>
    </row>
    <row r="164" spans="1:12" ht="15">
      <c r="A164" s="50" t="s">
        <v>114</v>
      </c>
      <c r="B164" s="51" t="s">
        <v>27</v>
      </c>
      <c r="C164" s="99">
        <v>14042.176470588236</v>
      </c>
      <c r="D164" s="99" t="s">
        <v>101</v>
      </c>
      <c r="E164" s="100">
        <v>14323.02</v>
      </c>
      <c r="F164" s="100" t="s">
        <v>101</v>
      </c>
      <c r="G164" s="1036" t="s">
        <v>101</v>
      </c>
      <c r="H164" s="101" t="s">
        <v>101</v>
      </c>
      <c r="I164" s="101" t="s">
        <v>101</v>
      </c>
      <c r="J164" s="109" t="s">
        <v>101</v>
      </c>
      <c r="K164" s="109" t="s">
        <v>101</v>
      </c>
      <c r="L164" s="1045" t="s">
        <v>101</v>
      </c>
    </row>
    <row r="165" spans="1:12" ht="14.25">
      <c r="A165" s="48" t="s">
        <v>114</v>
      </c>
      <c r="B165" s="52" t="s">
        <v>28</v>
      </c>
      <c r="C165" s="997" t="s">
        <v>101</v>
      </c>
      <c r="D165" s="110" t="s">
        <v>101</v>
      </c>
      <c r="E165" s="999" t="s">
        <v>101</v>
      </c>
      <c r="F165" s="999" t="s">
        <v>101</v>
      </c>
      <c r="G165" s="1057" t="s">
        <v>101</v>
      </c>
      <c r="H165" s="112" t="s">
        <v>101</v>
      </c>
      <c r="I165" s="112" t="s">
        <v>101</v>
      </c>
      <c r="J165" s="113" t="s">
        <v>101</v>
      </c>
      <c r="K165" s="113" t="s">
        <v>101</v>
      </c>
      <c r="L165" s="1047" t="s">
        <v>101</v>
      </c>
    </row>
    <row r="166" spans="1:12" ht="15">
      <c r="A166" s="50" t="s">
        <v>114</v>
      </c>
      <c r="B166" s="51" t="s">
        <v>29</v>
      </c>
      <c r="C166" s="99" t="s">
        <v>259</v>
      </c>
      <c r="D166" s="99" t="s">
        <v>101</v>
      </c>
      <c r="E166" s="100" t="s">
        <v>259</v>
      </c>
      <c r="F166" s="1044" t="s">
        <v>101</v>
      </c>
      <c r="G166" s="1036" t="s">
        <v>101</v>
      </c>
      <c r="H166" s="101" t="s">
        <v>101</v>
      </c>
      <c r="I166" s="101" t="s">
        <v>101</v>
      </c>
      <c r="J166" s="109" t="s">
        <v>101</v>
      </c>
      <c r="K166" s="109" t="s">
        <v>101</v>
      </c>
      <c r="L166" s="1045" t="s">
        <v>101</v>
      </c>
    </row>
    <row r="167" spans="1:12" ht="15">
      <c r="A167" s="50" t="s">
        <v>114</v>
      </c>
      <c r="B167" s="51" t="s">
        <v>30</v>
      </c>
      <c r="C167" s="995" t="s">
        <v>101</v>
      </c>
      <c r="D167" s="99" t="s">
        <v>259</v>
      </c>
      <c r="E167" s="1044" t="s">
        <v>101</v>
      </c>
      <c r="F167" s="100" t="s">
        <v>259</v>
      </c>
      <c r="G167" s="1036" t="s">
        <v>101</v>
      </c>
      <c r="H167" s="1039" t="s">
        <v>101</v>
      </c>
      <c r="I167" s="101" t="s">
        <v>101</v>
      </c>
      <c r="J167" s="109" t="s">
        <v>101</v>
      </c>
      <c r="K167" s="109" t="s">
        <v>101</v>
      </c>
      <c r="L167" s="1045" t="s">
        <v>101</v>
      </c>
    </row>
    <row r="168" spans="1:12" ht="14.25">
      <c r="A168" s="48" t="s">
        <v>114</v>
      </c>
      <c r="B168" s="52" t="s">
        <v>31</v>
      </c>
      <c r="C168" s="110">
        <v>13379.593137254902</v>
      </c>
      <c r="D168" s="110" t="s">
        <v>101</v>
      </c>
      <c r="E168" s="111">
        <v>13647.185000000001</v>
      </c>
      <c r="F168" s="999" t="s">
        <v>101</v>
      </c>
      <c r="G168" s="1057" t="s">
        <v>101</v>
      </c>
      <c r="H168" s="112">
        <v>264</v>
      </c>
      <c r="I168" s="1068" t="s">
        <v>101</v>
      </c>
      <c r="J168" s="113" t="s">
        <v>101</v>
      </c>
      <c r="K168" s="113" t="s">
        <v>101</v>
      </c>
      <c r="L168" s="1047" t="s">
        <v>101</v>
      </c>
    </row>
    <row r="169" spans="1:12" ht="15">
      <c r="A169" s="50" t="s">
        <v>114</v>
      </c>
      <c r="B169" s="51" t="s">
        <v>32</v>
      </c>
      <c r="C169" s="99">
        <v>13341.901960784313</v>
      </c>
      <c r="D169" s="99" t="s">
        <v>259</v>
      </c>
      <c r="E169" s="100">
        <v>13608.74</v>
      </c>
      <c r="F169" s="100" t="s">
        <v>259</v>
      </c>
      <c r="G169" s="1038" t="s">
        <v>101</v>
      </c>
      <c r="H169" s="101">
        <v>330</v>
      </c>
      <c r="I169" s="101" t="s">
        <v>101</v>
      </c>
      <c r="J169" s="109" t="s">
        <v>101</v>
      </c>
      <c r="K169" s="109" t="s">
        <v>101</v>
      </c>
      <c r="L169" s="1045" t="s">
        <v>101</v>
      </c>
    </row>
    <row r="170" spans="1:12" ht="15.75" thickBot="1">
      <c r="A170" s="53" t="s">
        <v>114</v>
      </c>
      <c r="B170" s="54" t="s">
        <v>33</v>
      </c>
      <c r="C170" s="114" t="s">
        <v>259</v>
      </c>
      <c r="D170" s="114" t="s">
        <v>259</v>
      </c>
      <c r="E170" s="115" t="s">
        <v>259</v>
      </c>
      <c r="F170" s="115" t="s">
        <v>259</v>
      </c>
      <c r="G170" s="1069" t="s">
        <v>101</v>
      </c>
      <c r="H170" s="109" t="s">
        <v>259</v>
      </c>
      <c r="I170" s="109" t="s">
        <v>101</v>
      </c>
      <c r="J170" s="109" t="s">
        <v>101</v>
      </c>
      <c r="K170" s="109" t="s">
        <v>101</v>
      </c>
      <c r="L170" s="1045" t="s">
        <v>101</v>
      </c>
    </row>
    <row r="171" spans="1:12" ht="15" thickBot="1">
      <c r="A171" s="39"/>
      <c r="B171" s="47"/>
      <c r="C171" s="91"/>
      <c r="D171" s="91"/>
      <c r="E171" s="91"/>
      <c r="F171" s="91"/>
      <c r="G171" s="1030"/>
      <c r="H171" s="90"/>
      <c r="I171" s="90"/>
      <c r="J171" s="90"/>
      <c r="K171" s="90"/>
      <c r="L171" s="1031"/>
    </row>
    <row r="172" spans="1:12" ht="14.25">
      <c r="A172" s="48" t="s">
        <v>115</v>
      </c>
      <c r="B172" s="49" t="s">
        <v>25</v>
      </c>
      <c r="C172" s="105">
        <v>14865.973377117838</v>
      </c>
      <c r="D172" s="105">
        <v>14865.340577053632</v>
      </c>
      <c r="E172" s="106">
        <v>15163.292844660195</v>
      </c>
      <c r="F172" s="106">
        <v>15162.647388594705</v>
      </c>
      <c r="G172" s="1050">
        <v>4.2568823830512617E-3</v>
      </c>
      <c r="H172" s="107">
        <v>413.11758241758241</v>
      </c>
      <c r="I172" s="107">
        <v>-0.28946327902160979</v>
      </c>
      <c r="J172" s="108">
        <v>-23.206751054852319</v>
      </c>
      <c r="K172" s="108">
        <v>2.6927060216008285</v>
      </c>
      <c r="L172" s="1051">
        <v>-0.76714799299771164</v>
      </c>
    </row>
    <row r="173" spans="1:12" ht="15">
      <c r="A173" s="50" t="s">
        <v>115</v>
      </c>
      <c r="B173" s="51" t="s">
        <v>26</v>
      </c>
      <c r="C173" s="99">
        <v>14759.927450980393</v>
      </c>
      <c r="D173" s="99">
        <v>14917.949019607844</v>
      </c>
      <c r="E173" s="100">
        <v>15055.126</v>
      </c>
      <c r="F173" s="100">
        <v>15216.308000000001</v>
      </c>
      <c r="G173" s="1036">
        <v>-1.0592714080182963</v>
      </c>
      <c r="H173" s="101">
        <v>393.7</v>
      </c>
      <c r="I173" s="101">
        <v>-0.65606863487257705</v>
      </c>
      <c r="J173" s="109">
        <v>-22.608695652173914</v>
      </c>
      <c r="K173" s="109">
        <v>1.3167628347388667</v>
      </c>
      <c r="L173" s="1045">
        <v>-0.36206928204945465</v>
      </c>
    </row>
    <row r="174" spans="1:12" ht="15">
      <c r="A174" s="50" t="s">
        <v>115</v>
      </c>
      <c r="B174" s="51" t="s">
        <v>27</v>
      </c>
      <c r="C174" s="99">
        <v>14958.522549019606</v>
      </c>
      <c r="D174" s="99">
        <v>14819.770588235293</v>
      </c>
      <c r="E174" s="100">
        <v>15257.692999999999</v>
      </c>
      <c r="F174" s="100">
        <v>15116.165999999999</v>
      </c>
      <c r="G174" s="1036">
        <v>0.93626254170535073</v>
      </c>
      <c r="H174" s="101">
        <v>431.7</v>
      </c>
      <c r="I174" s="101">
        <v>9.2742870391833362E-2</v>
      </c>
      <c r="J174" s="109">
        <v>-23.770491803278688</v>
      </c>
      <c r="K174" s="109">
        <v>1.3759431868619618</v>
      </c>
      <c r="L174" s="1045">
        <v>-0.40507871094825698</v>
      </c>
    </row>
    <row r="175" spans="1:12" ht="14.25">
      <c r="A175" s="48" t="s">
        <v>115</v>
      </c>
      <c r="B175" s="52" t="s">
        <v>28</v>
      </c>
      <c r="C175" s="110">
        <v>14355.627870554476</v>
      </c>
      <c r="D175" s="110">
        <v>14309.104091854093</v>
      </c>
      <c r="E175" s="111">
        <v>14642.740427965566</v>
      </c>
      <c r="F175" s="111">
        <v>14595.286173691175</v>
      </c>
      <c r="G175" s="1046">
        <v>0.32513411323123009</v>
      </c>
      <c r="H175" s="112">
        <v>368.24790209790206</v>
      </c>
      <c r="I175" s="112">
        <v>-0.47604797963890649</v>
      </c>
      <c r="J175" s="113">
        <v>0</v>
      </c>
      <c r="K175" s="113">
        <v>12.694185530403907</v>
      </c>
      <c r="L175" s="1047">
        <v>0.16863808514843193</v>
      </c>
    </row>
    <row r="176" spans="1:12" ht="15">
      <c r="A176" s="50" t="s">
        <v>115</v>
      </c>
      <c r="B176" s="51" t="s">
        <v>29</v>
      </c>
      <c r="C176" s="99">
        <v>14254.746078431373</v>
      </c>
      <c r="D176" s="99">
        <v>14151.214705882352</v>
      </c>
      <c r="E176" s="100">
        <v>14539.841</v>
      </c>
      <c r="F176" s="100">
        <v>14434.239</v>
      </c>
      <c r="G176" s="1036">
        <v>0.73160767256244519</v>
      </c>
      <c r="H176" s="101">
        <v>353.9</v>
      </c>
      <c r="I176" s="101">
        <v>-2.8248587570627894E-2</v>
      </c>
      <c r="J176" s="109">
        <v>19.830028328611899</v>
      </c>
      <c r="K176" s="109">
        <v>6.2583222370173104</v>
      </c>
      <c r="L176" s="1045">
        <v>1.1050375654844631</v>
      </c>
    </row>
    <row r="177" spans="1:12" ht="15">
      <c r="A177" s="50" t="s">
        <v>115</v>
      </c>
      <c r="B177" s="51" t="s">
        <v>30</v>
      </c>
      <c r="C177" s="99">
        <v>14446.45</v>
      </c>
      <c r="D177" s="99">
        <v>14411.583333333334</v>
      </c>
      <c r="E177" s="100">
        <v>14735.379000000001</v>
      </c>
      <c r="F177" s="100">
        <v>14699.815000000001</v>
      </c>
      <c r="G177" s="1036">
        <v>0.24193501754954266</v>
      </c>
      <c r="H177" s="101">
        <v>382.2</v>
      </c>
      <c r="I177" s="101">
        <v>0.26232948583420779</v>
      </c>
      <c r="J177" s="109">
        <v>-13.861386138613863</v>
      </c>
      <c r="K177" s="109">
        <v>6.4358632933865954</v>
      </c>
      <c r="L177" s="1045">
        <v>-0.93639948033603293</v>
      </c>
    </row>
    <row r="178" spans="1:12" ht="14.25">
      <c r="A178" s="48" t="s">
        <v>115</v>
      </c>
      <c r="B178" s="52" t="s">
        <v>31</v>
      </c>
      <c r="C178" s="110">
        <v>13845.641902306925</v>
      </c>
      <c r="D178" s="110">
        <v>13916.994796683259</v>
      </c>
      <c r="E178" s="111">
        <v>14122.554740353064</v>
      </c>
      <c r="F178" s="111">
        <v>14195.334692616923</v>
      </c>
      <c r="G178" s="1046">
        <v>-0.51270332006833919</v>
      </c>
      <c r="H178" s="112">
        <v>326.2832535885168</v>
      </c>
      <c r="I178" s="112">
        <v>-0.77432576607339798</v>
      </c>
      <c r="J178" s="113">
        <v>7.8014184397163122</v>
      </c>
      <c r="K178" s="113">
        <v>24.737387187453766</v>
      </c>
      <c r="L178" s="1047">
        <v>2.0950514210304085</v>
      </c>
    </row>
    <row r="179" spans="1:12" ht="15">
      <c r="A179" s="50" t="s">
        <v>115</v>
      </c>
      <c r="B179" s="51" t="s">
        <v>32</v>
      </c>
      <c r="C179" s="99">
        <v>13647.269607843136</v>
      </c>
      <c r="D179" s="99">
        <v>13793.86862745098</v>
      </c>
      <c r="E179" s="100">
        <v>13920.215</v>
      </c>
      <c r="F179" s="100">
        <v>14069.745999999999</v>
      </c>
      <c r="G179" s="1036">
        <v>-1.0627839336971616</v>
      </c>
      <c r="H179" s="101">
        <v>310.8</v>
      </c>
      <c r="I179" s="101">
        <v>-1.0191082802547733</v>
      </c>
      <c r="J179" s="109">
        <v>12.663185378590077</v>
      </c>
      <c r="K179" s="109">
        <v>12.768160970557773</v>
      </c>
      <c r="L179" s="1045">
        <v>1.585679218732956</v>
      </c>
    </row>
    <row r="180" spans="1:12" ht="15.75" thickBot="1">
      <c r="A180" s="53" t="s">
        <v>115</v>
      </c>
      <c r="B180" s="54" t="s">
        <v>33</v>
      </c>
      <c r="C180" s="114">
        <v>14037.483333333334</v>
      </c>
      <c r="D180" s="114">
        <v>14026.892156862745</v>
      </c>
      <c r="E180" s="115">
        <v>14318.233</v>
      </c>
      <c r="F180" s="115">
        <v>14307.43</v>
      </c>
      <c r="G180" s="1052">
        <v>7.5506222990431429E-2</v>
      </c>
      <c r="H180" s="109">
        <v>342.8</v>
      </c>
      <c r="I180" s="109">
        <v>-0.14564520827264782</v>
      </c>
      <c r="J180" s="109">
        <v>3.0573248407643314</v>
      </c>
      <c r="K180" s="109">
        <v>11.969226216895992</v>
      </c>
      <c r="L180" s="1045">
        <v>0.50937220229745073</v>
      </c>
    </row>
    <row r="181" spans="1:12" ht="15.75" thickBot="1">
      <c r="A181" s="55"/>
      <c r="B181" s="56"/>
      <c r="C181" s="116"/>
      <c r="D181" s="116"/>
      <c r="E181" s="116"/>
      <c r="F181" s="116"/>
      <c r="G181" s="1053"/>
      <c r="H181" s="117"/>
      <c r="I181" s="117"/>
      <c r="J181" s="117"/>
      <c r="K181" s="117"/>
      <c r="L181" s="1054"/>
    </row>
    <row r="182" spans="1:12" ht="15">
      <c r="A182" s="50" t="s">
        <v>116</v>
      </c>
      <c r="B182" s="57" t="s">
        <v>30</v>
      </c>
      <c r="C182" s="118">
        <v>14227.569607843136</v>
      </c>
      <c r="D182" s="118">
        <v>14283.608823529412</v>
      </c>
      <c r="E182" s="119">
        <v>14512.120999999999</v>
      </c>
      <c r="F182" s="119">
        <v>14569.281000000001</v>
      </c>
      <c r="G182" s="1055">
        <v>-0.39233233266625628</v>
      </c>
      <c r="H182" s="120">
        <v>400.5</v>
      </c>
      <c r="I182" s="120">
        <v>0.27541311967952498</v>
      </c>
      <c r="J182" s="120">
        <v>-20.363636363636363</v>
      </c>
      <c r="K182" s="120">
        <v>3.2401242787394584</v>
      </c>
      <c r="L182" s="1056">
        <v>-0.77447426140652675</v>
      </c>
    </row>
    <row r="183" spans="1:12" ht="15.75" thickBot="1">
      <c r="A183" s="53" t="s">
        <v>116</v>
      </c>
      <c r="B183" s="54" t="s">
        <v>33</v>
      </c>
      <c r="C183" s="114">
        <v>14045.65</v>
      </c>
      <c r="D183" s="114">
        <v>13963.063725490196</v>
      </c>
      <c r="E183" s="115">
        <v>14326.563</v>
      </c>
      <c r="F183" s="115">
        <v>14242.325000000001</v>
      </c>
      <c r="G183" s="1052">
        <v>0.5914624192328104</v>
      </c>
      <c r="H183" s="109">
        <v>359.1</v>
      </c>
      <c r="I183" s="109">
        <v>0</v>
      </c>
      <c r="J183" s="109">
        <v>-16.837782340862422</v>
      </c>
      <c r="K183" s="109">
        <v>5.9920106524633825</v>
      </c>
      <c r="L183" s="1045">
        <v>-1.1174783986315076</v>
      </c>
    </row>
    <row r="184" spans="1:12" ht="15.75" thickBot="1">
      <c r="A184" s="55"/>
      <c r="B184" s="56"/>
      <c r="C184" s="116"/>
      <c r="D184" s="116"/>
      <c r="E184" s="116"/>
      <c r="F184" s="116"/>
      <c r="G184" s="1053"/>
      <c r="H184" s="117"/>
      <c r="I184" s="117"/>
      <c r="J184" s="117"/>
      <c r="K184" s="117"/>
      <c r="L184" s="1054"/>
    </row>
    <row r="185" spans="1:12" ht="14.25">
      <c r="A185" s="48" t="s">
        <v>117</v>
      </c>
      <c r="B185" s="49" t="s">
        <v>25</v>
      </c>
      <c r="C185" s="105" t="s">
        <v>101</v>
      </c>
      <c r="D185" s="105" t="s">
        <v>101</v>
      </c>
      <c r="E185" s="106" t="s">
        <v>101</v>
      </c>
      <c r="F185" s="106" t="s">
        <v>101</v>
      </c>
      <c r="G185" s="1050" t="s">
        <v>101</v>
      </c>
      <c r="H185" s="107" t="s">
        <v>101</v>
      </c>
      <c r="I185" s="107" t="s">
        <v>101</v>
      </c>
      <c r="J185" s="108" t="s">
        <v>101</v>
      </c>
      <c r="K185" s="108" t="s">
        <v>101</v>
      </c>
      <c r="L185" s="1051" t="s">
        <v>101</v>
      </c>
    </row>
    <row r="186" spans="1:12" ht="15">
      <c r="A186" s="43" t="s">
        <v>117</v>
      </c>
      <c r="B186" s="51" t="s">
        <v>26</v>
      </c>
      <c r="C186" s="99" t="s">
        <v>101</v>
      </c>
      <c r="D186" s="99" t="s">
        <v>101</v>
      </c>
      <c r="E186" s="100" t="s">
        <v>101</v>
      </c>
      <c r="F186" s="100" t="s">
        <v>101</v>
      </c>
      <c r="G186" s="1036" t="s">
        <v>101</v>
      </c>
      <c r="H186" s="101" t="s">
        <v>101</v>
      </c>
      <c r="I186" s="101" t="s">
        <v>101</v>
      </c>
      <c r="J186" s="109" t="s">
        <v>101</v>
      </c>
      <c r="K186" s="109" t="s">
        <v>101</v>
      </c>
      <c r="L186" s="1045" t="s">
        <v>101</v>
      </c>
    </row>
    <row r="187" spans="1:12" ht="15">
      <c r="A187" s="43" t="s">
        <v>117</v>
      </c>
      <c r="B187" s="51" t="s">
        <v>27</v>
      </c>
      <c r="C187" s="99" t="s">
        <v>101</v>
      </c>
      <c r="D187" s="99" t="s">
        <v>101</v>
      </c>
      <c r="E187" s="100" t="s">
        <v>101</v>
      </c>
      <c r="F187" s="100" t="s">
        <v>101</v>
      </c>
      <c r="G187" s="1036" t="s">
        <v>101</v>
      </c>
      <c r="H187" s="101" t="s">
        <v>101</v>
      </c>
      <c r="I187" s="101" t="s">
        <v>101</v>
      </c>
      <c r="J187" s="109" t="s">
        <v>101</v>
      </c>
      <c r="K187" s="109" t="s">
        <v>101</v>
      </c>
      <c r="L187" s="1045" t="s">
        <v>101</v>
      </c>
    </row>
    <row r="188" spans="1:12" ht="15">
      <c r="A188" s="43" t="s">
        <v>117</v>
      </c>
      <c r="B188" s="51" t="s">
        <v>34</v>
      </c>
      <c r="C188" s="99" t="s">
        <v>101</v>
      </c>
      <c r="D188" s="99" t="s">
        <v>101</v>
      </c>
      <c r="E188" s="100" t="s">
        <v>101</v>
      </c>
      <c r="F188" s="100" t="s">
        <v>101</v>
      </c>
      <c r="G188" s="1036" t="s">
        <v>101</v>
      </c>
      <c r="H188" s="101" t="s">
        <v>101</v>
      </c>
      <c r="I188" s="101" t="s">
        <v>101</v>
      </c>
      <c r="J188" s="109" t="s">
        <v>101</v>
      </c>
      <c r="K188" s="109" t="s">
        <v>101</v>
      </c>
      <c r="L188" s="1045" t="s">
        <v>101</v>
      </c>
    </row>
    <row r="189" spans="1:12" ht="14.25">
      <c r="A189" s="58" t="s">
        <v>117</v>
      </c>
      <c r="B189" s="52" t="s">
        <v>28</v>
      </c>
      <c r="C189" s="110" t="s">
        <v>101</v>
      </c>
      <c r="D189" s="110" t="s">
        <v>101</v>
      </c>
      <c r="E189" s="111" t="s">
        <v>101</v>
      </c>
      <c r="F189" s="111" t="s">
        <v>101</v>
      </c>
      <c r="G189" s="1046" t="s">
        <v>101</v>
      </c>
      <c r="H189" s="112" t="s">
        <v>101</v>
      </c>
      <c r="I189" s="112" t="s">
        <v>101</v>
      </c>
      <c r="J189" s="113" t="s">
        <v>101</v>
      </c>
      <c r="K189" s="113" t="s">
        <v>101</v>
      </c>
      <c r="L189" s="1047" t="s">
        <v>101</v>
      </c>
    </row>
    <row r="190" spans="1:12" ht="15">
      <c r="A190" s="43" t="s">
        <v>117</v>
      </c>
      <c r="B190" s="51" t="s">
        <v>30</v>
      </c>
      <c r="C190" s="99" t="s">
        <v>101</v>
      </c>
      <c r="D190" s="99" t="s">
        <v>101</v>
      </c>
      <c r="E190" s="100" t="s">
        <v>101</v>
      </c>
      <c r="F190" s="100" t="s">
        <v>101</v>
      </c>
      <c r="G190" s="1036" t="s">
        <v>101</v>
      </c>
      <c r="H190" s="101" t="s">
        <v>101</v>
      </c>
      <c r="I190" s="101" t="s">
        <v>101</v>
      </c>
      <c r="J190" s="109" t="s">
        <v>101</v>
      </c>
      <c r="K190" s="109" t="s">
        <v>101</v>
      </c>
      <c r="L190" s="1045" t="s">
        <v>101</v>
      </c>
    </row>
    <row r="191" spans="1:12" ht="15">
      <c r="A191" s="43" t="s">
        <v>117</v>
      </c>
      <c r="B191" s="51" t="s">
        <v>35</v>
      </c>
      <c r="C191" s="99" t="s">
        <v>101</v>
      </c>
      <c r="D191" s="99" t="s">
        <v>101</v>
      </c>
      <c r="E191" s="100" t="s">
        <v>101</v>
      </c>
      <c r="F191" s="100" t="s">
        <v>101</v>
      </c>
      <c r="G191" s="1036" t="s">
        <v>101</v>
      </c>
      <c r="H191" s="101" t="s">
        <v>101</v>
      </c>
      <c r="I191" s="101" t="s">
        <v>101</v>
      </c>
      <c r="J191" s="109" t="s">
        <v>101</v>
      </c>
      <c r="K191" s="109" t="s">
        <v>101</v>
      </c>
      <c r="L191" s="1045" t="s">
        <v>101</v>
      </c>
    </row>
    <row r="192" spans="1:12" ht="14.25">
      <c r="A192" s="58" t="s">
        <v>117</v>
      </c>
      <c r="B192" s="52" t="s">
        <v>31</v>
      </c>
      <c r="C192" s="110" t="s">
        <v>101</v>
      </c>
      <c r="D192" s="110" t="s">
        <v>259</v>
      </c>
      <c r="E192" s="111" t="s">
        <v>101</v>
      </c>
      <c r="F192" s="111" t="s">
        <v>259</v>
      </c>
      <c r="G192" s="1046" t="s">
        <v>259</v>
      </c>
      <c r="H192" s="112" t="s">
        <v>101</v>
      </c>
      <c r="I192" s="112" t="s">
        <v>101</v>
      </c>
      <c r="J192" s="113" t="s">
        <v>101</v>
      </c>
      <c r="K192" s="113" t="s">
        <v>101</v>
      </c>
      <c r="L192" s="1047" t="s">
        <v>101</v>
      </c>
    </row>
    <row r="193" spans="1:12" ht="15">
      <c r="A193" s="43" t="s">
        <v>117</v>
      </c>
      <c r="B193" s="51" t="s">
        <v>32</v>
      </c>
      <c r="C193" s="99" t="s">
        <v>101</v>
      </c>
      <c r="D193" s="99" t="s">
        <v>259</v>
      </c>
      <c r="E193" s="100" t="s">
        <v>101</v>
      </c>
      <c r="F193" s="100" t="s">
        <v>259</v>
      </c>
      <c r="G193" s="1036" t="s">
        <v>259</v>
      </c>
      <c r="H193" s="101" t="s">
        <v>101</v>
      </c>
      <c r="I193" s="101" t="s">
        <v>101</v>
      </c>
      <c r="J193" s="109" t="s">
        <v>101</v>
      </c>
      <c r="K193" s="109" t="s">
        <v>101</v>
      </c>
      <c r="L193" s="1045" t="s">
        <v>101</v>
      </c>
    </row>
    <row r="194" spans="1:12" ht="15.75" thickBot="1">
      <c r="A194" s="59" t="s">
        <v>117</v>
      </c>
      <c r="B194" s="51" t="s">
        <v>33</v>
      </c>
      <c r="C194" s="114" t="s">
        <v>101</v>
      </c>
      <c r="D194" s="114" t="s">
        <v>101</v>
      </c>
      <c r="E194" s="115" t="s">
        <v>101</v>
      </c>
      <c r="F194" s="115" t="s">
        <v>101</v>
      </c>
      <c r="G194" s="1052" t="s">
        <v>101</v>
      </c>
      <c r="H194" s="109" t="s">
        <v>101</v>
      </c>
      <c r="I194" s="109" t="s">
        <v>101</v>
      </c>
      <c r="J194" s="109" t="s">
        <v>101</v>
      </c>
      <c r="K194" s="109" t="s">
        <v>101</v>
      </c>
      <c r="L194" s="1045" t="s">
        <v>101</v>
      </c>
    </row>
    <row r="195" spans="1:12" ht="15.75" thickBot="1">
      <c r="A195" s="55"/>
      <c r="B195" s="56"/>
      <c r="C195" s="116"/>
      <c r="D195" s="116"/>
      <c r="E195" s="116"/>
      <c r="F195" s="116"/>
      <c r="G195" s="1053"/>
      <c r="H195" s="117"/>
      <c r="I195" s="117"/>
      <c r="J195" s="117"/>
      <c r="K195" s="117"/>
      <c r="L195" s="1054"/>
    </row>
    <row r="196" spans="1:12" ht="14.25">
      <c r="A196" s="48" t="s">
        <v>24</v>
      </c>
      <c r="B196" s="49" t="s">
        <v>28</v>
      </c>
      <c r="C196" s="105">
        <v>12599.555581026341</v>
      </c>
      <c r="D196" s="105">
        <v>12754.358421208395</v>
      </c>
      <c r="E196" s="106">
        <v>12851.546692646869</v>
      </c>
      <c r="F196" s="106">
        <v>13009.445589632563</v>
      </c>
      <c r="G196" s="1050">
        <v>-1.2137250269260265</v>
      </c>
      <c r="H196" s="107">
        <v>345.75650224215246</v>
      </c>
      <c r="I196" s="107">
        <v>1.8075783860152728</v>
      </c>
      <c r="J196" s="108">
        <v>-6.3025210084033612</v>
      </c>
      <c r="K196" s="108">
        <v>3.2993046308625531</v>
      </c>
      <c r="L196" s="1051">
        <v>-0.1751479238819722</v>
      </c>
    </row>
    <row r="197" spans="1:12" ht="15">
      <c r="A197" s="50" t="s">
        <v>24</v>
      </c>
      <c r="B197" s="51" t="s">
        <v>29</v>
      </c>
      <c r="C197" s="99">
        <v>12865.259803921568</v>
      </c>
      <c r="D197" s="99">
        <v>12556.916666666666</v>
      </c>
      <c r="E197" s="100">
        <v>13122.565000000001</v>
      </c>
      <c r="F197" s="100">
        <v>12808.055</v>
      </c>
      <c r="G197" s="1036">
        <v>2.4555640961879082</v>
      </c>
      <c r="H197" s="101">
        <v>330.5</v>
      </c>
      <c r="I197" s="101">
        <v>9.0399208182118045</v>
      </c>
      <c r="J197" s="109">
        <v>-42.857142857142854</v>
      </c>
      <c r="K197" s="109">
        <v>0.29590176061547568</v>
      </c>
      <c r="L197" s="1045">
        <v>-0.21504714449401341</v>
      </c>
    </row>
    <row r="198" spans="1:12" ht="15">
      <c r="A198" s="50" t="s">
        <v>24</v>
      </c>
      <c r="B198" s="51" t="s">
        <v>30</v>
      </c>
      <c r="C198" s="99">
        <v>12521.318627450981</v>
      </c>
      <c r="D198" s="99">
        <v>12800.694117647059</v>
      </c>
      <c r="E198" s="100">
        <v>12771.745000000001</v>
      </c>
      <c r="F198" s="100">
        <v>13056.708000000001</v>
      </c>
      <c r="G198" s="1036">
        <v>-2.1825026645307508</v>
      </c>
      <c r="H198" s="101">
        <v>335.5</v>
      </c>
      <c r="I198" s="101">
        <v>0.47918538484576906</v>
      </c>
      <c r="J198" s="109">
        <v>24.107142857142858</v>
      </c>
      <c r="K198" s="109">
        <v>2.0565172362775561</v>
      </c>
      <c r="L198" s="1045">
        <v>0.42148073992719093</v>
      </c>
    </row>
    <row r="199" spans="1:12" ht="15">
      <c r="A199" s="50" t="s">
        <v>24</v>
      </c>
      <c r="B199" s="51" t="s">
        <v>35</v>
      </c>
      <c r="C199" s="99">
        <v>12678.879411764707</v>
      </c>
      <c r="D199" s="99">
        <v>12765.385294117646</v>
      </c>
      <c r="E199" s="100">
        <v>12932.457</v>
      </c>
      <c r="F199" s="100">
        <v>13020.692999999999</v>
      </c>
      <c r="G199" s="1036">
        <v>-0.67765978354607526</v>
      </c>
      <c r="H199" s="101">
        <v>372.8</v>
      </c>
      <c r="I199" s="101">
        <v>3.3545883005267596</v>
      </c>
      <c r="J199" s="109">
        <v>-29.670329670329672</v>
      </c>
      <c r="K199" s="109">
        <v>0.94688563396952208</v>
      </c>
      <c r="L199" s="1045">
        <v>-0.38158151931514961</v>
      </c>
    </row>
    <row r="200" spans="1:12" ht="14.25">
      <c r="A200" s="48" t="s">
        <v>24</v>
      </c>
      <c r="B200" s="52" t="s">
        <v>31</v>
      </c>
      <c r="C200" s="110">
        <v>12047.500160921009</v>
      </c>
      <c r="D200" s="110">
        <v>12082.45336205789</v>
      </c>
      <c r="E200" s="111">
        <v>12288.450164139429</v>
      </c>
      <c r="F200" s="111">
        <v>12324.102429299048</v>
      </c>
      <c r="G200" s="1046">
        <v>-0.28928893900508212</v>
      </c>
      <c r="H200" s="112">
        <v>283.90823327615783</v>
      </c>
      <c r="I200" s="112">
        <v>0.36175219783998802</v>
      </c>
      <c r="J200" s="113">
        <v>-9.1900311526479754</v>
      </c>
      <c r="K200" s="113">
        <v>17.251072643882232</v>
      </c>
      <c r="L200" s="1047">
        <v>-1.4934529035630248</v>
      </c>
    </row>
    <row r="201" spans="1:12" ht="15">
      <c r="A201" s="50" t="s">
        <v>24</v>
      </c>
      <c r="B201" s="51" t="s">
        <v>32</v>
      </c>
      <c r="C201" s="99">
        <v>11544.604901960784</v>
      </c>
      <c r="D201" s="99">
        <v>11675.798039215686</v>
      </c>
      <c r="E201" s="100">
        <v>11775.496999999999</v>
      </c>
      <c r="F201" s="100">
        <v>11909.314</v>
      </c>
      <c r="G201" s="1036">
        <v>-1.1236331496507768</v>
      </c>
      <c r="H201" s="101">
        <v>256.7</v>
      </c>
      <c r="I201" s="101">
        <v>-7.7851304009337735E-2</v>
      </c>
      <c r="J201" s="109">
        <v>1.9900497512437811</v>
      </c>
      <c r="K201" s="109">
        <v>6.0659860926172513</v>
      </c>
      <c r="L201" s="1045">
        <v>0.19737295393111953</v>
      </c>
    </row>
    <row r="202" spans="1:12" ht="15">
      <c r="A202" s="50" t="s">
        <v>24</v>
      </c>
      <c r="B202" s="51" t="s">
        <v>33</v>
      </c>
      <c r="C202" s="99">
        <v>12315.86568627451</v>
      </c>
      <c r="D202" s="99">
        <v>12261.10294117647</v>
      </c>
      <c r="E202" s="100">
        <v>12562.183000000001</v>
      </c>
      <c r="F202" s="100">
        <v>12506.325000000001</v>
      </c>
      <c r="G202" s="1036">
        <v>0.44663800117140862</v>
      </c>
      <c r="H202" s="101">
        <v>289.5</v>
      </c>
      <c r="I202" s="101">
        <v>2.2245762711864447</v>
      </c>
      <c r="J202" s="109">
        <v>-5.9936908517350158</v>
      </c>
      <c r="K202" s="109">
        <v>8.8178724663411749</v>
      </c>
      <c r="L202" s="1045">
        <v>-0.43760198621357027</v>
      </c>
    </row>
    <row r="203" spans="1:12" ht="15">
      <c r="A203" s="50" t="s">
        <v>24</v>
      </c>
      <c r="B203" s="51" t="s">
        <v>36</v>
      </c>
      <c r="C203" s="99">
        <v>12171.685294117648</v>
      </c>
      <c r="D203" s="99">
        <v>12205.959803921569</v>
      </c>
      <c r="E203" s="100">
        <v>12415.119000000001</v>
      </c>
      <c r="F203" s="100">
        <v>12450.079</v>
      </c>
      <c r="G203" s="1036">
        <v>-0.28080143105918542</v>
      </c>
      <c r="H203" s="101">
        <v>332.8</v>
      </c>
      <c r="I203" s="101">
        <v>2.6526835286860035</v>
      </c>
      <c r="J203" s="109">
        <v>-35.483870967741936</v>
      </c>
      <c r="K203" s="109">
        <v>2.3672140849238055</v>
      </c>
      <c r="L203" s="1045">
        <v>-1.2532238712805741</v>
      </c>
    </row>
    <row r="204" spans="1:12" ht="14.25">
      <c r="A204" s="48" t="s">
        <v>24</v>
      </c>
      <c r="B204" s="52" t="s">
        <v>37</v>
      </c>
      <c r="C204" s="110">
        <v>9766.7936994653537</v>
      </c>
      <c r="D204" s="110">
        <v>9947.1823167886596</v>
      </c>
      <c r="E204" s="111">
        <v>9962.1295734546602</v>
      </c>
      <c r="F204" s="111">
        <v>10146.125963124434</v>
      </c>
      <c r="G204" s="1046">
        <v>-1.8134644724350846</v>
      </c>
      <c r="H204" s="112">
        <v>218.27232876712327</v>
      </c>
      <c r="I204" s="112">
        <v>0.18027268429727428</v>
      </c>
      <c r="J204" s="113">
        <v>-3.6939313984168867</v>
      </c>
      <c r="K204" s="113">
        <v>10.800414262464862</v>
      </c>
      <c r="L204" s="1047">
        <v>-0.26527916819207142</v>
      </c>
    </row>
    <row r="205" spans="1:12" ht="15">
      <c r="A205" s="50" t="s">
        <v>24</v>
      </c>
      <c r="B205" s="51" t="s">
        <v>103</v>
      </c>
      <c r="C205" s="121">
        <v>9522.0970588235305</v>
      </c>
      <c r="D205" s="121">
        <v>9713.1078431372553</v>
      </c>
      <c r="E205" s="122">
        <v>9712.5390000000007</v>
      </c>
      <c r="F205" s="122">
        <v>9907.3700000000008</v>
      </c>
      <c r="G205" s="1058">
        <v>-1.966525929686689</v>
      </c>
      <c r="H205" s="123">
        <v>204.7</v>
      </c>
      <c r="I205" s="123">
        <v>1.1363636363636278</v>
      </c>
      <c r="J205" s="124">
        <v>-2.2222222222222223</v>
      </c>
      <c r="K205" s="124">
        <v>5.8588548601864181</v>
      </c>
      <c r="L205" s="1059">
        <v>-5.3553898937669153E-2</v>
      </c>
    </row>
    <row r="206" spans="1:12" ht="15">
      <c r="A206" s="50" t="s">
        <v>24</v>
      </c>
      <c r="B206" s="51" t="s">
        <v>38</v>
      </c>
      <c r="C206" s="99">
        <v>9725.2352941176468</v>
      </c>
      <c r="D206" s="99">
        <v>9848.6911764705892</v>
      </c>
      <c r="E206" s="100">
        <v>9919.74</v>
      </c>
      <c r="F206" s="100">
        <v>10045.665000000001</v>
      </c>
      <c r="G206" s="1036">
        <v>-1.2535257745505257</v>
      </c>
      <c r="H206" s="101">
        <v>227.8</v>
      </c>
      <c r="I206" s="101">
        <v>-1.5131863380890618</v>
      </c>
      <c r="J206" s="109">
        <v>-6.6115702479338845</v>
      </c>
      <c r="K206" s="109">
        <v>3.343689894954875</v>
      </c>
      <c r="L206" s="1045">
        <v>-0.18915682037359227</v>
      </c>
    </row>
    <row r="207" spans="1:12" ht="15.75" thickBot="1">
      <c r="A207" s="50" t="s">
        <v>24</v>
      </c>
      <c r="B207" s="51" t="s">
        <v>39</v>
      </c>
      <c r="C207" s="99">
        <v>10586.830392156862</v>
      </c>
      <c r="D207" s="99">
        <v>10854.873529411763</v>
      </c>
      <c r="E207" s="100">
        <v>10798.566999999999</v>
      </c>
      <c r="F207" s="100">
        <v>11071.971</v>
      </c>
      <c r="G207" s="1036">
        <v>-2.4693345024115443</v>
      </c>
      <c r="H207" s="101">
        <v>248.1</v>
      </c>
      <c r="I207" s="101">
        <v>1.2239902080783354</v>
      </c>
      <c r="J207" s="109">
        <v>-2.7027027027027026</v>
      </c>
      <c r="K207" s="109">
        <v>1.5978695073235687</v>
      </c>
      <c r="L207" s="1045">
        <v>-2.2568448880810887E-2</v>
      </c>
    </row>
    <row r="208" spans="1:12" ht="15.75" thickBot="1">
      <c r="A208" s="55"/>
      <c r="B208" s="56"/>
      <c r="C208" s="116"/>
      <c r="D208" s="116"/>
      <c r="E208" s="116"/>
      <c r="F208" s="116"/>
      <c r="G208" s="1053"/>
      <c r="H208" s="117"/>
      <c r="I208" s="117"/>
      <c r="J208" s="117"/>
      <c r="K208" s="117"/>
      <c r="L208" s="1054"/>
    </row>
    <row r="209" spans="1:12" ht="14.25">
      <c r="A209" s="48" t="s">
        <v>118</v>
      </c>
      <c r="B209" s="52" t="s">
        <v>25</v>
      </c>
      <c r="C209" s="110">
        <v>14123.174704065877</v>
      </c>
      <c r="D209" s="110">
        <v>14465.441060817218</v>
      </c>
      <c r="E209" s="111">
        <v>14405.638198147195</v>
      </c>
      <c r="F209" s="111">
        <v>14754.749882033562</v>
      </c>
      <c r="G209" s="1046">
        <v>-2.3660969293113574</v>
      </c>
      <c r="H209" s="112">
        <v>313.38709677419354</v>
      </c>
      <c r="I209" s="112">
        <v>0.54274533480707476</v>
      </c>
      <c r="J209" s="113">
        <v>-4.6153846153846159</v>
      </c>
      <c r="K209" s="113">
        <v>0.91729545790797451</v>
      </c>
      <c r="L209" s="1047">
        <v>-3.1609651581076537E-2</v>
      </c>
    </row>
    <row r="210" spans="1:12" ht="15">
      <c r="A210" s="50" t="s">
        <v>118</v>
      </c>
      <c r="B210" s="51" t="s">
        <v>26</v>
      </c>
      <c r="C210" s="99">
        <v>14082.12156862745</v>
      </c>
      <c r="D210" s="99">
        <v>14428.157843137255</v>
      </c>
      <c r="E210" s="100">
        <v>14363.763999999999</v>
      </c>
      <c r="F210" s="100">
        <v>14716.721</v>
      </c>
      <c r="G210" s="1036">
        <v>-2.3983399562986913</v>
      </c>
      <c r="H210" s="101">
        <v>295</v>
      </c>
      <c r="I210" s="101">
        <v>2.395001735508496</v>
      </c>
      <c r="J210" s="109">
        <v>-25</v>
      </c>
      <c r="K210" s="109">
        <v>0.17754105636928538</v>
      </c>
      <c r="L210" s="1045">
        <v>-5.6035585966481061E-2</v>
      </c>
    </row>
    <row r="211" spans="1:12" ht="15">
      <c r="A211" s="50" t="s">
        <v>118</v>
      </c>
      <c r="B211" s="51" t="s">
        <v>27</v>
      </c>
      <c r="C211" s="99">
        <v>14132.320588235294</v>
      </c>
      <c r="D211" s="99">
        <v>14476.423529411764</v>
      </c>
      <c r="E211" s="100">
        <v>14414.967000000001</v>
      </c>
      <c r="F211" s="100">
        <v>14765.951999999999</v>
      </c>
      <c r="G211" s="1036">
        <v>-2.3769886289756244</v>
      </c>
      <c r="H211" s="101">
        <v>317.8</v>
      </c>
      <c r="I211" s="101">
        <v>-0.5009392611145792</v>
      </c>
      <c r="J211" s="109">
        <v>2.0408163265306123</v>
      </c>
      <c r="K211" s="109">
        <v>0.7397544015386891</v>
      </c>
      <c r="L211" s="1045">
        <v>2.4425934385404413E-2</v>
      </c>
    </row>
    <row r="212" spans="1:12" ht="14.25">
      <c r="A212" s="48" t="s">
        <v>118</v>
      </c>
      <c r="B212" s="52" t="s">
        <v>28</v>
      </c>
      <c r="C212" s="110">
        <v>13775.631738582049</v>
      </c>
      <c r="D212" s="110">
        <v>13820.012218597465</v>
      </c>
      <c r="E212" s="111">
        <v>14051.144373353691</v>
      </c>
      <c r="F212" s="111">
        <v>14096.412462969414</v>
      </c>
      <c r="G212" s="1046">
        <v>-0.32113198826042133</v>
      </c>
      <c r="H212" s="112">
        <v>295.47274436090225</v>
      </c>
      <c r="I212" s="112">
        <v>1.2813674207981571</v>
      </c>
      <c r="J212" s="113">
        <v>8.1300813008130071</v>
      </c>
      <c r="K212" s="113">
        <v>7.8709868323716528</v>
      </c>
      <c r="L212" s="1047">
        <v>0.68850508054683512</v>
      </c>
    </row>
    <row r="213" spans="1:12" ht="15">
      <c r="A213" s="50" t="s">
        <v>118</v>
      </c>
      <c r="B213" s="51" t="s">
        <v>29</v>
      </c>
      <c r="C213" s="99">
        <v>13557.687254901961</v>
      </c>
      <c r="D213" s="99">
        <v>13394.922549019608</v>
      </c>
      <c r="E213" s="100">
        <v>13828.841</v>
      </c>
      <c r="F213" s="100">
        <v>13662.821</v>
      </c>
      <c r="G213" s="1036">
        <v>1.2151224113965955</v>
      </c>
      <c r="H213" s="101">
        <v>273.2</v>
      </c>
      <c r="I213" s="101">
        <v>9.5868431608503712</v>
      </c>
      <c r="J213" s="109">
        <v>89.285714285714292</v>
      </c>
      <c r="K213" s="109">
        <v>0.78413966563101056</v>
      </c>
      <c r="L213" s="1045">
        <v>0.37538054154341927</v>
      </c>
    </row>
    <row r="214" spans="1:12" ht="15">
      <c r="A214" s="50" t="s">
        <v>118</v>
      </c>
      <c r="B214" s="51" t="s">
        <v>30</v>
      </c>
      <c r="C214" s="99">
        <v>13820.584313725489</v>
      </c>
      <c r="D214" s="99">
        <v>13876.785294117646</v>
      </c>
      <c r="E214" s="100">
        <v>14096.995999999999</v>
      </c>
      <c r="F214" s="100">
        <v>14154.321</v>
      </c>
      <c r="G214" s="1036">
        <v>-0.40499999964675615</v>
      </c>
      <c r="H214" s="101">
        <v>289.5</v>
      </c>
      <c r="I214" s="101">
        <v>1.5789473684210527</v>
      </c>
      <c r="J214" s="109">
        <v>13.868613138686131</v>
      </c>
      <c r="K214" s="109">
        <v>4.6160674656014198</v>
      </c>
      <c r="L214" s="1045">
        <v>0.61606746560141978</v>
      </c>
    </row>
    <row r="215" spans="1:12" ht="15">
      <c r="A215" s="50" t="s">
        <v>118</v>
      </c>
      <c r="B215" s="51" t="s">
        <v>35</v>
      </c>
      <c r="C215" s="99">
        <v>13758.376470588235</v>
      </c>
      <c r="D215" s="99">
        <v>13794.930392156863</v>
      </c>
      <c r="E215" s="100">
        <v>14033.544</v>
      </c>
      <c r="F215" s="100">
        <v>14070.829</v>
      </c>
      <c r="G215" s="1036">
        <v>-0.26498083375186959</v>
      </c>
      <c r="H215" s="101">
        <v>313.7</v>
      </c>
      <c r="I215" s="101">
        <v>1.9499512512187196</v>
      </c>
      <c r="J215" s="109">
        <v>-12.105263157894736</v>
      </c>
      <c r="K215" s="109">
        <v>2.4707797011392216</v>
      </c>
      <c r="L215" s="1045">
        <v>-0.30294292659800481</v>
      </c>
    </row>
    <row r="216" spans="1:12" ht="14.25">
      <c r="A216" s="48" t="s">
        <v>118</v>
      </c>
      <c r="B216" s="52" t="s">
        <v>31</v>
      </c>
      <c r="C216" s="110">
        <v>12836.309757966528</v>
      </c>
      <c r="D216" s="110">
        <v>12711.032773664796</v>
      </c>
      <c r="E216" s="111">
        <v>13093.035953125858</v>
      </c>
      <c r="F216" s="111">
        <v>12965.253429138093</v>
      </c>
      <c r="G216" s="1046">
        <v>0.98557675471724593</v>
      </c>
      <c r="H216" s="112">
        <v>259.17439544807968</v>
      </c>
      <c r="I216" s="112">
        <v>2.4656129656390666</v>
      </c>
      <c r="J216" s="113">
        <v>19.557823129251702</v>
      </c>
      <c r="K216" s="113">
        <v>10.400946885633971</v>
      </c>
      <c r="L216" s="1047">
        <v>1.8170052797945537</v>
      </c>
    </row>
    <row r="217" spans="1:12" ht="15">
      <c r="A217" s="50" t="s">
        <v>118</v>
      </c>
      <c r="B217" s="51" t="s">
        <v>32</v>
      </c>
      <c r="C217" s="99">
        <v>12467.370588235295</v>
      </c>
      <c r="D217" s="99">
        <v>12252.233333333334</v>
      </c>
      <c r="E217" s="100">
        <v>12716.718000000001</v>
      </c>
      <c r="F217" s="100">
        <v>12497.278</v>
      </c>
      <c r="G217" s="1036">
        <v>1.7559023652990717</v>
      </c>
      <c r="H217" s="101">
        <v>236.2</v>
      </c>
      <c r="I217" s="101">
        <v>6.8778280542986376</v>
      </c>
      <c r="J217" s="109">
        <v>8.8757396449704142</v>
      </c>
      <c r="K217" s="109">
        <v>2.7222961976623763</v>
      </c>
      <c r="L217" s="1045">
        <v>0.25514291299084357</v>
      </c>
    </row>
    <row r="218" spans="1:12" ht="15">
      <c r="A218" s="50" t="s">
        <v>118</v>
      </c>
      <c r="B218" s="51" t="s">
        <v>33</v>
      </c>
      <c r="C218" s="99">
        <v>12947.76862745098</v>
      </c>
      <c r="D218" s="99">
        <v>12839.338235294117</v>
      </c>
      <c r="E218" s="100">
        <v>13206.724</v>
      </c>
      <c r="F218" s="100">
        <v>13096.125</v>
      </c>
      <c r="G218" s="1036">
        <v>0.84451698498601813</v>
      </c>
      <c r="H218" s="101">
        <v>259.2</v>
      </c>
      <c r="I218" s="101">
        <v>0.1932740626207963</v>
      </c>
      <c r="J218" s="101">
        <v>14.501510574018129</v>
      </c>
      <c r="K218" s="101">
        <v>5.6073383636632643</v>
      </c>
      <c r="L218" s="1037">
        <v>0.77522157534209679</v>
      </c>
    </row>
    <row r="219" spans="1:12" ht="15.75" thickBot="1">
      <c r="A219" s="60" t="s">
        <v>118</v>
      </c>
      <c r="B219" s="61" t="s">
        <v>36</v>
      </c>
      <c r="C219" s="102">
        <v>12961.877450980392</v>
      </c>
      <c r="D219" s="102">
        <v>12949.793137254903</v>
      </c>
      <c r="E219" s="103">
        <v>13221.115</v>
      </c>
      <c r="F219" s="103">
        <v>13208.789000000001</v>
      </c>
      <c r="G219" s="1041">
        <v>9.3316654539633517E-2</v>
      </c>
      <c r="H219" s="104">
        <v>289.3</v>
      </c>
      <c r="I219" s="104">
        <v>-1.1278195488721843</v>
      </c>
      <c r="J219" s="104">
        <v>59.090909090909093</v>
      </c>
      <c r="K219" s="104">
        <v>2.0713123243083298</v>
      </c>
      <c r="L219" s="1042">
        <v>0.78664079146161447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70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60"/>
    </row>
    <row r="223" spans="1:12" ht="21" thickBot="1">
      <c r="A223" s="28" t="s">
        <v>335</v>
      </c>
      <c r="B223" s="29"/>
      <c r="C223" s="29"/>
      <c r="D223" s="29"/>
      <c r="E223" s="29"/>
      <c r="F223" s="29"/>
      <c r="G223" s="938"/>
      <c r="H223" s="938"/>
      <c r="I223" s="938"/>
      <c r="J223" s="938"/>
      <c r="K223" s="938"/>
      <c r="L223" s="1061"/>
    </row>
    <row r="224" spans="1:12">
      <c r="A224" s="30"/>
      <c r="B224" s="31"/>
      <c r="C224" s="3" t="s">
        <v>9</v>
      </c>
      <c r="D224" s="3" t="s">
        <v>9</v>
      </c>
      <c r="E224" s="3"/>
      <c r="F224" s="3"/>
      <c r="G224" s="1062"/>
      <c r="H224" s="1108" t="s">
        <v>10</v>
      </c>
      <c r="I224" s="1109"/>
      <c r="J224" s="1063" t="s">
        <v>11</v>
      </c>
      <c r="K224" s="32" t="s">
        <v>12</v>
      </c>
      <c r="L224" s="1064"/>
    </row>
    <row r="225" spans="1:12" ht="15.75">
      <c r="A225" s="33" t="s">
        <v>13</v>
      </c>
      <c r="B225" s="34" t="s">
        <v>14</v>
      </c>
      <c r="C225" s="718" t="s">
        <v>40</v>
      </c>
      <c r="D225" s="718" t="s">
        <v>40</v>
      </c>
      <c r="E225" s="719" t="s">
        <v>41</v>
      </c>
      <c r="F225" s="720"/>
      <c r="G225" s="1065"/>
      <c r="H225" s="1110" t="s">
        <v>15</v>
      </c>
      <c r="I225" s="1111"/>
      <c r="J225" s="1066" t="s">
        <v>16</v>
      </c>
      <c r="K225" s="86" t="s">
        <v>17</v>
      </c>
      <c r="L225" s="1067"/>
    </row>
    <row r="226" spans="1:12" ht="26.25" thickBot="1">
      <c r="A226" s="35" t="s">
        <v>18</v>
      </c>
      <c r="B226" s="36" t="s">
        <v>19</v>
      </c>
      <c r="C226" s="728" t="s">
        <v>370</v>
      </c>
      <c r="D226" s="1077" t="s">
        <v>365</v>
      </c>
      <c r="E226" s="935" t="s">
        <v>370</v>
      </c>
      <c r="F226" s="936" t="s">
        <v>365</v>
      </c>
      <c r="G226" s="1025" t="s">
        <v>20</v>
      </c>
      <c r="H226" s="85" t="s">
        <v>370</v>
      </c>
      <c r="I226" s="937" t="s">
        <v>20</v>
      </c>
      <c r="J226" s="1026" t="s">
        <v>20</v>
      </c>
      <c r="K226" s="729" t="s">
        <v>370</v>
      </c>
      <c r="L226" s="1027" t="s">
        <v>21</v>
      </c>
    </row>
    <row r="227" spans="1:12" ht="15" thickBot="1">
      <c r="A227" s="37" t="s">
        <v>22</v>
      </c>
      <c r="B227" s="38" t="s">
        <v>23</v>
      </c>
      <c r="C227" s="87">
        <v>11404.4855152494</v>
      </c>
      <c r="D227" s="87">
        <v>11797.959405635858</v>
      </c>
      <c r="E227" s="88">
        <v>11632.575225554388</v>
      </c>
      <c r="F227" s="727">
        <v>12033.918593748576</v>
      </c>
      <c r="G227" s="1028">
        <v>-3.3351012396134969</v>
      </c>
      <c r="H227" s="89">
        <v>285.28906088751296</v>
      </c>
      <c r="I227" s="89">
        <v>-6.6625219337930401</v>
      </c>
      <c r="J227" s="90">
        <v>35.146443514644346</v>
      </c>
      <c r="K227" s="89">
        <v>100</v>
      </c>
      <c r="L227" s="1029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30"/>
      <c r="H228" s="90"/>
      <c r="I228" s="90"/>
      <c r="J228" s="90"/>
      <c r="K228" s="90"/>
      <c r="L228" s="1031"/>
    </row>
    <row r="229" spans="1:12" ht="15">
      <c r="A229" s="41" t="s">
        <v>109</v>
      </c>
      <c r="B229" s="42" t="s">
        <v>23</v>
      </c>
      <c r="C229" s="92" t="s">
        <v>101</v>
      </c>
      <c r="D229" s="92" t="s">
        <v>101</v>
      </c>
      <c r="E229" s="93" t="s">
        <v>101</v>
      </c>
      <c r="F229" s="93" t="s">
        <v>101</v>
      </c>
      <c r="G229" s="1032" t="s">
        <v>101</v>
      </c>
      <c r="H229" s="94" t="s">
        <v>101</v>
      </c>
      <c r="I229" s="94" t="s">
        <v>101</v>
      </c>
      <c r="J229" s="94" t="s">
        <v>101</v>
      </c>
      <c r="K229" s="94" t="s">
        <v>101</v>
      </c>
      <c r="L229" s="1033" t="s">
        <v>101</v>
      </c>
    </row>
    <row r="230" spans="1:12" ht="15">
      <c r="A230" s="50" t="s">
        <v>110</v>
      </c>
      <c r="B230" s="95" t="s">
        <v>23</v>
      </c>
      <c r="C230" s="96">
        <v>12902.988238151424</v>
      </c>
      <c r="D230" s="96">
        <v>12871.920396509555</v>
      </c>
      <c r="E230" s="97">
        <v>13161.048002914453</v>
      </c>
      <c r="F230" s="97">
        <v>13129.358804439746</v>
      </c>
      <c r="G230" s="1034">
        <v>0.24136135623006449</v>
      </c>
      <c r="H230" s="98">
        <v>360.04320987654319</v>
      </c>
      <c r="I230" s="98">
        <v>4.8739338854167906</v>
      </c>
      <c r="J230" s="98">
        <v>-34.677419354838712</v>
      </c>
      <c r="K230" s="98">
        <v>16.718266253869967</v>
      </c>
      <c r="L230" s="1035">
        <v>-17.870297204986382</v>
      </c>
    </row>
    <row r="231" spans="1:12" ht="15">
      <c r="A231" s="43" t="s">
        <v>111</v>
      </c>
      <c r="B231" s="44" t="s">
        <v>23</v>
      </c>
      <c r="C231" s="99">
        <v>12951.981667380791</v>
      </c>
      <c r="D231" s="99">
        <v>12876.495887110654</v>
      </c>
      <c r="E231" s="100">
        <v>13211.021300728407</v>
      </c>
      <c r="F231" s="100">
        <v>13134.025804852867</v>
      </c>
      <c r="G231" s="1036">
        <v>0.58622921120721216</v>
      </c>
      <c r="H231" s="101">
        <v>369.64230769230767</v>
      </c>
      <c r="I231" s="101">
        <v>-2.6805136941423182</v>
      </c>
      <c r="J231" s="101">
        <v>-49.019607843137251</v>
      </c>
      <c r="K231" s="101">
        <v>2.6831785345717232</v>
      </c>
      <c r="L231" s="1037">
        <v>-4.4297921767253481</v>
      </c>
    </row>
    <row r="232" spans="1:12" ht="15">
      <c r="A232" s="43" t="s">
        <v>112</v>
      </c>
      <c r="B232" s="44" t="s">
        <v>23</v>
      </c>
      <c r="C232" s="99" t="s">
        <v>101</v>
      </c>
      <c r="D232" s="99" t="s">
        <v>101</v>
      </c>
      <c r="E232" s="100" t="s">
        <v>101</v>
      </c>
      <c r="F232" s="100" t="s">
        <v>101</v>
      </c>
      <c r="G232" s="1036" t="s">
        <v>101</v>
      </c>
      <c r="H232" s="101" t="s">
        <v>101</v>
      </c>
      <c r="I232" s="101" t="s">
        <v>101</v>
      </c>
      <c r="J232" s="101" t="s">
        <v>101</v>
      </c>
      <c r="K232" s="101" t="s">
        <v>101</v>
      </c>
      <c r="L232" s="1037" t="s">
        <v>101</v>
      </c>
    </row>
    <row r="233" spans="1:12" ht="15">
      <c r="A233" s="43" t="s">
        <v>99</v>
      </c>
      <c r="B233" s="44" t="s">
        <v>23</v>
      </c>
      <c r="C233" s="99">
        <v>10675.957088940266</v>
      </c>
      <c r="D233" s="99">
        <v>9884.7750145752343</v>
      </c>
      <c r="E233" s="100">
        <v>10889.47623071907</v>
      </c>
      <c r="F233" s="100">
        <v>10082.47051486674</v>
      </c>
      <c r="G233" s="1036">
        <v>8.0040473677794495</v>
      </c>
      <c r="H233" s="101">
        <v>261.96801242236029</v>
      </c>
      <c r="I233" s="101">
        <v>-1.5276189674975678</v>
      </c>
      <c r="J233" s="101">
        <v>163.9344262295082</v>
      </c>
      <c r="K233" s="101">
        <v>66.460268317853462</v>
      </c>
      <c r="L233" s="1037">
        <v>32.429584914785124</v>
      </c>
    </row>
    <row r="234" spans="1:12" ht="15.75" thickBot="1">
      <c r="A234" s="45" t="s">
        <v>113</v>
      </c>
      <c r="B234" s="46" t="s">
        <v>23</v>
      </c>
      <c r="C234" s="102">
        <v>11922.484469652181</v>
      </c>
      <c r="D234" s="102">
        <v>12036.377029094363</v>
      </c>
      <c r="E234" s="103">
        <v>12160.934159045226</v>
      </c>
      <c r="F234" s="103">
        <v>12277.10456967625</v>
      </c>
      <c r="G234" s="1041">
        <v>-0.94623622346557779</v>
      </c>
      <c r="H234" s="104">
        <v>290.5109489051095</v>
      </c>
      <c r="I234" s="104">
        <v>1.6475200071769285</v>
      </c>
      <c r="J234" s="104">
        <v>-21.264367816091951</v>
      </c>
      <c r="K234" s="104">
        <v>14.138286893704851</v>
      </c>
      <c r="L234" s="1042">
        <v>-10.129495533073392</v>
      </c>
    </row>
    <row r="235" spans="1:12" ht="15" thickBot="1">
      <c r="A235" s="39"/>
      <c r="B235" s="47"/>
      <c r="C235" s="91"/>
      <c r="D235" s="91"/>
      <c r="E235" s="91"/>
      <c r="F235" s="91"/>
      <c r="G235" s="1030"/>
      <c r="H235" s="90"/>
      <c r="I235" s="90"/>
      <c r="J235" s="90"/>
      <c r="K235" s="90"/>
      <c r="L235" s="1031"/>
    </row>
    <row r="236" spans="1:12" ht="14.25">
      <c r="A236" s="48" t="s">
        <v>114</v>
      </c>
      <c r="B236" s="49" t="s">
        <v>25</v>
      </c>
      <c r="C236" s="105" t="s">
        <v>101</v>
      </c>
      <c r="D236" s="105" t="s">
        <v>101</v>
      </c>
      <c r="E236" s="106" t="s">
        <v>101</v>
      </c>
      <c r="F236" s="106" t="s">
        <v>101</v>
      </c>
      <c r="G236" s="1050" t="s">
        <v>101</v>
      </c>
      <c r="H236" s="107" t="s">
        <v>101</v>
      </c>
      <c r="I236" s="107" t="s">
        <v>101</v>
      </c>
      <c r="J236" s="108" t="s">
        <v>101</v>
      </c>
      <c r="K236" s="108" t="s">
        <v>101</v>
      </c>
      <c r="L236" s="1051" t="s">
        <v>101</v>
      </c>
    </row>
    <row r="237" spans="1:12" ht="15">
      <c r="A237" s="50" t="s">
        <v>114</v>
      </c>
      <c r="B237" s="51" t="s">
        <v>26</v>
      </c>
      <c r="C237" s="99" t="s">
        <v>101</v>
      </c>
      <c r="D237" s="99" t="s">
        <v>101</v>
      </c>
      <c r="E237" s="100" t="s">
        <v>101</v>
      </c>
      <c r="F237" s="100" t="s">
        <v>101</v>
      </c>
      <c r="G237" s="1036" t="s">
        <v>101</v>
      </c>
      <c r="H237" s="101" t="s">
        <v>101</v>
      </c>
      <c r="I237" s="101" t="s">
        <v>101</v>
      </c>
      <c r="J237" s="109" t="s">
        <v>101</v>
      </c>
      <c r="K237" s="109" t="s">
        <v>101</v>
      </c>
      <c r="L237" s="1045" t="s">
        <v>101</v>
      </c>
    </row>
    <row r="238" spans="1:12" ht="15">
      <c r="A238" s="50" t="s">
        <v>114</v>
      </c>
      <c r="B238" s="51" t="s">
        <v>27</v>
      </c>
      <c r="C238" s="99" t="s">
        <v>101</v>
      </c>
      <c r="D238" s="99" t="s">
        <v>101</v>
      </c>
      <c r="E238" s="100" t="s">
        <v>101</v>
      </c>
      <c r="F238" s="100" t="s">
        <v>101</v>
      </c>
      <c r="G238" s="1036" t="s">
        <v>101</v>
      </c>
      <c r="H238" s="101" t="s">
        <v>101</v>
      </c>
      <c r="I238" s="101" t="s">
        <v>101</v>
      </c>
      <c r="J238" s="109" t="s">
        <v>101</v>
      </c>
      <c r="K238" s="109" t="s">
        <v>101</v>
      </c>
      <c r="L238" s="1045" t="s">
        <v>101</v>
      </c>
    </row>
    <row r="239" spans="1:12" ht="14.25">
      <c r="A239" s="48" t="s">
        <v>114</v>
      </c>
      <c r="B239" s="52" t="s">
        <v>28</v>
      </c>
      <c r="C239" s="110" t="s">
        <v>101</v>
      </c>
      <c r="D239" s="110" t="s">
        <v>101</v>
      </c>
      <c r="E239" s="111" t="s">
        <v>101</v>
      </c>
      <c r="F239" s="111" t="s">
        <v>101</v>
      </c>
      <c r="G239" s="1046" t="s">
        <v>101</v>
      </c>
      <c r="H239" s="112" t="s">
        <v>101</v>
      </c>
      <c r="I239" s="112" t="s">
        <v>101</v>
      </c>
      <c r="J239" s="113" t="s">
        <v>101</v>
      </c>
      <c r="K239" s="113" t="s">
        <v>101</v>
      </c>
      <c r="L239" s="1047" t="s">
        <v>101</v>
      </c>
    </row>
    <row r="240" spans="1:12" ht="15">
      <c r="A240" s="50" t="s">
        <v>114</v>
      </c>
      <c r="B240" s="51" t="s">
        <v>29</v>
      </c>
      <c r="C240" s="99" t="s">
        <v>101</v>
      </c>
      <c r="D240" s="99" t="s">
        <v>101</v>
      </c>
      <c r="E240" s="100" t="s">
        <v>101</v>
      </c>
      <c r="F240" s="100" t="s">
        <v>101</v>
      </c>
      <c r="G240" s="1036" t="s">
        <v>101</v>
      </c>
      <c r="H240" s="101" t="s">
        <v>101</v>
      </c>
      <c r="I240" s="101" t="s">
        <v>101</v>
      </c>
      <c r="J240" s="109" t="s">
        <v>101</v>
      </c>
      <c r="K240" s="109" t="s">
        <v>101</v>
      </c>
      <c r="L240" s="1045" t="s">
        <v>101</v>
      </c>
    </row>
    <row r="241" spans="1:12" ht="15">
      <c r="A241" s="50" t="s">
        <v>114</v>
      </c>
      <c r="B241" s="51" t="s">
        <v>30</v>
      </c>
      <c r="C241" s="99" t="s">
        <v>101</v>
      </c>
      <c r="D241" s="99" t="s">
        <v>101</v>
      </c>
      <c r="E241" s="100" t="s">
        <v>101</v>
      </c>
      <c r="F241" s="100" t="s">
        <v>101</v>
      </c>
      <c r="G241" s="1036" t="s">
        <v>101</v>
      </c>
      <c r="H241" s="101" t="s">
        <v>101</v>
      </c>
      <c r="I241" s="101" t="s">
        <v>101</v>
      </c>
      <c r="J241" s="109" t="s">
        <v>101</v>
      </c>
      <c r="K241" s="109" t="s">
        <v>101</v>
      </c>
      <c r="L241" s="1045" t="s">
        <v>101</v>
      </c>
    </row>
    <row r="242" spans="1:12" ht="14.25">
      <c r="A242" s="48" t="s">
        <v>114</v>
      </c>
      <c r="B242" s="52" t="s">
        <v>31</v>
      </c>
      <c r="C242" s="110" t="s">
        <v>101</v>
      </c>
      <c r="D242" s="110" t="s">
        <v>101</v>
      </c>
      <c r="E242" s="111" t="s">
        <v>101</v>
      </c>
      <c r="F242" s="111" t="s">
        <v>101</v>
      </c>
      <c r="G242" s="1046" t="s">
        <v>101</v>
      </c>
      <c r="H242" s="112" t="s">
        <v>101</v>
      </c>
      <c r="I242" s="112" t="s">
        <v>101</v>
      </c>
      <c r="J242" s="113" t="s">
        <v>101</v>
      </c>
      <c r="K242" s="113" t="s">
        <v>101</v>
      </c>
      <c r="L242" s="1047" t="s">
        <v>101</v>
      </c>
    </row>
    <row r="243" spans="1:12" ht="15">
      <c r="A243" s="50" t="s">
        <v>114</v>
      </c>
      <c r="B243" s="51" t="s">
        <v>32</v>
      </c>
      <c r="C243" s="99" t="s">
        <v>101</v>
      </c>
      <c r="D243" s="99" t="s">
        <v>101</v>
      </c>
      <c r="E243" s="100" t="s">
        <v>101</v>
      </c>
      <c r="F243" s="100" t="s">
        <v>101</v>
      </c>
      <c r="G243" s="1036" t="s">
        <v>101</v>
      </c>
      <c r="H243" s="101" t="s">
        <v>101</v>
      </c>
      <c r="I243" s="101" t="s">
        <v>101</v>
      </c>
      <c r="J243" s="109" t="s">
        <v>101</v>
      </c>
      <c r="K243" s="109" t="s">
        <v>101</v>
      </c>
      <c r="L243" s="1045" t="s">
        <v>101</v>
      </c>
    </row>
    <row r="244" spans="1:12" ht="15.75" thickBot="1">
      <c r="A244" s="53" t="s">
        <v>114</v>
      </c>
      <c r="B244" s="54" t="s">
        <v>33</v>
      </c>
      <c r="C244" s="114" t="s">
        <v>101</v>
      </c>
      <c r="D244" s="114" t="s">
        <v>101</v>
      </c>
      <c r="E244" s="115" t="s">
        <v>101</v>
      </c>
      <c r="F244" s="115" t="s">
        <v>101</v>
      </c>
      <c r="G244" s="1052" t="s">
        <v>101</v>
      </c>
      <c r="H244" s="109" t="s">
        <v>101</v>
      </c>
      <c r="I244" s="109" t="s">
        <v>101</v>
      </c>
      <c r="J244" s="109" t="s">
        <v>101</v>
      </c>
      <c r="K244" s="109" t="s">
        <v>101</v>
      </c>
      <c r="L244" s="1045" t="s">
        <v>101</v>
      </c>
    </row>
    <row r="245" spans="1:12" ht="15" thickBot="1">
      <c r="A245" s="39"/>
      <c r="B245" s="47"/>
      <c r="C245" s="91"/>
      <c r="D245" s="91"/>
      <c r="E245" s="91"/>
      <c r="F245" s="91"/>
      <c r="G245" s="1030"/>
      <c r="H245" s="90"/>
      <c r="I245" s="90"/>
      <c r="J245" s="90"/>
      <c r="K245" s="90"/>
      <c r="L245" s="1031"/>
    </row>
    <row r="246" spans="1:12" ht="14.25">
      <c r="A246" s="48" t="s">
        <v>115</v>
      </c>
      <c r="B246" s="49" t="s">
        <v>25</v>
      </c>
      <c r="C246" s="105">
        <v>13060.321682061254</v>
      </c>
      <c r="D246" s="105" t="s">
        <v>101</v>
      </c>
      <c r="E246" s="106">
        <v>13321.52811570248</v>
      </c>
      <c r="F246" s="106">
        <v>13359.962919354841</v>
      </c>
      <c r="G246" s="1050">
        <v>-0.28768645455354813</v>
      </c>
      <c r="H246" s="107">
        <v>453.71250000000003</v>
      </c>
      <c r="I246" s="107">
        <v>4.5420506912442473</v>
      </c>
      <c r="J246" s="108">
        <v>-20</v>
      </c>
      <c r="K246" s="108">
        <v>0.82559339525283792</v>
      </c>
      <c r="L246" s="1051">
        <v>-0.56910674421717611</v>
      </c>
    </row>
    <row r="247" spans="1:12" ht="15">
      <c r="A247" s="50" t="s">
        <v>115</v>
      </c>
      <c r="B247" s="51" t="s">
        <v>26</v>
      </c>
      <c r="C247" s="99" t="s">
        <v>259</v>
      </c>
      <c r="D247" s="99" t="s">
        <v>259</v>
      </c>
      <c r="E247" s="100" t="s">
        <v>259</v>
      </c>
      <c r="F247" s="100" t="s">
        <v>259</v>
      </c>
      <c r="G247" s="1038" t="s">
        <v>101</v>
      </c>
      <c r="H247" s="101">
        <v>467.1</v>
      </c>
      <c r="I247" s="101" t="s">
        <v>101</v>
      </c>
      <c r="J247" s="109" t="s">
        <v>101</v>
      </c>
      <c r="K247" s="109" t="s">
        <v>101</v>
      </c>
      <c r="L247" s="1045" t="s">
        <v>101</v>
      </c>
    </row>
    <row r="248" spans="1:12" ht="15">
      <c r="A248" s="50" t="s">
        <v>115</v>
      </c>
      <c r="B248" s="51" t="s">
        <v>27</v>
      </c>
      <c r="C248" s="99" t="s">
        <v>259</v>
      </c>
      <c r="D248" s="99" t="s">
        <v>259</v>
      </c>
      <c r="E248" s="100" t="s">
        <v>259</v>
      </c>
      <c r="F248" s="100" t="s">
        <v>259</v>
      </c>
      <c r="G248" s="1038" t="s">
        <v>101</v>
      </c>
      <c r="H248" s="101">
        <v>360</v>
      </c>
      <c r="I248" s="101" t="s">
        <v>101</v>
      </c>
      <c r="J248" s="109" t="s">
        <v>101</v>
      </c>
      <c r="K248" s="109" t="s">
        <v>101</v>
      </c>
      <c r="L248" s="1045" t="s">
        <v>101</v>
      </c>
    </row>
    <row r="249" spans="1:12" ht="14.25">
      <c r="A249" s="48" t="s">
        <v>115</v>
      </c>
      <c r="B249" s="52" t="s">
        <v>28</v>
      </c>
      <c r="C249" s="110">
        <v>12906.714874040232</v>
      </c>
      <c r="D249" s="110">
        <v>12933.44719921867</v>
      </c>
      <c r="E249" s="111">
        <v>13164.849171521037</v>
      </c>
      <c r="F249" s="111">
        <v>13192.116143203044</v>
      </c>
      <c r="G249" s="1046">
        <v>-0.20669141619145065</v>
      </c>
      <c r="H249" s="112">
        <v>376.79512195121953</v>
      </c>
      <c r="I249" s="112">
        <v>6.866353071389053</v>
      </c>
      <c r="J249" s="113">
        <v>-50</v>
      </c>
      <c r="K249" s="113">
        <v>4.2311661506707949</v>
      </c>
      <c r="L249" s="1047">
        <v>-7.2053749929833195</v>
      </c>
    </row>
    <row r="250" spans="1:12" ht="15">
      <c r="A250" s="50" t="s">
        <v>115</v>
      </c>
      <c r="B250" s="51" t="s">
        <v>29</v>
      </c>
      <c r="C250" s="99">
        <v>12819.133333333333</v>
      </c>
      <c r="D250" s="99">
        <v>12903.715686274511</v>
      </c>
      <c r="E250" s="100">
        <v>13075.516</v>
      </c>
      <c r="F250" s="100">
        <v>13161.79</v>
      </c>
      <c r="G250" s="1036">
        <v>-0.65548834922910371</v>
      </c>
      <c r="H250" s="101">
        <v>374.2</v>
      </c>
      <c r="I250" s="101">
        <v>8.5266821345707591</v>
      </c>
      <c r="J250" s="109">
        <v>-45.901639344262293</v>
      </c>
      <c r="K250" s="109">
        <v>3.4055727554179565</v>
      </c>
      <c r="L250" s="1045">
        <v>-5.1020980953491275</v>
      </c>
    </row>
    <row r="251" spans="1:12" ht="15">
      <c r="A251" s="50" t="s">
        <v>115</v>
      </c>
      <c r="B251" s="51" t="s">
        <v>30</v>
      </c>
      <c r="C251" s="99">
        <v>13255.628431372548</v>
      </c>
      <c r="D251" s="99">
        <v>13012.794117647058</v>
      </c>
      <c r="E251" s="100">
        <v>13520.741</v>
      </c>
      <c r="F251" s="100">
        <v>13273.05</v>
      </c>
      <c r="G251" s="1036">
        <v>1.8661196936649884</v>
      </c>
      <c r="H251" s="101">
        <v>387.5</v>
      </c>
      <c r="I251" s="101">
        <v>3.2782515991471244</v>
      </c>
      <c r="J251" s="109">
        <v>-61.904761904761905</v>
      </c>
      <c r="K251" s="109">
        <v>0.82559339525283792</v>
      </c>
      <c r="L251" s="1045">
        <v>-2.1032768976341911</v>
      </c>
    </row>
    <row r="252" spans="1:12" ht="14.25">
      <c r="A252" s="48" t="s">
        <v>115</v>
      </c>
      <c r="B252" s="52" t="s">
        <v>31</v>
      </c>
      <c r="C252" s="110">
        <v>12886.970482078181</v>
      </c>
      <c r="D252" s="110">
        <v>12818.732156636021</v>
      </c>
      <c r="E252" s="111">
        <v>13144.709891719745</v>
      </c>
      <c r="F252" s="111">
        <v>13075.106799768741</v>
      </c>
      <c r="G252" s="1046">
        <v>0.53233287511071015</v>
      </c>
      <c r="H252" s="112">
        <v>347.33362831858409</v>
      </c>
      <c r="I252" s="112">
        <v>4.4229914195669986</v>
      </c>
      <c r="J252" s="113">
        <v>-27.564102564102566</v>
      </c>
      <c r="K252" s="113">
        <v>11.661506707946337</v>
      </c>
      <c r="L252" s="1047">
        <v>-10.095815467785883</v>
      </c>
    </row>
    <row r="253" spans="1:12" ht="15">
      <c r="A253" s="50" t="s">
        <v>115</v>
      </c>
      <c r="B253" s="51" t="s">
        <v>32</v>
      </c>
      <c r="C253" s="99">
        <v>12772.972549019609</v>
      </c>
      <c r="D253" s="99">
        <v>12778.854901960785</v>
      </c>
      <c r="E253" s="100">
        <v>13028.432000000001</v>
      </c>
      <c r="F253" s="100">
        <v>13034.432000000001</v>
      </c>
      <c r="G253" s="1036">
        <v>-4.6031925288343975E-2</v>
      </c>
      <c r="H253" s="101">
        <v>335.1</v>
      </c>
      <c r="I253" s="101">
        <v>3.3940141931502619</v>
      </c>
      <c r="J253" s="109">
        <v>-21.818181818181817</v>
      </c>
      <c r="K253" s="109">
        <v>8.8751289989680089</v>
      </c>
      <c r="L253" s="1045">
        <v>-6.466572535202145</v>
      </c>
    </row>
    <row r="254" spans="1:12" ht="15.75" thickBot="1">
      <c r="A254" s="53" t="s">
        <v>115</v>
      </c>
      <c r="B254" s="54" t="s">
        <v>33</v>
      </c>
      <c r="C254" s="114">
        <v>13201.967647058824</v>
      </c>
      <c r="D254" s="114">
        <v>12906.270588235295</v>
      </c>
      <c r="E254" s="115">
        <v>13466.007</v>
      </c>
      <c r="F254" s="115">
        <v>13164.396000000001</v>
      </c>
      <c r="G254" s="1052">
        <v>2.2911115709372383</v>
      </c>
      <c r="H254" s="109">
        <v>386.3</v>
      </c>
      <c r="I254" s="109">
        <v>9.4334277620396634</v>
      </c>
      <c r="J254" s="109">
        <v>-41.304347826086953</v>
      </c>
      <c r="K254" s="109">
        <v>2.7863777089783279</v>
      </c>
      <c r="L254" s="1045">
        <v>-3.6292429325837365</v>
      </c>
    </row>
    <row r="255" spans="1:12" ht="15.75" thickBot="1">
      <c r="A255" s="55"/>
      <c r="B255" s="56"/>
      <c r="C255" s="116"/>
      <c r="D255" s="116"/>
      <c r="E255" s="116"/>
      <c r="F255" s="116"/>
      <c r="G255" s="1053"/>
      <c r="H255" s="117"/>
      <c r="I255" s="117"/>
      <c r="J255" s="117"/>
      <c r="K255" s="117"/>
      <c r="L255" s="1054"/>
    </row>
    <row r="256" spans="1:12" ht="15">
      <c r="A256" s="50" t="s">
        <v>116</v>
      </c>
      <c r="B256" s="57" t="s">
        <v>30</v>
      </c>
      <c r="C256" s="118">
        <v>13114.870588235293</v>
      </c>
      <c r="D256" s="118">
        <v>13144.933333333334</v>
      </c>
      <c r="E256" s="119">
        <v>13377.168</v>
      </c>
      <c r="F256" s="119">
        <v>13407.832</v>
      </c>
      <c r="G256" s="1055">
        <v>-0.22870214960927812</v>
      </c>
      <c r="H256" s="120">
        <v>366.7</v>
      </c>
      <c r="I256" s="120">
        <v>-8.9170392449081053</v>
      </c>
      <c r="J256" s="120">
        <v>-66.666666666666657</v>
      </c>
      <c r="K256" s="120">
        <v>0.92879256965944268</v>
      </c>
      <c r="L256" s="1056">
        <v>-2.8368978069095951</v>
      </c>
    </row>
    <row r="257" spans="1:12" ht="15.75" thickBot="1">
      <c r="A257" s="53" t="s">
        <v>116</v>
      </c>
      <c r="B257" s="54" t="s">
        <v>33</v>
      </c>
      <c r="C257" s="114">
        <v>12866.794117647058</v>
      </c>
      <c r="D257" s="114">
        <v>12533.211764705882</v>
      </c>
      <c r="E257" s="115">
        <v>13124.13</v>
      </c>
      <c r="F257" s="115">
        <v>12783.876</v>
      </c>
      <c r="G257" s="1052">
        <v>2.6615871430542581</v>
      </c>
      <c r="H257" s="109">
        <v>371.2</v>
      </c>
      <c r="I257" s="109">
        <v>4.7995482778091469</v>
      </c>
      <c r="J257" s="109">
        <v>-29.166666666666668</v>
      </c>
      <c r="K257" s="109">
        <v>1.7543859649122806</v>
      </c>
      <c r="L257" s="1045">
        <v>-1.5928943698157527</v>
      </c>
    </row>
    <row r="258" spans="1:12" ht="15.75" thickBot="1">
      <c r="A258" s="55"/>
      <c r="B258" s="56"/>
      <c r="C258" s="116"/>
      <c r="D258" s="116"/>
      <c r="E258" s="116"/>
      <c r="F258" s="116"/>
      <c r="G258" s="1053"/>
      <c r="H258" s="117"/>
      <c r="I258" s="117"/>
      <c r="J258" s="117"/>
      <c r="K258" s="117"/>
      <c r="L258" s="1054"/>
    </row>
    <row r="259" spans="1:12" ht="14.25">
      <c r="A259" s="48" t="s">
        <v>117</v>
      </c>
      <c r="B259" s="49" t="s">
        <v>25</v>
      </c>
      <c r="C259" s="105" t="s">
        <v>101</v>
      </c>
      <c r="D259" s="105" t="s">
        <v>101</v>
      </c>
      <c r="E259" s="106" t="s">
        <v>101</v>
      </c>
      <c r="F259" s="106" t="s">
        <v>101</v>
      </c>
      <c r="G259" s="1050" t="s">
        <v>101</v>
      </c>
      <c r="H259" s="107" t="s">
        <v>101</v>
      </c>
      <c r="I259" s="107" t="s">
        <v>101</v>
      </c>
      <c r="J259" s="108" t="s">
        <v>101</v>
      </c>
      <c r="K259" s="108" t="s">
        <v>101</v>
      </c>
      <c r="L259" s="1051" t="s">
        <v>101</v>
      </c>
    </row>
    <row r="260" spans="1:12" ht="15">
      <c r="A260" s="43" t="s">
        <v>117</v>
      </c>
      <c r="B260" s="51" t="s">
        <v>26</v>
      </c>
      <c r="C260" s="99" t="s">
        <v>101</v>
      </c>
      <c r="D260" s="99" t="s">
        <v>101</v>
      </c>
      <c r="E260" s="100" t="s">
        <v>101</v>
      </c>
      <c r="F260" s="100" t="s">
        <v>101</v>
      </c>
      <c r="G260" s="1036" t="s">
        <v>101</v>
      </c>
      <c r="H260" s="101" t="s">
        <v>101</v>
      </c>
      <c r="I260" s="101" t="s">
        <v>101</v>
      </c>
      <c r="J260" s="109" t="s">
        <v>101</v>
      </c>
      <c r="K260" s="109" t="s">
        <v>101</v>
      </c>
      <c r="L260" s="1045" t="s">
        <v>101</v>
      </c>
    </row>
    <row r="261" spans="1:12" ht="15">
      <c r="A261" s="43" t="s">
        <v>117</v>
      </c>
      <c r="B261" s="51" t="s">
        <v>27</v>
      </c>
      <c r="C261" s="99" t="s">
        <v>101</v>
      </c>
      <c r="D261" s="99" t="s">
        <v>101</v>
      </c>
      <c r="E261" s="100" t="s">
        <v>101</v>
      </c>
      <c r="F261" s="100" t="s">
        <v>101</v>
      </c>
      <c r="G261" s="1036" t="s">
        <v>101</v>
      </c>
      <c r="H261" s="101" t="s">
        <v>101</v>
      </c>
      <c r="I261" s="101" t="s">
        <v>101</v>
      </c>
      <c r="J261" s="109" t="s">
        <v>101</v>
      </c>
      <c r="K261" s="109" t="s">
        <v>101</v>
      </c>
      <c r="L261" s="1045" t="s">
        <v>101</v>
      </c>
    </row>
    <row r="262" spans="1:12" ht="15">
      <c r="A262" s="43" t="s">
        <v>117</v>
      </c>
      <c r="B262" s="51" t="s">
        <v>34</v>
      </c>
      <c r="C262" s="99" t="s">
        <v>101</v>
      </c>
      <c r="D262" s="99" t="s">
        <v>101</v>
      </c>
      <c r="E262" s="100" t="s">
        <v>101</v>
      </c>
      <c r="F262" s="100" t="s">
        <v>101</v>
      </c>
      <c r="G262" s="1036" t="s">
        <v>101</v>
      </c>
      <c r="H262" s="101" t="s">
        <v>101</v>
      </c>
      <c r="I262" s="101" t="s">
        <v>101</v>
      </c>
      <c r="J262" s="109" t="s">
        <v>101</v>
      </c>
      <c r="K262" s="109" t="s">
        <v>101</v>
      </c>
      <c r="L262" s="1045" t="s">
        <v>101</v>
      </c>
    </row>
    <row r="263" spans="1:12" ht="14.25">
      <c r="A263" s="58" t="s">
        <v>117</v>
      </c>
      <c r="B263" s="52" t="s">
        <v>28</v>
      </c>
      <c r="C263" s="110" t="s">
        <v>101</v>
      </c>
      <c r="D263" s="110" t="s">
        <v>101</v>
      </c>
      <c r="E263" s="111" t="s">
        <v>101</v>
      </c>
      <c r="F263" s="111" t="s">
        <v>101</v>
      </c>
      <c r="G263" s="1046" t="s">
        <v>101</v>
      </c>
      <c r="H263" s="112" t="s">
        <v>101</v>
      </c>
      <c r="I263" s="112" t="s">
        <v>101</v>
      </c>
      <c r="J263" s="113" t="s">
        <v>101</v>
      </c>
      <c r="K263" s="113" t="s">
        <v>101</v>
      </c>
      <c r="L263" s="1047" t="s">
        <v>101</v>
      </c>
    </row>
    <row r="264" spans="1:12" ht="15">
      <c r="A264" s="43" t="s">
        <v>117</v>
      </c>
      <c r="B264" s="51" t="s">
        <v>30</v>
      </c>
      <c r="C264" s="99" t="s">
        <v>101</v>
      </c>
      <c r="D264" s="99" t="s">
        <v>101</v>
      </c>
      <c r="E264" s="100" t="s">
        <v>101</v>
      </c>
      <c r="F264" s="100" t="s">
        <v>101</v>
      </c>
      <c r="G264" s="1036" t="s">
        <v>101</v>
      </c>
      <c r="H264" s="101" t="s">
        <v>101</v>
      </c>
      <c r="I264" s="101" t="s">
        <v>101</v>
      </c>
      <c r="J264" s="109" t="s">
        <v>101</v>
      </c>
      <c r="K264" s="109" t="s">
        <v>101</v>
      </c>
      <c r="L264" s="1045" t="s">
        <v>101</v>
      </c>
    </row>
    <row r="265" spans="1:12" ht="15">
      <c r="A265" s="43" t="s">
        <v>117</v>
      </c>
      <c r="B265" s="51" t="s">
        <v>35</v>
      </c>
      <c r="C265" s="99" t="s">
        <v>101</v>
      </c>
      <c r="D265" s="99" t="s">
        <v>101</v>
      </c>
      <c r="E265" s="100" t="s">
        <v>101</v>
      </c>
      <c r="F265" s="100" t="s">
        <v>101</v>
      </c>
      <c r="G265" s="1036" t="s">
        <v>101</v>
      </c>
      <c r="H265" s="101" t="s">
        <v>101</v>
      </c>
      <c r="I265" s="101" t="s">
        <v>101</v>
      </c>
      <c r="J265" s="109" t="s">
        <v>101</v>
      </c>
      <c r="K265" s="109" t="s">
        <v>101</v>
      </c>
      <c r="L265" s="1045" t="s">
        <v>101</v>
      </c>
    </row>
    <row r="266" spans="1:12" ht="14.25">
      <c r="A266" s="58" t="s">
        <v>117</v>
      </c>
      <c r="B266" s="52" t="s">
        <v>31</v>
      </c>
      <c r="C266" s="110" t="s">
        <v>101</v>
      </c>
      <c r="D266" s="110" t="s">
        <v>101</v>
      </c>
      <c r="E266" s="111" t="s">
        <v>101</v>
      </c>
      <c r="F266" s="111" t="s">
        <v>101</v>
      </c>
      <c r="G266" s="1046" t="s">
        <v>101</v>
      </c>
      <c r="H266" s="112" t="s">
        <v>101</v>
      </c>
      <c r="I266" s="112" t="s">
        <v>101</v>
      </c>
      <c r="J266" s="113" t="s">
        <v>101</v>
      </c>
      <c r="K266" s="113" t="s">
        <v>101</v>
      </c>
      <c r="L266" s="1047" t="s">
        <v>101</v>
      </c>
    </row>
    <row r="267" spans="1:12" ht="15">
      <c r="A267" s="43" t="s">
        <v>117</v>
      </c>
      <c r="B267" s="51" t="s">
        <v>32</v>
      </c>
      <c r="C267" s="99" t="s">
        <v>101</v>
      </c>
      <c r="D267" s="99" t="s">
        <v>101</v>
      </c>
      <c r="E267" s="100" t="s">
        <v>101</v>
      </c>
      <c r="F267" s="100" t="s">
        <v>101</v>
      </c>
      <c r="G267" s="1036" t="s">
        <v>101</v>
      </c>
      <c r="H267" s="101" t="s">
        <v>101</v>
      </c>
      <c r="I267" s="101" t="s">
        <v>101</v>
      </c>
      <c r="J267" s="109" t="s">
        <v>101</v>
      </c>
      <c r="K267" s="109" t="s">
        <v>101</v>
      </c>
      <c r="L267" s="1045" t="s">
        <v>101</v>
      </c>
    </row>
    <row r="268" spans="1:12" ht="15.75" thickBot="1">
      <c r="A268" s="59" t="s">
        <v>117</v>
      </c>
      <c r="B268" s="51" t="s">
        <v>33</v>
      </c>
      <c r="C268" s="114" t="s">
        <v>101</v>
      </c>
      <c r="D268" s="114" t="s">
        <v>101</v>
      </c>
      <c r="E268" s="115" t="s">
        <v>101</v>
      </c>
      <c r="F268" s="115" t="s">
        <v>101</v>
      </c>
      <c r="G268" s="1052" t="s">
        <v>101</v>
      </c>
      <c r="H268" s="109" t="s">
        <v>101</v>
      </c>
      <c r="I268" s="109" t="s">
        <v>101</v>
      </c>
      <c r="J268" s="109" t="s">
        <v>101</v>
      </c>
      <c r="K268" s="109" t="s">
        <v>101</v>
      </c>
      <c r="L268" s="1045" t="s">
        <v>101</v>
      </c>
    </row>
    <row r="269" spans="1:12" ht="15.75" thickBot="1">
      <c r="A269" s="55"/>
      <c r="B269" s="56"/>
      <c r="C269" s="116"/>
      <c r="D269" s="116"/>
      <c r="E269" s="116"/>
      <c r="F269" s="116"/>
      <c r="G269" s="1053"/>
      <c r="H269" s="117"/>
      <c r="I269" s="117"/>
      <c r="J269" s="117"/>
      <c r="K269" s="117"/>
      <c r="L269" s="1054"/>
    </row>
    <row r="270" spans="1:12" ht="14.25">
      <c r="A270" s="48" t="s">
        <v>24</v>
      </c>
      <c r="B270" s="49" t="s">
        <v>28</v>
      </c>
      <c r="C270" s="105">
        <v>10688.999645201937</v>
      </c>
      <c r="D270" s="105">
        <v>10438.764407158835</v>
      </c>
      <c r="E270" s="106">
        <v>10902.779638105976</v>
      </c>
      <c r="F270" s="106">
        <v>10647.539695302012</v>
      </c>
      <c r="G270" s="1050">
        <v>2.397172963032796</v>
      </c>
      <c r="H270" s="107">
        <v>305.87931034482756</v>
      </c>
      <c r="I270" s="107">
        <v>-1.4696340123498579</v>
      </c>
      <c r="J270" s="108">
        <v>20.833333333333336</v>
      </c>
      <c r="K270" s="108">
        <v>2.9927760577915374</v>
      </c>
      <c r="L270" s="1051">
        <v>-0.35450427693649589</v>
      </c>
    </row>
    <row r="271" spans="1:12" ht="15">
      <c r="A271" s="50" t="s">
        <v>24</v>
      </c>
      <c r="B271" s="51" t="s">
        <v>29</v>
      </c>
      <c r="C271" s="99">
        <v>10336.051960784313</v>
      </c>
      <c r="D271" s="99" t="s">
        <v>259</v>
      </c>
      <c r="E271" s="100">
        <v>10542.772999999999</v>
      </c>
      <c r="F271" s="100">
        <v>9898.07</v>
      </c>
      <c r="G271" s="1036">
        <v>6.513421303344991</v>
      </c>
      <c r="H271" s="101">
        <v>271.39999999999998</v>
      </c>
      <c r="I271" s="101">
        <v>4.3846153846153761</v>
      </c>
      <c r="J271" s="109">
        <v>-12.5</v>
      </c>
      <c r="K271" s="109">
        <v>0.72239422084623317</v>
      </c>
      <c r="L271" s="1045">
        <v>-0.39336589072977801</v>
      </c>
    </row>
    <row r="272" spans="1:12" ht="15">
      <c r="A272" s="50" t="s">
        <v>24</v>
      </c>
      <c r="B272" s="51" t="s">
        <v>30</v>
      </c>
      <c r="C272" s="99">
        <v>10869.040196078431</v>
      </c>
      <c r="D272" s="99">
        <v>10670.979411764705</v>
      </c>
      <c r="E272" s="100">
        <v>11086.421</v>
      </c>
      <c r="F272" s="100">
        <v>10884.398999999999</v>
      </c>
      <c r="G272" s="1036">
        <v>1.8560694072314039</v>
      </c>
      <c r="H272" s="101">
        <v>305.5</v>
      </c>
      <c r="I272" s="101">
        <v>-7.0015220700152199</v>
      </c>
      <c r="J272" s="109">
        <v>-15.384615384615385</v>
      </c>
      <c r="K272" s="109">
        <v>1.1351909184726523</v>
      </c>
      <c r="L272" s="1045">
        <v>-0.67791926283836568</v>
      </c>
    </row>
    <row r="273" spans="1:12" ht="15">
      <c r="A273" s="50" t="s">
        <v>24</v>
      </c>
      <c r="B273" s="51" t="s">
        <v>35</v>
      </c>
      <c r="C273" s="99">
        <v>10707.189215686274</v>
      </c>
      <c r="D273" s="99" t="s">
        <v>259</v>
      </c>
      <c r="E273" s="100">
        <v>10921.333000000001</v>
      </c>
      <c r="F273" s="100">
        <v>11145.273999999999</v>
      </c>
      <c r="G273" s="1036">
        <v>-2.009291112986535</v>
      </c>
      <c r="H273" s="101">
        <v>328.2</v>
      </c>
      <c r="I273" s="101">
        <v>-10.499045541314427</v>
      </c>
      <c r="J273" s="109">
        <v>266.66666666666663</v>
      </c>
      <c r="K273" s="109">
        <v>1.1351909184726523</v>
      </c>
      <c r="L273" s="1045">
        <v>0.71678087663164813</v>
      </c>
    </row>
    <row r="274" spans="1:12" ht="14.25">
      <c r="A274" s="48" t="s">
        <v>24</v>
      </c>
      <c r="B274" s="52" t="s">
        <v>31</v>
      </c>
      <c r="C274" s="110">
        <v>11152.400607563846</v>
      </c>
      <c r="D274" s="110">
        <v>10313.584755443406</v>
      </c>
      <c r="E274" s="111">
        <v>11375.448619715124</v>
      </c>
      <c r="F274" s="111">
        <v>10519.856450552274</v>
      </c>
      <c r="G274" s="1046">
        <v>8.1331163897957275</v>
      </c>
      <c r="H274" s="112">
        <v>295.87826086956522</v>
      </c>
      <c r="I274" s="112">
        <v>4.8836372977138502</v>
      </c>
      <c r="J274" s="113">
        <v>116.66666666666667</v>
      </c>
      <c r="K274" s="113">
        <v>30.856553147574818</v>
      </c>
      <c r="L274" s="1047">
        <v>11.609691222888625</v>
      </c>
    </row>
    <row r="275" spans="1:12" ht="15">
      <c r="A275" s="50" t="s">
        <v>24</v>
      </c>
      <c r="B275" s="51" t="s">
        <v>32</v>
      </c>
      <c r="C275" s="99">
        <v>10979.023529411765</v>
      </c>
      <c r="D275" s="99">
        <v>9916.0411764705877</v>
      </c>
      <c r="E275" s="100">
        <v>11198.603999999999</v>
      </c>
      <c r="F275" s="100">
        <v>10114.361999999999</v>
      </c>
      <c r="G275" s="1036">
        <v>10.719825926736656</v>
      </c>
      <c r="H275" s="101">
        <v>272.3</v>
      </c>
      <c r="I275" s="101">
        <v>6.9520816967792678</v>
      </c>
      <c r="J275" s="109">
        <v>138.46153846153845</v>
      </c>
      <c r="K275" s="109">
        <v>15.995872033023737</v>
      </c>
      <c r="L275" s="1045">
        <v>6.9303211264686464</v>
      </c>
    </row>
    <row r="276" spans="1:12" ht="15">
      <c r="A276" s="50" t="s">
        <v>24</v>
      </c>
      <c r="B276" s="51" t="s">
        <v>33</v>
      </c>
      <c r="C276" s="99">
        <v>11367.926470588234</v>
      </c>
      <c r="D276" s="99">
        <v>10609.955882352942</v>
      </c>
      <c r="E276" s="100">
        <v>11595.285</v>
      </c>
      <c r="F276" s="100">
        <v>10822.155000000001</v>
      </c>
      <c r="G276" s="1036">
        <v>7.1439560789879577</v>
      </c>
      <c r="H276" s="101">
        <v>313.2</v>
      </c>
      <c r="I276" s="101">
        <v>4.6441697293685191</v>
      </c>
      <c r="J276" s="109">
        <v>83.928571428571431</v>
      </c>
      <c r="K276" s="109">
        <v>10.62951496388029</v>
      </c>
      <c r="L276" s="1045">
        <v>2.8191941828482117</v>
      </c>
    </row>
    <row r="277" spans="1:12" ht="15">
      <c r="A277" s="50" t="s">
        <v>24</v>
      </c>
      <c r="B277" s="51" t="s">
        <v>36</v>
      </c>
      <c r="C277" s="99">
        <v>11178.375490196078</v>
      </c>
      <c r="D277" s="99">
        <v>10600.447058823529</v>
      </c>
      <c r="E277" s="100">
        <v>11401.942999999999</v>
      </c>
      <c r="F277" s="100">
        <v>10812.456</v>
      </c>
      <c r="G277" s="1036">
        <v>5.4519250760419204</v>
      </c>
      <c r="H277" s="101">
        <v>341.5</v>
      </c>
      <c r="I277" s="101">
        <v>3.2970356926799687</v>
      </c>
      <c r="J277" s="109">
        <v>141.1764705882353</v>
      </c>
      <c r="K277" s="109">
        <v>4.2311661506707949</v>
      </c>
      <c r="L277" s="1045">
        <v>1.8601759135717715</v>
      </c>
    </row>
    <row r="278" spans="1:12" ht="14.25">
      <c r="A278" s="48" t="s">
        <v>24</v>
      </c>
      <c r="B278" s="52" t="s">
        <v>37</v>
      </c>
      <c r="C278" s="110">
        <v>10083.722207613428</v>
      </c>
      <c r="D278" s="110">
        <v>8761.1493164238182</v>
      </c>
      <c r="E278" s="111">
        <v>10285.396651765695</v>
      </c>
      <c r="F278" s="111">
        <v>8936.3723027522956</v>
      </c>
      <c r="G278" s="1046">
        <v>15.095883467141544</v>
      </c>
      <c r="H278" s="112">
        <v>225.85221518987342</v>
      </c>
      <c r="I278" s="112">
        <v>-6.1077288197071311E-2</v>
      </c>
      <c r="J278" s="113">
        <v>285.36585365853659</v>
      </c>
      <c r="K278" s="113">
        <v>32.610939112487102</v>
      </c>
      <c r="L278" s="1047">
        <v>21.174397968832988</v>
      </c>
    </row>
    <row r="279" spans="1:12" ht="15">
      <c r="A279" s="50" t="s">
        <v>24</v>
      </c>
      <c r="B279" s="51" t="s">
        <v>103</v>
      </c>
      <c r="C279" s="121">
        <v>10107.36568627451</v>
      </c>
      <c r="D279" s="121">
        <v>8290.5705882352941</v>
      </c>
      <c r="E279" s="122">
        <v>10309.513000000001</v>
      </c>
      <c r="F279" s="122">
        <v>8456.3819999999996</v>
      </c>
      <c r="G279" s="1058">
        <v>21.913993478534927</v>
      </c>
      <c r="H279" s="123">
        <v>220.9</v>
      </c>
      <c r="I279" s="123">
        <v>4.8907882241215628</v>
      </c>
      <c r="J279" s="124">
        <v>390.38461538461536</v>
      </c>
      <c r="K279" s="124">
        <v>26.315789473684209</v>
      </c>
      <c r="L279" s="1059">
        <v>19.063348748440138</v>
      </c>
    </row>
    <row r="280" spans="1:12" ht="15">
      <c r="A280" s="50" t="s">
        <v>24</v>
      </c>
      <c r="B280" s="51" t="s">
        <v>38</v>
      </c>
      <c r="C280" s="99">
        <v>9869.1313725490181</v>
      </c>
      <c r="D280" s="99">
        <v>9307.2078431372556</v>
      </c>
      <c r="E280" s="100">
        <v>10066.513999999999</v>
      </c>
      <c r="F280" s="100">
        <v>9493.3520000000008</v>
      </c>
      <c r="G280" s="1036">
        <v>6.0375091959088678</v>
      </c>
      <c r="H280" s="101">
        <v>242.4</v>
      </c>
      <c r="I280" s="101">
        <v>-0.81833060556464821</v>
      </c>
      <c r="J280" s="109">
        <v>115.99999999999999</v>
      </c>
      <c r="K280" s="109">
        <v>5.5727554179566559</v>
      </c>
      <c r="L280" s="1045">
        <v>2.086005069281621</v>
      </c>
    </row>
    <row r="281" spans="1:12" ht="15.75" thickBot="1">
      <c r="A281" s="50" t="s">
        <v>24</v>
      </c>
      <c r="B281" s="51" t="s">
        <v>39</v>
      </c>
      <c r="C281" s="99">
        <v>10841.359803921569</v>
      </c>
      <c r="D281" s="99">
        <v>9996.8088235294126</v>
      </c>
      <c r="E281" s="100">
        <v>11058.187</v>
      </c>
      <c r="F281" s="100">
        <v>10196.745000000001</v>
      </c>
      <c r="G281" s="1036">
        <v>8.4482057754704964</v>
      </c>
      <c r="H281" s="101">
        <v>278.60000000000002</v>
      </c>
      <c r="I281" s="101">
        <v>-5.2380952380952301</v>
      </c>
      <c r="J281" s="109">
        <v>40</v>
      </c>
      <c r="K281" s="109">
        <v>0.72239422084623317</v>
      </c>
      <c r="L281" s="1045">
        <v>2.5044151111226154E-2</v>
      </c>
    </row>
    <row r="282" spans="1:12" ht="15.75" thickBot="1">
      <c r="A282" s="55"/>
      <c r="B282" s="56"/>
      <c r="C282" s="116"/>
      <c r="D282" s="116"/>
      <c r="E282" s="116"/>
      <c r="F282" s="116"/>
      <c r="G282" s="1053"/>
      <c r="H282" s="117"/>
      <c r="I282" s="117"/>
      <c r="J282" s="117"/>
      <c r="K282" s="117"/>
      <c r="L282" s="1054"/>
    </row>
    <row r="283" spans="1:12" ht="14.25">
      <c r="A283" s="48" t="s">
        <v>118</v>
      </c>
      <c r="B283" s="52" t="s">
        <v>25</v>
      </c>
      <c r="C283" s="110">
        <v>12572.945678431373</v>
      </c>
      <c r="D283" s="110">
        <v>12881.003022261533</v>
      </c>
      <c r="E283" s="111">
        <v>12824.404592000001</v>
      </c>
      <c r="F283" s="111">
        <v>13138.623082706765</v>
      </c>
      <c r="G283" s="1046">
        <v>-2.3915633223419177</v>
      </c>
      <c r="H283" s="112">
        <v>312.5</v>
      </c>
      <c r="I283" s="112">
        <v>-6.0079705240995631</v>
      </c>
      <c r="J283" s="113">
        <v>-33.333333333333329</v>
      </c>
      <c r="K283" s="113">
        <v>0.82559339525283792</v>
      </c>
      <c r="L283" s="1047">
        <v>-0.84804677211117874</v>
      </c>
    </row>
    <row r="284" spans="1:12" ht="15">
      <c r="A284" s="50" t="s">
        <v>118</v>
      </c>
      <c r="B284" s="51" t="s">
        <v>26</v>
      </c>
      <c r="C284" s="99" t="s">
        <v>259</v>
      </c>
      <c r="D284" s="99">
        <v>12625.970588235294</v>
      </c>
      <c r="E284" s="100" t="s">
        <v>259</v>
      </c>
      <c r="F284" s="100">
        <v>12878.49</v>
      </c>
      <c r="G284" s="1038" t="s">
        <v>101</v>
      </c>
      <c r="H284" s="101">
        <v>305</v>
      </c>
      <c r="I284" s="101" t="s">
        <v>101</v>
      </c>
      <c r="J284" s="109" t="s">
        <v>101</v>
      </c>
      <c r="K284" s="109" t="s">
        <v>101</v>
      </c>
      <c r="L284" s="1045" t="s">
        <v>101</v>
      </c>
    </row>
    <row r="285" spans="1:12" ht="15">
      <c r="A285" s="50" t="s">
        <v>118</v>
      </c>
      <c r="B285" s="51" t="s">
        <v>27</v>
      </c>
      <c r="C285" s="99" t="s">
        <v>259</v>
      </c>
      <c r="D285" s="99">
        <v>12965.163725490196</v>
      </c>
      <c r="E285" s="100" t="s">
        <v>259</v>
      </c>
      <c r="F285" s="100">
        <v>13224.467000000001</v>
      </c>
      <c r="G285" s="1038" t="s">
        <v>101</v>
      </c>
      <c r="H285" s="101">
        <v>320</v>
      </c>
      <c r="I285" s="101" t="s">
        <v>101</v>
      </c>
      <c r="J285" s="109" t="s">
        <v>101</v>
      </c>
      <c r="K285" s="109" t="s">
        <v>101</v>
      </c>
      <c r="L285" s="1045" t="s">
        <v>101</v>
      </c>
    </row>
    <row r="286" spans="1:12" ht="14.25">
      <c r="A286" s="48" t="s">
        <v>118</v>
      </c>
      <c r="B286" s="52" t="s">
        <v>28</v>
      </c>
      <c r="C286" s="110">
        <v>11840.163530097352</v>
      </c>
      <c r="D286" s="110">
        <v>12102.429997238334</v>
      </c>
      <c r="E286" s="111">
        <v>12076.9668006993</v>
      </c>
      <c r="F286" s="111">
        <v>12344.478597183101</v>
      </c>
      <c r="G286" s="1046">
        <v>-2.1670562622616134</v>
      </c>
      <c r="H286" s="112">
        <v>317.76666666666665</v>
      </c>
      <c r="I286" s="112">
        <v>2.9442973313050578</v>
      </c>
      <c r="J286" s="113">
        <v>-34.782608695652172</v>
      </c>
      <c r="K286" s="113">
        <v>4.643962848297214</v>
      </c>
      <c r="L286" s="1047">
        <v>-4.9794681140458827</v>
      </c>
    </row>
    <row r="287" spans="1:12" ht="15">
      <c r="A287" s="50" t="s">
        <v>118</v>
      </c>
      <c r="B287" s="51" t="s">
        <v>29</v>
      </c>
      <c r="C287" s="99">
        <v>12242.416666666666</v>
      </c>
      <c r="D287" s="99" t="s">
        <v>259</v>
      </c>
      <c r="E287" s="100">
        <v>12487.264999999999</v>
      </c>
      <c r="F287" s="100" t="s">
        <v>259</v>
      </c>
      <c r="G287" s="1038" t="s">
        <v>101</v>
      </c>
      <c r="H287" s="101">
        <v>295</v>
      </c>
      <c r="I287" s="101" t="s">
        <v>101</v>
      </c>
      <c r="J287" s="109" t="s">
        <v>101</v>
      </c>
      <c r="K287" s="109" t="s">
        <v>101</v>
      </c>
      <c r="L287" s="1045" t="s">
        <v>101</v>
      </c>
    </row>
    <row r="288" spans="1:12" ht="15">
      <c r="A288" s="50" t="s">
        <v>118</v>
      </c>
      <c r="B288" s="51" t="s">
        <v>30</v>
      </c>
      <c r="C288" s="99">
        <v>11930.913725490194</v>
      </c>
      <c r="D288" s="99">
        <v>12109.549019607843</v>
      </c>
      <c r="E288" s="100">
        <v>12169.531999999999</v>
      </c>
      <c r="F288" s="100">
        <v>12351.74</v>
      </c>
      <c r="G288" s="1038" t="s">
        <v>101</v>
      </c>
      <c r="H288" s="101">
        <v>302.5</v>
      </c>
      <c r="I288" s="101">
        <v>-1.8812844631852128</v>
      </c>
      <c r="J288" s="109">
        <v>-42.857142857142854</v>
      </c>
      <c r="K288" s="109">
        <v>2.4767801857585141</v>
      </c>
      <c r="L288" s="1045">
        <v>-3.3809604000155442</v>
      </c>
    </row>
    <row r="289" spans="1:12" ht="15">
      <c r="A289" s="50" t="s">
        <v>118</v>
      </c>
      <c r="B289" s="51" t="s">
        <v>35</v>
      </c>
      <c r="C289" s="99">
        <v>11580.043137254903</v>
      </c>
      <c r="D289" s="99" t="s">
        <v>259</v>
      </c>
      <c r="E289" s="100">
        <v>11811.644</v>
      </c>
      <c r="F289" s="100" t="s">
        <v>259</v>
      </c>
      <c r="G289" s="1038" t="s">
        <v>101</v>
      </c>
      <c r="H289" s="101">
        <v>351.3</v>
      </c>
      <c r="I289" s="101" t="s">
        <v>101</v>
      </c>
      <c r="J289" s="109" t="s">
        <v>101</v>
      </c>
      <c r="K289" s="109" t="s">
        <v>101</v>
      </c>
      <c r="L289" s="1045" t="s">
        <v>101</v>
      </c>
    </row>
    <row r="290" spans="1:12" ht="14.25">
      <c r="A290" s="48" t="s">
        <v>118</v>
      </c>
      <c r="B290" s="52" t="s">
        <v>31</v>
      </c>
      <c r="C290" s="110">
        <v>11902.96431372549</v>
      </c>
      <c r="D290" s="110">
        <v>11840.919339478836</v>
      </c>
      <c r="E290" s="111">
        <v>12141.0236</v>
      </c>
      <c r="F290" s="111">
        <v>12077.737726268413</v>
      </c>
      <c r="G290" s="1046">
        <v>0.52398781266746719</v>
      </c>
      <c r="H290" s="112">
        <v>273.8154761904762</v>
      </c>
      <c r="I290" s="112">
        <v>4.1885974269336756</v>
      </c>
      <c r="J290" s="113">
        <v>-9.67741935483871</v>
      </c>
      <c r="K290" s="113">
        <v>8.6687306501547994</v>
      </c>
      <c r="L290" s="1047">
        <v>-4.3019806469163306</v>
      </c>
    </row>
    <row r="291" spans="1:12" ht="15">
      <c r="A291" s="50" t="s">
        <v>118</v>
      </c>
      <c r="B291" s="51" t="s">
        <v>32</v>
      </c>
      <c r="C291" s="99">
        <v>11885.192156862746</v>
      </c>
      <c r="D291" s="99">
        <v>11608.619607843137</v>
      </c>
      <c r="E291" s="100">
        <v>12122.896000000001</v>
      </c>
      <c r="F291" s="100">
        <v>11840.791999999999</v>
      </c>
      <c r="G291" s="1036">
        <v>2.382475766823716</v>
      </c>
      <c r="H291" s="101">
        <v>248.3</v>
      </c>
      <c r="I291" s="101">
        <v>5.2564646036456146</v>
      </c>
      <c r="J291" s="109">
        <v>-29.268292682926827</v>
      </c>
      <c r="K291" s="109">
        <v>2.9927760577915374</v>
      </c>
      <c r="L291" s="1045">
        <v>-2.7254945140355198</v>
      </c>
    </row>
    <row r="292" spans="1:12" ht="15">
      <c r="A292" s="50" t="s">
        <v>118</v>
      </c>
      <c r="B292" s="51" t="s">
        <v>33</v>
      </c>
      <c r="C292" s="99">
        <v>11999.569607843137</v>
      </c>
      <c r="D292" s="99">
        <v>12027.855882352942</v>
      </c>
      <c r="E292" s="100">
        <v>12239.561</v>
      </c>
      <c r="F292" s="100">
        <v>12268.413</v>
      </c>
      <c r="G292" s="1036">
        <v>-0.23517304153357707</v>
      </c>
      <c r="H292" s="101">
        <v>273.89999999999998</v>
      </c>
      <c r="I292" s="101">
        <v>-3.9284461592423865</v>
      </c>
      <c r="J292" s="101">
        <v>-20</v>
      </c>
      <c r="K292" s="101">
        <v>3.7151702786377707</v>
      </c>
      <c r="L292" s="1037">
        <v>-2.5609803489772918</v>
      </c>
    </row>
    <row r="293" spans="1:12" ht="15.75" thickBot="1">
      <c r="A293" s="60" t="s">
        <v>118</v>
      </c>
      <c r="B293" s="61" t="s">
        <v>36</v>
      </c>
      <c r="C293" s="102">
        <v>11764.148039215686</v>
      </c>
      <c r="D293" s="102">
        <v>11762.539215686274</v>
      </c>
      <c r="E293" s="103">
        <v>11999.431</v>
      </c>
      <c r="F293" s="103">
        <v>11997.79</v>
      </c>
      <c r="G293" s="1041">
        <v>1.3677518943068862E-2</v>
      </c>
      <c r="H293" s="104">
        <v>312.60000000000002</v>
      </c>
      <c r="I293" s="104">
        <v>12.811259473114397</v>
      </c>
      <c r="J293" s="104">
        <v>171.42857142857142</v>
      </c>
      <c r="K293" s="104">
        <v>1.9607843137254901</v>
      </c>
      <c r="L293" s="1042">
        <v>0.98449421609648036</v>
      </c>
    </row>
    <row r="294" spans="1:12">
      <c r="C294" s="84"/>
      <c r="D294" s="84"/>
      <c r="G294" s="998"/>
      <c r="H294" s="84"/>
      <c r="I294" s="84"/>
      <c r="J294" s="84"/>
      <c r="K294" s="84"/>
      <c r="L294" s="84"/>
    </row>
    <row r="295" spans="1:12">
      <c r="C295" s="84"/>
      <c r="D295" s="84"/>
      <c r="G295" s="998"/>
      <c r="H295" s="84"/>
      <c r="I295" s="84"/>
      <c r="J295" s="84"/>
      <c r="K295" s="84"/>
      <c r="L295" s="84"/>
    </row>
    <row r="296" spans="1:12">
      <c r="C296" s="84"/>
      <c r="D296" s="84"/>
      <c r="G296" s="998"/>
      <c r="H296" s="84"/>
      <c r="I296" s="84"/>
      <c r="J296" s="84"/>
      <c r="K296" s="84"/>
      <c r="L296" s="84"/>
    </row>
    <row r="297" spans="1:12">
      <c r="C297" s="84"/>
      <c r="D297" s="84"/>
      <c r="G297" s="998"/>
      <c r="H297" s="84"/>
      <c r="I297" s="84"/>
      <c r="J297" s="84"/>
      <c r="K297" s="84"/>
      <c r="L297" s="84"/>
    </row>
    <row r="298" spans="1:12">
      <c r="C298" s="84"/>
      <c r="D298" s="84"/>
      <c r="G298" s="998"/>
      <c r="H298" s="84"/>
      <c r="I298" s="84"/>
      <c r="J298" s="84"/>
      <c r="K298" s="84"/>
      <c r="L298" s="84"/>
    </row>
    <row r="299" spans="1:12">
      <c r="C299" s="84"/>
      <c r="D299" s="84"/>
      <c r="G299" s="998"/>
      <c r="H299" s="84"/>
      <c r="I299" s="84"/>
      <c r="J299" s="84"/>
      <c r="K299" s="84"/>
      <c r="L299" s="84"/>
    </row>
    <row r="300" spans="1:12">
      <c r="C300" s="84"/>
      <c r="D300" s="84"/>
      <c r="G300" s="998"/>
      <c r="H300" s="84"/>
      <c r="I300" s="84"/>
      <c r="J300" s="84"/>
      <c r="K300" s="84"/>
      <c r="L300" s="84"/>
    </row>
    <row r="301" spans="1:12">
      <c r="C301" s="84"/>
      <c r="D301" s="84"/>
      <c r="G301" s="998"/>
      <c r="H301" s="84"/>
      <c r="I301" s="84"/>
      <c r="J301" s="84"/>
      <c r="K301" s="84"/>
      <c r="L301" s="84"/>
    </row>
    <row r="302" spans="1:12">
      <c r="C302" s="84"/>
      <c r="D302" s="84"/>
      <c r="G302" s="998"/>
      <c r="H302" s="84"/>
      <c r="I302" s="84"/>
      <c r="J302" s="84"/>
      <c r="K302" s="84"/>
      <c r="L302" s="84"/>
    </row>
    <row r="303" spans="1:12">
      <c r="C303" s="84"/>
      <c r="D303" s="84"/>
      <c r="G303" s="998"/>
      <c r="H303" s="84"/>
      <c r="I303" s="84"/>
      <c r="J303" s="84"/>
      <c r="K303" s="84"/>
      <c r="L303" s="84"/>
    </row>
    <row r="304" spans="1:12">
      <c r="C304" s="84"/>
      <c r="D304" s="84"/>
      <c r="G304" s="998"/>
      <c r="H304" s="84"/>
      <c r="I304" s="84"/>
      <c r="J304" s="84"/>
      <c r="K304" s="84"/>
      <c r="L304" s="84"/>
    </row>
    <row r="305" spans="3:12">
      <c r="C305" s="84"/>
      <c r="D305" s="84"/>
      <c r="G305" s="998"/>
      <c r="H305" s="84"/>
      <c r="I305" s="84"/>
      <c r="J305" s="84"/>
      <c r="K305" s="84"/>
      <c r="L305" s="84"/>
    </row>
    <row r="306" spans="3:12">
      <c r="C306" s="84"/>
      <c r="D306" s="84"/>
      <c r="G306" s="998"/>
      <c r="H306" s="84"/>
      <c r="I306" s="84"/>
      <c r="J306" s="84"/>
      <c r="K306" s="84"/>
      <c r="L306" s="84"/>
    </row>
    <row r="307" spans="3:12">
      <c r="C307" s="84"/>
      <c r="D307" s="84"/>
      <c r="G307" s="998"/>
      <c r="H307" s="84"/>
      <c r="I307" s="84"/>
      <c r="J307" s="84"/>
      <c r="K307" s="84"/>
      <c r="L307" s="84"/>
    </row>
    <row r="308" spans="3:12">
      <c r="C308" s="84"/>
      <c r="D308" s="84"/>
      <c r="G308" s="998"/>
      <c r="H308" s="84"/>
      <c r="I308" s="84"/>
      <c r="J308" s="84"/>
      <c r="K308" s="84"/>
      <c r="L308" s="84"/>
    </row>
    <row r="309" spans="3:12">
      <c r="C309" s="84"/>
      <c r="D309" s="84"/>
      <c r="G309" s="998"/>
      <c r="H309" s="84"/>
      <c r="I309" s="84"/>
      <c r="J309" s="84"/>
      <c r="K309" s="84"/>
      <c r="L309" s="84"/>
    </row>
    <row r="310" spans="3:12">
      <c r="C310" s="84"/>
      <c r="D310" s="84"/>
      <c r="G310" s="998"/>
      <c r="H310" s="84"/>
      <c r="I310" s="84"/>
      <c r="J310" s="84"/>
      <c r="K310" s="84"/>
      <c r="L310" s="84"/>
    </row>
    <row r="311" spans="3:12">
      <c r="C311" s="84"/>
      <c r="D311" s="84"/>
      <c r="G311" s="998"/>
      <c r="H311" s="84"/>
      <c r="I311" s="84"/>
      <c r="J311" s="84"/>
      <c r="K311" s="84"/>
      <c r="L311" s="84"/>
    </row>
    <row r="312" spans="3:12">
      <c r="C312" s="84"/>
      <c r="D312" s="84"/>
      <c r="G312" s="998"/>
      <c r="H312" s="84"/>
      <c r="I312" s="84"/>
      <c r="J312" s="84"/>
      <c r="K312" s="84"/>
      <c r="L312" s="84"/>
    </row>
    <row r="313" spans="3:12">
      <c r="C313" s="84"/>
      <c r="D313" s="84"/>
      <c r="G313" s="998"/>
      <c r="H313" s="84"/>
      <c r="I313" s="84"/>
      <c r="J313" s="84"/>
      <c r="K313" s="84"/>
      <c r="L313" s="84"/>
    </row>
    <row r="314" spans="3:12">
      <c r="C314" s="84"/>
      <c r="D314" s="84"/>
      <c r="G314" s="998"/>
      <c r="H314" s="84"/>
      <c r="I314" s="84"/>
      <c r="J314" s="84"/>
      <c r="K314" s="84"/>
      <c r="L314" s="84"/>
    </row>
    <row r="315" spans="3:12">
      <c r="C315" s="84"/>
      <c r="D315" s="84"/>
      <c r="G315" s="998"/>
      <c r="H315" s="84"/>
      <c r="I315" s="84"/>
      <c r="J315" s="84"/>
      <c r="K315" s="84"/>
      <c r="L315" s="84"/>
    </row>
    <row r="316" spans="3:12">
      <c r="C316" s="84"/>
      <c r="D316" s="84"/>
      <c r="G316" s="998"/>
      <c r="H316" s="84"/>
      <c r="I316" s="84"/>
      <c r="J316" s="84"/>
      <c r="K316" s="84"/>
      <c r="L316" s="84"/>
    </row>
    <row r="317" spans="3:12">
      <c r="C317" s="84"/>
      <c r="D317" s="84"/>
      <c r="G317" s="998"/>
      <c r="H317" s="84"/>
      <c r="I317" s="84"/>
      <c r="J317" s="84"/>
      <c r="K317" s="84"/>
      <c r="L317" s="84"/>
    </row>
    <row r="318" spans="3:12">
      <c r="C318" s="84"/>
      <c r="D318" s="84"/>
      <c r="G318" s="998"/>
      <c r="H318" s="84"/>
      <c r="I318" s="84"/>
      <c r="J318" s="84"/>
      <c r="K318" s="84"/>
      <c r="L318" s="84"/>
    </row>
    <row r="319" spans="3:12">
      <c r="C319" s="84"/>
      <c r="D319" s="84"/>
      <c r="G319" s="998"/>
      <c r="H319" s="84"/>
      <c r="I319" s="84"/>
      <c r="J319" s="84"/>
      <c r="K319" s="84"/>
      <c r="L319" s="84"/>
    </row>
    <row r="320" spans="3:12">
      <c r="C320" s="84"/>
      <c r="D320" s="84"/>
      <c r="G320" s="998"/>
      <c r="H320" s="84"/>
      <c r="I320" s="84"/>
      <c r="J320" s="84"/>
      <c r="K320" s="84"/>
      <c r="L320" s="84"/>
    </row>
    <row r="321" spans="3:12">
      <c r="C321" s="84"/>
      <c r="D321" s="84"/>
      <c r="G321" s="998"/>
      <c r="H321" s="84"/>
      <c r="I321" s="84"/>
      <c r="J321" s="84"/>
      <c r="K321" s="84"/>
      <c r="L321" s="84"/>
    </row>
    <row r="322" spans="3:12">
      <c r="C322" s="84"/>
      <c r="D322" s="84"/>
      <c r="G322" s="998"/>
      <c r="H322" s="84"/>
      <c r="I322" s="84"/>
      <c r="J322" s="84"/>
      <c r="K322" s="84"/>
      <c r="L322" s="84"/>
    </row>
    <row r="323" spans="3:12">
      <c r="C323" s="84"/>
      <c r="D323" s="84"/>
      <c r="G323" s="998"/>
      <c r="H323" s="84"/>
      <c r="I323" s="84"/>
      <c r="J323" s="84"/>
      <c r="K323" s="84"/>
      <c r="L323" s="84"/>
    </row>
    <row r="324" spans="3:12">
      <c r="C324" s="84"/>
      <c r="D324" s="84"/>
      <c r="G324" s="998"/>
      <c r="H324" s="84"/>
      <c r="I324" s="84"/>
      <c r="J324" s="84"/>
      <c r="K324" s="84"/>
      <c r="L324" s="84"/>
    </row>
    <row r="325" spans="3:12">
      <c r="C325" s="84"/>
      <c r="D325" s="84"/>
      <c r="G325" s="998"/>
      <c r="H325" s="84"/>
      <c r="I325" s="84"/>
      <c r="J325" s="84"/>
      <c r="K325" s="84"/>
      <c r="L325" s="84"/>
    </row>
    <row r="326" spans="3:12">
      <c r="C326" s="84"/>
      <c r="D326" s="84"/>
      <c r="G326" s="998"/>
      <c r="H326" s="84"/>
      <c r="I326" s="84"/>
      <c r="J326" s="84"/>
      <c r="K326" s="84"/>
      <c r="L326" s="84"/>
    </row>
    <row r="327" spans="3:12">
      <c r="C327" s="84"/>
      <c r="D327" s="84"/>
      <c r="G327" s="998"/>
      <c r="H327" s="84"/>
      <c r="I327" s="84"/>
      <c r="J327" s="84"/>
      <c r="K327" s="84"/>
      <c r="L327" s="84"/>
    </row>
    <row r="328" spans="3:12">
      <c r="C328" s="84"/>
      <c r="D328" s="84"/>
      <c r="G328" s="998"/>
      <c r="H328" s="84"/>
      <c r="I328" s="84"/>
      <c r="J328" s="84"/>
      <c r="K328" s="84"/>
      <c r="L328" s="84"/>
    </row>
    <row r="329" spans="3:12">
      <c r="C329" s="84"/>
      <c r="D329" s="84"/>
      <c r="G329" s="998"/>
      <c r="H329" s="84"/>
      <c r="I329" s="84"/>
      <c r="J329" s="84"/>
      <c r="K329" s="84"/>
      <c r="L329" s="84"/>
    </row>
    <row r="330" spans="3:12">
      <c r="C330" s="84"/>
      <c r="D330" s="84"/>
      <c r="G330" s="998"/>
      <c r="H330" s="84"/>
      <c r="I330" s="84"/>
      <c r="J330" s="84"/>
      <c r="K330" s="84"/>
      <c r="L330" s="84"/>
    </row>
    <row r="331" spans="3:12">
      <c r="C331" s="84"/>
      <c r="D331" s="84"/>
      <c r="G331" s="998"/>
      <c r="H331" s="84"/>
      <c r="I331" s="84"/>
      <c r="J331" s="84"/>
      <c r="K331" s="84"/>
      <c r="L331" s="84"/>
    </row>
    <row r="332" spans="3:12">
      <c r="C332" s="84"/>
      <c r="D332" s="84"/>
      <c r="G332" s="998"/>
      <c r="H332" s="84"/>
      <c r="I332" s="84"/>
      <c r="J332" s="84"/>
      <c r="K332" s="84"/>
      <c r="L332" s="84"/>
    </row>
    <row r="333" spans="3:12">
      <c r="C333" s="84"/>
      <c r="D333" s="84"/>
      <c r="G333" s="998"/>
      <c r="H333" s="84"/>
      <c r="I333" s="84"/>
      <c r="J333" s="84"/>
      <c r="K333" s="84"/>
      <c r="L333" s="84"/>
    </row>
    <row r="334" spans="3:12">
      <c r="C334" s="84"/>
      <c r="D334" s="84"/>
      <c r="G334" s="998"/>
      <c r="H334" s="84"/>
      <c r="I334" s="84"/>
      <c r="J334" s="84"/>
      <c r="K334" s="84"/>
      <c r="L334" s="84"/>
    </row>
    <row r="335" spans="3:12">
      <c r="C335" s="84"/>
      <c r="D335" s="84"/>
      <c r="G335" s="998"/>
      <c r="H335" s="84"/>
      <c r="I335" s="84"/>
      <c r="J335" s="84"/>
      <c r="K335" s="84"/>
      <c r="L335" s="84"/>
    </row>
    <row r="336" spans="3:12">
      <c r="C336" s="84"/>
      <c r="D336" s="84"/>
      <c r="G336" s="998"/>
      <c r="H336" s="84"/>
      <c r="I336" s="84"/>
      <c r="J336" s="84"/>
      <c r="K336" s="84"/>
      <c r="L336" s="84"/>
    </row>
    <row r="337" spans="3:12">
      <c r="C337" s="84"/>
      <c r="D337" s="84"/>
      <c r="H337" s="84"/>
      <c r="I337" s="84"/>
      <c r="J337" s="84"/>
      <c r="K337" s="84"/>
      <c r="L337" s="84"/>
    </row>
    <row r="338" spans="3:12">
      <c r="C338" s="84"/>
      <c r="D338" s="84"/>
      <c r="H338" s="84"/>
      <c r="I338" s="84"/>
      <c r="J338" s="84"/>
      <c r="K338" s="84"/>
      <c r="L338" s="84"/>
    </row>
    <row r="339" spans="3:12">
      <c r="C339" s="84"/>
      <c r="D339" s="84"/>
      <c r="H339" s="84"/>
      <c r="I339" s="84"/>
      <c r="J339" s="84"/>
      <c r="K339" s="84"/>
      <c r="L339" s="84"/>
    </row>
    <row r="340" spans="3:12">
      <c r="E340" s="127"/>
      <c r="F340" s="127"/>
      <c r="H340" s="84"/>
      <c r="I340" s="84"/>
      <c r="J340" s="84"/>
      <c r="K340" s="84"/>
      <c r="L340" s="84"/>
    </row>
    <row r="341" spans="3:12">
      <c r="E341" s="127"/>
      <c r="F341" s="127"/>
      <c r="H341" s="84"/>
      <c r="I341" s="84"/>
      <c r="J341" s="84"/>
      <c r="K341" s="84"/>
      <c r="L341" s="84"/>
    </row>
    <row r="342" spans="3:12">
      <c r="E342" s="127"/>
      <c r="F342" s="127"/>
      <c r="H342" s="84"/>
      <c r="I342" s="84"/>
      <c r="J342" s="84"/>
      <c r="K342" s="84"/>
      <c r="L342" s="84"/>
    </row>
    <row r="343" spans="3:12">
      <c r="E343" s="127"/>
      <c r="F343" s="127"/>
      <c r="H343" s="84"/>
      <c r="I343" s="84"/>
      <c r="J343" s="84"/>
      <c r="K343" s="84"/>
      <c r="L343" s="84"/>
    </row>
    <row r="344" spans="3:12">
      <c r="E344" s="127"/>
      <c r="F344" s="127"/>
      <c r="H344" s="84"/>
      <c r="I344" s="84"/>
      <c r="J344" s="84"/>
      <c r="K344" s="84"/>
      <c r="L344" s="84"/>
    </row>
    <row r="345" spans="3:12">
      <c r="E345" s="127"/>
      <c r="F345" s="127"/>
      <c r="H345" s="84"/>
      <c r="I345" s="84"/>
      <c r="J345" s="84"/>
      <c r="K345" s="84"/>
      <c r="L345" s="84"/>
    </row>
    <row r="346" spans="3:12">
      <c r="E346" s="127"/>
      <c r="F346" s="127"/>
      <c r="H346" s="84"/>
      <c r="I346" s="84"/>
      <c r="J346" s="84"/>
      <c r="K346" s="84"/>
      <c r="L346" s="84"/>
    </row>
    <row r="347" spans="3:12">
      <c r="E347" s="127"/>
      <c r="F347" s="127"/>
      <c r="H347" s="84"/>
      <c r="I347" s="84"/>
      <c r="J347" s="84"/>
      <c r="K347" s="84"/>
      <c r="L347" s="84"/>
    </row>
    <row r="348" spans="3:12">
      <c r="E348" s="127"/>
      <c r="F348" s="127"/>
      <c r="H348" s="84"/>
      <c r="I348" s="84"/>
      <c r="J348" s="84"/>
      <c r="K348" s="84"/>
      <c r="L348" s="84"/>
    </row>
    <row r="349" spans="3:12">
      <c r="E349" s="127"/>
      <c r="F349" s="127"/>
      <c r="H349" s="84"/>
      <c r="I349" s="84"/>
      <c r="J349" s="84"/>
      <c r="K349" s="84"/>
      <c r="L349" s="84"/>
    </row>
    <row r="350" spans="3:12">
      <c r="E350" s="127"/>
      <c r="F350" s="127"/>
      <c r="H350" s="84"/>
      <c r="I350" s="84"/>
      <c r="J350" s="84"/>
      <c r="K350" s="84"/>
      <c r="L350" s="84"/>
    </row>
    <row r="351" spans="3:12">
      <c r="E351" s="127"/>
      <c r="F351" s="127"/>
      <c r="H351" s="84"/>
      <c r="I351" s="84"/>
      <c r="J351" s="84"/>
      <c r="K351" s="84"/>
      <c r="L351" s="84"/>
    </row>
    <row r="352" spans="3:12">
      <c r="E352" s="127"/>
      <c r="F352" s="127"/>
      <c r="H352" s="84"/>
      <c r="I352" s="84"/>
      <c r="J352" s="84"/>
      <c r="K352" s="84"/>
      <c r="L352" s="84"/>
    </row>
    <row r="353" spans="5:12">
      <c r="E353" s="127"/>
      <c r="F353" s="127"/>
      <c r="H353" s="84"/>
      <c r="I353" s="84"/>
      <c r="J353" s="84"/>
      <c r="K353" s="84"/>
      <c r="L353" s="84"/>
    </row>
    <row r="354" spans="5:12">
      <c r="H354" s="84"/>
      <c r="I354" s="84"/>
      <c r="J354" s="84"/>
      <c r="K354" s="84"/>
      <c r="L354" s="84"/>
    </row>
    <row r="355" spans="5:12">
      <c r="H355" s="84"/>
      <c r="I355" s="84"/>
      <c r="J355" s="84"/>
      <c r="K355" s="84"/>
      <c r="L355" s="84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5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L46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0.85546875" style="132" bestFit="1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8" ht="40.5" customHeight="1" thickBot="1">
      <c r="A1" s="1112" t="s">
        <v>129</v>
      </c>
      <c r="B1" s="1112"/>
      <c r="C1" s="1112"/>
      <c r="D1" s="1112"/>
      <c r="E1" s="1112"/>
      <c r="F1" s="1112"/>
      <c r="G1" s="1112"/>
      <c r="H1" s="1112"/>
    </row>
    <row r="2" spans="1:8" ht="40.5" customHeight="1">
      <c r="A2" s="978" t="s">
        <v>130</v>
      </c>
      <c r="B2" s="3" t="s">
        <v>9</v>
      </c>
      <c r="C2" s="3"/>
      <c r="D2" s="979" t="s">
        <v>131</v>
      </c>
      <c r="E2" s="1113" t="s">
        <v>132</v>
      </c>
      <c r="F2" s="1114"/>
      <c r="G2" s="1115"/>
      <c r="H2" s="980" t="s">
        <v>133</v>
      </c>
    </row>
    <row r="3" spans="1:8" ht="41.25" thickBot="1">
      <c r="A3" s="647"/>
      <c r="B3" s="1010" t="s">
        <v>370</v>
      </c>
      <c r="C3" s="1010" t="s">
        <v>365</v>
      </c>
      <c r="D3" s="1011" t="s">
        <v>71</v>
      </c>
      <c r="E3" s="937" t="s">
        <v>370</v>
      </c>
      <c r="F3" s="669" t="s">
        <v>365</v>
      </c>
      <c r="G3" s="1012" t="s">
        <v>134</v>
      </c>
      <c r="H3" s="1013" t="s">
        <v>135</v>
      </c>
    </row>
    <row r="4" spans="1:8" ht="15.75">
      <c r="A4" s="711" t="s">
        <v>8</v>
      </c>
      <c r="B4" s="981"/>
      <c r="C4" s="981"/>
      <c r="D4" s="982"/>
      <c r="E4" s="983"/>
      <c r="F4" s="983"/>
      <c r="G4" s="984"/>
      <c r="H4" s="985"/>
    </row>
    <row r="5" spans="1:8" ht="15">
      <c r="A5" s="464" t="s">
        <v>315</v>
      </c>
      <c r="B5" s="150">
        <v>13755.312751021964</v>
      </c>
      <c r="C5" s="150">
        <v>13604.059105713102</v>
      </c>
      <c r="D5" s="947">
        <v>1.111827316637735</v>
      </c>
      <c r="E5" s="1014">
        <v>100</v>
      </c>
      <c r="F5" s="1015">
        <v>100</v>
      </c>
      <c r="G5" s="696" t="s">
        <v>101</v>
      </c>
      <c r="H5" s="699">
        <v>-5.7576444295102762</v>
      </c>
    </row>
    <row r="6" spans="1:8">
      <c r="A6" s="679" t="s">
        <v>136</v>
      </c>
      <c r="B6" s="99">
        <v>10723.505999999999</v>
      </c>
      <c r="C6" s="99">
        <v>10467.186</v>
      </c>
      <c r="D6" s="948">
        <v>2.4487956935130386</v>
      </c>
      <c r="E6" s="1016">
        <v>7.7743965638759223</v>
      </c>
      <c r="F6" s="1017">
        <v>8.0988364369495738</v>
      </c>
      <c r="G6" s="694">
        <v>-4.0060059935702537</v>
      </c>
      <c r="H6" s="695">
        <v>-9.5329988421458864</v>
      </c>
    </row>
    <row r="7" spans="1:8">
      <c r="A7" s="679" t="s">
        <v>137</v>
      </c>
      <c r="B7" s="99">
        <v>17022.403999999999</v>
      </c>
      <c r="C7" s="99">
        <v>16705.566999999999</v>
      </c>
      <c r="D7" s="948">
        <v>1.8965953086177774</v>
      </c>
      <c r="E7" s="1016">
        <v>7.2528420162353546</v>
      </c>
      <c r="F7" s="1017">
        <v>6.4742242261797767</v>
      </c>
      <c r="G7" s="694">
        <v>12.026426068270643</v>
      </c>
      <c r="H7" s="695">
        <v>5.5763427881713996</v>
      </c>
    </row>
    <row r="8" spans="1:8" ht="13.5" thickBot="1">
      <c r="A8" s="680" t="s">
        <v>138</v>
      </c>
      <c r="B8" s="102">
        <v>13753.839</v>
      </c>
      <c r="C8" s="102">
        <v>13666.395</v>
      </c>
      <c r="D8" s="949">
        <v>0.6398468652486593</v>
      </c>
      <c r="E8" s="1018">
        <v>84.972761419888727</v>
      </c>
      <c r="F8" s="1019">
        <v>85.426939336870646</v>
      </c>
      <c r="G8" s="697">
        <v>-0.53165654828264941</v>
      </c>
      <c r="H8" s="700">
        <v>-6.2586900841566111</v>
      </c>
    </row>
    <row r="9" spans="1:8" ht="15">
      <c r="A9" s="648" t="s">
        <v>316</v>
      </c>
      <c r="B9" s="151">
        <v>11127.593426166213</v>
      </c>
      <c r="C9" s="151">
        <v>10850.527122051477</v>
      </c>
      <c r="D9" s="950">
        <v>2.5534824345229805</v>
      </c>
      <c r="E9" s="1020">
        <v>100</v>
      </c>
      <c r="F9" s="1021">
        <v>100</v>
      </c>
      <c r="G9" s="698" t="s">
        <v>101</v>
      </c>
      <c r="H9" s="701">
        <v>45.359830519193068</v>
      </c>
    </row>
    <row r="10" spans="1:8">
      <c r="A10" s="679" t="s">
        <v>136</v>
      </c>
      <c r="B10" s="99">
        <v>8834.8379999999997</v>
      </c>
      <c r="C10" s="99">
        <v>8594.6119999999992</v>
      </c>
      <c r="D10" s="948">
        <v>2.7950767294672589</v>
      </c>
      <c r="E10" s="1016">
        <v>2.8539421163111931</v>
      </c>
      <c r="F10" s="1017">
        <v>1.5288054132675648</v>
      </c>
      <c r="G10" s="694">
        <v>86.677918036107101</v>
      </c>
      <c r="H10" s="695">
        <v>171.35470527404345</v>
      </c>
    </row>
    <row r="11" spans="1:8">
      <c r="A11" s="679" t="s">
        <v>137</v>
      </c>
      <c r="B11" s="99">
        <v>14428.737999999999</v>
      </c>
      <c r="C11" s="99">
        <v>12668.928</v>
      </c>
      <c r="D11" s="948">
        <v>13.890756976438729</v>
      </c>
      <c r="E11" s="1016">
        <v>2.7223388403684896</v>
      </c>
      <c r="F11" s="1017">
        <v>2.18333017137798</v>
      </c>
      <c r="G11" s="694">
        <v>24.687455706725352</v>
      </c>
      <c r="H11" s="695">
        <v>81.245474293989858</v>
      </c>
    </row>
    <row r="12" spans="1:8" ht="13.5" thickBot="1">
      <c r="A12" s="681" t="s">
        <v>138</v>
      </c>
      <c r="B12" s="99">
        <v>11101.716</v>
      </c>
      <c r="C12" s="99">
        <v>10845.112999999999</v>
      </c>
      <c r="D12" s="948">
        <v>2.3660703212589946</v>
      </c>
      <c r="E12" s="1016">
        <v>94.423719043320318</v>
      </c>
      <c r="F12" s="1017">
        <v>96.287864415354449</v>
      </c>
      <c r="G12" s="694">
        <v>-1.9360127918018986</v>
      </c>
      <c r="H12" s="695">
        <v>42.545645606199919</v>
      </c>
    </row>
    <row r="13" spans="1:8" ht="15.75">
      <c r="A13" s="711" t="s">
        <v>139</v>
      </c>
      <c r="B13" s="715"/>
      <c r="C13" s="715"/>
      <c r="D13" s="951"/>
      <c r="E13" s="1022"/>
      <c r="F13" s="1022"/>
      <c r="G13" s="716"/>
      <c r="H13" s="717"/>
    </row>
    <row r="14" spans="1:8" ht="15">
      <c r="A14" s="464" t="s">
        <v>315</v>
      </c>
      <c r="B14" s="150">
        <v>13537.088537039395</v>
      </c>
      <c r="C14" s="150">
        <v>13568.522915785621</v>
      </c>
      <c r="D14" s="947">
        <v>-0.2316713391820639</v>
      </c>
      <c r="E14" s="1014">
        <v>100</v>
      </c>
      <c r="F14" s="1015">
        <v>100</v>
      </c>
      <c r="G14" s="696" t="s">
        <v>101</v>
      </c>
      <c r="H14" s="699">
        <v>1.4448439956073251</v>
      </c>
    </row>
    <row r="15" spans="1:8">
      <c r="A15" s="679" t="s">
        <v>136</v>
      </c>
      <c r="B15" s="99">
        <v>10781.42</v>
      </c>
      <c r="C15" s="99">
        <v>11030.614</v>
      </c>
      <c r="D15" s="948">
        <v>-2.2591126840264693</v>
      </c>
      <c r="E15" s="1016">
        <v>4.2133638987943627</v>
      </c>
      <c r="F15" s="1017">
        <v>2.6356021618828191</v>
      </c>
      <c r="G15" s="694">
        <v>59.863425509729574</v>
      </c>
      <c r="H15" s="695">
        <v>62.1732026143791</v>
      </c>
    </row>
    <row r="16" spans="1:8">
      <c r="A16" s="679" t="s">
        <v>137</v>
      </c>
      <c r="B16" s="99">
        <v>15652.094999999999</v>
      </c>
      <c r="C16" s="99">
        <v>14092.959000000001</v>
      </c>
      <c r="D16" s="948">
        <v>11.063226679365195</v>
      </c>
      <c r="E16" s="1016">
        <v>3.2921548650025474</v>
      </c>
      <c r="F16" s="1017">
        <v>2.743265648887836</v>
      </c>
      <c r="G16" s="694">
        <v>20.008606032639964</v>
      </c>
      <c r="H16" s="695">
        <v>21.742543171114594</v>
      </c>
    </row>
    <row r="17" spans="1:12" ht="13.5" thickBot="1">
      <c r="A17" s="680" t="s">
        <v>138</v>
      </c>
      <c r="B17" s="102">
        <v>13587.337</v>
      </c>
      <c r="C17" s="102">
        <v>13624.01</v>
      </c>
      <c r="D17" s="949">
        <v>-0.26917919173577154</v>
      </c>
      <c r="E17" s="1018">
        <v>92.494481236203086</v>
      </c>
      <c r="F17" s="1019">
        <v>94.621132189229343</v>
      </c>
      <c r="G17" s="697">
        <v>-2.2475433381765555</v>
      </c>
      <c r="H17" s="700">
        <v>-0.83517283753954341</v>
      </c>
    </row>
    <row r="18" spans="1:12" ht="15">
      <c r="A18" s="648" t="s">
        <v>316</v>
      </c>
      <c r="B18" s="151">
        <v>11017.768039520273</v>
      </c>
      <c r="C18" s="151">
        <v>10974.934133210867</v>
      </c>
      <c r="D18" s="950">
        <v>0.39028850460057074</v>
      </c>
      <c r="E18" s="1020">
        <v>100</v>
      </c>
      <c r="F18" s="1021">
        <v>100</v>
      </c>
      <c r="G18" s="698" t="s">
        <v>101</v>
      </c>
      <c r="H18" s="701">
        <v>29.699860744866825</v>
      </c>
    </row>
    <row r="19" spans="1:12">
      <c r="A19" s="679" t="s">
        <v>136</v>
      </c>
      <c r="B19" s="99" t="s">
        <v>259</v>
      </c>
      <c r="C19" s="99" t="s">
        <v>259</v>
      </c>
      <c r="D19" s="948" t="s">
        <v>101</v>
      </c>
      <c r="E19" s="1016">
        <v>0.92518560822387208</v>
      </c>
      <c r="F19" s="1017">
        <v>0.29925039258096059</v>
      </c>
      <c r="G19" s="1023" t="s">
        <v>101</v>
      </c>
      <c r="H19" s="1024" t="s">
        <v>101</v>
      </c>
    </row>
    <row r="20" spans="1:12">
      <c r="A20" s="679" t="s">
        <v>137</v>
      </c>
      <c r="B20" s="99" t="s">
        <v>101</v>
      </c>
      <c r="C20" s="99">
        <v>13064</v>
      </c>
      <c r="D20" s="948" t="s">
        <v>101</v>
      </c>
      <c r="E20" s="1016">
        <v>0</v>
      </c>
      <c r="F20" s="1017">
        <v>0.29628751740689169</v>
      </c>
      <c r="G20" s="1023">
        <v>-100</v>
      </c>
      <c r="H20" s="1024">
        <v>-100</v>
      </c>
    </row>
    <row r="21" spans="1:12" ht="13.5" thickBot="1">
      <c r="A21" s="681" t="s">
        <v>138</v>
      </c>
      <c r="B21" s="99">
        <v>11034.514999999999</v>
      </c>
      <c r="C21" s="99">
        <v>10972.870999999999</v>
      </c>
      <c r="D21" s="948">
        <v>0.56178551629742324</v>
      </c>
      <c r="E21" s="1016">
        <v>99.07481439177613</v>
      </c>
      <c r="F21" s="1017">
        <v>99.404462090012146</v>
      </c>
      <c r="G21" s="694">
        <v>-0.33162263675599946</v>
      </c>
      <c r="H21" s="695">
        <v>29.269746646795824</v>
      </c>
    </row>
    <row r="22" spans="1:12" ht="15.75">
      <c r="A22" s="711" t="s">
        <v>140</v>
      </c>
      <c r="B22" s="715"/>
      <c r="C22" s="715"/>
      <c r="D22" s="951"/>
      <c r="E22" s="1022"/>
      <c r="F22" s="1022"/>
      <c r="G22" s="716"/>
      <c r="H22" s="717"/>
    </row>
    <row r="23" spans="1:12" ht="15">
      <c r="A23" s="464" t="s">
        <v>315</v>
      </c>
      <c r="B23" s="150">
        <v>13817.072577810981</v>
      </c>
      <c r="C23" s="150">
        <v>13545.673913075068</v>
      </c>
      <c r="D23" s="947">
        <v>2.0035818555615958</v>
      </c>
      <c r="E23" s="1014">
        <v>100</v>
      </c>
      <c r="F23" s="1015">
        <v>100</v>
      </c>
      <c r="G23" s="696" t="s">
        <v>101</v>
      </c>
      <c r="H23" s="699">
        <v>-11.588889989761892</v>
      </c>
    </row>
    <row r="24" spans="1:12">
      <c r="A24" s="679" t="s">
        <v>136</v>
      </c>
      <c r="B24" s="99">
        <v>10516.562</v>
      </c>
      <c r="C24" s="99">
        <v>10155.977000000001</v>
      </c>
      <c r="D24" s="948">
        <v>3.550470821271051</v>
      </c>
      <c r="E24" s="1016">
        <v>10.513634665670526</v>
      </c>
      <c r="F24" s="1017">
        <v>11.757323557581161</v>
      </c>
      <c r="G24" s="694">
        <v>-10.577993246674751</v>
      </c>
      <c r="H24" s="695">
        <v>-20.94101123595506</v>
      </c>
    </row>
    <row r="25" spans="1:12">
      <c r="A25" s="679" t="s">
        <v>137</v>
      </c>
      <c r="B25" s="99">
        <v>17146.988000000001</v>
      </c>
      <c r="C25" s="99">
        <v>17048.701000000001</v>
      </c>
      <c r="D25" s="948">
        <v>0.57650726586148848</v>
      </c>
      <c r="E25" s="1016">
        <v>10.58274187523347</v>
      </c>
      <c r="F25" s="1017">
        <v>8.7321245747878073</v>
      </c>
      <c r="G25" s="694">
        <v>21.193207730784501</v>
      </c>
      <c r="H25" s="695">
        <v>7.1482602118002907</v>
      </c>
    </row>
    <row r="26" spans="1:12" ht="13.5" thickBot="1">
      <c r="A26" s="680" t="s">
        <v>138</v>
      </c>
      <c r="B26" s="102">
        <v>13810.237999999999</v>
      </c>
      <c r="C26" s="102">
        <v>13662.198</v>
      </c>
      <c r="D26" s="949">
        <v>1.0835738144037954</v>
      </c>
      <c r="E26" s="1018">
        <v>78.903623459096011</v>
      </c>
      <c r="F26" s="1019">
        <v>79.510551867631023</v>
      </c>
      <c r="G26" s="697">
        <v>-0.76333064515188487</v>
      </c>
      <c r="H26" s="700">
        <v>-12.263759086188996</v>
      </c>
    </row>
    <row r="27" spans="1:12" ht="15">
      <c r="A27" s="648" t="s">
        <v>316</v>
      </c>
      <c r="B27" s="151">
        <v>10764.433689766593</v>
      </c>
      <c r="C27" s="151">
        <v>10542.295888483282</v>
      </c>
      <c r="D27" s="950">
        <v>2.1071102882435704</v>
      </c>
      <c r="E27" s="1020">
        <v>100</v>
      </c>
      <c r="F27" s="1021">
        <v>100</v>
      </c>
      <c r="G27" s="698" t="s">
        <v>101</v>
      </c>
      <c r="H27" s="701">
        <v>17.108133374883145</v>
      </c>
      <c r="L27" s="811"/>
    </row>
    <row r="28" spans="1:12">
      <c r="A28" s="679" t="s">
        <v>136</v>
      </c>
      <c r="B28" s="99" t="s">
        <v>259</v>
      </c>
      <c r="C28" s="99" t="s">
        <v>259</v>
      </c>
      <c r="D28" s="948" t="s">
        <v>101</v>
      </c>
      <c r="E28" s="1016">
        <v>2.4595149395575153</v>
      </c>
      <c r="F28" s="1017">
        <v>1.4112095445844277</v>
      </c>
      <c r="G28" s="1023" t="s">
        <v>101</v>
      </c>
      <c r="H28" s="1078" t="s">
        <v>101</v>
      </c>
    </row>
    <row r="29" spans="1:12">
      <c r="A29" s="679" t="s">
        <v>137</v>
      </c>
      <c r="B29" s="99" t="s">
        <v>259</v>
      </c>
      <c r="C29" s="99" t="s">
        <v>259</v>
      </c>
      <c r="D29" s="948" t="s">
        <v>101</v>
      </c>
      <c r="E29" s="1016">
        <v>3.763399984794344</v>
      </c>
      <c r="F29" s="1017">
        <v>2.9248096870409119</v>
      </c>
      <c r="G29" s="1023" t="s">
        <v>101</v>
      </c>
      <c r="H29" s="1078" t="s">
        <v>101</v>
      </c>
    </row>
    <row r="30" spans="1:12" ht="13.5" thickBot="1">
      <c r="A30" s="681" t="s">
        <v>138</v>
      </c>
      <c r="B30" s="99">
        <v>10679.947</v>
      </c>
      <c r="C30" s="99">
        <v>10538.968999999999</v>
      </c>
      <c r="D30" s="948">
        <v>1.3376830314236714</v>
      </c>
      <c r="E30" s="1016">
        <v>93.777085075648131</v>
      </c>
      <c r="F30" s="1017">
        <v>95.663980768374657</v>
      </c>
      <c r="G30" s="694">
        <v>-1.972420212467586</v>
      </c>
      <c r="H30" s="695">
        <v>14.798268881753462</v>
      </c>
    </row>
    <row r="31" spans="1:12" ht="15.75">
      <c r="A31" s="711" t="s">
        <v>141</v>
      </c>
      <c r="B31" s="715"/>
      <c r="C31" s="715"/>
      <c r="D31" s="951"/>
      <c r="E31" s="1022"/>
      <c r="F31" s="1022"/>
      <c r="G31" s="716"/>
      <c r="H31" s="717"/>
    </row>
    <row r="32" spans="1:12" ht="15">
      <c r="A32" s="464" t="s">
        <v>315</v>
      </c>
      <c r="B32" s="150">
        <v>14104.92231931425</v>
      </c>
      <c r="C32" s="150">
        <v>13851.368610634239</v>
      </c>
      <c r="D32" s="947">
        <v>1.8305318110251383</v>
      </c>
      <c r="E32" s="1014">
        <v>100</v>
      </c>
      <c r="F32" s="1015">
        <v>100</v>
      </c>
      <c r="G32" s="696" t="s">
        <v>101</v>
      </c>
      <c r="H32" s="699">
        <v>-4.8688602765856022</v>
      </c>
    </row>
    <row r="33" spans="1:8">
      <c r="A33" s="679" t="s">
        <v>136</v>
      </c>
      <c r="B33" s="99" t="s">
        <v>259</v>
      </c>
      <c r="C33" s="99" t="s">
        <v>259</v>
      </c>
      <c r="D33" s="948" t="s">
        <v>101</v>
      </c>
      <c r="E33" s="1016">
        <v>8.8325229334803748</v>
      </c>
      <c r="F33" s="1017">
        <v>9.632808774439674</v>
      </c>
      <c r="G33" s="1023" t="s">
        <v>101</v>
      </c>
      <c r="H33" s="1078" t="s">
        <v>101</v>
      </c>
    </row>
    <row r="34" spans="1:8">
      <c r="A34" s="679" t="s">
        <v>137</v>
      </c>
      <c r="B34" s="99" t="s">
        <v>259</v>
      </c>
      <c r="C34" s="99" t="s">
        <v>259</v>
      </c>
      <c r="D34" s="948" t="s">
        <v>101</v>
      </c>
      <c r="E34" s="1016">
        <v>7.6695573712968059</v>
      </c>
      <c r="F34" s="1017">
        <v>8.2164997615641386</v>
      </c>
      <c r="G34" s="1023" t="s">
        <v>101</v>
      </c>
      <c r="H34" s="1078" t="s">
        <v>101</v>
      </c>
    </row>
    <row r="35" spans="1:8" ht="13.5" thickBot="1">
      <c r="A35" s="680" t="s">
        <v>138</v>
      </c>
      <c r="B35" s="102">
        <v>14046.384</v>
      </c>
      <c r="C35" s="102">
        <v>13786.245000000001</v>
      </c>
      <c r="D35" s="949">
        <v>1.8869460103167992</v>
      </c>
      <c r="E35" s="1018">
        <v>83.497919695222805</v>
      </c>
      <c r="F35" s="1019">
        <v>82.150691463996182</v>
      </c>
      <c r="G35" s="697">
        <v>1.6399475247473321</v>
      </c>
      <c r="H35" s="700">
        <v>-3.3087595054275361</v>
      </c>
    </row>
    <row r="36" spans="1:8" ht="15">
      <c r="A36" s="648" t="s">
        <v>316</v>
      </c>
      <c r="B36" s="151">
        <v>11784.481503339128</v>
      </c>
      <c r="C36" s="151">
        <v>11237.705995311169</v>
      </c>
      <c r="D36" s="950">
        <v>4.8655438063257357</v>
      </c>
      <c r="E36" s="1020">
        <v>100</v>
      </c>
      <c r="F36" s="1021">
        <v>100</v>
      </c>
      <c r="G36" s="698" t="s">
        <v>101</v>
      </c>
      <c r="H36" s="701">
        <v>210.62801932367154</v>
      </c>
    </row>
    <row r="37" spans="1:8">
      <c r="A37" s="679" t="s">
        <v>136</v>
      </c>
      <c r="B37" s="99" t="s">
        <v>259</v>
      </c>
      <c r="C37" s="99" t="s">
        <v>259</v>
      </c>
      <c r="D37" s="948" t="s">
        <v>101</v>
      </c>
      <c r="E37" s="1016">
        <v>7.190558960753819</v>
      </c>
      <c r="F37" s="1017">
        <v>7.8005115089514074</v>
      </c>
      <c r="G37" s="1023" t="s">
        <v>101</v>
      </c>
      <c r="H37" s="1078" t="s">
        <v>101</v>
      </c>
    </row>
    <row r="38" spans="1:8">
      <c r="A38" s="679" t="s">
        <v>137</v>
      </c>
      <c r="B38" s="99" t="s">
        <v>259</v>
      </c>
      <c r="C38" s="99" t="s">
        <v>259</v>
      </c>
      <c r="D38" s="948" t="s">
        <v>101</v>
      </c>
      <c r="E38" s="1016">
        <v>6.9206842923794714</v>
      </c>
      <c r="F38" s="1017">
        <v>8.8661551577152604</v>
      </c>
      <c r="G38" s="1023" t="s">
        <v>101</v>
      </c>
      <c r="H38" s="1078" t="s">
        <v>101</v>
      </c>
    </row>
    <row r="39" spans="1:8" ht="13.5" thickBot="1">
      <c r="A39" s="680" t="s">
        <v>138</v>
      </c>
      <c r="B39" s="102">
        <v>11811.048000000001</v>
      </c>
      <c r="C39" s="102">
        <v>11235.986999999999</v>
      </c>
      <c r="D39" s="949">
        <v>5.1180283494454164</v>
      </c>
      <c r="E39" s="1018">
        <v>85.888756746866719</v>
      </c>
      <c r="F39" s="1019">
        <v>83.333333333333343</v>
      </c>
      <c r="G39" s="697">
        <v>3.0665080962400508</v>
      </c>
      <c r="H39" s="700">
        <v>220.153452685422</v>
      </c>
    </row>
    <row r="40" spans="1:8" ht="15.75">
      <c r="A40" s="134" t="s">
        <v>317</v>
      </c>
      <c r="B40" s="127"/>
      <c r="C40" s="127"/>
      <c r="D40" s="127"/>
      <c r="E40" s="84"/>
      <c r="F40" s="84"/>
      <c r="G40" s="84"/>
      <c r="H40" s="127"/>
    </row>
    <row r="41" spans="1:8" ht="14.25" customHeight="1">
      <c r="A41" s="1116"/>
      <c r="B41" s="1116"/>
      <c r="C41" s="1116"/>
      <c r="D41" s="1116"/>
    </row>
    <row r="42" spans="1:8" ht="5.25" customHeight="1">
      <c r="A42" s="1117"/>
      <c r="B42" s="1117"/>
      <c r="C42" s="1117"/>
      <c r="D42" s="1117"/>
    </row>
    <row r="43" spans="1:8" ht="15">
      <c r="A43" s="135" t="s">
        <v>61</v>
      </c>
      <c r="B43" s="136"/>
    </row>
    <row r="44" spans="1:8" ht="15">
      <c r="A44" s="133" t="s">
        <v>97</v>
      </c>
      <c r="B44" s="1118" t="s">
        <v>62</v>
      </c>
      <c r="C44" s="1119"/>
      <c r="D44" s="1119"/>
      <c r="E44" s="1119"/>
      <c r="F44" s="1119"/>
      <c r="G44" s="1119"/>
      <c r="H44" s="1120"/>
    </row>
    <row r="45" spans="1:8" ht="15">
      <c r="A45" s="133" t="s">
        <v>63</v>
      </c>
      <c r="B45" s="1118" t="s">
        <v>64</v>
      </c>
      <c r="C45" s="1119"/>
      <c r="D45" s="1119"/>
      <c r="E45" s="1119"/>
      <c r="F45" s="1119"/>
      <c r="G45" s="1119"/>
      <c r="H45" s="1120"/>
    </row>
    <row r="46" spans="1:8" ht="15">
      <c r="A46" s="133" t="s">
        <v>65</v>
      </c>
      <c r="B46" s="1118" t="s">
        <v>66</v>
      </c>
      <c r="C46" s="1119"/>
      <c r="D46" s="1119"/>
      <c r="E46" s="1119"/>
      <c r="F46" s="1119"/>
      <c r="G46" s="1119"/>
      <c r="H46" s="1120"/>
    </row>
  </sheetData>
  <mergeCells count="7">
    <mergeCell ref="A1:H1"/>
    <mergeCell ref="E2:G2"/>
    <mergeCell ref="A41:D41"/>
    <mergeCell ref="A42:D42"/>
    <mergeCell ref="B46:H46"/>
    <mergeCell ref="B45:H45"/>
    <mergeCell ref="B44:H44"/>
  </mergeCells>
  <conditionalFormatting sqref="C10">
    <cfRule type="expression" dxfId="6" priority="11" stopIfTrue="1">
      <formula>ISERROR(C10)</formula>
    </cfRule>
  </conditionalFormatting>
  <conditionalFormatting sqref="C17">
    <cfRule type="expression" dxfId="5" priority="10" stopIfTrue="1">
      <formula>ISERROR(C17)</formula>
    </cfRule>
  </conditionalFormatting>
  <conditionalFormatting sqref="C24">
    <cfRule type="expression" dxfId="4" priority="9" stopIfTrue="1">
      <formula>ISERROR(C24)</formula>
    </cfRule>
  </conditionalFormatting>
  <conditionalFormatting sqref="C26">
    <cfRule type="expression" dxfId="3" priority="8" stopIfTrue="1">
      <formula>ISERROR(C26)</formula>
    </cfRule>
  </conditionalFormatting>
  <conditionalFormatting sqref="C39:C40">
    <cfRule type="expression" dxfId="2" priority="7" stopIfTrue="1">
      <formula>ISERROR(C39)</formula>
    </cfRule>
  </conditionalFormatting>
  <conditionalFormatting sqref="C43">
    <cfRule type="expression" dxfId="1" priority="6" stopIfTrue="1">
      <formula>ISERROR(C43)</formula>
    </cfRule>
  </conditionalFormatting>
  <conditionalFormatting sqref="C20">
    <cfRule type="expression" dxfId="0" priority="5" stopIfTrue="1">
      <formula>ISERROR(C20)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H15"/>
  <sheetViews>
    <sheetView zoomScale="90" workbookViewId="0">
      <selection activeCell="A3" sqref="A3:E13"/>
    </sheetView>
  </sheetViews>
  <sheetFormatPr defaultRowHeight="12.75"/>
  <cols>
    <col min="1" max="1" width="22.42578125" style="132" customWidth="1"/>
    <col min="2" max="2" width="12.85546875" style="132" customWidth="1"/>
    <col min="3" max="3" width="12.5703125" style="132" customWidth="1"/>
    <col min="4" max="4" width="11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64" t="s">
        <v>366</v>
      </c>
      <c r="B2" s="965"/>
      <c r="C2" s="965"/>
      <c r="D2" s="965"/>
      <c r="E2" s="965"/>
      <c r="F2" s="127"/>
      <c r="G2" s="127"/>
      <c r="H2" s="127"/>
    </row>
    <row r="3" spans="1:8" ht="30.75" customHeight="1">
      <c r="A3" s="1121" t="s">
        <v>142</v>
      </c>
      <c r="B3" s="1123" t="s">
        <v>143</v>
      </c>
      <c r="C3" s="1124"/>
      <c r="D3" s="1125" t="s">
        <v>323</v>
      </c>
      <c r="E3" s="1126"/>
    </row>
    <row r="4" spans="1:8" ht="16.5" thickBot="1">
      <c r="A4" s="1122"/>
      <c r="B4" s="966" t="s">
        <v>144</v>
      </c>
      <c r="C4" s="966" t="s">
        <v>145</v>
      </c>
      <c r="D4" s="967" t="s">
        <v>144</v>
      </c>
      <c r="E4" s="968" t="s">
        <v>145</v>
      </c>
      <c r="G4" s="137" t="s">
        <v>146</v>
      </c>
      <c r="H4" s="138"/>
    </row>
    <row r="5" spans="1:8" ht="17.25" customHeight="1" thickBot="1">
      <c r="A5" s="1071" t="s">
        <v>147</v>
      </c>
      <c r="B5" s="1072">
        <v>28735.15</v>
      </c>
      <c r="C5" s="1072">
        <v>21108.713</v>
      </c>
      <c r="D5" s="1073">
        <v>0.74021144010177342</v>
      </c>
      <c r="E5" s="1074">
        <v>-0.81567284975261822</v>
      </c>
      <c r="G5" s="139" t="s">
        <v>59</v>
      </c>
      <c r="H5" s="140" t="s">
        <v>60</v>
      </c>
    </row>
    <row r="6" spans="1:8" ht="18" customHeight="1">
      <c r="A6" s="649" t="s">
        <v>148</v>
      </c>
      <c r="B6" s="1304" t="s">
        <v>259</v>
      </c>
      <c r="C6" s="1304" t="s">
        <v>259</v>
      </c>
      <c r="D6" s="1305" t="s">
        <v>101</v>
      </c>
      <c r="E6" s="1306" t="s">
        <v>101</v>
      </c>
      <c r="G6" s="141" t="s">
        <v>149</v>
      </c>
      <c r="H6" s="142" t="s">
        <v>150</v>
      </c>
    </row>
    <row r="7" spans="1:8" ht="18" customHeight="1">
      <c r="A7" s="649" t="s">
        <v>151</v>
      </c>
      <c r="B7" s="650">
        <v>29321.814999999999</v>
      </c>
      <c r="C7" s="650">
        <v>21096.412</v>
      </c>
      <c r="D7" s="1305" t="s">
        <v>101</v>
      </c>
      <c r="E7" s="1306" t="s">
        <v>101</v>
      </c>
      <c r="G7" s="143" t="s">
        <v>152</v>
      </c>
      <c r="H7" s="144" t="s">
        <v>153</v>
      </c>
    </row>
    <row r="8" spans="1:8" ht="18" customHeight="1">
      <c r="A8" s="649" t="s">
        <v>154</v>
      </c>
      <c r="B8" s="650">
        <v>26246.214</v>
      </c>
      <c r="C8" s="650">
        <v>20762.342000000001</v>
      </c>
      <c r="D8" s="683">
        <v>5.4908067878837707</v>
      </c>
      <c r="E8" s="684">
        <v>-11.249206473169865</v>
      </c>
      <c r="G8" s="143" t="s">
        <v>155</v>
      </c>
      <c r="H8" s="144" t="s">
        <v>156</v>
      </c>
    </row>
    <row r="9" spans="1:8" ht="18" customHeight="1">
      <c r="A9" s="649" t="s">
        <v>157</v>
      </c>
      <c r="B9" s="651" t="s">
        <v>101</v>
      </c>
      <c r="C9" s="652">
        <v>19254.373</v>
      </c>
      <c r="D9" s="1305" t="s">
        <v>101</v>
      </c>
      <c r="E9" s="684">
        <v>-25.428512448867203</v>
      </c>
      <c r="G9" s="143" t="s">
        <v>158</v>
      </c>
      <c r="H9" s="144" t="s">
        <v>159</v>
      </c>
    </row>
    <row r="10" spans="1:8" ht="18" customHeight="1">
      <c r="A10" s="649" t="s">
        <v>160</v>
      </c>
      <c r="B10" s="650" t="s">
        <v>259</v>
      </c>
      <c r="C10" s="650">
        <v>19508.496999999999</v>
      </c>
      <c r="D10" s="1305" t="s">
        <v>101</v>
      </c>
      <c r="E10" s="682">
        <v>-7.3753688474951131</v>
      </c>
      <c r="G10" s="143" t="s">
        <v>161</v>
      </c>
      <c r="H10" s="144" t="s">
        <v>162</v>
      </c>
    </row>
    <row r="11" spans="1:8" ht="18" customHeight="1">
      <c r="A11" s="649" t="s">
        <v>163</v>
      </c>
      <c r="B11" s="688" t="s">
        <v>101</v>
      </c>
      <c r="C11" s="650" t="s">
        <v>259</v>
      </c>
      <c r="D11" s="1305" t="s">
        <v>101</v>
      </c>
      <c r="E11" s="1306" t="s">
        <v>101</v>
      </c>
      <c r="G11" s="143" t="s">
        <v>164</v>
      </c>
      <c r="H11" s="144" t="s">
        <v>165</v>
      </c>
    </row>
    <row r="12" spans="1:8" ht="18" customHeight="1">
      <c r="A12" s="649" t="s">
        <v>166</v>
      </c>
      <c r="B12" s="650" t="s">
        <v>259</v>
      </c>
      <c r="C12" s="650">
        <v>22439.631000000001</v>
      </c>
      <c r="D12" s="1305" t="s">
        <v>101</v>
      </c>
      <c r="E12" s="682">
        <v>0.99596531586692627</v>
      </c>
      <c r="G12" s="143" t="s">
        <v>167</v>
      </c>
      <c r="H12" s="144" t="s">
        <v>168</v>
      </c>
    </row>
    <row r="13" spans="1:8" ht="18" customHeight="1" thickBot="1">
      <c r="A13" s="653" t="s">
        <v>169</v>
      </c>
      <c r="B13" s="1079" t="s">
        <v>259</v>
      </c>
      <c r="C13" s="654" t="s">
        <v>259</v>
      </c>
      <c r="D13" s="1307" t="s">
        <v>101</v>
      </c>
      <c r="E13" s="1308" t="s">
        <v>101</v>
      </c>
      <c r="G13" s="145" t="s">
        <v>170</v>
      </c>
      <c r="H13" s="146" t="s">
        <v>171</v>
      </c>
    </row>
    <row r="14" spans="1:8">
      <c r="A14" s="693" t="s">
        <v>96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11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31" t="s">
        <v>319</v>
      </c>
      <c r="B1" s="1131"/>
      <c r="C1" s="1131"/>
      <c r="D1" s="1131"/>
      <c r="E1" s="1131"/>
      <c r="F1" s="1131"/>
      <c r="G1" s="670"/>
      <c r="H1" s="670"/>
    </row>
    <row r="2" spans="1:8" ht="13.5" customHeight="1" thickBot="1"/>
    <row r="3" spans="1:8" ht="27" customHeight="1">
      <c r="A3" s="1127" t="s">
        <v>74</v>
      </c>
      <c r="B3" s="1128" t="s">
        <v>119</v>
      </c>
      <c r="C3" s="1132" t="s">
        <v>83</v>
      </c>
      <c r="D3" s="1133"/>
      <c r="E3" s="1134"/>
      <c r="F3" s="1129" t="s">
        <v>120</v>
      </c>
      <c r="G3" s="1130"/>
      <c r="H3" s="127"/>
    </row>
    <row r="4" spans="1:8" ht="32.25" customHeight="1" thickBot="1">
      <c r="A4" s="1274"/>
      <c r="B4" s="1275"/>
      <c r="C4" s="1276" t="s">
        <v>372</v>
      </c>
      <c r="D4" s="1277">
        <v>43324</v>
      </c>
      <c r="E4" s="1278">
        <v>42967</v>
      </c>
      <c r="F4" s="1279" t="s">
        <v>328</v>
      </c>
      <c r="G4" s="1280" t="s">
        <v>121</v>
      </c>
      <c r="H4" s="127"/>
    </row>
    <row r="5" spans="1:8" ht="29.25" customHeight="1">
      <c r="A5" s="1286" t="s">
        <v>125</v>
      </c>
      <c r="B5" s="1287" t="s">
        <v>336</v>
      </c>
      <c r="C5" s="1288" t="s">
        <v>101</v>
      </c>
      <c r="D5" s="969">
        <v>668.3</v>
      </c>
      <c r="E5" s="1289">
        <v>582.29999999999995</v>
      </c>
      <c r="F5" s="1290" t="s">
        <v>101</v>
      </c>
      <c r="G5" s="1291" t="s">
        <v>101</v>
      </c>
    </row>
    <row r="6" spans="1:8" ht="28.5" customHeight="1">
      <c r="A6" s="1292" t="s">
        <v>126</v>
      </c>
      <c r="B6" s="1281" t="s">
        <v>336</v>
      </c>
      <c r="C6" s="1282" t="s">
        <v>101</v>
      </c>
      <c r="D6" s="1283">
        <v>938.5</v>
      </c>
      <c r="E6" s="1284">
        <v>724.2</v>
      </c>
      <c r="F6" s="1285" t="s">
        <v>101</v>
      </c>
      <c r="G6" s="1293" t="s">
        <v>101</v>
      </c>
    </row>
    <row r="7" spans="1:8" ht="32.25" customHeight="1" thickBot="1">
      <c r="A7" s="1294" t="s">
        <v>122</v>
      </c>
      <c r="B7" s="1295" t="s">
        <v>123</v>
      </c>
      <c r="C7" s="1296" t="s">
        <v>101</v>
      </c>
      <c r="D7" s="1297" t="s">
        <v>101</v>
      </c>
      <c r="E7" s="1298" t="s">
        <v>101</v>
      </c>
      <c r="F7" s="1299" t="s">
        <v>101</v>
      </c>
      <c r="G7" s="1300" t="s">
        <v>101</v>
      </c>
    </row>
    <row r="8" spans="1:8" ht="19.5" customHeight="1">
      <c r="A8" s="644" t="s">
        <v>42</v>
      </c>
    </row>
    <row r="9" spans="1:8" ht="15">
      <c r="A9" s="645" t="s">
        <v>96</v>
      </c>
    </row>
    <row r="10" spans="1:8" ht="15">
      <c r="A10" s="645" t="s">
        <v>354</v>
      </c>
    </row>
    <row r="11" spans="1:8" ht="15">
      <c r="A11" s="64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1:Q41"/>
  <sheetViews>
    <sheetView showGridLines="0" zoomScale="80" zoomScaleNormal="80" workbookViewId="0">
      <selection activeCell="B3" sqref="B3:E26"/>
    </sheetView>
  </sheetViews>
  <sheetFormatPr defaultRowHeight="12.75"/>
  <cols>
    <col min="1" max="1" width="3" customWidth="1"/>
    <col min="2" max="2" width="34.7109375" customWidth="1"/>
    <col min="3" max="3" width="13.42578125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38" t="s">
        <v>90</v>
      </c>
      <c r="C1" s="1138"/>
      <c r="D1" s="1138"/>
      <c r="E1" s="1138"/>
      <c r="F1" s="8"/>
      <c r="G1" s="7"/>
    </row>
    <row r="2" spans="2:17" ht="20.25" thickBot="1">
      <c r="B2" s="97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49"/>
      <c r="C3" s="750" t="s">
        <v>324</v>
      </c>
      <c r="D3" s="702"/>
      <c r="E3" s="751" t="s">
        <v>69</v>
      </c>
      <c r="F3" s="1136"/>
    </row>
    <row r="4" spans="2:17" ht="34.5" customHeight="1" thickBot="1">
      <c r="B4" s="752" t="s">
        <v>43</v>
      </c>
      <c r="C4" s="658" t="s">
        <v>374</v>
      </c>
      <c r="D4" s="658" t="s">
        <v>373</v>
      </c>
      <c r="E4" s="753" t="s">
        <v>320</v>
      </c>
      <c r="F4" s="1137"/>
      <c r="G4" s="687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9" t="s">
        <v>325</v>
      </c>
      <c r="C5" s="754"/>
      <c r="D5" s="754"/>
      <c r="E5" s="755"/>
      <c r="F5" s="10"/>
      <c r="G5" s="1135" t="s">
        <v>318</v>
      </c>
      <c r="H5" s="1135"/>
      <c r="I5" s="1135"/>
      <c r="J5" s="1135"/>
      <c r="K5" s="1135"/>
      <c r="L5" s="1135"/>
      <c r="M5" s="1135"/>
      <c r="N5" s="1135"/>
      <c r="O5" s="1135"/>
      <c r="P5" s="1135"/>
      <c r="Q5" s="1135"/>
    </row>
    <row r="6" spans="2:17" ht="21" customHeight="1">
      <c r="B6" s="660" t="s">
        <v>44</v>
      </c>
      <c r="C6" s="661"/>
      <c r="D6" s="661"/>
      <c r="E6" s="756"/>
      <c r="F6" s="10"/>
      <c r="G6" s="1135"/>
      <c r="H6" s="1135"/>
      <c r="I6" s="1135"/>
      <c r="J6" s="1135"/>
      <c r="K6" s="1135"/>
      <c r="L6" s="1135"/>
      <c r="M6" s="1135"/>
      <c r="N6" s="1135"/>
      <c r="O6" s="1135"/>
      <c r="P6" s="1135"/>
      <c r="Q6" s="1135"/>
    </row>
    <row r="7" spans="2:17" ht="15.75">
      <c r="B7" s="662" t="s">
        <v>45</v>
      </c>
      <c r="C7" s="663"/>
      <c r="D7" s="663"/>
      <c r="E7" s="757"/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89" t="s">
        <v>46</v>
      </c>
      <c r="C8" s="671"/>
      <c r="D8" s="671"/>
      <c r="E8" s="758"/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90" t="s">
        <v>261</v>
      </c>
      <c r="C9" s="672"/>
      <c r="D9" s="672"/>
      <c r="E9" s="759"/>
      <c r="F9" s="10"/>
      <c r="G9" s="19"/>
      <c r="H9" s="19"/>
      <c r="I9" s="20"/>
      <c r="J9" s="13"/>
      <c r="K9" s="12"/>
      <c r="L9" s="14"/>
    </row>
    <row r="10" spans="2:17" ht="15.75">
      <c r="B10" s="690" t="s">
        <v>262</v>
      </c>
      <c r="C10" s="672"/>
      <c r="D10" s="672"/>
      <c r="E10" s="759"/>
      <c r="F10" s="16"/>
      <c r="G10" s="19"/>
      <c r="H10" s="19"/>
      <c r="I10" s="20"/>
      <c r="J10" s="21"/>
      <c r="K10" s="11"/>
      <c r="L10" s="22"/>
    </row>
    <row r="11" spans="2:17" ht="16.5" thickBot="1">
      <c r="B11" s="691" t="s">
        <v>70</v>
      </c>
      <c r="C11" s="685"/>
      <c r="D11" s="685"/>
      <c r="E11" s="760"/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9" t="s">
        <v>326</v>
      </c>
      <c r="C12" s="664"/>
      <c r="D12" s="664"/>
      <c r="E12" s="761"/>
      <c r="F12" s="10"/>
      <c r="G12" s="23"/>
      <c r="H12" s="23"/>
      <c r="I12" s="24"/>
      <c r="J12" s="13"/>
      <c r="K12" s="12"/>
      <c r="L12" s="14"/>
    </row>
    <row r="13" spans="2:17" ht="15.75">
      <c r="B13" s="660" t="s">
        <v>44</v>
      </c>
      <c r="C13" s="661"/>
      <c r="D13" s="1075"/>
      <c r="E13" s="756"/>
      <c r="F13" s="16"/>
      <c r="G13" s="23"/>
      <c r="H13" s="23"/>
      <c r="I13" s="20"/>
      <c r="J13" s="21"/>
      <c r="K13" s="11"/>
      <c r="L13" s="22"/>
    </row>
    <row r="14" spans="2:17" ht="15.75">
      <c r="B14" s="662" t="s">
        <v>45</v>
      </c>
      <c r="C14" s="663"/>
      <c r="D14" s="663"/>
      <c r="E14" s="757"/>
      <c r="F14" s="16"/>
      <c r="G14" s="23"/>
      <c r="H14" s="23"/>
      <c r="I14" s="20"/>
      <c r="J14" s="21"/>
      <c r="K14" s="11"/>
      <c r="L14" s="22"/>
    </row>
    <row r="15" spans="2:17" ht="15.75">
      <c r="B15" s="689" t="s">
        <v>46</v>
      </c>
      <c r="C15" s="671"/>
      <c r="D15" s="671"/>
      <c r="E15" s="758"/>
      <c r="F15" s="16"/>
      <c r="G15" s="25"/>
      <c r="H15" s="25"/>
      <c r="I15" s="26"/>
      <c r="J15" s="21"/>
      <c r="K15" s="11"/>
      <c r="L15" s="22"/>
    </row>
    <row r="16" spans="2:17" ht="15.75">
      <c r="B16" s="690" t="s">
        <v>261</v>
      </c>
      <c r="C16" s="672"/>
      <c r="D16" s="672"/>
      <c r="E16" s="759"/>
      <c r="F16" s="16"/>
      <c r="G16" s="19"/>
      <c r="H16" s="19"/>
      <c r="I16" s="20"/>
      <c r="J16" s="21"/>
      <c r="K16" s="11"/>
      <c r="L16" s="22"/>
    </row>
    <row r="17" spans="2:15" ht="15.75">
      <c r="B17" s="690" t="s">
        <v>262</v>
      </c>
      <c r="C17" s="672"/>
      <c r="D17" s="672"/>
      <c r="E17" s="759"/>
      <c r="F17" s="16"/>
      <c r="G17" s="19"/>
      <c r="H17" s="19"/>
      <c r="I17" s="20"/>
      <c r="J17" s="21"/>
      <c r="K17" s="11"/>
      <c r="L17" s="22"/>
    </row>
    <row r="18" spans="2:15" ht="16.5" thickBot="1">
      <c r="B18" s="691" t="s">
        <v>70</v>
      </c>
      <c r="C18" s="685"/>
      <c r="D18" s="685"/>
      <c r="E18" s="760"/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9" t="s">
        <v>327</v>
      </c>
      <c r="C19" s="664"/>
      <c r="D19" s="664"/>
      <c r="E19" s="761"/>
      <c r="F19" s="16"/>
      <c r="G19" s="23"/>
      <c r="H19" s="23"/>
      <c r="I19" s="24"/>
      <c r="J19" s="21"/>
      <c r="K19" s="11"/>
      <c r="L19" s="22"/>
      <c r="O19" t="s">
        <v>124</v>
      </c>
    </row>
    <row r="20" spans="2:15" ht="15.75">
      <c r="B20" s="660" t="s">
        <v>44</v>
      </c>
      <c r="C20" s="661"/>
      <c r="D20" s="661"/>
      <c r="E20" s="756"/>
      <c r="F20" s="16"/>
      <c r="G20" s="23"/>
      <c r="H20" s="23"/>
      <c r="I20" s="20"/>
      <c r="J20" s="21"/>
      <c r="K20" s="11"/>
      <c r="L20" s="22"/>
    </row>
    <row r="21" spans="2:15" ht="15.75">
      <c r="B21" s="662" t="s">
        <v>45</v>
      </c>
      <c r="C21" s="663"/>
      <c r="D21" s="663"/>
      <c r="E21" s="757"/>
      <c r="F21" s="16"/>
      <c r="G21" s="23"/>
      <c r="H21" s="23"/>
      <c r="I21" s="20"/>
      <c r="J21" s="21"/>
      <c r="K21" s="11"/>
      <c r="L21" s="22"/>
    </row>
    <row r="22" spans="2:15" ht="15.75">
      <c r="B22" s="689" t="s">
        <v>46</v>
      </c>
      <c r="C22" s="671"/>
      <c r="D22" s="671"/>
      <c r="E22" s="758"/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90" t="s">
        <v>261</v>
      </c>
      <c r="C23" s="672"/>
      <c r="D23" s="672"/>
      <c r="E23" s="759"/>
      <c r="F23" s="16"/>
      <c r="G23" s="19"/>
      <c r="H23" s="19"/>
      <c r="I23" s="20"/>
      <c r="J23" s="21"/>
      <c r="K23" s="11"/>
      <c r="L23" s="22"/>
    </row>
    <row r="24" spans="2:15" ht="15.75">
      <c r="B24" s="690" t="s">
        <v>262</v>
      </c>
      <c r="C24" s="672"/>
      <c r="D24" s="672"/>
      <c r="E24" s="759"/>
      <c r="F24" s="16"/>
      <c r="G24" s="19"/>
      <c r="H24" s="19"/>
      <c r="I24" s="20"/>
      <c r="J24" s="21"/>
      <c r="K24" s="11"/>
      <c r="L24" s="22"/>
    </row>
    <row r="25" spans="2:15" ht="16.5" thickBot="1">
      <c r="B25" s="692" t="s">
        <v>70</v>
      </c>
      <c r="C25" s="686"/>
      <c r="D25" s="686"/>
      <c r="E25" s="1076"/>
      <c r="F25" s="16"/>
      <c r="G25" s="23"/>
      <c r="H25" s="23"/>
      <c r="I25" s="20"/>
      <c r="J25" s="21"/>
      <c r="K25" s="11"/>
      <c r="L25" s="22"/>
    </row>
    <row r="26" spans="2:15" ht="13.5" customHeight="1">
      <c r="B26" s="645" t="s">
        <v>96</v>
      </c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>
      <c r="B27" s="7"/>
      <c r="C27" s="7"/>
      <c r="D27" s="7"/>
      <c r="E27" s="7"/>
      <c r="F27" s="7"/>
      <c r="G27" s="7"/>
    </row>
    <row r="28" spans="2:15">
      <c r="B28" s="1" t="s">
        <v>47</v>
      </c>
      <c r="C28" s="7"/>
      <c r="D28" s="7"/>
      <c r="E28" s="7"/>
      <c r="F28" s="7"/>
      <c r="G28" s="7"/>
    </row>
    <row r="29" spans="2:15">
      <c r="B29" s="4" t="s">
        <v>48</v>
      </c>
      <c r="C29" s="7"/>
      <c r="D29" s="7"/>
      <c r="E29" s="7"/>
      <c r="F29" s="7"/>
      <c r="G29" s="7"/>
    </row>
    <row r="30" spans="2:15">
      <c r="B30" s="4" t="s">
        <v>49</v>
      </c>
      <c r="C30" s="7"/>
      <c r="D30" s="7"/>
      <c r="E30" s="7"/>
      <c r="F30" s="7"/>
      <c r="G30" s="7"/>
    </row>
    <row r="31" spans="2:15">
      <c r="B31" s="4" t="s">
        <v>50</v>
      </c>
      <c r="C31" s="7"/>
      <c r="D31" s="7"/>
      <c r="E31" s="7"/>
      <c r="F31" s="7"/>
      <c r="G31" s="7"/>
    </row>
    <row r="32" spans="2:15">
      <c r="B32" s="4" t="s">
        <v>51</v>
      </c>
      <c r="C32" s="7"/>
      <c r="D32" s="7"/>
      <c r="E32" s="7"/>
      <c r="F32" s="7"/>
      <c r="G32" s="7"/>
    </row>
    <row r="33" spans="2:7">
      <c r="B33" s="4" t="s">
        <v>52</v>
      </c>
      <c r="C33" s="7"/>
      <c r="D33" s="7"/>
      <c r="E33" s="7"/>
      <c r="F33" s="7"/>
      <c r="G33" s="7"/>
    </row>
    <row r="34" spans="2:7">
      <c r="B34" s="4" t="s">
        <v>53</v>
      </c>
      <c r="C34" s="7"/>
      <c r="D34" s="7"/>
      <c r="E34" s="7"/>
      <c r="F34" s="7"/>
      <c r="G34" s="7"/>
    </row>
    <row r="35" spans="2:7">
      <c r="B35" s="4" t="s">
        <v>54</v>
      </c>
      <c r="C35" s="7"/>
      <c r="D35" s="7"/>
      <c r="E35" s="7"/>
      <c r="F35" s="7"/>
      <c r="G35" s="7"/>
    </row>
    <row r="36" spans="2:7">
      <c r="B36" s="4" t="s">
        <v>55</v>
      </c>
      <c r="C36" s="7"/>
      <c r="D36" s="7"/>
      <c r="E36" s="7"/>
      <c r="F36" s="7"/>
      <c r="G36" s="7"/>
    </row>
    <row r="37" spans="2:7">
      <c r="B37" s="4" t="s">
        <v>56</v>
      </c>
      <c r="C37" s="7"/>
      <c r="D37" s="7"/>
      <c r="E37" s="7"/>
      <c r="F37" s="7"/>
      <c r="G37" s="7"/>
    </row>
    <row r="38" spans="2:7">
      <c r="B38" s="4" t="s">
        <v>57</v>
      </c>
      <c r="C38" s="7"/>
      <c r="D38" s="7"/>
      <c r="E38" s="7"/>
      <c r="F38" s="7"/>
      <c r="G38" s="7"/>
    </row>
    <row r="39" spans="2:7">
      <c r="B39" s="4" t="s">
        <v>58</v>
      </c>
      <c r="C39" s="7"/>
      <c r="D39" s="7"/>
      <c r="E39" s="7"/>
      <c r="F39" s="7"/>
      <c r="G39" s="7"/>
    </row>
    <row r="40" spans="2:7">
      <c r="B40" s="4"/>
    </row>
    <row r="41" spans="2:7">
      <c r="B41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2018-08-23T12:44:43Z</dcterms:modified>
</cp:coreProperties>
</file>