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 firstSheet="4" activeTab="4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8" sheetId="36" r:id="rId15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C13" i="46"/>
  <c r="E13" i="46" s="1"/>
  <c r="G12" i="46"/>
  <c r="E12" i="46"/>
  <c r="G11" i="46"/>
  <c r="E11" i="46"/>
  <c r="G10" i="46"/>
  <c r="E10" i="46"/>
  <c r="I9" i="46"/>
  <c r="G9" i="46"/>
  <c r="E9" i="46"/>
  <c r="G8" i="46"/>
  <c r="E8" i="46"/>
  <c r="G13" i="46" l="1"/>
  <c r="K308" i="36"/>
  <c r="K307" i="36"/>
  <c r="K306" i="36"/>
  <c r="J306" i="36"/>
  <c r="J308" i="36"/>
  <c r="J307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06" i="36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449" i="36"/>
  <c r="K450" i="36"/>
  <c r="K451" i="36"/>
  <c r="K302" i="36"/>
  <c r="K445" i="36" s="1"/>
  <c r="J303" i="36"/>
  <c r="J446" i="36" s="1"/>
  <c r="J304" i="36"/>
  <c r="J447" i="36" s="1"/>
  <c r="J305" i="36"/>
  <c r="J448" i="36" s="1"/>
  <c r="J449" i="36"/>
  <c r="J450" i="36"/>
  <c r="J451" i="36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<sst xmlns="http://schemas.openxmlformats.org/spreadsheetml/2006/main" count="4895" uniqueCount="385">
  <si>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</si>
  <si>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</si>
  <si>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</si>
  <si>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</si>
  <si>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</si>
  <si>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</si>
  <si>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</si>
  <si>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</si>
  <si>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</si>
  <si>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</si>
  <si>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</si>
  <si>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</si>
  <si>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</si>
  <si>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</si>
  <si>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</si>
  <si>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</si>
  <si>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</si>
  <si>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</si>
  <si>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</si>
  <si>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</si>
  <si>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</si>
  <si>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</si>
  <si>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</si>
  <si>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</si>
  <si>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</si>
  <si>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</si>
  <si>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</si>
  <si>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</si>
  <si>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</si>
  <si>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</si>
  <si>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</si>
  <si>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</si>
  <si>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</si>
  <si>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</si>
  <si>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</si>
  <si>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</si>
  <si>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</si>
  <si>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</si>
  <si>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</si>
  <si>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</si>
  <si>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</si>
  <si>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</si>
  <si>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</si>
  <si>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</si>
  <si>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</si>
  <si>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</si>
  <si>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</si>
  <si>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</si>
  <si>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</si>
  <si>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</si>
  <si>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</si>
  <si>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</si>
  <si>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</si>
  <si>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</si>
  <si>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</si>
  <si>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</si>
  <si>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</si>
  <si>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</si>
  <si>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</si>
  <si>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</si>
  <si>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</si>
  <si>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</si>
  <si>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</si>
  <si>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</si>
  <si>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</si>
  <si>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</si>
  <si>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</si>
  <si>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</si>
  <si>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</si>
  <si>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</si>
  <si>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</si>
  <si>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</si>
  <si>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</si>
  <si>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</si>
  <si>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</si>
  <si>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</si>
  <si>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</si>
  <si>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</si>
  <si>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</si>
  <si>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</si>
  <si>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</si>
  <si>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</si>
  <si>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</si>
  <si>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</si>
  <si>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</si>
  <si>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</si>
  <si>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</si>
  <si>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</si>
  <si>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</si>
  <si>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</si>
  <si>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</si>
  <si>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</si>
  <si>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</si>
  <si>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</si>
  <si>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</si>
  <si>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</si>
  <si>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</si>
  <si>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</si>
  <si>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</si>
  <si>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</si>
  <si>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</si>
  <si>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</si>
  <si>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</si>
  <si>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</si>
  <si>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</si>
  <si>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</si>
  <si>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</si>
  <si>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</si>
  <si>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</si>
  <si>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</si>
  <si>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</si>
  <si>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</si>
  <si>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</si>
  <si>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</si>
  <si>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</si>
  <si>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</si>
  <si>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</si>
  <si>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</si>
  <si>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</si>
  <si>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</si>
  <si>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</si>
  <si>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</si>
  <si>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</si>
  <si>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</si>
  <si>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</si>
  <si>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</si>
  <si>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</si>
  <si>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</si>
  <si>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</si>
  <si>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</si>
  <si>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</si>
  <si>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</si>
  <si>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</si>
  <si>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</si>
  <si>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</si>
  <si>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</si>
  <si>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</si>
  <si>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</si>
  <si>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</si>
  <si>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</si>
  <si>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</si>
  <si>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</si>
  <si>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</si>
  <si>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</si>
  <si>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</si>
  <si>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</si>
  <si>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</si>
  <si>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</si>
  <si>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</si>
  <si>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</si>
  <si>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</si>
  <si>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</si>
  <si>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</si>
  <si>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</si>
  <si>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</si>
  <si>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</si>
  <si>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</si>
  <si>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</si>
  <si>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</si>
  <si>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</si>
  <si>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</si>
  <si>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</si>
  <si>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</si>
  <si>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</si>
  <si>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</si>
  <si>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</si>
  <si>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</si>
  <si>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</si>
  <si>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</si>
  <si>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</si>
  <si>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</si>
  <si>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</si>
  <si>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</si>
  <si>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</si>
  <si>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</si>
  <si>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</si>
  <si>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</si>
  <si>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</si>
  <si>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</si>
  <si>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</si>
  <si>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</si>
  <si>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</si>
  <si>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</si>
  <si>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</si>
  <si>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</si>
  <si>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</si>
  <si>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</si>
  <si>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</si>
  <si>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</si>
  <si>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</si>
  <si>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</si>
  <si>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</si>
  <si>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</si>
  <si>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</si>
  <si>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</si>
  <si>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</si>
  <si>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</si>
  <si>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</si>
  <si>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</si>
  <si>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</si>
  <si>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</si>
  <si>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</si>
  <si>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</si>
  <si>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</si>
  <si>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</si>
  <si>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</si>
  <si>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</si>
  <si>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</si>
  <si>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</si>
  <si>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</si>
  <si>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</si>
  <si>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</si>
  <si>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</si>
  <si>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</si>
  <si>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</si>
  <si>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</si>
  <si>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</si>
  <si>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</si>
  <si>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</si>
  <si>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</si>
  <si>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</si>
  <si>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</si>
  <si>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</si>
  <si>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</si>
  <si>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</si>
  <si>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</si>
  <si>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</si>
  <si>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</si>
  <si>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</si>
  <si>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</si>
  <si>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</si>
  <si>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</si>
  <si>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</si>
  <si>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</si>
  <si>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</si>
  <si>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</si>
  <si>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</si>
  <si>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</si>
  <si>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</si>
  <si>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</si>
  <si>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</si>
  <si>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</si>
  <si>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</si>
  <si>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</si>
  <si>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</si>
  <si>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</si>
  <si>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</si>
  <si>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</si>
  <si>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</si>
  <si>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</si>
  <si>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</si>
  <si>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</si>
  <si>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</si>
  <si>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</si>
  <si>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</si>
  <si>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</si>
  <si>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</si>
  <si>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</si>
  <si>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</si>
  <si>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</si>
  <si>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</si>
  <si>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</si>
  <si>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</si>
  <si>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</si>
  <si>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</si>
  <si>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</si>
  <si>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</si>
  <si>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</si>
  <si>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</si>
  <si>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</si>
  <si>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</si>
  <si>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</si>
  <si>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</si>
  <si>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</si>
  <si>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</si>
  <si>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</si>
  <si>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</si>
  <si>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</si>
  <si>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</si>
  <si>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</si>
  <si>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</si>
  <si>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</si>
  <si>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</si>
  <si>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</si>
  <si>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</si>
  <si>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</si>
  <si>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</si>
  <si>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</si>
  <si>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</si>
  <si>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</si>
  <si>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</si>
  <si>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</si>
  <si>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</si>
  <si>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</si>
  <si>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</si>
  <si>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</si>
  <si>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</si>
  <si>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</si>
  <si>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</si>
  <si>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</si>
  <si>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</si>
  <si>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</si>
  <si>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</si>
  <si>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</si>
  <si>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</si>
  <si>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</si>
  <si>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</si>
  <si>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</si>
  <si>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</si>
  <si>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</si>
  <si>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</si>
  <si>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</si>
  <si>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</si>
  <si>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</si>
  <si>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</si>
  <si>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</si>
  <si>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</si>
  <si>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</si>
  <si>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</si>
  <si>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</si>
  <si>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</si>
  <si>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</si>
  <si>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</si>
  <si>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</si>
  <si>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</si>
  <si>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</si>
  <si>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</si>
  <si>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</si>
  <si>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</si>
  <si>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</si>
  <si>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</si>
  <si>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</si>
  <si>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</si>
  <si>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</si>
  <si>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</si>
  <si>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</si>
  <si>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</si>
  <si>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</si>
  <si>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</si>
  <si>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</si>
  <si>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</si>
  <si>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</si>
  <si>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</si>
  <si>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</si>
  <si>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</si>
  <si>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</si>
  <si>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</si>
  <si>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</si>
  <si>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</si>
  <si>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</si>
  <si>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</si>
  <si>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</si>
  <si>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</si>
  <si>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</si>
  <si>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</si>
  <si>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</si>
  <si>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</si>
  <si>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</si>
  <si>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</si>
  <si>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</si>
  <si>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</si>
  <si>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</si>
  <si>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</si>
  <si>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Macedonia</t>
  </si>
  <si>
    <t>2019-02-03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</si>
  <si>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</si>
  <si>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</si>
  <si>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</si>
  <si>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</si>
  <si>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</si>
  <si>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</si>
  <si>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I-XII 2018 r. (dane wstępne) </t>
    </r>
    <r>
      <rPr>
        <b/>
        <sz val="11"/>
        <rFont val="Times New Roman"/>
        <family val="1"/>
        <charset val="238"/>
      </rPr>
      <t xml:space="preserve">w porównaniu do I-XII  2017 r. </t>
    </r>
    <r>
      <rPr>
        <i/>
        <sz val="11"/>
        <rFont val="Times New Roman"/>
        <family val="1"/>
        <charset val="238"/>
      </rPr>
      <t>(wg wstępnych danych Min. Finansów).</t>
    </r>
  </si>
  <si>
    <t>I-XII 2018 r. (wstępne)</t>
  </si>
  <si>
    <t>I-XII 2017 r.</t>
  </si>
  <si>
    <t>zmiana I-XII 2018 /I-XII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</si>
  <si>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I-XII 2018 r. (dane wstępne) </t>
    </r>
    <r>
      <rPr>
        <b/>
        <sz val="11"/>
        <rFont val="Times New Roman"/>
        <family val="1"/>
        <charset val="238"/>
      </rPr>
      <t>w porównaniu do  I-XII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</si>
  <si>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I-XII 2018r. (dane wstępne)</t>
  </si>
  <si>
    <t>OKRES: I-XII 2018 r. (wstępne) - ważniejsze państwa</t>
  </si>
  <si>
    <t>Kierunki, wartość, wolumen oraz średnia cena uzyskana w imporcie bydła żywego i mięsa wołowego w I-XII 2018r. (dane wstępne)</t>
  </si>
  <si>
    <t>14.02.2019 r.</t>
  </si>
  <si>
    <t>NR 06/2019</t>
  </si>
  <si>
    <t>Notowania z okresu: 04.02 - 10.02.2019r.</t>
  </si>
  <si>
    <t>2019-02-10</t>
  </si>
  <si>
    <t>2019-02-04 - 2019-02-10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</si>
  <si>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04.02 - 10.02.2019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</si>
</sst>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8" fillId="4" borderId="33" xfId="104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19" xfId="0" quotePrefix="1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168" fontId="87" fillId="0" borderId="46" xfId="0" applyNumberFormat="1" applyFont="1" applyBorder="1"/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164" fontId="181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0" fontId="181" fillId="0" borderId="0" xfId="0" applyFont="1"/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quotePrefix="1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64" fontId="160" fillId="0" borderId="29" xfId="0" quotePrefix="1" applyNumberFormat="1" applyFont="1" applyBorder="1" applyAlignment="1">
      <alignment horizontal="right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14" fontId="180" fillId="0" borderId="47" xfId="0" applyNumberFormat="1" applyFont="1" applyBorder="1" applyAlignment="1">
      <alignment horizontal="center" vertical="center" wrapText="1"/>
    </xf>
    <xf numFmtId="2" fontId="14" fillId="0" borderId="63" xfId="0" quotePrefix="1" applyNumberFormat="1" applyFont="1" applyFill="1" applyBorder="1"/>
    <xf numFmtId="164" fontId="14" fillId="0" borderId="61" xfId="0" quotePrefix="1" applyNumberFormat="1" applyFont="1" applyFill="1" applyBorder="1"/>
    <xf numFmtId="164" fontId="5" fillId="0" borderId="47" xfId="0" quotePrefix="1" applyNumberFormat="1" applyFont="1" applyFill="1" applyBorder="1"/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164" fontId="14" fillId="0" borderId="62" xfId="0" quotePrefix="1" applyNumberFormat="1" applyFont="1" applyFill="1" applyBorder="1"/>
    <xf numFmtId="164" fontId="14" fillId="0" borderId="47" xfId="0" quotePrefix="1" applyNumberFormat="1" applyFont="1" applyFill="1" applyBorder="1"/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154" fillId="0" borderId="62" xfId="188" applyNumberFormat="1" applyFont="1" applyFill="1" applyBorder="1" applyAlignment="1"/>
    <xf numFmtId="2" fontId="38" fillId="2" borderId="26" xfId="0" quotePrefix="1" applyNumberFormat="1" applyFont="1" applyFill="1" applyBorder="1" applyAlignment="1">
      <alignment horizontal="right" vertical="center" wrapText="1"/>
    </xf>
    <xf numFmtId="2" fontId="36" fillId="0" borderId="43" xfId="0" applyNumberFormat="1" applyFont="1" applyFill="1" applyBorder="1" applyAlignment="1">
      <alignment vertical="center" wrapText="1"/>
    </xf>
    <xf numFmtId="2" fontId="36" fillId="0" borderId="39" xfId="0" applyNumberFormat="1" applyFont="1" applyBorder="1" applyAlignment="1">
      <alignment vertical="center" wrapText="1"/>
    </xf>
    <xf numFmtId="164" fontId="154" fillId="0" borderId="96" xfId="0" applyNumberFormat="1" applyFont="1" applyBorder="1" applyAlignment="1">
      <alignment vertical="center" wrapText="1"/>
    </xf>
    <xf numFmtId="164" fontId="154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64" fontId="154" fillId="0" borderId="21" xfId="0" applyNumberFormat="1" applyFont="1" applyBorder="1" applyAlignment="1">
      <alignment vertical="center" wrapText="1"/>
    </xf>
    <xf numFmtId="164" fontId="154" fillId="0" borderId="29" xfId="0" applyNumberFormat="1" applyFont="1" applyBorder="1" applyAlignment="1">
      <alignment vertical="center" wrapText="1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106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  <xf numFmtId="0" fontId="16" fillId="61" borderId="36" xfId="0" applyFont="1" applyFill="1" applyBorder="1"/>
    <xf numFmtId="0" fontId="48" fillId="61" borderId="9" xfId="0" applyFont="1" applyFill="1" applyBorder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526415</xdr:colOff>
      <xdr:row>42</xdr:row>
      <xdr:rowOff>54610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zoomScale="130" zoomScaleNormal="130" workbookViewId="0">
      <selection activeCell="G21" sqref="G2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5" t="s">
        <v>379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2" t="s">
        <v>357</v>
      </c>
      <c r="C5" s="802"/>
      <c r="D5" s="802"/>
      <c r="E5" s="802"/>
      <c r="F5" s="802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1" t="s">
        <v>380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7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8" t="s">
        <v>381</v>
      </c>
      <c r="C13" s="789"/>
      <c r="D13" s="789"/>
      <c r="E13" s="789"/>
      <c r="F13" s="790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1"/>
      <c r="B14" s="1025"/>
      <c r="C14" s="1020"/>
      <c r="D14" s="1021"/>
      <c r="E14" s="1021"/>
      <c r="F14" s="1021"/>
      <c r="G14" s="1021"/>
      <c r="H14" s="1021"/>
      <c r="I14" s="1021"/>
      <c r="J14" s="1022"/>
      <c r="K14" s="1023"/>
      <c r="L14" s="1023"/>
      <c r="M14" s="1023"/>
      <c r="N14" s="1023"/>
      <c r="O14" s="1024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5"/>
      <c r="C15" s="1026"/>
      <c r="D15" s="1025"/>
      <c r="E15" s="1025"/>
      <c r="F15" s="1025"/>
      <c r="G15" s="1025"/>
      <c r="H15" s="1025"/>
      <c r="I15" s="1025"/>
      <c r="J15" s="1025"/>
      <c r="K15" s="1027"/>
      <c r="L15" s="1027"/>
      <c r="M15" s="1027"/>
      <c r="N15" s="1027"/>
      <c r="O15" s="1028"/>
      <c r="P15" s="1029"/>
      <c r="Q15" s="1029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5"/>
      <c r="C16" s="1026"/>
      <c r="D16" s="1025"/>
      <c r="E16" s="1025"/>
      <c r="F16" s="1025"/>
      <c r="G16" s="1025"/>
      <c r="H16" s="1025"/>
      <c r="I16" s="1025"/>
      <c r="J16" s="1025"/>
      <c r="K16" s="1027"/>
      <c r="L16" s="1027"/>
      <c r="M16" s="1027"/>
      <c r="N16" s="1027"/>
      <c r="O16" s="1028"/>
      <c r="P16" s="1029"/>
      <c r="Q16" s="1029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20"/>
      <c r="C17" s="1020"/>
      <c r="D17" s="1021"/>
      <c r="E17" s="1021"/>
      <c r="F17" s="1021"/>
      <c r="G17" s="1021"/>
      <c r="H17" s="1021"/>
      <c r="I17" s="1021"/>
      <c r="J17" s="1021"/>
      <c r="K17" s="1024"/>
      <c r="L17" s="1024"/>
      <c r="M17" s="1024"/>
      <c r="N17" s="1024"/>
      <c r="O17" s="1024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345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356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9" t="s">
        <v>326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00"/>
      <c r="C29" s="701"/>
      <c r="D29" s="701"/>
      <c r="E29" s="701"/>
      <c r="F29" s="701"/>
      <c r="G29" s="701"/>
      <c r="H29" s="701"/>
      <c r="I29" s="701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00" t="s">
        <v>338</v>
      </c>
      <c r="C30" s="701"/>
      <c r="D30" s="701"/>
      <c r="E30" s="701"/>
      <c r="F30" s="701"/>
      <c r="G30" s="701"/>
      <c r="H30" s="701"/>
      <c r="I30" s="701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9" customWidth="1"/>
    <col min="2" max="2" width="18.85546875" style="709" customWidth="1"/>
    <col min="3" max="3" width="12" style="709" customWidth="1"/>
    <col min="4" max="4" width="13.7109375" style="709" customWidth="1"/>
    <col min="5" max="5" width="12.85546875" style="709" bestFit="1" customWidth="1"/>
    <col min="6" max="6" width="13.85546875" style="709" customWidth="1"/>
    <col min="7" max="7" width="17.5703125" style="709" customWidth="1"/>
    <col min="8" max="8" width="9.140625" style="709"/>
    <col min="9" max="9" width="18.85546875" style="709" bestFit="1" customWidth="1"/>
    <col min="10" max="10" width="12.5703125" style="709" customWidth="1"/>
    <col min="11" max="252" width="9.140625" style="709"/>
    <col min="253" max="253" width="4.42578125" style="709" customWidth="1"/>
    <col min="254" max="254" width="20.85546875" style="709" customWidth="1"/>
    <col min="255" max="256" width="12" style="709" customWidth="1"/>
    <col min="257" max="257" width="14.5703125" style="709" customWidth="1"/>
    <col min="258" max="258" width="12.42578125" style="709" customWidth="1"/>
    <col min="259" max="259" width="19.7109375" style="709" customWidth="1"/>
    <col min="260" max="260" width="9.140625" style="709"/>
    <col min="261" max="261" width="16.85546875" style="709" customWidth="1"/>
    <col min="262" max="262" width="12.5703125" style="709" customWidth="1"/>
    <col min="263" max="263" width="11.7109375" style="709" customWidth="1"/>
    <col min="264" max="264" width="12.28515625" style="709" customWidth="1"/>
    <col min="265" max="508" width="9.140625" style="709"/>
    <col min="509" max="509" width="4.42578125" style="709" customWidth="1"/>
    <col min="510" max="510" width="20.85546875" style="709" customWidth="1"/>
    <col min="511" max="512" width="12" style="709" customWidth="1"/>
    <col min="513" max="513" width="14.5703125" style="709" customWidth="1"/>
    <col min="514" max="514" width="12.42578125" style="709" customWidth="1"/>
    <col min="515" max="515" width="19.7109375" style="709" customWidth="1"/>
    <col min="516" max="516" width="9.140625" style="709"/>
    <col min="517" max="517" width="16.85546875" style="709" customWidth="1"/>
    <col min="518" max="518" width="12.5703125" style="709" customWidth="1"/>
    <col min="519" max="519" width="11.7109375" style="709" customWidth="1"/>
    <col min="520" max="520" width="12.28515625" style="709" customWidth="1"/>
    <col min="521" max="764" width="9.140625" style="709"/>
    <col min="765" max="765" width="4.42578125" style="709" customWidth="1"/>
    <col min="766" max="766" width="20.85546875" style="709" customWidth="1"/>
    <col min="767" max="768" width="12" style="709" customWidth="1"/>
    <col min="769" max="769" width="14.5703125" style="709" customWidth="1"/>
    <col min="770" max="770" width="12.42578125" style="709" customWidth="1"/>
    <col min="771" max="771" width="19.7109375" style="709" customWidth="1"/>
    <col min="772" max="772" width="9.140625" style="709"/>
    <col min="773" max="773" width="16.85546875" style="709" customWidth="1"/>
    <col min="774" max="774" width="12.5703125" style="709" customWidth="1"/>
    <col min="775" max="775" width="11.7109375" style="709" customWidth="1"/>
    <col min="776" max="776" width="12.28515625" style="709" customWidth="1"/>
    <col min="777" max="1020" width="9.140625" style="709"/>
    <col min="1021" max="1021" width="4.42578125" style="709" customWidth="1"/>
    <col min="1022" max="1022" width="20.85546875" style="709" customWidth="1"/>
    <col min="1023" max="1024" width="12" style="709" customWidth="1"/>
    <col min="1025" max="1025" width="14.5703125" style="709" customWidth="1"/>
    <col min="1026" max="1026" width="12.42578125" style="709" customWidth="1"/>
    <col min="1027" max="1027" width="19.7109375" style="709" customWidth="1"/>
    <col min="1028" max="1028" width="9.140625" style="709"/>
    <col min="1029" max="1029" width="16.85546875" style="709" customWidth="1"/>
    <col min="1030" max="1030" width="12.5703125" style="709" customWidth="1"/>
    <col min="1031" max="1031" width="11.7109375" style="709" customWidth="1"/>
    <col min="1032" max="1032" width="12.28515625" style="709" customWidth="1"/>
    <col min="1033" max="1276" width="9.140625" style="709"/>
    <col min="1277" max="1277" width="4.42578125" style="709" customWidth="1"/>
    <col min="1278" max="1278" width="20.85546875" style="709" customWidth="1"/>
    <col min="1279" max="1280" width="12" style="709" customWidth="1"/>
    <col min="1281" max="1281" width="14.5703125" style="709" customWidth="1"/>
    <col min="1282" max="1282" width="12.42578125" style="709" customWidth="1"/>
    <col min="1283" max="1283" width="19.7109375" style="709" customWidth="1"/>
    <col min="1284" max="1284" width="9.140625" style="709"/>
    <col min="1285" max="1285" width="16.85546875" style="709" customWidth="1"/>
    <col min="1286" max="1286" width="12.5703125" style="709" customWidth="1"/>
    <col min="1287" max="1287" width="11.7109375" style="709" customWidth="1"/>
    <col min="1288" max="1288" width="12.28515625" style="709" customWidth="1"/>
    <col min="1289" max="1532" width="9.140625" style="709"/>
    <col min="1533" max="1533" width="4.42578125" style="709" customWidth="1"/>
    <col min="1534" max="1534" width="20.85546875" style="709" customWidth="1"/>
    <col min="1535" max="1536" width="12" style="709" customWidth="1"/>
    <col min="1537" max="1537" width="14.5703125" style="709" customWidth="1"/>
    <col min="1538" max="1538" width="12.42578125" style="709" customWidth="1"/>
    <col min="1539" max="1539" width="19.7109375" style="709" customWidth="1"/>
    <col min="1540" max="1540" width="9.140625" style="709"/>
    <col min="1541" max="1541" width="16.85546875" style="709" customWidth="1"/>
    <col min="1542" max="1542" width="12.5703125" style="709" customWidth="1"/>
    <col min="1543" max="1543" width="11.7109375" style="709" customWidth="1"/>
    <col min="1544" max="1544" width="12.28515625" style="709" customWidth="1"/>
    <col min="1545" max="1788" width="9.140625" style="709"/>
    <col min="1789" max="1789" width="4.42578125" style="709" customWidth="1"/>
    <col min="1790" max="1790" width="20.85546875" style="709" customWidth="1"/>
    <col min="1791" max="1792" width="12" style="709" customWidth="1"/>
    <col min="1793" max="1793" width="14.5703125" style="709" customWidth="1"/>
    <col min="1794" max="1794" width="12.42578125" style="709" customWidth="1"/>
    <col min="1795" max="1795" width="19.7109375" style="709" customWidth="1"/>
    <col min="1796" max="1796" width="9.140625" style="709"/>
    <col min="1797" max="1797" width="16.85546875" style="709" customWidth="1"/>
    <col min="1798" max="1798" width="12.5703125" style="709" customWidth="1"/>
    <col min="1799" max="1799" width="11.7109375" style="709" customWidth="1"/>
    <col min="1800" max="1800" width="12.28515625" style="709" customWidth="1"/>
    <col min="1801" max="2044" width="9.140625" style="709"/>
    <col min="2045" max="2045" width="4.42578125" style="709" customWidth="1"/>
    <col min="2046" max="2046" width="20.85546875" style="709" customWidth="1"/>
    <col min="2047" max="2048" width="12" style="709" customWidth="1"/>
    <col min="2049" max="2049" width="14.5703125" style="709" customWidth="1"/>
    <col min="2050" max="2050" width="12.42578125" style="709" customWidth="1"/>
    <col min="2051" max="2051" width="19.7109375" style="709" customWidth="1"/>
    <col min="2052" max="2052" width="9.140625" style="709"/>
    <col min="2053" max="2053" width="16.85546875" style="709" customWidth="1"/>
    <col min="2054" max="2054" width="12.5703125" style="709" customWidth="1"/>
    <col min="2055" max="2055" width="11.7109375" style="709" customWidth="1"/>
    <col min="2056" max="2056" width="12.28515625" style="709" customWidth="1"/>
    <col min="2057" max="2300" width="9.140625" style="709"/>
    <col min="2301" max="2301" width="4.42578125" style="709" customWidth="1"/>
    <col min="2302" max="2302" width="20.85546875" style="709" customWidth="1"/>
    <col min="2303" max="2304" width="12" style="709" customWidth="1"/>
    <col min="2305" max="2305" width="14.5703125" style="709" customWidth="1"/>
    <col min="2306" max="2306" width="12.42578125" style="709" customWidth="1"/>
    <col min="2307" max="2307" width="19.7109375" style="709" customWidth="1"/>
    <col min="2308" max="2308" width="9.140625" style="709"/>
    <col min="2309" max="2309" width="16.85546875" style="709" customWidth="1"/>
    <col min="2310" max="2310" width="12.5703125" style="709" customWidth="1"/>
    <col min="2311" max="2311" width="11.7109375" style="709" customWidth="1"/>
    <col min="2312" max="2312" width="12.28515625" style="709" customWidth="1"/>
    <col min="2313" max="2556" width="9.140625" style="709"/>
    <col min="2557" max="2557" width="4.42578125" style="709" customWidth="1"/>
    <col min="2558" max="2558" width="20.85546875" style="709" customWidth="1"/>
    <col min="2559" max="2560" width="12" style="709" customWidth="1"/>
    <col min="2561" max="2561" width="14.5703125" style="709" customWidth="1"/>
    <col min="2562" max="2562" width="12.42578125" style="709" customWidth="1"/>
    <col min="2563" max="2563" width="19.7109375" style="709" customWidth="1"/>
    <col min="2564" max="2564" width="9.140625" style="709"/>
    <col min="2565" max="2565" width="16.85546875" style="709" customWidth="1"/>
    <col min="2566" max="2566" width="12.5703125" style="709" customWidth="1"/>
    <col min="2567" max="2567" width="11.7109375" style="709" customWidth="1"/>
    <col min="2568" max="2568" width="12.28515625" style="709" customWidth="1"/>
    <col min="2569" max="2812" width="9.140625" style="709"/>
    <col min="2813" max="2813" width="4.42578125" style="709" customWidth="1"/>
    <col min="2814" max="2814" width="20.85546875" style="709" customWidth="1"/>
    <col min="2815" max="2816" width="12" style="709" customWidth="1"/>
    <col min="2817" max="2817" width="14.5703125" style="709" customWidth="1"/>
    <col min="2818" max="2818" width="12.42578125" style="709" customWidth="1"/>
    <col min="2819" max="2819" width="19.7109375" style="709" customWidth="1"/>
    <col min="2820" max="2820" width="9.140625" style="709"/>
    <col min="2821" max="2821" width="16.85546875" style="709" customWidth="1"/>
    <col min="2822" max="2822" width="12.5703125" style="709" customWidth="1"/>
    <col min="2823" max="2823" width="11.7109375" style="709" customWidth="1"/>
    <col min="2824" max="2824" width="12.28515625" style="709" customWidth="1"/>
    <col min="2825" max="3068" width="9.140625" style="709"/>
    <col min="3069" max="3069" width="4.42578125" style="709" customWidth="1"/>
    <col min="3070" max="3070" width="20.85546875" style="709" customWidth="1"/>
    <col min="3071" max="3072" width="12" style="709" customWidth="1"/>
    <col min="3073" max="3073" width="14.5703125" style="709" customWidth="1"/>
    <col min="3074" max="3074" width="12.42578125" style="709" customWidth="1"/>
    <col min="3075" max="3075" width="19.7109375" style="709" customWidth="1"/>
    <col min="3076" max="3076" width="9.140625" style="709"/>
    <col min="3077" max="3077" width="16.85546875" style="709" customWidth="1"/>
    <col min="3078" max="3078" width="12.5703125" style="709" customWidth="1"/>
    <col min="3079" max="3079" width="11.7109375" style="709" customWidth="1"/>
    <col min="3080" max="3080" width="12.28515625" style="709" customWidth="1"/>
    <col min="3081" max="3324" width="9.140625" style="709"/>
    <col min="3325" max="3325" width="4.42578125" style="709" customWidth="1"/>
    <col min="3326" max="3326" width="20.85546875" style="709" customWidth="1"/>
    <col min="3327" max="3328" width="12" style="709" customWidth="1"/>
    <col min="3329" max="3329" width="14.5703125" style="709" customWidth="1"/>
    <col min="3330" max="3330" width="12.42578125" style="709" customWidth="1"/>
    <col min="3331" max="3331" width="19.7109375" style="709" customWidth="1"/>
    <col min="3332" max="3332" width="9.140625" style="709"/>
    <col min="3333" max="3333" width="16.85546875" style="709" customWidth="1"/>
    <col min="3334" max="3334" width="12.5703125" style="709" customWidth="1"/>
    <col min="3335" max="3335" width="11.7109375" style="709" customWidth="1"/>
    <col min="3336" max="3336" width="12.28515625" style="709" customWidth="1"/>
    <col min="3337" max="3580" width="9.140625" style="709"/>
    <col min="3581" max="3581" width="4.42578125" style="709" customWidth="1"/>
    <col min="3582" max="3582" width="20.85546875" style="709" customWidth="1"/>
    <col min="3583" max="3584" width="12" style="709" customWidth="1"/>
    <col min="3585" max="3585" width="14.5703125" style="709" customWidth="1"/>
    <col min="3586" max="3586" width="12.42578125" style="709" customWidth="1"/>
    <col min="3587" max="3587" width="19.7109375" style="709" customWidth="1"/>
    <col min="3588" max="3588" width="9.140625" style="709"/>
    <col min="3589" max="3589" width="16.85546875" style="709" customWidth="1"/>
    <col min="3590" max="3590" width="12.5703125" style="709" customWidth="1"/>
    <col min="3591" max="3591" width="11.7109375" style="709" customWidth="1"/>
    <col min="3592" max="3592" width="12.28515625" style="709" customWidth="1"/>
    <col min="3593" max="3836" width="9.140625" style="709"/>
    <col min="3837" max="3837" width="4.42578125" style="709" customWidth="1"/>
    <col min="3838" max="3838" width="20.85546875" style="709" customWidth="1"/>
    <col min="3839" max="3840" width="12" style="709" customWidth="1"/>
    <col min="3841" max="3841" width="14.5703125" style="709" customWidth="1"/>
    <col min="3842" max="3842" width="12.42578125" style="709" customWidth="1"/>
    <col min="3843" max="3843" width="19.7109375" style="709" customWidth="1"/>
    <col min="3844" max="3844" width="9.140625" style="709"/>
    <col min="3845" max="3845" width="16.85546875" style="709" customWidth="1"/>
    <col min="3846" max="3846" width="12.5703125" style="709" customWidth="1"/>
    <col min="3847" max="3847" width="11.7109375" style="709" customWidth="1"/>
    <col min="3848" max="3848" width="12.28515625" style="709" customWidth="1"/>
    <col min="3849" max="4092" width="9.140625" style="709"/>
    <col min="4093" max="4093" width="4.42578125" style="709" customWidth="1"/>
    <col min="4094" max="4094" width="20.85546875" style="709" customWidth="1"/>
    <col min="4095" max="4096" width="12" style="709" customWidth="1"/>
    <col min="4097" max="4097" width="14.5703125" style="709" customWidth="1"/>
    <col min="4098" max="4098" width="12.42578125" style="709" customWidth="1"/>
    <col min="4099" max="4099" width="19.7109375" style="709" customWidth="1"/>
    <col min="4100" max="4100" width="9.140625" style="709"/>
    <col min="4101" max="4101" width="16.85546875" style="709" customWidth="1"/>
    <col min="4102" max="4102" width="12.5703125" style="709" customWidth="1"/>
    <col min="4103" max="4103" width="11.7109375" style="709" customWidth="1"/>
    <col min="4104" max="4104" width="12.28515625" style="709" customWidth="1"/>
    <col min="4105" max="4348" width="9.140625" style="709"/>
    <col min="4349" max="4349" width="4.42578125" style="709" customWidth="1"/>
    <col min="4350" max="4350" width="20.85546875" style="709" customWidth="1"/>
    <col min="4351" max="4352" width="12" style="709" customWidth="1"/>
    <col min="4353" max="4353" width="14.5703125" style="709" customWidth="1"/>
    <col min="4354" max="4354" width="12.42578125" style="709" customWidth="1"/>
    <col min="4355" max="4355" width="19.7109375" style="709" customWidth="1"/>
    <col min="4356" max="4356" width="9.140625" style="709"/>
    <col min="4357" max="4357" width="16.85546875" style="709" customWidth="1"/>
    <col min="4358" max="4358" width="12.5703125" style="709" customWidth="1"/>
    <col min="4359" max="4359" width="11.7109375" style="709" customWidth="1"/>
    <col min="4360" max="4360" width="12.28515625" style="709" customWidth="1"/>
    <col min="4361" max="4604" width="9.140625" style="709"/>
    <col min="4605" max="4605" width="4.42578125" style="709" customWidth="1"/>
    <col min="4606" max="4606" width="20.85546875" style="709" customWidth="1"/>
    <col min="4607" max="4608" width="12" style="709" customWidth="1"/>
    <col min="4609" max="4609" width="14.5703125" style="709" customWidth="1"/>
    <col min="4610" max="4610" width="12.42578125" style="709" customWidth="1"/>
    <col min="4611" max="4611" width="19.7109375" style="709" customWidth="1"/>
    <col min="4612" max="4612" width="9.140625" style="709"/>
    <col min="4613" max="4613" width="16.85546875" style="709" customWidth="1"/>
    <col min="4614" max="4614" width="12.5703125" style="709" customWidth="1"/>
    <col min="4615" max="4615" width="11.7109375" style="709" customWidth="1"/>
    <col min="4616" max="4616" width="12.28515625" style="709" customWidth="1"/>
    <col min="4617" max="4860" width="9.140625" style="709"/>
    <col min="4861" max="4861" width="4.42578125" style="709" customWidth="1"/>
    <col min="4862" max="4862" width="20.85546875" style="709" customWidth="1"/>
    <col min="4863" max="4864" width="12" style="709" customWidth="1"/>
    <col min="4865" max="4865" width="14.5703125" style="709" customWidth="1"/>
    <col min="4866" max="4866" width="12.42578125" style="709" customWidth="1"/>
    <col min="4867" max="4867" width="19.7109375" style="709" customWidth="1"/>
    <col min="4868" max="4868" width="9.140625" style="709"/>
    <col min="4869" max="4869" width="16.85546875" style="709" customWidth="1"/>
    <col min="4870" max="4870" width="12.5703125" style="709" customWidth="1"/>
    <col min="4871" max="4871" width="11.7109375" style="709" customWidth="1"/>
    <col min="4872" max="4872" width="12.28515625" style="709" customWidth="1"/>
    <col min="4873" max="5116" width="9.140625" style="709"/>
    <col min="5117" max="5117" width="4.42578125" style="709" customWidth="1"/>
    <col min="5118" max="5118" width="20.85546875" style="709" customWidth="1"/>
    <col min="5119" max="5120" width="12" style="709" customWidth="1"/>
    <col min="5121" max="5121" width="14.5703125" style="709" customWidth="1"/>
    <col min="5122" max="5122" width="12.42578125" style="709" customWidth="1"/>
    <col min="5123" max="5123" width="19.7109375" style="709" customWidth="1"/>
    <col min="5124" max="5124" width="9.140625" style="709"/>
    <col min="5125" max="5125" width="16.85546875" style="709" customWidth="1"/>
    <col min="5126" max="5126" width="12.5703125" style="709" customWidth="1"/>
    <col min="5127" max="5127" width="11.7109375" style="709" customWidth="1"/>
    <col min="5128" max="5128" width="12.28515625" style="709" customWidth="1"/>
    <col min="5129" max="5372" width="9.140625" style="709"/>
    <col min="5373" max="5373" width="4.42578125" style="709" customWidth="1"/>
    <col min="5374" max="5374" width="20.85546875" style="709" customWidth="1"/>
    <col min="5375" max="5376" width="12" style="709" customWidth="1"/>
    <col min="5377" max="5377" width="14.5703125" style="709" customWidth="1"/>
    <col min="5378" max="5378" width="12.42578125" style="709" customWidth="1"/>
    <col min="5379" max="5379" width="19.7109375" style="709" customWidth="1"/>
    <col min="5380" max="5380" width="9.140625" style="709"/>
    <col min="5381" max="5381" width="16.85546875" style="709" customWidth="1"/>
    <col min="5382" max="5382" width="12.5703125" style="709" customWidth="1"/>
    <col min="5383" max="5383" width="11.7109375" style="709" customWidth="1"/>
    <col min="5384" max="5384" width="12.28515625" style="709" customWidth="1"/>
    <col min="5385" max="5628" width="9.140625" style="709"/>
    <col min="5629" max="5629" width="4.42578125" style="709" customWidth="1"/>
    <col min="5630" max="5630" width="20.85546875" style="709" customWidth="1"/>
    <col min="5631" max="5632" width="12" style="709" customWidth="1"/>
    <col min="5633" max="5633" width="14.5703125" style="709" customWidth="1"/>
    <col min="5634" max="5634" width="12.42578125" style="709" customWidth="1"/>
    <col min="5635" max="5635" width="19.7109375" style="709" customWidth="1"/>
    <col min="5636" max="5636" width="9.140625" style="709"/>
    <col min="5637" max="5637" width="16.85546875" style="709" customWidth="1"/>
    <col min="5638" max="5638" width="12.5703125" style="709" customWidth="1"/>
    <col min="5639" max="5639" width="11.7109375" style="709" customWidth="1"/>
    <col min="5640" max="5640" width="12.28515625" style="709" customWidth="1"/>
    <col min="5641" max="5884" width="9.140625" style="709"/>
    <col min="5885" max="5885" width="4.42578125" style="709" customWidth="1"/>
    <col min="5886" max="5886" width="20.85546875" style="709" customWidth="1"/>
    <col min="5887" max="5888" width="12" style="709" customWidth="1"/>
    <col min="5889" max="5889" width="14.5703125" style="709" customWidth="1"/>
    <col min="5890" max="5890" width="12.42578125" style="709" customWidth="1"/>
    <col min="5891" max="5891" width="19.7109375" style="709" customWidth="1"/>
    <col min="5892" max="5892" width="9.140625" style="709"/>
    <col min="5893" max="5893" width="16.85546875" style="709" customWidth="1"/>
    <col min="5894" max="5894" width="12.5703125" style="709" customWidth="1"/>
    <col min="5895" max="5895" width="11.7109375" style="709" customWidth="1"/>
    <col min="5896" max="5896" width="12.28515625" style="709" customWidth="1"/>
    <col min="5897" max="6140" width="9.140625" style="709"/>
    <col min="6141" max="6141" width="4.42578125" style="709" customWidth="1"/>
    <col min="6142" max="6142" width="20.85546875" style="709" customWidth="1"/>
    <col min="6143" max="6144" width="12" style="709" customWidth="1"/>
    <col min="6145" max="6145" width="14.5703125" style="709" customWidth="1"/>
    <col min="6146" max="6146" width="12.42578125" style="709" customWidth="1"/>
    <col min="6147" max="6147" width="19.7109375" style="709" customWidth="1"/>
    <col min="6148" max="6148" width="9.140625" style="709"/>
    <col min="6149" max="6149" width="16.85546875" style="709" customWidth="1"/>
    <col min="6150" max="6150" width="12.5703125" style="709" customWidth="1"/>
    <col min="6151" max="6151" width="11.7109375" style="709" customWidth="1"/>
    <col min="6152" max="6152" width="12.28515625" style="709" customWidth="1"/>
    <col min="6153" max="6396" width="9.140625" style="709"/>
    <col min="6397" max="6397" width="4.42578125" style="709" customWidth="1"/>
    <col min="6398" max="6398" width="20.85546875" style="709" customWidth="1"/>
    <col min="6399" max="6400" width="12" style="709" customWidth="1"/>
    <col min="6401" max="6401" width="14.5703125" style="709" customWidth="1"/>
    <col min="6402" max="6402" width="12.42578125" style="709" customWidth="1"/>
    <col min="6403" max="6403" width="19.7109375" style="709" customWidth="1"/>
    <col min="6404" max="6404" width="9.140625" style="709"/>
    <col min="6405" max="6405" width="16.85546875" style="709" customWidth="1"/>
    <col min="6406" max="6406" width="12.5703125" style="709" customWidth="1"/>
    <col min="6407" max="6407" width="11.7109375" style="709" customWidth="1"/>
    <col min="6408" max="6408" width="12.28515625" style="709" customWidth="1"/>
    <col min="6409" max="6652" width="9.140625" style="709"/>
    <col min="6653" max="6653" width="4.42578125" style="709" customWidth="1"/>
    <col min="6654" max="6654" width="20.85546875" style="709" customWidth="1"/>
    <col min="6655" max="6656" width="12" style="709" customWidth="1"/>
    <col min="6657" max="6657" width="14.5703125" style="709" customWidth="1"/>
    <col min="6658" max="6658" width="12.42578125" style="709" customWidth="1"/>
    <col min="6659" max="6659" width="19.7109375" style="709" customWidth="1"/>
    <col min="6660" max="6660" width="9.140625" style="709"/>
    <col min="6661" max="6661" width="16.85546875" style="709" customWidth="1"/>
    <col min="6662" max="6662" width="12.5703125" style="709" customWidth="1"/>
    <col min="6663" max="6663" width="11.7109375" style="709" customWidth="1"/>
    <col min="6664" max="6664" width="12.28515625" style="709" customWidth="1"/>
    <col min="6665" max="6908" width="9.140625" style="709"/>
    <col min="6909" max="6909" width="4.42578125" style="709" customWidth="1"/>
    <col min="6910" max="6910" width="20.85546875" style="709" customWidth="1"/>
    <col min="6911" max="6912" width="12" style="709" customWidth="1"/>
    <col min="6913" max="6913" width="14.5703125" style="709" customWidth="1"/>
    <col min="6914" max="6914" width="12.42578125" style="709" customWidth="1"/>
    <col min="6915" max="6915" width="19.7109375" style="709" customWidth="1"/>
    <col min="6916" max="6916" width="9.140625" style="709"/>
    <col min="6917" max="6917" width="16.85546875" style="709" customWidth="1"/>
    <col min="6918" max="6918" width="12.5703125" style="709" customWidth="1"/>
    <col min="6919" max="6919" width="11.7109375" style="709" customWidth="1"/>
    <col min="6920" max="6920" width="12.28515625" style="709" customWidth="1"/>
    <col min="6921" max="7164" width="9.140625" style="709"/>
    <col min="7165" max="7165" width="4.42578125" style="709" customWidth="1"/>
    <col min="7166" max="7166" width="20.85546875" style="709" customWidth="1"/>
    <col min="7167" max="7168" width="12" style="709" customWidth="1"/>
    <col min="7169" max="7169" width="14.5703125" style="709" customWidth="1"/>
    <col min="7170" max="7170" width="12.42578125" style="709" customWidth="1"/>
    <col min="7171" max="7171" width="19.7109375" style="709" customWidth="1"/>
    <col min="7172" max="7172" width="9.140625" style="709"/>
    <col min="7173" max="7173" width="16.85546875" style="709" customWidth="1"/>
    <col min="7174" max="7174" width="12.5703125" style="709" customWidth="1"/>
    <col min="7175" max="7175" width="11.7109375" style="709" customWidth="1"/>
    <col min="7176" max="7176" width="12.28515625" style="709" customWidth="1"/>
    <col min="7177" max="7420" width="9.140625" style="709"/>
    <col min="7421" max="7421" width="4.42578125" style="709" customWidth="1"/>
    <col min="7422" max="7422" width="20.85546875" style="709" customWidth="1"/>
    <col min="7423" max="7424" width="12" style="709" customWidth="1"/>
    <col min="7425" max="7425" width="14.5703125" style="709" customWidth="1"/>
    <col min="7426" max="7426" width="12.42578125" style="709" customWidth="1"/>
    <col min="7427" max="7427" width="19.7109375" style="709" customWidth="1"/>
    <col min="7428" max="7428" width="9.140625" style="709"/>
    <col min="7429" max="7429" width="16.85546875" style="709" customWidth="1"/>
    <col min="7430" max="7430" width="12.5703125" style="709" customWidth="1"/>
    <col min="7431" max="7431" width="11.7109375" style="709" customWidth="1"/>
    <col min="7432" max="7432" width="12.28515625" style="709" customWidth="1"/>
    <col min="7433" max="7676" width="9.140625" style="709"/>
    <col min="7677" max="7677" width="4.42578125" style="709" customWidth="1"/>
    <col min="7678" max="7678" width="20.85546875" style="709" customWidth="1"/>
    <col min="7679" max="7680" width="12" style="709" customWidth="1"/>
    <col min="7681" max="7681" width="14.5703125" style="709" customWidth="1"/>
    <col min="7682" max="7682" width="12.42578125" style="709" customWidth="1"/>
    <col min="7683" max="7683" width="19.7109375" style="709" customWidth="1"/>
    <col min="7684" max="7684" width="9.140625" style="709"/>
    <col min="7685" max="7685" width="16.85546875" style="709" customWidth="1"/>
    <col min="7686" max="7686" width="12.5703125" style="709" customWidth="1"/>
    <col min="7687" max="7687" width="11.7109375" style="709" customWidth="1"/>
    <col min="7688" max="7688" width="12.28515625" style="709" customWidth="1"/>
    <col min="7689" max="7932" width="9.140625" style="709"/>
    <col min="7933" max="7933" width="4.42578125" style="709" customWidth="1"/>
    <col min="7934" max="7934" width="20.85546875" style="709" customWidth="1"/>
    <col min="7935" max="7936" width="12" style="709" customWidth="1"/>
    <col min="7937" max="7937" width="14.5703125" style="709" customWidth="1"/>
    <col min="7938" max="7938" width="12.42578125" style="709" customWidth="1"/>
    <col min="7939" max="7939" width="19.7109375" style="709" customWidth="1"/>
    <col min="7940" max="7940" width="9.140625" style="709"/>
    <col min="7941" max="7941" width="16.85546875" style="709" customWidth="1"/>
    <col min="7942" max="7942" width="12.5703125" style="709" customWidth="1"/>
    <col min="7943" max="7943" width="11.7109375" style="709" customWidth="1"/>
    <col min="7944" max="7944" width="12.28515625" style="709" customWidth="1"/>
    <col min="7945" max="8188" width="9.140625" style="709"/>
    <col min="8189" max="8189" width="4.42578125" style="709" customWidth="1"/>
    <col min="8190" max="8190" width="20.85546875" style="709" customWidth="1"/>
    <col min="8191" max="8192" width="12" style="709" customWidth="1"/>
    <col min="8193" max="8193" width="14.5703125" style="709" customWidth="1"/>
    <col min="8194" max="8194" width="12.42578125" style="709" customWidth="1"/>
    <col min="8195" max="8195" width="19.7109375" style="709" customWidth="1"/>
    <col min="8196" max="8196" width="9.140625" style="709"/>
    <col min="8197" max="8197" width="16.85546875" style="709" customWidth="1"/>
    <col min="8198" max="8198" width="12.5703125" style="709" customWidth="1"/>
    <col min="8199" max="8199" width="11.7109375" style="709" customWidth="1"/>
    <col min="8200" max="8200" width="12.28515625" style="709" customWidth="1"/>
    <col min="8201" max="8444" width="9.140625" style="709"/>
    <col min="8445" max="8445" width="4.42578125" style="709" customWidth="1"/>
    <col min="8446" max="8446" width="20.85546875" style="709" customWidth="1"/>
    <col min="8447" max="8448" width="12" style="709" customWidth="1"/>
    <col min="8449" max="8449" width="14.5703125" style="709" customWidth="1"/>
    <col min="8450" max="8450" width="12.42578125" style="709" customWidth="1"/>
    <col min="8451" max="8451" width="19.7109375" style="709" customWidth="1"/>
    <col min="8452" max="8452" width="9.140625" style="709"/>
    <col min="8453" max="8453" width="16.85546875" style="709" customWidth="1"/>
    <col min="8454" max="8454" width="12.5703125" style="709" customWidth="1"/>
    <col min="8455" max="8455" width="11.7109375" style="709" customWidth="1"/>
    <col min="8456" max="8456" width="12.28515625" style="709" customWidth="1"/>
    <col min="8457" max="8700" width="9.140625" style="709"/>
    <col min="8701" max="8701" width="4.42578125" style="709" customWidth="1"/>
    <col min="8702" max="8702" width="20.85546875" style="709" customWidth="1"/>
    <col min="8703" max="8704" width="12" style="709" customWidth="1"/>
    <col min="8705" max="8705" width="14.5703125" style="709" customWidth="1"/>
    <col min="8706" max="8706" width="12.42578125" style="709" customWidth="1"/>
    <col min="8707" max="8707" width="19.7109375" style="709" customWidth="1"/>
    <col min="8708" max="8708" width="9.140625" style="709"/>
    <col min="8709" max="8709" width="16.85546875" style="709" customWidth="1"/>
    <col min="8710" max="8710" width="12.5703125" style="709" customWidth="1"/>
    <col min="8711" max="8711" width="11.7109375" style="709" customWidth="1"/>
    <col min="8712" max="8712" width="12.28515625" style="709" customWidth="1"/>
    <col min="8713" max="8956" width="9.140625" style="709"/>
    <col min="8957" max="8957" width="4.42578125" style="709" customWidth="1"/>
    <col min="8958" max="8958" width="20.85546875" style="709" customWidth="1"/>
    <col min="8959" max="8960" width="12" style="709" customWidth="1"/>
    <col min="8961" max="8961" width="14.5703125" style="709" customWidth="1"/>
    <col min="8962" max="8962" width="12.42578125" style="709" customWidth="1"/>
    <col min="8963" max="8963" width="19.7109375" style="709" customWidth="1"/>
    <col min="8964" max="8964" width="9.140625" style="709"/>
    <col min="8965" max="8965" width="16.85546875" style="709" customWidth="1"/>
    <col min="8966" max="8966" width="12.5703125" style="709" customWidth="1"/>
    <col min="8967" max="8967" width="11.7109375" style="709" customWidth="1"/>
    <col min="8968" max="8968" width="12.28515625" style="709" customWidth="1"/>
    <col min="8969" max="9212" width="9.140625" style="709"/>
    <col min="9213" max="9213" width="4.42578125" style="709" customWidth="1"/>
    <col min="9214" max="9214" width="20.85546875" style="709" customWidth="1"/>
    <col min="9215" max="9216" width="12" style="709" customWidth="1"/>
    <col min="9217" max="9217" width="14.5703125" style="709" customWidth="1"/>
    <col min="9218" max="9218" width="12.42578125" style="709" customWidth="1"/>
    <col min="9219" max="9219" width="19.7109375" style="709" customWidth="1"/>
    <col min="9220" max="9220" width="9.140625" style="709"/>
    <col min="9221" max="9221" width="16.85546875" style="709" customWidth="1"/>
    <col min="9222" max="9222" width="12.5703125" style="709" customWidth="1"/>
    <col min="9223" max="9223" width="11.7109375" style="709" customWidth="1"/>
    <col min="9224" max="9224" width="12.28515625" style="709" customWidth="1"/>
    <col min="9225" max="9468" width="9.140625" style="709"/>
    <col min="9469" max="9469" width="4.42578125" style="709" customWidth="1"/>
    <col min="9470" max="9470" width="20.85546875" style="709" customWidth="1"/>
    <col min="9471" max="9472" width="12" style="709" customWidth="1"/>
    <col min="9473" max="9473" width="14.5703125" style="709" customWidth="1"/>
    <col min="9474" max="9474" width="12.42578125" style="709" customWidth="1"/>
    <col min="9475" max="9475" width="19.7109375" style="709" customWidth="1"/>
    <col min="9476" max="9476" width="9.140625" style="709"/>
    <col min="9477" max="9477" width="16.85546875" style="709" customWidth="1"/>
    <col min="9478" max="9478" width="12.5703125" style="709" customWidth="1"/>
    <col min="9479" max="9479" width="11.7109375" style="709" customWidth="1"/>
    <col min="9480" max="9480" width="12.28515625" style="709" customWidth="1"/>
    <col min="9481" max="9724" width="9.140625" style="709"/>
    <col min="9725" max="9725" width="4.42578125" style="709" customWidth="1"/>
    <col min="9726" max="9726" width="20.85546875" style="709" customWidth="1"/>
    <col min="9727" max="9728" width="12" style="709" customWidth="1"/>
    <col min="9729" max="9729" width="14.5703125" style="709" customWidth="1"/>
    <col min="9730" max="9730" width="12.42578125" style="709" customWidth="1"/>
    <col min="9731" max="9731" width="19.7109375" style="709" customWidth="1"/>
    <col min="9732" max="9732" width="9.140625" style="709"/>
    <col min="9733" max="9733" width="16.85546875" style="709" customWidth="1"/>
    <col min="9734" max="9734" width="12.5703125" style="709" customWidth="1"/>
    <col min="9735" max="9735" width="11.7109375" style="709" customWidth="1"/>
    <col min="9736" max="9736" width="12.28515625" style="709" customWidth="1"/>
    <col min="9737" max="9980" width="9.140625" style="709"/>
    <col min="9981" max="9981" width="4.42578125" style="709" customWidth="1"/>
    <col min="9982" max="9982" width="20.85546875" style="709" customWidth="1"/>
    <col min="9983" max="9984" width="12" style="709" customWidth="1"/>
    <col min="9985" max="9985" width="14.5703125" style="709" customWidth="1"/>
    <col min="9986" max="9986" width="12.42578125" style="709" customWidth="1"/>
    <col min="9987" max="9987" width="19.7109375" style="709" customWidth="1"/>
    <col min="9988" max="9988" width="9.140625" style="709"/>
    <col min="9989" max="9989" width="16.85546875" style="709" customWidth="1"/>
    <col min="9990" max="9990" width="12.5703125" style="709" customWidth="1"/>
    <col min="9991" max="9991" width="11.7109375" style="709" customWidth="1"/>
    <col min="9992" max="9992" width="12.28515625" style="709" customWidth="1"/>
    <col min="9993" max="10236" width="9.140625" style="709"/>
    <col min="10237" max="10237" width="4.42578125" style="709" customWidth="1"/>
    <col min="10238" max="10238" width="20.85546875" style="709" customWidth="1"/>
    <col min="10239" max="10240" width="12" style="709" customWidth="1"/>
    <col min="10241" max="10241" width="14.5703125" style="709" customWidth="1"/>
    <col min="10242" max="10242" width="12.42578125" style="709" customWidth="1"/>
    <col min="10243" max="10243" width="19.7109375" style="709" customWidth="1"/>
    <col min="10244" max="10244" width="9.140625" style="709"/>
    <col min="10245" max="10245" width="16.85546875" style="709" customWidth="1"/>
    <col min="10246" max="10246" width="12.5703125" style="709" customWidth="1"/>
    <col min="10247" max="10247" width="11.7109375" style="709" customWidth="1"/>
    <col min="10248" max="10248" width="12.28515625" style="709" customWidth="1"/>
    <col min="10249" max="10492" width="9.140625" style="709"/>
    <col min="10493" max="10493" width="4.42578125" style="709" customWidth="1"/>
    <col min="10494" max="10494" width="20.85546875" style="709" customWidth="1"/>
    <col min="10495" max="10496" width="12" style="709" customWidth="1"/>
    <col min="10497" max="10497" width="14.5703125" style="709" customWidth="1"/>
    <col min="10498" max="10498" width="12.42578125" style="709" customWidth="1"/>
    <col min="10499" max="10499" width="19.7109375" style="709" customWidth="1"/>
    <col min="10500" max="10500" width="9.140625" style="709"/>
    <col min="10501" max="10501" width="16.85546875" style="709" customWidth="1"/>
    <col min="10502" max="10502" width="12.5703125" style="709" customWidth="1"/>
    <col min="10503" max="10503" width="11.7109375" style="709" customWidth="1"/>
    <col min="10504" max="10504" width="12.28515625" style="709" customWidth="1"/>
    <col min="10505" max="10748" width="9.140625" style="709"/>
    <col min="10749" max="10749" width="4.42578125" style="709" customWidth="1"/>
    <col min="10750" max="10750" width="20.85546875" style="709" customWidth="1"/>
    <col min="10751" max="10752" width="12" style="709" customWidth="1"/>
    <col min="10753" max="10753" width="14.5703125" style="709" customWidth="1"/>
    <col min="10754" max="10754" width="12.42578125" style="709" customWidth="1"/>
    <col min="10755" max="10755" width="19.7109375" style="709" customWidth="1"/>
    <col min="10756" max="10756" width="9.140625" style="709"/>
    <col min="10757" max="10757" width="16.85546875" style="709" customWidth="1"/>
    <col min="10758" max="10758" width="12.5703125" style="709" customWidth="1"/>
    <col min="10759" max="10759" width="11.7109375" style="709" customWidth="1"/>
    <col min="10760" max="10760" width="12.28515625" style="709" customWidth="1"/>
    <col min="10761" max="11004" width="9.140625" style="709"/>
    <col min="11005" max="11005" width="4.42578125" style="709" customWidth="1"/>
    <col min="11006" max="11006" width="20.85546875" style="709" customWidth="1"/>
    <col min="11007" max="11008" width="12" style="709" customWidth="1"/>
    <col min="11009" max="11009" width="14.5703125" style="709" customWidth="1"/>
    <col min="11010" max="11010" width="12.42578125" style="709" customWidth="1"/>
    <col min="11011" max="11011" width="19.7109375" style="709" customWidth="1"/>
    <col min="11012" max="11012" width="9.140625" style="709"/>
    <col min="11013" max="11013" width="16.85546875" style="709" customWidth="1"/>
    <col min="11014" max="11014" width="12.5703125" style="709" customWidth="1"/>
    <col min="11015" max="11015" width="11.7109375" style="709" customWidth="1"/>
    <col min="11016" max="11016" width="12.28515625" style="709" customWidth="1"/>
    <col min="11017" max="11260" width="9.140625" style="709"/>
    <col min="11261" max="11261" width="4.42578125" style="709" customWidth="1"/>
    <col min="11262" max="11262" width="20.85546875" style="709" customWidth="1"/>
    <col min="11263" max="11264" width="12" style="709" customWidth="1"/>
    <col min="11265" max="11265" width="14.5703125" style="709" customWidth="1"/>
    <col min="11266" max="11266" width="12.42578125" style="709" customWidth="1"/>
    <col min="11267" max="11267" width="19.7109375" style="709" customWidth="1"/>
    <col min="11268" max="11268" width="9.140625" style="709"/>
    <col min="11269" max="11269" width="16.85546875" style="709" customWidth="1"/>
    <col min="11270" max="11270" width="12.5703125" style="709" customWidth="1"/>
    <col min="11271" max="11271" width="11.7109375" style="709" customWidth="1"/>
    <col min="11272" max="11272" width="12.28515625" style="709" customWidth="1"/>
    <col min="11273" max="11516" width="9.140625" style="709"/>
    <col min="11517" max="11517" width="4.42578125" style="709" customWidth="1"/>
    <col min="11518" max="11518" width="20.85546875" style="709" customWidth="1"/>
    <col min="11519" max="11520" width="12" style="709" customWidth="1"/>
    <col min="11521" max="11521" width="14.5703125" style="709" customWidth="1"/>
    <col min="11522" max="11522" width="12.42578125" style="709" customWidth="1"/>
    <col min="11523" max="11523" width="19.7109375" style="709" customWidth="1"/>
    <col min="11524" max="11524" width="9.140625" style="709"/>
    <col min="11525" max="11525" width="16.85546875" style="709" customWidth="1"/>
    <col min="11526" max="11526" width="12.5703125" style="709" customWidth="1"/>
    <col min="11527" max="11527" width="11.7109375" style="709" customWidth="1"/>
    <col min="11528" max="11528" width="12.28515625" style="709" customWidth="1"/>
    <col min="11529" max="11772" width="9.140625" style="709"/>
    <col min="11773" max="11773" width="4.42578125" style="709" customWidth="1"/>
    <col min="11774" max="11774" width="20.85546875" style="709" customWidth="1"/>
    <col min="11775" max="11776" width="12" style="709" customWidth="1"/>
    <col min="11777" max="11777" width="14.5703125" style="709" customWidth="1"/>
    <col min="11778" max="11778" width="12.42578125" style="709" customWidth="1"/>
    <col min="11779" max="11779" width="19.7109375" style="709" customWidth="1"/>
    <col min="11780" max="11780" width="9.140625" style="709"/>
    <col min="11781" max="11781" width="16.85546875" style="709" customWidth="1"/>
    <col min="11782" max="11782" width="12.5703125" style="709" customWidth="1"/>
    <col min="11783" max="11783" width="11.7109375" style="709" customWidth="1"/>
    <col min="11784" max="11784" width="12.28515625" style="709" customWidth="1"/>
    <col min="11785" max="12028" width="9.140625" style="709"/>
    <col min="12029" max="12029" width="4.42578125" style="709" customWidth="1"/>
    <col min="12030" max="12030" width="20.85546875" style="709" customWidth="1"/>
    <col min="12031" max="12032" width="12" style="709" customWidth="1"/>
    <col min="12033" max="12033" width="14.5703125" style="709" customWidth="1"/>
    <col min="12034" max="12034" width="12.42578125" style="709" customWidth="1"/>
    <col min="12035" max="12035" width="19.7109375" style="709" customWidth="1"/>
    <col min="12036" max="12036" width="9.140625" style="709"/>
    <col min="12037" max="12037" width="16.85546875" style="709" customWidth="1"/>
    <col min="12038" max="12038" width="12.5703125" style="709" customWidth="1"/>
    <col min="12039" max="12039" width="11.7109375" style="709" customWidth="1"/>
    <col min="12040" max="12040" width="12.28515625" style="709" customWidth="1"/>
    <col min="12041" max="12284" width="9.140625" style="709"/>
    <col min="12285" max="12285" width="4.42578125" style="709" customWidth="1"/>
    <col min="12286" max="12286" width="20.85546875" style="709" customWidth="1"/>
    <col min="12287" max="12288" width="12" style="709" customWidth="1"/>
    <col min="12289" max="12289" width="14.5703125" style="709" customWidth="1"/>
    <col min="12290" max="12290" width="12.42578125" style="709" customWidth="1"/>
    <col min="12291" max="12291" width="19.7109375" style="709" customWidth="1"/>
    <col min="12292" max="12292" width="9.140625" style="709"/>
    <col min="12293" max="12293" width="16.85546875" style="709" customWidth="1"/>
    <col min="12294" max="12294" width="12.5703125" style="709" customWidth="1"/>
    <col min="12295" max="12295" width="11.7109375" style="709" customWidth="1"/>
    <col min="12296" max="12296" width="12.28515625" style="709" customWidth="1"/>
    <col min="12297" max="12540" width="9.140625" style="709"/>
    <col min="12541" max="12541" width="4.42578125" style="709" customWidth="1"/>
    <col min="12542" max="12542" width="20.85546875" style="709" customWidth="1"/>
    <col min="12543" max="12544" width="12" style="709" customWidth="1"/>
    <col min="12545" max="12545" width="14.5703125" style="709" customWidth="1"/>
    <col min="12546" max="12546" width="12.42578125" style="709" customWidth="1"/>
    <col min="12547" max="12547" width="19.7109375" style="709" customWidth="1"/>
    <col min="12548" max="12548" width="9.140625" style="709"/>
    <col min="12549" max="12549" width="16.85546875" style="709" customWidth="1"/>
    <col min="12550" max="12550" width="12.5703125" style="709" customWidth="1"/>
    <col min="12551" max="12551" width="11.7109375" style="709" customWidth="1"/>
    <col min="12552" max="12552" width="12.28515625" style="709" customWidth="1"/>
    <col min="12553" max="12796" width="9.140625" style="709"/>
    <col min="12797" max="12797" width="4.42578125" style="709" customWidth="1"/>
    <col min="12798" max="12798" width="20.85546875" style="709" customWidth="1"/>
    <col min="12799" max="12800" width="12" style="709" customWidth="1"/>
    <col min="12801" max="12801" width="14.5703125" style="709" customWidth="1"/>
    <col min="12802" max="12802" width="12.42578125" style="709" customWidth="1"/>
    <col min="12803" max="12803" width="19.7109375" style="709" customWidth="1"/>
    <col min="12804" max="12804" width="9.140625" style="709"/>
    <col min="12805" max="12805" width="16.85546875" style="709" customWidth="1"/>
    <col min="12806" max="12806" width="12.5703125" style="709" customWidth="1"/>
    <col min="12807" max="12807" width="11.7109375" style="709" customWidth="1"/>
    <col min="12808" max="12808" width="12.28515625" style="709" customWidth="1"/>
    <col min="12809" max="13052" width="9.140625" style="709"/>
    <col min="13053" max="13053" width="4.42578125" style="709" customWidth="1"/>
    <col min="13054" max="13054" width="20.85546875" style="709" customWidth="1"/>
    <col min="13055" max="13056" width="12" style="709" customWidth="1"/>
    <col min="13057" max="13057" width="14.5703125" style="709" customWidth="1"/>
    <col min="13058" max="13058" width="12.42578125" style="709" customWidth="1"/>
    <col min="13059" max="13059" width="19.7109375" style="709" customWidth="1"/>
    <col min="13060" max="13060" width="9.140625" style="709"/>
    <col min="13061" max="13061" width="16.85546875" style="709" customWidth="1"/>
    <col min="13062" max="13062" width="12.5703125" style="709" customWidth="1"/>
    <col min="13063" max="13063" width="11.7109375" style="709" customWidth="1"/>
    <col min="13064" max="13064" width="12.28515625" style="709" customWidth="1"/>
    <col min="13065" max="13308" width="9.140625" style="709"/>
    <col min="13309" max="13309" width="4.42578125" style="709" customWidth="1"/>
    <col min="13310" max="13310" width="20.85546875" style="709" customWidth="1"/>
    <col min="13311" max="13312" width="12" style="709" customWidth="1"/>
    <col min="13313" max="13313" width="14.5703125" style="709" customWidth="1"/>
    <col min="13314" max="13314" width="12.42578125" style="709" customWidth="1"/>
    <col min="13315" max="13315" width="19.7109375" style="709" customWidth="1"/>
    <col min="13316" max="13316" width="9.140625" style="709"/>
    <col min="13317" max="13317" width="16.85546875" style="709" customWidth="1"/>
    <col min="13318" max="13318" width="12.5703125" style="709" customWidth="1"/>
    <col min="13319" max="13319" width="11.7109375" style="709" customWidth="1"/>
    <col min="13320" max="13320" width="12.28515625" style="709" customWidth="1"/>
    <col min="13321" max="13564" width="9.140625" style="709"/>
    <col min="13565" max="13565" width="4.42578125" style="709" customWidth="1"/>
    <col min="13566" max="13566" width="20.85546875" style="709" customWidth="1"/>
    <col min="13567" max="13568" width="12" style="709" customWidth="1"/>
    <col min="13569" max="13569" width="14.5703125" style="709" customWidth="1"/>
    <col min="13570" max="13570" width="12.42578125" style="709" customWidth="1"/>
    <col min="13571" max="13571" width="19.7109375" style="709" customWidth="1"/>
    <col min="13572" max="13572" width="9.140625" style="709"/>
    <col min="13573" max="13573" width="16.85546875" style="709" customWidth="1"/>
    <col min="13574" max="13574" width="12.5703125" style="709" customWidth="1"/>
    <col min="13575" max="13575" width="11.7109375" style="709" customWidth="1"/>
    <col min="13576" max="13576" width="12.28515625" style="709" customWidth="1"/>
    <col min="13577" max="13820" width="9.140625" style="709"/>
    <col min="13821" max="13821" width="4.42578125" style="709" customWidth="1"/>
    <col min="13822" max="13822" width="20.85546875" style="709" customWidth="1"/>
    <col min="13823" max="13824" width="12" style="709" customWidth="1"/>
    <col min="13825" max="13825" width="14.5703125" style="709" customWidth="1"/>
    <col min="13826" max="13826" width="12.42578125" style="709" customWidth="1"/>
    <col min="13827" max="13827" width="19.7109375" style="709" customWidth="1"/>
    <col min="13828" max="13828" width="9.140625" style="709"/>
    <col min="13829" max="13829" width="16.85546875" style="709" customWidth="1"/>
    <col min="13830" max="13830" width="12.5703125" style="709" customWidth="1"/>
    <col min="13831" max="13831" width="11.7109375" style="709" customWidth="1"/>
    <col min="13832" max="13832" width="12.28515625" style="709" customWidth="1"/>
    <col min="13833" max="14076" width="9.140625" style="709"/>
    <col min="14077" max="14077" width="4.42578125" style="709" customWidth="1"/>
    <col min="14078" max="14078" width="20.85546875" style="709" customWidth="1"/>
    <col min="14079" max="14080" width="12" style="709" customWidth="1"/>
    <col min="14081" max="14081" width="14.5703125" style="709" customWidth="1"/>
    <col min="14082" max="14082" width="12.42578125" style="709" customWidth="1"/>
    <col min="14083" max="14083" width="19.7109375" style="709" customWidth="1"/>
    <col min="14084" max="14084" width="9.140625" style="709"/>
    <col min="14085" max="14085" width="16.85546875" style="709" customWidth="1"/>
    <col min="14086" max="14086" width="12.5703125" style="709" customWidth="1"/>
    <col min="14087" max="14087" width="11.7109375" style="709" customWidth="1"/>
    <col min="14088" max="14088" width="12.28515625" style="709" customWidth="1"/>
    <col min="14089" max="14332" width="9.140625" style="709"/>
    <col min="14333" max="14333" width="4.42578125" style="709" customWidth="1"/>
    <col min="14334" max="14334" width="20.85546875" style="709" customWidth="1"/>
    <col min="14335" max="14336" width="12" style="709" customWidth="1"/>
    <col min="14337" max="14337" width="14.5703125" style="709" customWidth="1"/>
    <col min="14338" max="14338" width="12.42578125" style="709" customWidth="1"/>
    <col min="14339" max="14339" width="19.7109375" style="709" customWidth="1"/>
    <col min="14340" max="14340" width="9.140625" style="709"/>
    <col min="14341" max="14341" width="16.85546875" style="709" customWidth="1"/>
    <col min="14342" max="14342" width="12.5703125" style="709" customWidth="1"/>
    <col min="14343" max="14343" width="11.7109375" style="709" customWidth="1"/>
    <col min="14344" max="14344" width="12.28515625" style="709" customWidth="1"/>
    <col min="14345" max="14588" width="9.140625" style="709"/>
    <col min="14589" max="14589" width="4.42578125" style="709" customWidth="1"/>
    <col min="14590" max="14590" width="20.85546875" style="709" customWidth="1"/>
    <col min="14591" max="14592" width="12" style="709" customWidth="1"/>
    <col min="14593" max="14593" width="14.5703125" style="709" customWidth="1"/>
    <col min="14594" max="14594" width="12.42578125" style="709" customWidth="1"/>
    <col min="14595" max="14595" width="19.7109375" style="709" customWidth="1"/>
    <col min="14596" max="14596" width="9.140625" style="709"/>
    <col min="14597" max="14597" width="16.85546875" style="709" customWidth="1"/>
    <col min="14598" max="14598" width="12.5703125" style="709" customWidth="1"/>
    <col min="14599" max="14599" width="11.7109375" style="709" customWidth="1"/>
    <col min="14600" max="14600" width="12.28515625" style="709" customWidth="1"/>
    <col min="14601" max="14844" width="9.140625" style="709"/>
    <col min="14845" max="14845" width="4.42578125" style="709" customWidth="1"/>
    <col min="14846" max="14846" width="20.85546875" style="709" customWidth="1"/>
    <col min="14847" max="14848" width="12" style="709" customWidth="1"/>
    <col min="14849" max="14849" width="14.5703125" style="709" customWidth="1"/>
    <col min="14850" max="14850" width="12.42578125" style="709" customWidth="1"/>
    <col min="14851" max="14851" width="19.7109375" style="709" customWidth="1"/>
    <col min="14852" max="14852" width="9.140625" style="709"/>
    <col min="14853" max="14853" width="16.85546875" style="709" customWidth="1"/>
    <col min="14854" max="14854" width="12.5703125" style="709" customWidth="1"/>
    <col min="14855" max="14855" width="11.7109375" style="709" customWidth="1"/>
    <col min="14856" max="14856" width="12.28515625" style="709" customWidth="1"/>
    <col min="14857" max="15100" width="9.140625" style="709"/>
    <col min="15101" max="15101" width="4.42578125" style="709" customWidth="1"/>
    <col min="15102" max="15102" width="20.85546875" style="709" customWidth="1"/>
    <col min="15103" max="15104" width="12" style="709" customWidth="1"/>
    <col min="15105" max="15105" width="14.5703125" style="709" customWidth="1"/>
    <col min="15106" max="15106" width="12.42578125" style="709" customWidth="1"/>
    <col min="15107" max="15107" width="19.7109375" style="709" customWidth="1"/>
    <col min="15108" max="15108" width="9.140625" style="709"/>
    <col min="15109" max="15109" width="16.85546875" style="709" customWidth="1"/>
    <col min="15110" max="15110" width="12.5703125" style="709" customWidth="1"/>
    <col min="15111" max="15111" width="11.7109375" style="709" customWidth="1"/>
    <col min="15112" max="15112" width="12.28515625" style="709" customWidth="1"/>
    <col min="15113" max="15356" width="9.140625" style="709"/>
    <col min="15357" max="15357" width="4.42578125" style="709" customWidth="1"/>
    <col min="15358" max="15358" width="20.85546875" style="709" customWidth="1"/>
    <col min="15359" max="15360" width="12" style="709" customWidth="1"/>
    <col min="15361" max="15361" width="14.5703125" style="709" customWidth="1"/>
    <col min="15362" max="15362" width="12.42578125" style="709" customWidth="1"/>
    <col min="15363" max="15363" width="19.7109375" style="709" customWidth="1"/>
    <col min="15364" max="15364" width="9.140625" style="709"/>
    <col min="15365" max="15365" width="16.85546875" style="709" customWidth="1"/>
    <col min="15366" max="15366" width="12.5703125" style="709" customWidth="1"/>
    <col min="15367" max="15367" width="11.7109375" style="709" customWidth="1"/>
    <col min="15368" max="15368" width="12.28515625" style="709" customWidth="1"/>
    <col min="15369" max="15612" width="9.140625" style="709"/>
    <col min="15613" max="15613" width="4.42578125" style="709" customWidth="1"/>
    <col min="15614" max="15614" width="20.85546875" style="709" customWidth="1"/>
    <col min="15615" max="15616" width="12" style="709" customWidth="1"/>
    <col min="15617" max="15617" width="14.5703125" style="709" customWidth="1"/>
    <col min="15618" max="15618" width="12.42578125" style="709" customWidth="1"/>
    <col min="15619" max="15619" width="19.7109375" style="709" customWidth="1"/>
    <col min="15620" max="15620" width="9.140625" style="709"/>
    <col min="15621" max="15621" width="16.85546875" style="709" customWidth="1"/>
    <col min="15622" max="15622" width="12.5703125" style="709" customWidth="1"/>
    <col min="15623" max="15623" width="11.7109375" style="709" customWidth="1"/>
    <col min="15624" max="15624" width="12.28515625" style="709" customWidth="1"/>
    <col min="15625" max="15868" width="9.140625" style="709"/>
    <col min="15869" max="15869" width="4.42578125" style="709" customWidth="1"/>
    <col min="15870" max="15870" width="20.85546875" style="709" customWidth="1"/>
    <col min="15871" max="15872" width="12" style="709" customWidth="1"/>
    <col min="15873" max="15873" width="14.5703125" style="709" customWidth="1"/>
    <col min="15874" max="15874" width="12.42578125" style="709" customWidth="1"/>
    <col min="15875" max="15875" width="19.7109375" style="709" customWidth="1"/>
    <col min="15876" max="15876" width="9.140625" style="709"/>
    <col min="15877" max="15877" width="16.85546875" style="709" customWidth="1"/>
    <col min="15878" max="15878" width="12.5703125" style="709" customWidth="1"/>
    <col min="15879" max="15879" width="11.7109375" style="709" customWidth="1"/>
    <col min="15880" max="15880" width="12.28515625" style="709" customWidth="1"/>
    <col min="15881" max="16124" width="9.140625" style="709"/>
    <col min="16125" max="16125" width="4.42578125" style="709" customWidth="1"/>
    <col min="16126" max="16126" width="20.85546875" style="709" customWidth="1"/>
    <col min="16127" max="16128" width="12" style="709" customWidth="1"/>
    <col min="16129" max="16129" width="14.5703125" style="709" customWidth="1"/>
    <col min="16130" max="16130" width="12.42578125" style="709" customWidth="1"/>
    <col min="16131" max="16131" width="19.7109375" style="709" customWidth="1"/>
    <col min="16132" max="16132" width="9.140625" style="709"/>
    <col min="16133" max="16133" width="16.85546875" style="709" customWidth="1"/>
    <col min="16134" max="16134" width="12.5703125" style="709" customWidth="1"/>
    <col min="16135" max="16135" width="11.7109375" style="709" customWidth="1"/>
    <col min="16136" max="16136" width="12.28515625" style="709" customWidth="1"/>
    <col min="16137" max="16384" width="9.140625" style="709"/>
  </cols>
  <sheetData>
    <row r="1" spans="2:11" ht="15.75">
      <c r="B1" s="593" t="s">
        <v>307</v>
      </c>
    </row>
    <row r="2" spans="2:11" ht="26.25" customHeight="1">
      <c r="B2" s="594" t="s">
        <v>308</v>
      </c>
    </row>
    <row r="5" spans="2:11" ht="38.25" customHeight="1" thickBot="1">
      <c r="B5" s="1223" t="s">
        <v>371</v>
      </c>
      <c r="C5" s="1223"/>
      <c r="D5" s="1223"/>
      <c r="E5" s="1223"/>
      <c r="F5" s="1223"/>
      <c r="G5" s="1223"/>
      <c r="I5" s="691" t="s">
        <v>339</v>
      </c>
    </row>
    <row r="6" spans="2:11" ht="15.75" customHeight="1" thickBot="1">
      <c r="B6" s="1224" t="s">
        <v>172</v>
      </c>
      <c r="C6" s="1226" t="s">
        <v>372</v>
      </c>
      <c r="D6" s="1227"/>
      <c r="E6" s="1228"/>
      <c r="F6" s="1229" t="s">
        <v>373</v>
      </c>
      <c r="G6" s="1224" t="s">
        <v>374</v>
      </c>
    </row>
    <row r="7" spans="2:11" ht="31.5" customHeight="1" thickBot="1">
      <c r="B7" s="1225"/>
      <c r="C7" s="949" t="s">
        <v>318</v>
      </c>
      <c r="D7" s="949" t="s">
        <v>328</v>
      </c>
      <c r="E7" s="949" t="s">
        <v>329</v>
      </c>
      <c r="F7" s="1230"/>
      <c r="G7" s="1225"/>
    </row>
    <row r="8" spans="2:11" ht="17.25" customHeight="1" thickBot="1">
      <c r="B8" s="950" t="s">
        <v>173</v>
      </c>
      <c r="C8" s="803">
        <v>10982.861999999999</v>
      </c>
      <c r="D8" s="803">
        <v>3111.462</v>
      </c>
      <c r="E8" s="1046">
        <f>(D8/C8)*100</f>
        <v>28.330156565747615</v>
      </c>
      <c r="F8" s="803">
        <v>13459.419</v>
      </c>
      <c r="G8" s="1045">
        <f>((C8-F8)/F8)*100</f>
        <v>-18.400177600533876</v>
      </c>
      <c r="I8" s="732" t="s">
        <v>174</v>
      </c>
    </row>
    <row r="9" spans="2:11" ht="18" customHeight="1" thickBot="1">
      <c r="B9" s="951" t="s">
        <v>175</v>
      </c>
      <c r="C9" s="804">
        <v>51235</v>
      </c>
      <c r="D9" s="804">
        <v>8060</v>
      </c>
      <c r="E9" s="1047">
        <f t="shared" ref="E9:E13" si="0">(D9/C9)*100</f>
        <v>15.731433590319119</v>
      </c>
      <c r="F9" s="804">
        <v>66171</v>
      </c>
      <c r="G9" s="1046">
        <f t="shared" ref="G9:G13" si="1">((C9-F9)/F9)*100</f>
        <v>-22.571821492798961</v>
      </c>
      <c r="I9" s="690">
        <f>C9-F9</f>
        <v>-14936</v>
      </c>
    </row>
    <row r="10" spans="2:11" ht="15" customHeight="1" thickBot="1">
      <c r="B10" s="952" t="s">
        <v>309</v>
      </c>
      <c r="C10" s="805">
        <v>25823</v>
      </c>
      <c r="D10" s="806">
        <v>0</v>
      </c>
      <c r="E10" s="1046">
        <f t="shared" si="0"/>
        <v>0</v>
      </c>
      <c r="F10" s="807">
        <v>34635</v>
      </c>
      <c r="G10" s="1046">
        <f t="shared" si="1"/>
        <v>-25.442471488378811</v>
      </c>
    </row>
    <row r="11" spans="2:11" ht="17.25" customHeight="1" thickBot="1">
      <c r="B11" s="953" t="s">
        <v>176</v>
      </c>
      <c r="C11" s="808">
        <v>302047.598</v>
      </c>
      <c r="D11" s="809">
        <v>46800.419000000002</v>
      </c>
      <c r="E11" s="1047">
        <f t="shared" si="0"/>
        <v>15.494385424644234</v>
      </c>
      <c r="F11" s="809">
        <v>306287.821</v>
      </c>
      <c r="G11" s="1047">
        <f t="shared" si="1"/>
        <v>-1.3843916438322887</v>
      </c>
      <c r="K11" s="947"/>
    </row>
    <row r="12" spans="2:11" ht="15" customHeight="1" thickBot="1">
      <c r="B12" s="950" t="s">
        <v>177</v>
      </c>
      <c r="C12" s="803">
        <v>88456.911999999997</v>
      </c>
      <c r="D12" s="803">
        <v>15554.675999999999</v>
      </c>
      <c r="E12" s="1046">
        <f t="shared" si="0"/>
        <v>17.5844664349124</v>
      </c>
      <c r="F12" s="803">
        <v>100300.11199999999</v>
      </c>
      <c r="G12" s="1046">
        <f t="shared" si="1"/>
        <v>-11.807763484850344</v>
      </c>
    </row>
    <row r="13" spans="2:11" ht="15" customHeight="1" thickBot="1">
      <c r="B13" s="950" t="s">
        <v>178</v>
      </c>
      <c r="C13" s="803">
        <f t="shared" ref="C13:D13" si="2">C11+C12</f>
        <v>390504.51</v>
      </c>
      <c r="D13" s="803">
        <f t="shared" si="2"/>
        <v>62355.095000000001</v>
      </c>
      <c r="E13" s="1048">
        <f t="shared" si="0"/>
        <v>15.967829667319336</v>
      </c>
      <c r="F13" s="803">
        <f t="shared" ref="F13" si="3">F11+F12</f>
        <v>406587.93299999996</v>
      </c>
      <c r="G13" s="1048">
        <f t="shared" si="1"/>
        <v>-3.955705935817813</v>
      </c>
    </row>
    <row r="14" spans="2:11">
      <c r="C14" s="970"/>
      <c r="D14" s="970"/>
    </row>
    <row r="16" spans="2:11" ht="15.75">
      <c r="B16" s="597" t="s">
        <v>310</v>
      </c>
    </row>
    <row r="18" spans="1:13" ht="33" customHeight="1" thickBot="1">
      <c r="B18" s="1223" t="s">
        <v>375</v>
      </c>
      <c r="C18" s="1223"/>
      <c r="D18" s="1223"/>
      <c r="E18" s="1223"/>
      <c r="F18" s="1223"/>
      <c r="G18" s="1223"/>
      <c r="L18" s="127"/>
      <c r="M18" s="127"/>
    </row>
    <row r="19" spans="1:13" ht="24.75" customHeight="1" thickBot="1">
      <c r="B19" s="1219" t="s">
        <v>179</v>
      </c>
      <c r="C19" s="1232" t="s">
        <v>372</v>
      </c>
      <c r="D19" s="1233"/>
      <c r="E19" s="1234"/>
      <c r="F19" s="1235" t="s">
        <v>373</v>
      </c>
      <c r="G19" s="1219" t="s">
        <v>374</v>
      </c>
      <c r="K19" s="127"/>
      <c r="L19" s="127"/>
      <c r="M19" s="127"/>
    </row>
    <row r="20" spans="1:13" ht="21" customHeight="1" thickBot="1">
      <c r="B20" s="1231"/>
      <c r="C20" s="1019" t="s">
        <v>318</v>
      </c>
      <c r="D20" s="1019" t="s">
        <v>328</v>
      </c>
      <c r="E20" s="1019" t="s">
        <v>329</v>
      </c>
      <c r="F20" s="1236"/>
      <c r="G20" s="1220"/>
      <c r="K20" s="127"/>
      <c r="L20" s="127"/>
      <c r="M20" s="1049"/>
    </row>
    <row r="21" spans="1:13" ht="15.75" thickBot="1">
      <c r="B21" s="595" t="s">
        <v>173</v>
      </c>
      <c r="C21" s="803">
        <v>43707.273000000001</v>
      </c>
      <c r="D21" s="810">
        <v>0</v>
      </c>
      <c r="E21" s="1045">
        <f>(D21/C21)*100</f>
        <v>0</v>
      </c>
      <c r="F21" s="803">
        <v>41316.317999999999</v>
      </c>
      <c r="G21" s="1045">
        <f>((C21-F21)/F21)*100</f>
        <v>5.7869508120254123</v>
      </c>
      <c r="I21" s="732" t="s">
        <v>180</v>
      </c>
      <c r="K21" s="127"/>
      <c r="L21" s="127"/>
      <c r="M21" s="127"/>
    </row>
    <row r="22" spans="1:13" ht="15.75" thickBot="1">
      <c r="B22" s="595" t="s">
        <v>175</v>
      </c>
      <c r="C22" s="803">
        <v>186150</v>
      </c>
      <c r="D22" s="810">
        <v>0</v>
      </c>
      <c r="E22" s="1046">
        <f t="shared" ref="E22:E26" si="4">(D22/C22)*100</f>
        <v>0</v>
      </c>
      <c r="F22" s="803">
        <v>166936</v>
      </c>
      <c r="G22" s="1046">
        <f t="shared" ref="G22:G26" si="5">((C22-F22)/F22)*100</f>
        <v>11.509800162936694</v>
      </c>
      <c r="I22" s="690">
        <f>C22-F22</f>
        <v>19214</v>
      </c>
      <c r="L22" s="127"/>
      <c r="M22" s="127"/>
    </row>
    <row r="23" spans="1:13" ht="15.75" thickBot="1">
      <c r="B23" s="596" t="s">
        <v>309</v>
      </c>
      <c r="C23" s="807">
        <v>52167</v>
      </c>
      <c r="D23" s="811">
        <v>0</v>
      </c>
      <c r="E23" s="1046">
        <f t="shared" si="4"/>
        <v>0</v>
      </c>
      <c r="F23" s="807">
        <v>42445</v>
      </c>
      <c r="G23" s="1046">
        <f t="shared" si="5"/>
        <v>22.904935799269644</v>
      </c>
    </row>
    <row r="24" spans="1:13" ht="15.75" thickBot="1">
      <c r="B24" s="595" t="s">
        <v>176</v>
      </c>
      <c r="C24" s="803">
        <v>17052.196</v>
      </c>
      <c r="D24" s="812">
        <v>0</v>
      </c>
      <c r="E24" s="1047">
        <f t="shared" si="4"/>
        <v>0</v>
      </c>
      <c r="F24" s="803">
        <v>17275.151999999998</v>
      </c>
      <c r="G24" s="1047">
        <f t="shared" si="5"/>
        <v>-1.2906167193203182</v>
      </c>
    </row>
    <row r="25" spans="1:13" ht="15.75" thickBot="1">
      <c r="B25" s="595" t="s">
        <v>177</v>
      </c>
      <c r="C25" s="803">
        <v>5348.9610000000002</v>
      </c>
      <c r="D25" s="812">
        <v>116.242</v>
      </c>
      <c r="E25" s="1046">
        <f t="shared" si="4"/>
        <v>2.1731697052941685</v>
      </c>
      <c r="F25" s="803">
        <v>6178.2420000000002</v>
      </c>
      <c r="G25" s="1046">
        <f t="shared" si="5"/>
        <v>-13.422604682691288</v>
      </c>
    </row>
    <row r="26" spans="1:13" ht="15.75" thickBot="1">
      <c r="B26" s="595" t="s">
        <v>178</v>
      </c>
      <c r="C26" s="803">
        <f t="shared" ref="C26:D26" si="6">C24+C25</f>
        <v>22401.156999999999</v>
      </c>
      <c r="D26" s="813">
        <f t="shared" si="6"/>
        <v>116.242</v>
      </c>
      <c r="E26" s="1048">
        <f t="shared" si="4"/>
        <v>0.51891069733585637</v>
      </c>
      <c r="F26" s="803">
        <f>F24+F25</f>
        <v>23453.394</v>
      </c>
      <c r="G26" s="1048">
        <f t="shared" si="5"/>
        <v>-4.486502038894673</v>
      </c>
    </row>
    <row r="27" spans="1:13" ht="16.5" customHeight="1">
      <c r="B27" s="1221"/>
      <c r="C27" s="1221"/>
      <c r="D27" s="1221"/>
      <c r="E27" s="1221"/>
      <c r="F27" s="1221"/>
      <c r="G27" s="1221"/>
      <c r="K27" s="127"/>
      <c r="L27" s="127"/>
      <c r="M27" s="127"/>
    </row>
    <row r="28" spans="1:13">
      <c r="C28" s="600"/>
      <c r="D28" s="601"/>
      <c r="E28" s="601"/>
      <c r="F28" s="601"/>
      <c r="G28" s="602"/>
      <c r="J28" s="127"/>
      <c r="K28" s="127"/>
      <c r="L28" s="127"/>
      <c r="M28" s="127"/>
    </row>
    <row r="29" spans="1:13" ht="15">
      <c r="C29" s="604"/>
      <c r="D29" s="605"/>
      <c r="E29" s="605"/>
      <c r="F29" s="605"/>
      <c r="G29" s="602"/>
      <c r="J29" s="127"/>
      <c r="K29" s="127"/>
      <c r="L29" s="1049"/>
      <c r="M29" s="127"/>
    </row>
    <row r="30" spans="1:13">
      <c r="A30" s="598"/>
      <c r="B30" s="600"/>
      <c r="C30" s="609"/>
      <c r="D30" s="598"/>
      <c r="E30" s="598"/>
      <c r="F30" s="598"/>
      <c r="G30" s="598"/>
      <c r="H30" s="598"/>
      <c r="J30" s="127"/>
      <c r="K30" s="127"/>
      <c r="L30" s="127"/>
      <c r="M30" s="127"/>
    </row>
    <row r="31" spans="1:13">
      <c r="A31" s="598"/>
      <c r="B31" s="600"/>
      <c r="C31" s="610"/>
      <c r="D31" s="598"/>
      <c r="E31" s="611"/>
      <c r="F31" s="612"/>
      <c r="G31" s="598"/>
      <c r="H31" s="598"/>
      <c r="I31" s="603"/>
    </row>
    <row r="32" spans="1:13">
      <c r="A32" s="598"/>
      <c r="B32" s="604"/>
      <c r="C32" s="598"/>
      <c r="D32" s="1222"/>
      <c r="E32" s="1222"/>
      <c r="F32" s="598"/>
      <c r="G32" s="598"/>
      <c r="H32" s="598"/>
    </row>
    <row r="33" spans="1:14">
      <c r="A33" s="598"/>
      <c r="B33" s="598"/>
      <c r="C33" s="611"/>
      <c r="D33" s="598"/>
      <c r="E33" s="598"/>
      <c r="F33" s="598"/>
      <c r="G33" s="598"/>
      <c r="H33" s="598"/>
    </row>
    <row r="34" spans="1:14" ht="15.75">
      <c r="A34" s="598"/>
      <c r="B34" s="606"/>
      <c r="C34" s="611"/>
      <c r="D34" s="608"/>
      <c r="E34" s="598"/>
      <c r="F34" s="598"/>
      <c r="G34" s="598"/>
      <c r="H34" s="598"/>
    </row>
    <row r="35" spans="1:14">
      <c r="A35" s="598"/>
      <c r="B35" s="598"/>
      <c r="C35" s="613"/>
      <c r="D35" s="598"/>
      <c r="E35" s="598"/>
      <c r="F35" s="598"/>
      <c r="G35" s="598"/>
      <c r="H35" s="598"/>
      <c r="K35" s="127"/>
      <c r="L35" s="127"/>
      <c r="M35" s="127"/>
    </row>
    <row r="36" spans="1:14">
      <c r="A36" s="598"/>
      <c r="B36" s="599"/>
      <c r="C36" s="613"/>
      <c r="D36" s="598"/>
      <c r="E36" s="598"/>
      <c r="F36" s="608"/>
      <c r="G36" s="598"/>
      <c r="H36" s="598"/>
      <c r="I36" s="598"/>
      <c r="J36" s="127"/>
      <c r="K36" s="127"/>
      <c r="L36" s="127"/>
      <c r="M36" s="127"/>
    </row>
    <row r="37" spans="1:14" ht="15">
      <c r="A37" s="598"/>
      <c r="B37" s="599"/>
      <c r="C37" s="598"/>
      <c r="D37" s="598"/>
      <c r="E37" s="598"/>
      <c r="F37" s="598"/>
      <c r="G37" s="598"/>
      <c r="H37" s="598"/>
      <c r="I37" s="598"/>
      <c r="J37" s="127"/>
      <c r="K37" s="127"/>
      <c r="L37" s="1049"/>
      <c r="M37" s="127"/>
    </row>
    <row r="38" spans="1:14">
      <c r="A38" s="598"/>
      <c r="B38" s="600"/>
      <c r="C38" s="601"/>
      <c r="D38" s="601"/>
      <c r="E38" s="601"/>
      <c r="F38" s="602"/>
      <c r="G38" s="602"/>
      <c r="H38" s="598"/>
      <c r="I38" s="598"/>
      <c r="J38" s="127"/>
      <c r="K38" s="127"/>
      <c r="L38" s="127"/>
      <c r="M38" s="127"/>
    </row>
    <row r="39" spans="1:14">
      <c r="A39" s="598"/>
      <c r="B39" s="600"/>
      <c r="C39" s="601"/>
      <c r="D39" s="601"/>
      <c r="E39" s="601"/>
      <c r="F39" s="602"/>
      <c r="G39" s="602"/>
      <c r="H39" s="598"/>
      <c r="I39" s="598"/>
    </row>
    <row r="40" spans="1:14">
      <c r="A40" s="598"/>
      <c r="B40" s="604"/>
      <c r="C40" s="605"/>
      <c r="D40" s="605"/>
      <c r="E40" s="605"/>
      <c r="F40" s="602"/>
      <c r="G40" s="602"/>
      <c r="H40" s="607"/>
      <c r="I40" s="598"/>
    </row>
    <row r="41" spans="1:14">
      <c r="A41" s="598"/>
      <c r="B41" s="609"/>
      <c r="C41" s="598"/>
      <c r="D41" s="598"/>
      <c r="E41" s="598"/>
      <c r="F41" s="598"/>
      <c r="G41" s="598"/>
      <c r="H41" s="598"/>
      <c r="I41" s="598"/>
      <c r="L41" s="127"/>
      <c r="M41" s="127"/>
    </row>
    <row r="42" spans="1:14">
      <c r="A42" s="598"/>
      <c r="B42" s="610"/>
      <c r="C42" s="598"/>
      <c r="D42" s="611"/>
      <c r="E42" s="612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222"/>
      <c r="D43" s="1222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1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1"/>
      <c r="C45" s="608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3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3"/>
      <c r="C47" s="598"/>
      <c r="D47" s="598"/>
      <c r="E47" s="608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Q36" sqref="Q36"/>
    </sheetView>
  </sheetViews>
  <sheetFormatPr defaultRowHeight="12.75"/>
  <cols>
    <col min="1" max="1" width="5" style="709" customWidth="1"/>
    <col min="2" max="2" width="21.7109375" style="709" customWidth="1"/>
    <col min="3" max="3" width="11.140625" style="709" customWidth="1"/>
    <col min="4" max="4" width="12.140625" style="709" customWidth="1"/>
    <col min="5" max="5" width="12.28515625" style="709" customWidth="1"/>
    <col min="6" max="6" width="3" style="709" customWidth="1"/>
    <col min="7" max="7" width="20.28515625" style="709" customWidth="1"/>
    <col min="8" max="8" width="10.5703125" style="709" customWidth="1"/>
    <col min="9" max="9" width="9.85546875" style="947" bestFit="1" customWidth="1"/>
    <col min="10" max="10" width="11" style="709" customWidth="1"/>
    <col min="11" max="11" width="2.85546875" style="709" customWidth="1"/>
    <col min="12" max="12" width="19.85546875" style="709" customWidth="1"/>
    <col min="13" max="13" width="18.28515625" style="709" customWidth="1"/>
    <col min="14" max="14" width="14.140625" style="709" customWidth="1"/>
    <col min="15" max="15" width="10.140625" style="709" customWidth="1"/>
    <col min="16" max="16" width="4.42578125" style="709" customWidth="1"/>
    <col min="17" max="17" width="21.85546875" style="709" customWidth="1"/>
    <col min="18" max="18" width="12.42578125" style="709" customWidth="1"/>
    <col min="19" max="19" width="9.85546875" style="709" bestFit="1" customWidth="1"/>
    <col min="20" max="20" width="10.42578125" style="709" customWidth="1"/>
    <col min="21" max="253" width="9.140625" style="709"/>
    <col min="254" max="254" width="5" style="709" customWidth="1"/>
    <col min="255" max="255" width="17.7109375" style="709" customWidth="1"/>
    <col min="256" max="256" width="13.85546875" style="709" customWidth="1"/>
    <col min="257" max="257" width="13.140625" style="709" customWidth="1"/>
    <col min="258" max="258" width="12.28515625" style="709" customWidth="1"/>
    <col min="259" max="259" width="3" style="709" customWidth="1"/>
    <col min="260" max="260" width="20.28515625" style="709" customWidth="1"/>
    <col min="261" max="261" width="12.5703125" style="709" customWidth="1"/>
    <col min="262" max="262" width="11.7109375" style="709" customWidth="1"/>
    <col min="263" max="263" width="9.140625" style="709"/>
    <col min="264" max="264" width="2.85546875" style="709" customWidth="1"/>
    <col min="265" max="265" width="18.5703125" style="709" customWidth="1"/>
    <col min="266" max="266" width="14.42578125" style="709" customWidth="1"/>
    <col min="267" max="267" width="13.7109375" style="709" customWidth="1"/>
    <col min="268" max="268" width="10.140625" style="709" customWidth="1"/>
    <col min="269" max="269" width="4.42578125" style="709" customWidth="1"/>
    <col min="270" max="270" width="24" style="709" customWidth="1"/>
    <col min="271" max="271" width="13.140625" style="709" customWidth="1"/>
    <col min="272" max="272" width="13" style="709" customWidth="1"/>
    <col min="273" max="273" width="10.42578125" style="709" customWidth="1"/>
    <col min="274" max="509" width="9.140625" style="709"/>
    <col min="510" max="510" width="5" style="709" customWidth="1"/>
    <col min="511" max="511" width="17.7109375" style="709" customWidth="1"/>
    <col min="512" max="512" width="13.85546875" style="709" customWidth="1"/>
    <col min="513" max="513" width="13.140625" style="709" customWidth="1"/>
    <col min="514" max="514" width="12.28515625" style="709" customWidth="1"/>
    <col min="515" max="515" width="3" style="709" customWidth="1"/>
    <col min="516" max="516" width="20.28515625" style="709" customWidth="1"/>
    <col min="517" max="517" width="12.5703125" style="709" customWidth="1"/>
    <col min="518" max="518" width="11.7109375" style="709" customWidth="1"/>
    <col min="519" max="519" width="9.140625" style="709"/>
    <col min="520" max="520" width="2.85546875" style="709" customWidth="1"/>
    <col min="521" max="521" width="18.5703125" style="709" customWidth="1"/>
    <col min="522" max="522" width="14.42578125" style="709" customWidth="1"/>
    <col min="523" max="523" width="13.7109375" style="709" customWidth="1"/>
    <col min="524" max="524" width="10.140625" style="709" customWidth="1"/>
    <col min="525" max="525" width="4.42578125" style="709" customWidth="1"/>
    <col min="526" max="526" width="24" style="709" customWidth="1"/>
    <col min="527" max="527" width="13.140625" style="709" customWidth="1"/>
    <col min="528" max="528" width="13" style="709" customWidth="1"/>
    <col min="529" max="529" width="10.42578125" style="709" customWidth="1"/>
    <col min="530" max="765" width="9.140625" style="709"/>
    <col min="766" max="766" width="5" style="709" customWidth="1"/>
    <col min="767" max="767" width="17.7109375" style="709" customWidth="1"/>
    <col min="768" max="768" width="13.85546875" style="709" customWidth="1"/>
    <col min="769" max="769" width="13.140625" style="709" customWidth="1"/>
    <col min="770" max="770" width="12.28515625" style="709" customWidth="1"/>
    <col min="771" max="771" width="3" style="709" customWidth="1"/>
    <col min="772" max="772" width="20.28515625" style="709" customWidth="1"/>
    <col min="773" max="773" width="12.5703125" style="709" customWidth="1"/>
    <col min="774" max="774" width="11.7109375" style="709" customWidth="1"/>
    <col min="775" max="775" width="9.140625" style="709"/>
    <col min="776" max="776" width="2.85546875" style="709" customWidth="1"/>
    <col min="777" max="777" width="18.5703125" style="709" customWidth="1"/>
    <col min="778" max="778" width="14.42578125" style="709" customWidth="1"/>
    <col min="779" max="779" width="13.7109375" style="709" customWidth="1"/>
    <col min="780" max="780" width="10.140625" style="709" customWidth="1"/>
    <col min="781" max="781" width="4.42578125" style="709" customWidth="1"/>
    <col min="782" max="782" width="24" style="709" customWidth="1"/>
    <col min="783" max="783" width="13.140625" style="709" customWidth="1"/>
    <col min="784" max="784" width="13" style="709" customWidth="1"/>
    <col min="785" max="785" width="10.42578125" style="709" customWidth="1"/>
    <col min="786" max="1021" width="9.140625" style="709"/>
    <col min="1022" max="1022" width="5" style="709" customWidth="1"/>
    <col min="1023" max="1023" width="17.7109375" style="709" customWidth="1"/>
    <col min="1024" max="1024" width="13.85546875" style="709" customWidth="1"/>
    <col min="1025" max="1025" width="13.140625" style="709" customWidth="1"/>
    <col min="1026" max="1026" width="12.28515625" style="709" customWidth="1"/>
    <col min="1027" max="1027" width="3" style="709" customWidth="1"/>
    <col min="1028" max="1028" width="20.28515625" style="709" customWidth="1"/>
    <col min="1029" max="1029" width="12.5703125" style="709" customWidth="1"/>
    <col min="1030" max="1030" width="11.7109375" style="709" customWidth="1"/>
    <col min="1031" max="1031" width="9.140625" style="709"/>
    <col min="1032" max="1032" width="2.85546875" style="709" customWidth="1"/>
    <col min="1033" max="1033" width="18.5703125" style="709" customWidth="1"/>
    <col min="1034" max="1034" width="14.42578125" style="709" customWidth="1"/>
    <col min="1035" max="1035" width="13.7109375" style="709" customWidth="1"/>
    <col min="1036" max="1036" width="10.140625" style="709" customWidth="1"/>
    <col min="1037" max="1037" width="4.42578125" style="709" customWidth="1"/>
    <col min="1038" max="1038" width="24" style="709" customWidth="1"/>
    <col min="1039" max="1039" width="13.140625" style="709" customWidth="1"/>
    <col min="1040" max="1040" width="13" style="709" customWidth="1"/>
    <col min="1041" max="1041" width="10.42578125" style="709" customWidth="1"/>
    <col min="1042" max="1277" width="9.140625" style="709"/>
    <col min="1278" max="1278" width="5" style="709" customWidth="1"/>
    <col min="1279" max="1279" width="17.7109375" style="709" customWidth="1"/>
    <col min="1280" max="1280" width="13.85546875" style="709" customWidth="1"/>
    <col min="1281" max="1281" width="13.140625" style="709" customWidth="1"/>
    <col min="1282" max="1282" width="12.28515625" style="709" customWidth="1"/>
    <col min="1283" max="1283" width="3" style="709" customWidth="1"/>
    <col min="1284" max="1284" width="20.28515625" style="709" customWidth="1"/>
    <col min="1285" max="1285" width="12.5703125" style="709" customWidth="1"/>
    <col min="1286" max="1286" width="11.7109375" style="709" customWidth="1"/>
    <col min="1287" max="1287" width="9.140625" style="709"/>
    <col min="1288" max="1288" width="2.85546875" style="709" customWidth="1"/>
    <col min="1289" max="1289" width="18.5703125" style="709" customWidth="1"/>
    <col min="1290" max="1290" width="14.42578125" style="709" customWidth="1"/>
    <col min="1291" max="1291" width="13.7109375" style="709" customWidth="1"/>
    <col min="1292" max="1292" width="10.140625" style="709" customWidth="1"/>
    <col min="1293" max="1293" width="4.42578125" style="709" customWidth="1"/>
    <col min="1294" max="1294" width="24" style="709" customWidth="1"/>
    <col min="1295" max="1295" width="13.140625" style="709" customWidth="1"/>
    <col min="1296" max="1296" width="13" style="709" customWidth="1"/>
    <col min="1297" max="1297" width="10.42578125" style="709" customWidth="1"/>
    <col min="1298" max="1533" width="9.140625" style="709"/>
    <col min="1534" max="1534" width="5" style="709" customWidth="1"/>
    <col min="1535" max="1535" width="17.7109375" style="709" customWidth="1"/>
    <col min="1536" max="1536" width="13.85546875" style="709" customWidth="1"/>
    <col min="1537" max="1537" width="13.140625" style="709" customWidth="1"/>
    <col min="1538" max="1538" width="12.28515625" style="709" customWidth="1"/>
    <col min="1539" max="1539" width="3" style="709" customWidth="1"/>
    <col min="1540" max="1540" width="20.28515625" style="709" customWidth="1"/>
    <col min="1541" max="1541" width="12.5703125" style="709" customWidth="1"/>
    <col min="1542" max="1542" width="11.7109375" style="709" customWidth="1"/>
    <col min="1543" max="1543" width="9.140625" style="709"/>
    <col min="1544" max="1544" width="2.85546875" style="709" customWidth="1"/>
    <col min="1545" max="1545" width="18.5703125" style="709" customWidth="1"/>
    <col min="1546" max="1546" width="14.42578125" style="709" customWidth="1"/>
    <col min="1547" max="1547" width="13.7109375" style="709" customWidth="1"/>
    <col min="1548" max="1548" width="10.140625" style="709" customWidth="1"/>
    <col min="1549" max="1549" width="4.42578125" style="709" customWidth="1"/>
    <col min="1550" max="1550" width="24" style="709" customWidth="1"/>
    <col min="1551" max="1551" width="13.140625" style="709" customWidth="1"/>
    <col min="1552" max="1552" width="13" style="709" customWidth="1"/>
    <col min="1553" max="1553" width="10.42578125" style="709" customWidth="1"/>
    <col min="1554" max="1789" width="9.140625" style="709"/>
    <col min="1790" max="1790" width="5" style="709" customWidth="1"/>
    <col min="1791" max="1791" width="17.7109375" style="709" customWidth="1"/>
    <col min="1792" max="1792" width="13.85546875" style="709" customWidth="1"/>
    <col min="1793" max="1793" width="13.140625" style="709" customWidth="1"/>
    <col min="1794" max="1794" width="12.28515625" style="709" customWidth="1"/>
    <col min="1795" max="1795" width="3" style="709" customWidth="1"/>
    <col min="1796" max="1796" width="20.28515625" style="709" customWidth="1"/>
    <col min="1797" max="1797" width="12.5703125" style="709" customWidth="1"/>
    <col min="1798" max="1798" width="11.7109375" style="709" customWidth="1"/>
    <col min="1799" max="1799" width="9.140625" style="709"/>
    <col min="1800" max="1800" width="2.85546875" style="709" customWidth="1"/>
    <col min="1801" max="1801" width="18.5703125" style="709" customWidth="1"/>
    <col min="1802" max="1802" width="14.42578125" style="709" customWidth="1"/>
    <col min="1803" max="1803" width="13.7109375" style="709" customWidth="1"/>
    <col min="1804" max="1804" width="10.140625" style="709" customWidth="1"/>
    <col min="1805" max="1805" width="4.42578125" style="709" customWidth="1"/>
    <col min="1806" max="1806" width="24" style="709" customWidth="1"/>
    <col min="1807" max="1807" width="13.140625" style="709" customWidth="1"/>
    <col min="1808" max="1808" width="13" style="709" customWidth="1"/>
    <col min="1809" max="1809" width="10.42578125" style="709" customWidth="1"/>
    <col min="1810" max="2045" width="9.140625" style="709"/>
    <col min="2046" max="2046" width="5" style="709" customWidth="1"/>
    <col min="2047" max="2047" width="17.7109375" style="709" customWidth="1"/>
    <col min="2048" max="2048" width="13.85546875" style="709" customWidth="1"/>
    <col min="2049" max="2049" width="13.140625" style="709" customWidth="1"/>
    <col min="2050" max="2050" width="12.28515625" style="709" customWidth="1"/>
    <col min="2051" max="2051" width="3" style="709" customWidth="1"/>
    <col min="2052" max="2052" width="20.28515625" style="709" customWidth="1"/>
    <col min="2053" max="2053" width="12.5703125" style="709" customWidth="1"/>
    <col min="2054" max="2054" width="11.7109375" style="709" customWidth="1"/>
    <col min="2055" max="2055" width="9.140625" style="709"/>
    <col min="2056" max="2056" width="2.85546875" style="709" customWidth="1"/>
    <col min="2057" max="2057" width="18.5703125" style="709" customWidth="1"/>
    <col min="2058" max="2058" width="14.42578125" style="709" customWidth="1"/>
    <col min="2059" max="2059" width="13.7109375" style="709" customWidth="1"/>
    <col min="2060" max="2060" width="10.140625" style="709" customWidth="1"/>
    <col min="2061" max="2061" width="4.42578125" style="709" customWidth="1"/>
    <col min="2062" max="2062" width="24" style="709" customWidth="1"/>
    <col min="2063" max="2063" width="13.140625" style="709" customWidth="1"/>
    <col min="2064" max="2064" width="13" style="709" customWidth="1"/>
    <col min="2065" max="2065" width="10.42578125" style="709" customWidth="1"/>
    <col min="2066" max="2301" width="9.140625" style="709"/>
    <col min="2302" max="2302" width="5" style="709" customWidth="1"/>
    <col min="2303" max="2303" width="17.7109375" style="709" customWidth="1"/>
    <col min="2304" max="2304" width="13.85546875" style="709" customWidth="1"/>
    <col min="2305" max="2305" width="13.140625" style="709" customWidth="1"/>
    <col min="2306" max="2306" width="12.28515625" style="709" customWidth="1"/>
    <col min="2307" max="2307" width="3" style="709" customWidth="1"/>
    <col min="2308" max="2308" width="20.28515625" style="709" customWidth="1"/>
    <col min="2309" max="2309" width="12.5703125" style="709" customWidth="1"/>
    <col min="2310" max="2310" width="11.7109375" style="709" customWidth="1"/>
    <col min="2311" max="2311" width="9.140625" style="709"/>
    <col min="2312" max="2312" width="2.85546875" style="709" customWidth="1"/>
    <col min="2313" max="2313" width="18.5703125" style="709" customWidth="1"/>
    <col min="2314" max="2314" width="14.42578125" style="709" customWidth="1"/>
    <col min="2315" max="2315" width="13.7109375" style="709" customWidth="1"/>
    <col min="2316" max="2316" width="10.140625" style="709" customWidth="1"/>
    <col min="2317" max="2317" width="4.42578125" style="709" customWidth="1"/>
    <col min="2318" max="2318" width="24" style="709" customWidth="1"/>
    <col min="2319" max="2319" width="13.140625" style="709" customWidth="1"/>
    <col min="2320" max="2320" width="13" style="709" customWidth="1"/>
    <col min="2321" max="2321" width="10.42578125" style="709" customWidth="1"/>
    <col min="2322" max="2557" width="9.140625" style="709"/>
    <col min="2558" max="2558" width="5" style="709" customWidth="1"/>
    <col min="2559" max="2559" width="17.7109375" style="709" customWidth="1"/>
    <col min="2560" max="2560" width="13.85546875" style="709" customWidth="1"/>
    <col min="2561" max="2561" width="13.140625" style="709" customWidth="1"/>
    <col min="2562" max="2562" width="12.28515625" style="709" customWidth="1"/>
    <col min="2563" max="2563" width="3" style="709" customWidth="1"/>
    <col min="2564" max="2564" width="20.28515625" style="709" customWidth="1"/>
    <col min="2565" max="2565" width="12.5703125" style="709" customWidth="1"/>
    <col min="2566" max="2566" width="11.7109375" style="709" customWidth="1"/>
    <col min="2567" max="2567" width="9.140625" style="709"/>
    <col min="2568" max="2568" width="2.85546875" style="709" customWidth="1"/>
    <col min="2569" max="2569" width="18.5703125" style="709" customWidth="1"/>
    <col min="2570" max="2570" width="14.42578125" style="709" customWidth="1"/>
    <col min="2571" max="2571" width="13.7109375" style="709" customWidth="1"/>
    <col min="2572" max="2572" width="10.140625" style="709" customWidth="1"/>
    <col min="2573" max="2573" width="4.42578125" style="709" customWidth="1"/>
    <col min="2574" max="2574" width="24" style="709" customWidth="1"/>
    <col min="2575" max="2575" width="13.140625" style="709" customWidth="1"/>
    <col min="2576" max="2576" width="13" style="709" customWidth="1"/>
    <col min="2577" max="2577" width="10.42578125" style="709" customWidth="1"/>
    <col min="2578" max="2813" width="9.140625" style="709"/>
    <col min="2814" max="2814" width="5" style="709" customWidth="1"/>
    <col min="2815" max="2815" width="17.7109375" style="709" customWidth="1"/>
    <col min="2816" max="2816" width="13.85546875" style="709" customWidth="1"/>
    <col min="2817" max="2817" width="13.140625" style="709" customWidth="1"/>
    <col min="2818" max="2818" width="12.28515625" style="709" customWidth="1"/>
    <col min="2819" max="2819" width="3" style="709" customWidth="1"/>
    <col min="2820" max="2820" width="20.28515625" style="709" customWidth="1"/>
    <col min="2821" max="2821" width="12.5703125" style="709" customWidth="1"/>
    <col min="2822" max="2822" width="11.7109375" style="709" customWidth="1"/>
    <col min="2823" max="2823" width="9.140625" style="709"/>
    <col min="2824" max="2824" width="2.85546875" style="709" customWidth="1"/>
    <col min="2825" max="2825" width="18.5703125" style="709" customWidth="1"/>
    <col min="2826" max="2826" width="14.42578125" style="709" customWidth="1"/>
    <col min="2827" max="2827" width="13.7109375" style="709" customWidth="1"/>
    <col min="2828" max="2828" width="10.140625" style="709" customWidth="1"/>
    <col min="2829" max="2829" width="4.42578125" style="709" customWidth="1"/>
    <col min="2830" max="2830" width="24" style="709" customWidth="1"/>
    <col min="2831" max="2831" width="13.140625" style="709" customWidth="1"/>
    <col min="2832" max="2832" width="13" style="709" customWidth="1"/>
    <col min="2833" max="2833" width="10.42578125" style="709" customWidth="1"/>
    <col min="2834" max="3069" width="9.140625" style="709"/>
    <col min="3070" max="3070" width="5" style="709" customWidth="1"/>
    <col min="3071" max="3071" width="17.7109375" style="709" customWidth="1"/>
    <col min="3072" max="3072" width="13.85546875" style="709" customWidth="1"/>
    <col min="3073" max="3073" width="13.140625" style="709" customWidth="1"/>
    <col min="3074" max="3074" width="12.28515625" style="709" customWidth="1"/>
    <col min="3075" max="3075" width="3" style="709" customWidth="1"/>
    <col min="3076" max="3076" width="20.28515625" style="709" customWidth="1"/>
    <col min="3077" max="3077" width="12.5703125" style="709" customWidth="1"/>
    <col min="3078" max="3078" width="11.7109375" style="709" customWidth="1"/>
    <col min="3079" max="3079" width="9.140625" style="709"/>
    <col min="3080" max="3080" width="2.85546875" style="709" customWidth="1"/>
    <col min="3081" max="3081" width="18.5703125" style="709" customWidth="1"/>
    <col min="3082" max="3082" width="14.42578125" style="709" customWidth="1"/>
    <col min="3083" max="3083" width="13.7109375" style="709" customWidth="1"/>
    <col min="3084" max="3084" width="10.140625" style="709" customWidth="1"/>
    <col min="3085" max="3085" width="4.42578125" style="709" customWidth="1"/>
    <col min="3086" max="3086" width="24" style="709" customWidth="1"/>
    <col min="3087" max="3087" width="13.140625" style="709" customWidth="1"/>
    <col min="3088" max="3088" width="13" style="709" customWidth="1"/>
    <col min="3089" max="3089" width="10.42578125" style="709" customWidth="1"/>
    <col min="3090" max="3325" width="9.140625" style="709"/>
    <col min="3326" max="3326" width="5" style="709" customWidth="1"/>
    <col min="3327" max="3327" width="17.7109375" style="709" customWidth="1"/>
    <col min="3328" max="3328" width="13.85546875" style="709" customWidth="1"/>
    <col min="3329" max="3329" width="13.140625" style="709" customWidth="1"/>
    <col min="3330" max="3330" width="12.28515625" style="709" customWidth="1"/>
    <col min="3331" max="3331" width="3" style="709" customWidth="1"/>
    <col min="3332" max="3332" width="20.28515625" style="709" customWidth="1"/>
    <col min="3333" max="3333" width="12.5703125" style="709" customWidth="1"/>
    <col min="3334" max="3334" width="11.7109375" style="709" customWidth="1"/>
    <col min="3335" max="3335" width="9.140625" style="709"/>
    <col min="3336" max="3336" width="2.85546875" style="709" customWidth="1"/>
    <col min="3337" max="3337" width="18.5703125" style="709" customWidth="1"/>
    <col min="3338" max="3338" width="14.42578125" style="709" customWidth="1"/>
    <col min="3339" max="3339" width="13.7109375" style="709" customWidth="1"/>
    <col min="3340" max="3340" width="10.140625" style="709" customWidth="1"/>
    <col min="3341" max="3341" width="4.42578125" style="709" customWidth="1"/>
    <col min="3342" max="3342" width="24" style="709" customWidth="1"/>
    <col min="3343" max="3343" width="13.140625" style="709" customWidth="1"/>
    <col min="3344" max="3344" width="13" style="709" customWidth="1"/>
    <col min="3345" max="3345" width="10.42578125" style="709" customWidth="1"/>
    <col min="3346" max="3581" width="9.140625" style="709"/>
    <col min="3582" max="3582" width="5" style="709" customWidth="1"/>
    <col min="3583" max="3583" width="17.7109375" style="709" customWidth="1"/>
    <col min="3584" max="3584" width="13.85546875" style="709" customWidth="1"/>
    <col min="3585" max="3585" width="13.140625" style="709" customWidth="1"/>
    <col min="3586" max="3586" width="12.28515625" style="709" customWidth="1"/>
    <col min="3587" max="3587" width="3" style="709" customWidth="1"/>
    <col min="3588" max="3588" width="20.28515625" style="709" customWidth="1"/>
    <col min="3589" max="3589" width="12.5703125" style="709" customWidth="1"/>
    <col min="3590" max="3590" width="11.7109375" style="709" customWidth="1"/>
    <col min="3591" max="3591" width="9.140625" style="709"/>
    <col min="3592" max="3592" width="2.85546875" style="709" customWidth="1"/>
    <col min="3593" max="3593" width="18.5703125" style="709" customWidth="1"/>
    <col min="3594" max="3594" width="14.42578125" style="709" customWidth="1"/>
    <col min="3595" max="3595" width="13.7109375" style="709" customWidth="1"/>
    <col min="3596" max="3596" width="10.140625" style="709" customWidth="1"/>
    <col min="3597" max="3597" width="4.42578125" style="709" customWidth="1"/>
    <col min="3598" max="3598" width="24" style="709" customWidth="1"/>
    <col min="3599" max="3599" width="13.140625" style="709" customWidth="1"/>
    <col min="3600" max="3600" width="13" style="709" customWidth="1"/>
    <col min="3601" max="3601" width="10.42578125" style="709" customWidth="1"/>
    <col min="3602" max="3837" width="9.140625" style="709"/>
    <col min="3838" max="3838" width="5" style="709" customWidth="1"/>
    <col min="3839" max="3839" width="17.7109375" style="709" customWidth="1"/>
    <col min="3840" max="3840" width="13.85546875" style="709" customWidth="1"/>
    <col min="3841" max="3841" width="13.140625" style="709" customWidth="1"/>
    <col min="3842" max="3842" width="12.28515625" style="709" customWidth="1"/>
    <col min="3843" max="3843" width="3" style="709" customWidth="1"/>
    <col min="3844" max="3844" width="20.28515625" style="709" customWidth="1"/>
    <col min="3845" max="3845" width="12.5703125" style="709" customWidth="1"/>
    <col min="3846" max="3846" width="11.7109375" style="709" customWidth="1"/>
    <col min="3847" max="3847" width="9.140625" style="709"/>
    <col min="3848" max="3848" width="2.85546875" style="709" customWidth="1"/>
    <col min="3849" max="3849" width="18.5703125" style="709" customWidth="1"/>
    <col min="3850" max="3850" width="14.42578125" style="709" customWidth="1"/>
    <col min="3851" max="3851" width="13.7109375" style="709" customWidth="1"/>
    <col min="3852" max="3852" width="10.140625" style="709" customWidth="1"/>
    <col min="3853" max="3853" width="4.42578125" style="709" customWidth="1"/>
    <col min="3854" max="3854" width="24" style="709" customWidth="1"/>
    <col min="3855" max="3855" width="13.140625" style="709" customWidth="1"/>
    <col min="3856" max="3856" width="13" style="709" customWidth="1"/>
    <col min="3857" max="3857" width="10.42578125" style="709" customWidth="1"/>
    <col min="3858" max="4093" width="9.140625" style="709"/>
    <col min="4094" max="4094" width="5" style="709" customWidth="1"/>
    <col min="4095" max="4095" width="17.7109375" style="709" customWidth="1"/>
    <col min="4096" max="4096" width="13.85546875" style="709" customWidth="1"/>
    <col min="4097" max="4097" width="13.140625" style="709" customWidth="1"/>
    <col min="4098" max="4098" width="12.28515625" style="709" customWidth="1"/>
    <col min="4099" max="4099" width="3" style="709" customWidth="1"/>
    <col min="4100" max="4100" width="20.28515625" style="709" customWidth="1"/>
    <col min="4101" max="4101" width="12.5703125" style="709" customWidth="1"/>
    <col min="4102" max="4102" width="11.7109375" style="709" customWidth="1"/>
    <col min="4103" max="4103" width="9.140625" style="709"/>
    <col min="4104" max="4104" width="2.85546875" style="709" customWidth="1"/>
    <col min="4105" max="4105" width="18.5703125" style="709" customWidth="1"/>
    <col min="4106" max="4106" width="14.42578125" style="709" customWidth="1"/>
    <col min="4107" max="4107" width="13.7109375" style="709" customWidth="1"/>
    <col min="4108" max="4108" width="10.140625" style="709" customWidth="1"/>
    <col min="4109" max="4109" width="4.42578125" style="709" customWidth="1"/>
    <col min="4110" max="4110" width="24" style="709" customWidth="1"/>
    <col min="4111" max="4111" width="13.140625" style="709" customWidth="1"/>
    <col min="4112" max="4112" width="13" style="709" customWidth="1"/>
    <col min="4113" max="4113" width="10.42578125" style="709" customWidth="1"/>
    <col min="4114" max="4349" width="9.140625" style="709"/>
    <col min="4350" max="4350" width="5" style="709" customWidth="1"/>
    <col min="4351" max="4351" width="17.7109375" style="709" customWidth="1"/>
    <col min="4352" max="4352" width="13.85546875" style="709" customWidth="1"/>
    <col min="4353" max="4353" width="13.140625" style="709" customWidth="1"/>
    <col min="4354" max="4354" width="12.28515625" style="709" customWidth="1"/>
    <col min="4355" max="4355" width="3" style="709" customWidth="1"/>
    <col min="4356" max="4356" width="20.28515625" style="709" customWidth="1"/>
    <col min="4357" max="4357" width="12.5703125" style="709" customWidth="1"/>
    <col min="4358" max="4358" width="11.7109375" style="709" customWidth="1"/>
    <col min="4359" max="4359" width="9.140625" style="709"/>
    <col min="4360" max="4360" width="2.85546875" style="709" customWidth="1"/>
    <col min="4361" max="4361" width="18.5703125" style="709" customWidth="1"/>
    <col min="4362" max="4362" width="14.42578125" style="709" customWidth="1"/>
    <col min="4363" max="4363" width="13.7109375" style="709" customWidth="1"/>
    <col min="4364" max="4364" width="10.140625" style="709" customWidth="1"/>
    <col min="4365" max="4365" width="4.42578125" style="709" customWidth="1"/>
    <col min="4366" max="4366" width="24" style="709" customWidth="1"/>
    <col min="4367" max="4367" width="13.140625" style="709" customWidth="1"/>
    <col min="4368" max="4368" width="13" style="709" customWidth="1"/>
    <col min="4369" max="4369" width="10.42578125" style="709" customWidth="1"/>
    <col min="4370" max="4605" width="9.140625" style="709"/>
    <col min="4606" max="4606" width="5" style="709" customWidth="1"/>
    <col min="4607" max="4607" width="17.7109375" style="709" customWidth="1"/>
    <col min="4608" max="4608" width="13.85546875" style="709" customWidth="1"/>
    <col min="4609" max="4609" width="13.140625" style="709" customWidth="1"/>
    <col min="4610" max="4610" width="12.28515625" style="709" customWidth="1"/>
    <col min="4611" max="4611" width="3" style="709" customWidth="1"/>
    <col min="4612" max="4612" width="20.28515625" style="709" customWidth="1"/>
    <col min="4613" max="4613" width="12.5703125" style="709" customWidth="1"/>
    <col min="4614" max="4614" width="11.7109375" style="709" customWidth="1"/>
    <col min="4615" max="4615" width="9.140625" style="709"/>
    <col min="4616" max="4616" width="2.85546875" style="709" customWidth="1"/>
    <col min="4617" max="4617" width="18.5703125" style="709" customWidth="1"/>
    <col min="4618" max="4618" width="14.42578125" style="709" customWidth="1"/>
    <col min="4619" max="4619" width="13.7109375" style="709" customWidth="1"/>
    <col min="4620" max="4620" width="10.140625" style="709" customWidth="1"/>
    <col min="4621" max="4621" width="4.42578125" style="709" customWidth="1"/>
    <col min="4622" max="4622" width="24" style="709" customWidth="1"/>
    <col min="4623" max="4623" width="13.140625" style="709" customWidth="1"/>
    <col min="4624" max="4624" width="13" style="709" customWidth="1"/>
    <col min="4625" max="4625" width="10.42578125" style="709" customWidth="1"/>
    <col min="4626" max="4861" width="9.140625" style="709"/>
    <col min="4862" max="4862" width="5" style="709" customWidth="1"/>
    <col min="4863" max="4863" width="17.7109375" style="709" customWidth="1"/>
    <col min="4864" max="4864" width="13.85546875" style="709" customWidth="1"/>
    <col min="4865" max="4865" width="13.140625" style="709" customWidth="1"/>
    <col min="4866" max="4866" width="12.28515625" style="709" customWidth="1"/>
    <col min="4867" max="4867" width="3" style="709" customWidth="1"/>
    <col min="4868" max="4868" width="20.28515625" style="709" customWidth="1"/>
    <col min="4869" max="4869" width="12.5703125" style="709" customWidth="1"/>
    <col min="4870" max="4870" width="11.7109375" style="709" customWidth="1"/>
    <col min="4871" max="4871" width="9.140625" style="709"/>
    <col min="4872" max="4872" width="2.85546875" style="709" customWidth="1"/>
    <col min="4873" max="4873" width="18.5703125" style="709" customWidth="1"/>
    <col min="4874" max="4874" width="14.42578125" style="709" customWidth="1"/>
    <col min="4875" max="4875" width="13.7109375" style="709" customWidth="1"/>
    <col min="4876" max="4876" width="10.140625" style="709" customWidth="1"/>
    <col min="4877" max="4877" width="4.42578125" style="709" customWidth="1"/>
    <col min="4878" max="4878" width="24" style="709" customWidth="1"/>
    <col min="4879" max="4879" width="13.140625" style="709" customWidth="1"/>
    <col min="4880" max="4880" width="13" style="709" customWidth="1"/>
    <col min="4881" max="4881" width="10.42578125" style="709" customWidth="1"/>
    <col min="4882" max="5117" width="9.140625" style="709"/>
    <col min="5118" max="5118" width="5" style="709" customWidth="1"/>
    <col min="5119" max="5119" width="17.7109375" style="709" customWidth="1"/>
    <col min="5120" max="5120" width="13.85546875" style="709" customWidth="1"/>
    <col min="5121" max="5121" width="13.140625" style="709" customWidth="1"/>
    <col min="5122" max="5122" width="12.28515625" style="709" customWidth="1"/>
    <col min="5123" max="5123" width="3" style="709" customWidth="1"/>
    <col min="5124" max="5124" width="20.28515625" style="709" customWidth="1"/>
    <col min="5125" max="5125" width="12.5703125" style="709" customWidth="1"/>
    <col min="5126" max="5126" width="11.7109375" style="709" customWidth="1"/>
    <col min="5127" max="5127" width="9.140625" style="709"/>
    <col min="5128" max="5128" width="2.85546875" style="709" customWidth="1"/>
    <col min="5129" max="5129" width="18.5703125" style="709" customWidth="1"/>
    <col min="5130" max="5130" width="14.42578125" style="709" customWidth="1"/>
    <col min="5131" max="5131" width="13.7109375" style="709" customWidth="1"/>
    <col min="5132" max="5132" width="10.140625" style="709" customWidth="1"/>
    <col min="5133" max="5133" width="4.42578125" style="709" customWidth="1"/>
    <col min="5134" max="5134" width="24" style="709" customWidth="1"/>
    <col min="5135" max="5135" width="13.140625" style="709" customWidth="1"/>
    <col min="5136" max="5136" width="13" style="709" customWidth="1"/>
    <col min="5137" max="5137" width="10.42578125" style="709" customWidth="1"/>
    <col min="5138" max="5373" width="9.140625" style="709"/>
    <col min="5374" max="5374" width="5" style="709" customWidth="1"/>
    <col min="5375" max="5375" width="17.7109375" style="709" customWidth="1"/>
    <col min="5376" max="5376" width="13.85546875" style="709" customWidth="1"/>
    <col min="5377" max="5377" width="13.140625" style="709" customWidth="1"/>
    <col min="5378" max="5378" width="12.28515625" style="709" customWidth="1"/>
    <col min="5379" max="5379" width="3" style="709" customWidth="1"/>
    <col min="5380" max="5380" width="20.28515625" style="709" customWidth="1"/>
    <col min="5381" max="5381" width="12.5703125" style="709" customWidth="1"/>
    <col min="5382" max="5382" width="11.7109375" style="709" customWidth="1"/>
    <col min="5383" max="5383" width="9.140625" style="709"/>
    <col min="5384" max="5384" width="2.85546875" style="709" customWidth="1"/>
    <col min="5385" max="5385" width="18.5703125" style="709" customWidth="1"/>
    <col min="5386" max="5386" width="14.42578125" style="709" customWidth="1"/>
    <col min="5387" max="5387" width="13.7109375" style="709" customWidth="1"/>
    <col min="5388" max="5388" width="10.140625" style="709" customWidth="1"/>
    <col min="5389" max="5389" width="4.42578125" style="709" customWidth="1"/>
    <col min="5390" max="5390" width="24" style="709" customWidth="1"/>
    <col min="5391" max="5391" width="13.140625" style="709" customWidth="1"/>
    <col min="5392" max="5392" width="13" style="709" customWidth="1"/>
    <col min="5393" max="5393" width="10.42578125" style="709" customWidth="1"/>
    <col min="5394" max="5629" width="9.140625" style="709"/>
    <col min="5630" max="5630" width="5" style="709" customWidth="1"/>
    <col min="5631" max="5631" width="17.7109375" style="709" customWidth="1"/>
    <col min="5632" max="5632" width="13.85546875" style="709" customWidth="1"/>
    <col min="5633" max="5633" width="13.140625" style="709" customWidth="1"/>
    <col min="5634" max="5634" width="12.28515625" style="709" customWidth="1"/>
    <col min="5635" max="5635" width="3" style="709" customWidth="1"/>
    <col min="5636" max="5636" width="20.28515625" style="709" customWidth="1"/>
    <col min="5637" max="5637" width="12.5703125" style="709" customWidth="1"/>
    <col min="5638" max="5638" width="11.7109375" style="709" customWidth="1"/>
    <col min="5639" max="5639" width="9.140625" style="709"/>
    <col min="5640" max="5640" width="2.85546875" style="709" customWidth="1"/>
    <col min="5641" max="5641" width="18.5703125" style="709" customWidth="1"/>
    <col min="5642" max="5642" width="14.42578125" style="709" customWidth="1"/>
    <col min="5643" max="5643" width="13.7109375" style="709" customWidth="1"/>
    <col min="5644" max="5644" width="10.140625" style="709" customWidth="1"/>
    <col min="5645" max="5645" width="4.42578125" style="709" customWidth="1"/>
    <col min="5646" max="5646" width="24" style="709" customWidth="1"/>
    <col min="5647" max="5647" width="13.140625" style="709" customWidth="1"/>
    <col min="5648" max="5648" width="13" style="709" customWidth="1"/>
    <col min="5649" max="5649" width="10.42578125" style="709" customWidth="1"/>
    <col min="5650" max="5885" width="9.140625" style="709"/>
    <col min="5886" max="5886" width="5" style="709" customWidth="1"/>
    <col min="5887" max="5887" width="17.7109375" style="709" customWidth="1"/>
    <col min="5888" max="5888" width="13.85546875" style="709" customWidth="1"/>
    <col min="5889" max="5889" width="13.140625" style="709" customWidth="1"/>
    <col min="5890" max="5890" width="12.28515625" style="709" customWidth="1"/>
    <col min="5891" max="5891" width="3" style="709" customWidth="1"/>
    <col min="5892" max="5892" width="20.28515625" style="709" customWidth="1"/>
    <col min="5893" max="5893" width="12.5703125" style="709" customWidth="1"/>
    <col min="5894" max="5894" width="11.7109375" style="709" customWidth="1"/>
    <col min="5895" max="5895" width="9.140625" style="709"/>
    <col min="5896" max="5896" width="2.85546875" style="709" customWidth="1"/>
    <col min="5897" max="5897" width="18.5703125" style="709" customWidth="1"/>
    <col min="5898" max="5898" width="14.42578125" style="709" customWidth="1"/>
    <col min="5899" max="5899" width="13.7109375" style="709" customWidth="1"/>
    <col min="5900" max="5900" width="10.140625" style="709" customWidth="1"/>
    <col min="5901" max="5901" width="4.42578125" style="709" customWidth="1"/>
    <col min="5902" max="5902" width="24" style="709" customWidth="1"/>
    <col min="5903" max="5903" width="13.140625" style="709" customWidth="1"/>
    <col min="5904" max="5904" width="13" style="709" customWidth="1"/>
    <col min="5905" max="5905" width="10.42578125" style="709" customWidth="1"/>
    <col min="5906" max="6141" width="9.140625" style="709"/>
    <col min="6142" max="6142" width="5" style="709" customWidth="1"/>
    <col min="6143" max="6143" width="17.7109375" style="709" customWidth="1"/>
    <col min="6144" max="6144" width="13.85546875" style="709" customWidth="1"/>
    <col min="6145" max="6145" width="13.140625" style="709" customWidth="1"/>
    <col min="6146" max="6146" width="12.28515625" style="709" customWidth="1"/>
    <col min="6147" max="6147" width="3" style="709" customWidth="1"/>
    <col min="6148" max="6148" width="20.28515625" style="709" customWidth="1"/>
    <col min="6149" max="6149" width="12.5703125" style="709" customWidth="1"/>
    <col min="6150" max="6150" width="11.7109375" style="709" customWidth="1"/>
    <col min="6151" max="6151" width="9.140625" style="709"/>
    <col min="6152" max="6152" width="2.85546875" style="709" customWidth="1"/>
    <col min="6153" max="6153" width="18.5703125" style="709" customWidth="1"/>
    <col min="6154" max="6154" width="14.42578125" style="709" customWidth="1"/>
    <col min="6155" max="6155" width="13.7109375" style="709" customWidth="1"/>
    <col min="6156" max="6156" width="10.140625" style="709" customWidth="1"/>
    <col min="6157" max="6157" width="4.42578125" style="709" customWidth="1"/>
    <col min="6158" max="6158" width="24" style="709" customWidth="1"/>
    <col min="6159" max="6159" width="13.140625" style="709" customWidth="1"/>
    <col min="6160" max="6160" width="13" style="709" customWidth="1"/>
    <col min="6161" max="6161" width="10.42578125" style="709" customWidth="1"/>
    <col min="6162" max="6397" width="9.140625" style="709"/>
    <col min="6398" max="6398" width="5" style="709" customWidth="1"/>
    <col min="6399" max="6399" width="17.7109375" style="709" customWidth="1"/>
    <col min="6400" max="6400" width="13.85546875" style="709" customWidth="1"/>
    <col min="6401" max="6401" width="13.140625" style="709" customWidth="1"/>
    <col min="6402" max="6402" width="12.28515625" style="709" customWidth="1"/>
    <col min="6403" max="6403" width="3" style="709" customWidth="1"/>
    <col min="6404" max="6404" width="20.28515625" style="709" customWidth="1"/>
    <col min="6405" max="6405" width="12.5703125" style="709" customWidth="1"/>
    <col min="6406" max="6406" width="11.7109375" style="709" customWidth="1"/>
    <col min="6407" max="6407" width="9.140625" style="709"/>
    <col min="6408" max="6408" width="2.85546875" style="709" customWidth="1"/>
    <col min="6409" max="6409" width="18.5703125" style="709" customWidth="1"/>
    <col min="6410" max="6410" width="14.42578125" style="709" customWidth="1"/>
    <col min="6411" max="6411" width="13.7109375" style="709" customWidth="1"/>
    <col min="6412" max="6412" width="10.140625" style="709" customWidth="1"/>
    <col min="6413" max="6413" width="4.42578125" style="709" customWidth="1"/>
    <col min="6414" max="6414" width="24" style="709" customWidth="1"/>
    <col min="6415" max="6415" width="13.140625" style="709" customWidth="1"/>
    <col min="6416" max="6416" width="13" style="709" customWidth="1"/>
    <col min="6417" max="6417" width="10.42578125" style="709" customWidth="1"/>
    <col min="6418" max="6653" width="9.140625" style="709"/>
    <col min="6654" max="6654" width="5" style="709" customWidth="1"/>
    <col min="6655" max="6655" width="17.7109375" style="709" customWidth="1"/>
    <col min="6656" max="6656" width="13.85546875" style="709" customWidth="1"/>
    <col min="6657" max="6657" width="13.140625" style="709" customWidth="1"/>
    <col min="6658" max="6658" width="12.28515625" style="709" customWidth="1"/>
    <col min="6659" max="6659" width="3" style="709" customWidth="1"/>
    <col min="6660" max="6660" width="20.28515625" style="709" customWidth="1"/>
    <col min="6661" max="6661" width="12.5703125" style="709" customWidth="1"/>
    <col min="6662" max="6662" width="11.7109375" style="709" customWidth="1"/>
    <col min="6663" max="6663" width="9.140625" style="709"/>
    <col min="6664" max="6664" width="2.85546875" style="709" customWidth="1"/>
    <col min="6665" max="6665" width="18.5703125" style="709" customWidth="1"/>
    <col min="6666" max="6666" width="14.42578125" style="709" customWidth="1"/>
    <col min="6667" max="6667" width="13.7109375" style="709" customWidth="1"/>
    <col min="6668" max="6668" width="10.140625" style="709" customWidth="1"/>
    <col min="6669" max="6669" width="4.42578125" style="709" customWidth="1"/>
    <col min="6670" max="6670" width="24" style="709" customWidth="1"/>
    <col min="6671" max="6671" width="13.140625" style="709" customWidth="1"/>
    <col min="6672" max="6672" width="13" style="709" customWidth="1"/>
    <col min="6673" max="6673" width="10.42578125" style="709" customWidth="1"/>
    <col min="6674" max="6909" width="9.140625" style="709"/>
    <col min="6910" max="6910" width="5" style="709" customWidth="1"/>
    <col min="6911" max="6911" width="17.7109375" style="709" customWidth="1"/>
    <col min="6912" max="6912" width="13.85546875" style="709" customWidth="1"/>
    <col min="6913" max="6913" width="13.140625" style="709" customWidth="1"/>
    <col min="6914" max="6914" width="12.28515625" style="709" customWidth="1"/>
    <col min="6915" max="6915" width="3" style="709" customWidth="1"/>
    <col min="6916" max="6916" width="20.28515625" style="709" customWidth="1"/>
    <col min="6917" max="6917" width="12.5703125" style="709" customWidth="1"/>
    <col min="6918" max="6918" width="11.7109375" style="709" customWidth="1"/>
    <col min="6919" max="6919" width="9.140625" style="709"/>
    <col min="6920" max="6920" width="2.85546875" style="709" customWidth="1"/>
    <col min="6921" max="6921" width="18.5703125" style="709" customWidth="1"/>
    <col min="6922" max="6922" width="14.42578125" style="709" customWidth="1"/>
    <col min="6923" max="6923" width="13.7109375" style="709" customWidth="1"/>
    <col min="6924" max="6924" width="10.140625" style="709" customWidth="1"/>
    <col min="6925" max="6925" width="4.42578125" style="709" customWidth="1"/>
    <col min="6926" max="6926" width="24" style="709" customWidth="1"/>
    <col min="6927" max="6927" width="13.140625" style="709" customWidth="1"/>
    <col min="6928" max="6928" width="13" style="709" customWidth="1"/>
    <col min="6929" max="6929" width="10.42578125" style="709" customWidth="1"/>
    <col min="6930" max="7165" width="9.140625" style="709"/>
    <col min="7166" max="7166" width="5" style="709" customWidth="1"/>
    <col min="7167" max="7167" width="17.7109375" style="709" customWidth="1"/>
    <col min="7168" max="7168" width="13.85546875" style="709" customWidth="1"/>
    <col min="7169" max="7169" width="13.140625" style="709" customWidth="1"/>
    <col min="7170" max="7170" width="12.28515625" style="709" customWidth="1"/>
    <col min="7171" max="7171" width="3" style="709" customWidth="1"/>
    <col min="7172" max="7172" width="20.28515625" style="709" customWidth="1"/>
    <col min="7173" max="7173" width="12.5703125" style="709" customWidth="1"/>
    <col min="7174" max="7174" width="11.7109375" style="709" customWidth="1"/>
    <col min="7175" max="7175" width="9.140625" style="709"/>
    <col min="7176" max="7176" width="2.85546875" style="709" customWidth="1"/>
    <col min="7177" max="7177" width="18.5703125" style="709" customWidth="1"/>
    <col min="7178" max="7178" width="14.42578125" style="709" customWidth="1"/>
    <col min="7179" max="7179" width="13.7109375" style="709" customWidth="1"/>
    <col min="7180" max="7180" width="10.140625" style="709" customWidth="1"/>
    <col min="7181" max="7181" width="4.42578125" style="709" customWidth="1"/>
    <col min="7182" max="7182" width="24" style="709" customWidth="1"/>
    <col min="7183" max="7183" width="13.140625" style="709" customWidth="1"/>
    <col min="7184" max="7184" width="13" style="709" customWidth="1"/>
    <col min="7185" max="7185" width="10.42578125" style="709" customWidth="1"/>
    <col min="7186" max="7421" width="9.140625" style="709"/>
    <col min="7422" max="7422" width="5" style="709" customWidth="1"/>
    <col min="7423" max="7423" width="17.7109375" style="709" customWidth="1"/>
    <col min="7424" max="7424" width="13.85546875" style="709" customWidth="1"/>
    <col min="7425" max="7425" width="13.140625" style="709" customWidth="1"/>
    <col min="7426" max="7426" width="12.28515625" style="709" customWidth="1"/>
    <col min="7427" max="7427" width="3" style="709" customWidth="1"/>
    <col min="7428" max="7428" width="20.28515625" style="709" customWidth="1"/>
    <col min="7429" max="7429" width="12.5703125" style="709" customWidth="1"/>
    <col min="7430" max="7430" width="11.7109375" style="709" customWidth="1"/>
    <col min="7431" max="7431" width="9.140625" style="709"/>
    <col min="7432" max="7432" width="2.85546875" style="709" customWidth="1"/>
    <col min="7433" max="7433" width="18.5703125" style="709" customWidth="1"/>
    <col min="7434" max="7434" width="14.42578125" style="709" customWidth="1"/>
    <col min="7435" max="7435" width="13.7109375" style="709" customWidth="1"/>
    <col min="7436" max="7436" width="10.140625" style="709" customWidth="1"/>
    <col min="7437" max="7437" width="4.42578125" style="709" customWidth="1"/>
    <col min="7438" max="7438" width="24" style="709" customWidth="1"/>
    <col min="7439" max="7439" width="13.140625" style="709" customWidth="1"/>
    <col min="7440" max="7440" width="13" style="709" customWidth="1"/>
    <col min="7441" max="7441" width="10.42578125" style="709" customWidth="1"/>
    <col min="7442" max="7677" width="9.140625" style="709"/>
    <col min="7678" max="7678" width="5" style="709" customWidth="1"/>
    <col min="7679" max="7679" width="17.7109375" style="709" customWidth="1"/>
    <col min="7680" max="7680" width="13.85546875" style="709" customWidth="1"/>
    <col min="7681" max="7681" width="13.140625" style="709" customWidth="1"/>
    <col min="7682" max="7682" width="12.28515625" style="709" customWidth="1"/>
    <col min="7683" max="7683" width="3" style="709" customWidth="1"/>
    <col min="7684" max="7684" width="20.28515625" style="709" customWidth="1"/>
    <col min="7685" max="7685" width="12.5703125" style="709" customWidth="1"/>
    <col min="7686" max="7686" width="11.7109375" style="709" customWidth="1"/>
    <col min="7687" max="7687" width="9.140625" style="709"/>
    <col min="7688" max="7688" width="2.85546875" style="709" customWidth="1"/>
    <col min="7689" max="7689" width="18.5703125" style="709" customWidth="1"/>
    <col min="7690" max="7690" width="14.42578125" style="709" customWidth="1"/>
    <col min="7691" max="7691" width="13.7109375" style="709" customWidth="1"/>
    <col min="7692" max="7692" width="10.140625" style="709" customWidth="1"/>
    <col min="7693" max="7693" width="4.42578125" style="709" customWidth="1"/>
    <col min="7694" max="7694" width="24" style="709" customWidth="1"/>
    <col min="7695" max="7695" width="13.140625" style="709" customWidth="1"/>
    <col min="7696" max="7696" width="13" style="709" customWidth="1"/>
    <col min="7697" max="7697" width="10.42578125" style="709" customWidth="1"/>
    <col min="7698" max="7933" width="9.140625" style="709"/>
    <col min="7934" max="7934" width="5" style="709" customWidth="1"/>
    <col min="7935" max="7935" width="17.7109375" style="709" customWidth="1"/>
    <col min="7936" max="7936" width="13.85546875" style="709" customWidth="1"/>
    <col min="7937" max="7937" width="13.140625" style="709" customWidth="1"/>
    <col min="7938" max="7938" width="12.28515625" style="709" customWidth="1"/>
    <col min="7939" max="7939" width="3" style="709" customWidth="1"/>
    <col min="7940" max="7940" width="20.28515625" style="709" customWidth="1"/>
    <col min="7941" max="7941" width="12.5703125" style="709" customWidth="1"/>
    <col min="7942" max="7942" width="11.7109375" style="709" customWidth="1"/>
    <col min="7943" max="7943" width="9.140625" style="709"/>
    <col min="7944" max="7944" width="2.85546875" style="709" customWidth="1"/>
    <col min="7945" max="7945" width="18.5703125" style="709" customWidth="1"/>
    <col min="7946" max="7946" width="14.42578125" style="709" customWidth="1"/>
    <col min="7947" max="7947" width="13.7109375" style="709" customWidth="1"/>
    <col min="7948" max="7948" width="10.140625" style="709" customWidth="1"/>
    <col min="7949" max="7949" width="4.42578125" style="709" customWidth="1"/>
    <col min="7950" max="7950" width="24" style="709" customWidth="1"/>
    <col min="7951" max="7951" width="13.140625" style="709" customWidth="1"/>
    <col min="7952" max="7952" width="13" style="709" customWidth="1"/>
    <col min="7953" max="7953" width="10.42578125" style="709" customWidth="1"/>
    <col min="7954" max="8189" width="9.140625" style="709"/>
    <col min="8190" max="8190" width="5" style="709" customWidth="1"/>
    <col min="8191" max="8191" width="17.7109375" style="709" customWidth="1"/>
    <col min="8192" max="8192" width="13.85546875" style="709" customWidth="1"/>
    <col min="8193" max="8193" width="13.140625" style="709" customWidth="1"/>
    <col min="8194" max="8194" width="12.28515625" style="709" customWidth="1"/>
    <col min="8195" max="8195" width="3" style="709" customWidth="1"/>
    <col min="8196" max="8196" width="20.28515625" style="709" customWidth="1"/>
    <col min="8197" max="8197" width="12.5703125" style="709" customWidth="1"/>
    <col min="8198" max="8198" width="11.7109375" style="709" customWidth="1"/>
    <col min="8199" max="8199" width="9.140625" style="709"/>
    <col min="8200" max="8200" width="2.85546875" style="709" customWidth="1"/>
    <col min="8201" max="8201" width="18.5703125" style="709" customWidth="1"/>
    <col min="8202" max="8202" width="14.42578125" style="709" customWidth="1"/>
    <col min="8203" max="8203" width="13.7109375" style="709" customWidth="1"/>
    <col min="8204" max="8204" width="10.140625" style="709" customWidth="1"/>
    <col min="8205" max="8205" width="4.42578125" style="709" customWidth="1"/>
    <col min="8206" max="8206" width="24" style="709" customWidth="1"/>
    <col min="8207" max="8207" width="13.140625" style="709" customWidth="1"/>
    <col min="8208" max="8208" width="13" style="709" customWidth="1"/>
    <col min="8209" max="8209" width="10.42578125" style="709" customWidth="1"/>
    <col min="8210" max="8445" width="9.140625" style="709"/>
    <col min="8446" max="8446" width="5" style="709" customWidth="1"/>
    <col min="8447" max="8447" width="17.7109375" style="709" customWidth="1"/>
    <col min="8448" max="8448" width="13.85546875" style="709" customWidth="1"/>
    <col min="8449" max="8449" width="13.140625" style="709" customWidth="1"/>
    <col min="8450" max="8450" width="12.28515625" style="709" customWidth="1"/>
    <col min="8451" max="8451" width="3" style="709" customWidth="1"/>
    <col min="8452" max="8452" width="20.28515625" style="709" customWidth="1"/>
    <col min="8453" max="8453" width="12.5703125" style="709" customWidth="1"/>
    <col min="8454" max="8454" width="11.7109375" style="709" customWidth="1"/>
    <col min="8455" max="8455" width="9.140625" style="709"/>
    <col min="8456" max="8456" width="2.85546875" style="709" customWidth="1"/>
    <col min="8457" max="8457" width="18.5703125" style="709" customWidth="1"/>
    <col min="8458" max="8458" width="14.42578125" style="709" customWidth="1"/>
    <col min="8459" max="8459" width="13.7109375" style="709" customWidth="1"/>
    <col min="8460" max="8460" width="10.140625" style="709" customWidth="1"/>
    <col min="8461" max="8461" width="4.42578125" style="709" customWidth="1"/>
    <col min="8462" max="8462" width="24" style="709" customWidth="1"/>
    <col min="8463" max="8463" width="13.140625" style="709" customWidth="1"/>
    <col min="8464" max="8464" width="13" style="709" customWidth="1"/>
    <col min="8465" max="8465" width="10.42578125" style="709" customWidth="1"/>
    <col min="8466" max="8701" width="9.140625" style="709"/>
    <col min="8702" max="8702" width="5" style="709" customWidth="1"/>
    <col min="8703" max="8703" width="17.7109375" style="709" customWidth="1"/>
    <col min="8704" max="8704" width="13.85546875" style="709" customWidth="1"/>
    <col min="8705" max="8705" width="13.140625" style="709" customWidth="1"/>
    <col min="8706" max="8706" width="12.28515625" style="709" customWidth="1"/>
    <col min="8707" max="8707" width="3" style="709" customWidth="1"/>
    <col min="8708" max="8708" width="20.28515625" style="709" customWidth="1"/>
    <col min="8709" max="8709" width="12.5703125" style="709" customWidth="1"/>
    <col min="8710" max="8710" width="11.7109375" style="709" customWidth="1"/>
    <col min="8711" max="8711" width="9.140625" style="709"/>
    <col min="8712" max="8712" width="2.85546875" style="709" customWidth="1"/>
    <col min="8713" max="8713" width="18.5703125" style="709" customWidth="1"/>
    <col min="8714" max="8714" width="14.42578125" style="709" customWidth="1"/>
    <col min="8715" max="8715" width="13.7109375" style="709" customWidth="1"/>
    <col min="8716" max="8716" width="10.140625" style="709" customWidth="1"/>
    <col min="8717" max="8717" width="4.42578125" style="709" customWidth="1"/>
    <col min="8718" max="8718" width="24" style="709" customWidth="1"/>
    <col min="8719" max="8719" width="13.140625" style="709" customWidth="1"/>
    <col min="8720" max="8720" width="13" style="709" customWidth="1"/>
    <col min="8721" max="8721" width="10.42578125" style="709" customWidth="1"/>
    <col min="8722" max="8957" width="9.140625" style="709"/>
    <col min="8958" max="8958" width="5" style="709" customWidth="1"/>
    <col min="8959" max="8959" width="17.7109375" style="709" customWidth="1"/>
    <col min="8960" max="8960" width="13.85546875" style="709" customWidth="1"/>
    <col min="8961" max="8961" width="13.140625" style="709" customWidth="1"/>
    <col min="8962" max="8962" width="12.28515625" style="709" customWidth="1"/>
    <col min="8963" max="8963" width="3" style="709" customWidth="1"/>
    <col min="8964" max="8964" width="20.28515625" style="709" customWidth="1"/>
    <col min="8965" max="8965" width="12.5703125" style="709" customWidth="1"/>
    <col min="8966" max="8966" width="11.7109375" style="709" customWidth="1"/>
    <col min="8967" max="8967" width="9.140625" style="709"/>
    <col min="8968" max="8968" width="2.85546875" style="709" customWidth="1"/>
    <col min="8969" max="8969" width="18.5703125" style="709" customWidth="1"/>
    <col min="8970" max="8970" width="14.42578125" style="709" customWidth="1"/>
    <col min="8971" max="8971" width="13.7109375" style="709" customWidth="1"/>
    <col min="8972" max="8972" width="10.140625" style="709" customWidth="1"/>
    <col min="8973" max="8973" width="4.42578125" style="709" customWidth="1"/>
    <col min="8974" max="8974" width="24" style="709" customWidth="1"/>
    <col min="8975" max="8975" width="13.140625" style="709" customWidth="1"/>
    <col min="8976" max="8976" width="13" style="709" customWidth="1"/>
    <col min="8977" max="8977" width="10.42578125" style="709" customWidth="1"/>
    <col min="8978" max="9213" width="9.140625" style="709"/>
    <col min="9214" max="9214" width="5" style="709" customWidth="1"/>
    <col min="9215" max="9215" width="17.7109375" style="709" customWidth="1"/>
    <col min="9216" max="9216" width="13.85546875" style="709" customWidth="1"/>
    <col min="9217" max="9217" width="13.140625" style="709" customWidth="1"/>
    <col min="9218" max="9218" width="12.28515625" style="709" customWidth="1"/>
    <col min="9219" max="9219" width="3" style="709" customWidth="1"/>
    <col min="9220" max="9220" width="20.28515625" style="709" customWidth="1"/>
    <col min="9221" max="9221" width="12.5703125" style="709" customWidth="1"/>
    <col min="9222" max="9222" width="11.7109375" style="709" customWidth="1"/>
    <col min="9223" max="9223" width="9.140625" style="709"/>
    <col min="9224" max="9224" width="2.85546875" style="709" customWidth="1"/>
    <col min="9225" max="9225" width="18.5703125" style="709" customWidth="1"/>
    <col min="9226" max="9226" width="14.42578125" style="709" customWidth="1"/>
    <col min="9227" max="9227" width="13.7109375" style="709" customWidth="1"/>
    <col min="9228" max="9228" width="10.140625" style="709" customWidth="1"/>
    <col min="9229" max="9229" width="4.42578125" style="709" customWidth="1"/>
    <col min="9230" max="9230" width="24" style="709" customWidth="1"/>
    <col min="9231" max="9231" width="13.140625" style="709" customWidth="1"/>
    <col min="9232" max="9232" width="13" style="709" customWidth="1"/>
    <col min="9233" max="9233" width="10.42578125" style="709" customWidth="1"/>
    <col min="9234" max="9469" width="9.140625" style="709"/>
    <col min="9470" max="9470" width="5" style="709" customWidth="1"/>
    <col min="9471" max="9471" width="17.7109375" style="709" customWidth="1"/>
    <col min="9472" max="9472" width="13.85546875" style="709" customWidth="1"/>
    <col min="9473" max="9473" width="13.140625" style="709" customWidth="1"/>
    <col min="9474" max="9474" width="12.28515625" style="709" customWidth="1"/>
    <col min="9475" max="9475" width="3" style="709" customWidth="1"/>
    <col min="9476" max="9476" width="20.28515625" style="709" customWidth="1"/>
    <col min="9477" max="9477" width="12.5703125" style="709" customWidth="1"/>
    <col min="9478" max="9478" width="11.7109375" style="709" customWidth="1"/>
    <col min="9479" max="9479" width="9.140625" style="709"/>
    <col min="9480" max="9480" width="2.85546875" style="709" customWidth="1"/>
    <col min="9481" max="9481" width="18.5703125" style="709" customWidth="1"/>
    <col min="9482" max="9482" width="14.42578125" style="709" customWidth="1"/>
    <col min="9483" max="9483" width="13.7109375" style="709" customWidth="1"/>
    <col min="9484" max="9484" width="10.140625" style="709" customWidth="1"/>
    <col min="9485" max="9485" width="4.42578125" style="709" customWidth="1"/>
    <col min="9486" max="9486" width="24" style="709" customWidth="1"/>
    <col min="9487" max="9487" width="13.140625" style="709" customWidth="1"/>
    <col min="9488" max="9488" width="13" style="709" customWidth="1"/>
    <col min="9489" max="9489" width="10.42578125" style="709" customWidth="1"/>
    <col min="9490" max="9725" width="9.140625" style="709"/>
    <col min="9726" max="9726" width="5" style="709" customWidth="1"/>
    <col min="9727" max="9727" width="17.7109375" style="709" customWidth="1"/>
    <col min="9728" max="9728" width="13.85546875" style="709" customWidth="1"/>
    <col min="9729" max="9729" width="13.140625" style="709" customWidth="1"/>
    <col min="9730" max="9730" width="12.28515625" style="709" customWidth="1"/>
    <col min="9731" max="9731" width="3" style="709" customWidth="1"/>
    <col min="9732" max="9732" width="20.28515625" style="709" customWidth="1"/>
    <col min="9733" max="9733" width="12.5703125" style="709" customWidth="1"/>
    <col min="9734" max="9734" width="11.7109375" style="709" customWidth="1"/>
    <col min="9735" max="9735" width="9.140625" style="709"/>
    <col min="9736" max="9736" width="2.85546875" style="709" customWidth="1"/>
    <col min="9737" max="9737" width="18.5703125" style="709" customWidth="1"/>
    <col min="9738" max="9738" width="14.42578125" style="709" customWidth="1"/>
    <col min="9739" max="9739" width="13.7109375" style="709" customWidth="1"/>
    <col min="9740" max="9740" width="10.140625" style="709" customWidth="1"/>
    <col min="9741" max="9741" width="4.42578125" style="709" customWidth="1"/>
    <col min="9742" max="9742" width="24" style="709" customWidth="1"/>
    <col min="9743" max="9743" width="13.140625" style="709" customWidth="1"/>
    <col min="9744" max="9744" width="13" style="709" customWidth="1"/>
    <col min="9745" max="9745" width="10.42578125" style="709" customWidth="1"/>
    <col min="9746" max="9981" width="9.140625" style="709"/>
    <col min="9982" max="9982" width="5" style="709" customWidth="1"/>
    <col min="9983" max="9983" width="17.7109375" style="709" customWidth="1"/>
    <col min="9984" max="9984" width="13.85546875" style="709" customWidth="1"/>
    <col min="9985" max="9985" width="13.140625" style="709" customWidth="1"/>
    <col min="9986" max="9986" width="12.28515625" style="709" customWidth="1"/>
    <col min="9987" max="9987" width="3" style="709" customWidth="1"/>
    <col min="9988" max="9988" width="20.28515625" style="709" customWidth="1"/>
    <col min="9989" max="9989" width="12.5703125" style="709" customWidth="1"/>
    <col min="9990" max="9990" width="11.7109375" style="709" customWidth="1"/>
    <col min="9991" max="9991" width="9.140625" style="709"/>
    <col min="9992" max="9992" width="2.85546875" style="709" customWidth="1"/>
    <col min="9993" max="9993" width="18.5703125" style="709" customWidth="1"/>
    <col min="9994" max="9994" width="14.42578125" style="709" customWidth="1"/>
    <col min="9995" max="9995" width="13.7109375" style="709" customWidth="1"/>
    <col min="9996" max="9996" width="10.140625" style="709" customWidth="1"/>
    <col min="9997" max="9997" width="4.42578125" style="709" customWidth="1"/>
    <col min="9998" max="9998" width="24" style="709" customWidth="1"/>
    <col min="9999" max="9999" width="13.140625" style="709" customWidth="1"/>
    <col min="10000" max="10000" width="13" style="709" customWidth="1"/>
    <col min="10001" max="10001" width="10.42578125" style="709" customWidth="1"/>
    <col min="10002" max="10237" width="9.140625" style="709"/>
    <col min="10238" max="10238" width="5" style="709" customWidth="1"/>
    <col min="10239" max="10239" width="17.7109375" style="709" customWidth="1"/>
    <col min="10240" max="10240" width="13.85546875" style="709" customWidth="1"/>
    <col min="10241" max="10241" width="13.140625" style="709" customWidth="1"/>
    <col min="10242" max="10242" width="12.28515625" style="709" customWidth="1"/>
    <col min="10243" max="10243" width="3" style="709" customWidth="1"/>
    <col min="10244" max="10244" width="20.28515625" style="709" customWidth="1"/>
    <col min="10245" max="10245" width="12.5703125" style="709" customWidth="1"/>
    <col min="10246" max="10246" width="11.7109375" style="709" customWidth="1"/>
    <col min="10247" max="10247" width="9.140625" style="709"/>
    <col min="10248" max="10248" width="2.85546875" style="709" customWidth="1"/>
    <col min="10249" max="10249" width="18.5703125" style="709" customWidth="1"/>
    <col min="10250" max="10250" width="14.42578125" style="709" customWidth="1"/>
    <col min="10251" max="10251" width="13.7109375" style="709" customWidth="1"/>
    <col min="10252" max="10252" width="10.140625" style="709" customWidth="1"/>
    <col min="10253" max="10253" width="4.42578125" style="709" customWidth="1"/>
    <col min="10254" max="10254" width="24" style="709" customWidth="1"/>
    <col min="10255" max="10255" width="13.140625" style="709" customWidth="1"/>
    <col min="10256" max="10256" width="13" style="709" customWidth="1"/>
    <col min="10257" max="10257" width="10.42578125" style="709" customWidth="1"/>
    <col min="10258" max="10493" width="9.140625" style="709"/>
    <col min="10494" max="10494" width="5" style="709" customWidth="1"/>
    <col min="10495" max="10495" width="17.7109375" style="709" customWidth="1"/>
    <col min="10496" max="10496" width="13.85546875" style="709" customWidth="1"/>
    <col min="10497" max="10497" width="13.140625" style="709" customWidth="1"/>
    <col min="10498" max="10498" width="12.28515625" style="709" customWidth="1"/>
    <col min="10499" max="10499" width="3" style="709" customWidth="1"/>
    <col min="10500" max="10500" width="20.28515625" style="709" customWidth="1"/>
    <col min="10501" max="10501" width="12.5703125" style="709" customWidth="1"/>
    <col min="10502" max="10502" width="11.7109375" style="709" customWidth="1"/>
    <col min="10503" max="10503" width="9.140625" style="709"/>
    <col min="10504" max="10504" width="2.85546875" style="709" customWidth="1"/>
    <col min="10505" max="10505" width="18.5703125" style="709" customWidth="1"/>
    <col min="10506" max="10506" width="14.42578125" style="709" customWidth="1"/>
    <col min="10507" max="10507" width="13.7109375" style="709" customWidth="1"/>
    <col min="10508" max="10508" width="10.140625" style="709" customWidth="1"/>
    <col min="10509" max="10509" width="4.42578125" style="709" customWidth="1"/>
    <col min="10510" max="10510" width="24" style="709" customWidth="1"/>
    <col min="10511" max="10511" width="13.140625" style="709" customWidth="1"/>
    <col min="10512" max="10512" width="13" style="709" customWidth="1"/>
    <col min="10513" max="10513" width="10.42578125" style="709" customWidth="1"/>
    <col min="10514" max="10749" width="9.140625" style="709"/>
    <col min="10750" max="10750" width="5" style="709" customWidth="1"/>
    <col min="10751" max="10751" width="17.7109375" style="709" customWidth="1"/>
    <col min="10752" max="10752" width="13.85546875" style="709" customWidth="1"/>
    <col min="10753" max="10753" width="13.140625" style="709" customWidth="1"/>
    <col min="10754" max="10754" width="12.28515625" style="709" customWidth="1"/>
    <col min="10755" max="10755" width="3" style="709" customWidth="1"/>
    <col min="10756" max="10756" width="20.28515625" style="709" customWidth="1"/>
    <col min="10757" max="10757" width="12.5703125" style="709" customWidth="1"/>
    <col min="10758" max="10758" width="11.7109375" style="709" customWidth="1"/>
    <col min="10759" max="10759" width="9.140625" style="709"/>
    <col min="10760" max="10760" width="2.85546875" style="709" customWidth="1"/>
    <col min="10761" max="10761" width="18.5703125" style="709" customWidth="1"/>
    <col min="10762" max="10762" width="14.42578125" style="709" customWidth="1"/>
    <col min="10763" max="10763" width="13.7109375" style="709" customWidth="1"/>
    <col min="10764" max="10764" width="10.140625" style="709" customWidth="1"/>
    <col min="10765" max="10765" width="4.42578125" style="709" customWidth="1"/>
    <col min="10766" max="10766" width="24" style="709" customWidth="1"/>
    <col min="10767" max="10767" width="13.140625" style="709" customWidth="1"/>
    <col min="10768" max="10768" width="13" style="709" customWidth="1"/>
    <col min="10769" max="10769" width="10.42578125" style="709" customWidth="1"/>
    <col min="10770" max="11005" width="9.140625" style="709"/>
    <col min="11006" max="11006" width="5" style="709" customWidth="1"/>
    <col min="11007" max="11007" width="17.7109375" style="709" customWidth="1"/>
    <col min="11008" max="11008" width="13.85546875" style="709" customWidth="1"/>
    <col min="11009" max="11009" width="13.140625" style="709" customWidth="1"/>
    <col min="11010" max="11010" width="12.28515625" style="709" customWidth="1"/>
    <col min="11011" max="11011" width="3" style="709" customWidth="1"/>
    <col min="11012" max="11012" width="20.28515625" style="709" customWidth="1"/>
    <col min="11013" max="11013" width="12.5703125" style="709" customWidth="1"/>
    <col min="11014" max="11014" width="11.7109375" style="709" customWidth="1"/>
    <col min="11015" max="11015" width="9.140625" style="709"/>
    <col min="11016" max="11016" width="2.85546875" style="709" customWidth="1"/>
    <col min="11017" max="11017" width="18.5703125" style="709" customWidth="1"/>
    <col min="11018" max="11018" width="14.42578125" style="709" customWidth="1"/>
    <col min="11019" max="11019" width="13.7109375" style="709" customWidth="1"/>
    <col min="11020" max="11020" width="10.140625" style="709" customWidth="1"/>
    <col min="11021" max="11021" width="4.42578125" style="709" customWidth="1"/>
    <col min="11022" max="11022" width="24" style="709" customWidth="1"/>
    <col min="11023" max="11023" width="13.140625" style="709" customWidth="1"/>
    <col min="11024" max="11024" width="13" style="709" customWidth="1"/>
    <col min="11025" max="11025" width="10.42578125" style="709" customWidth="1"/>
    <col min="11026" max="11261" width="9.140625" style="709"/>
    <col min="11262" max="11262" width="5" style="709" customWidth="1"/>
    <col min="11263" max="11263" width="17.7109375" style="709" customWidth="1"/>
    <col min="11264" max="11264" width="13.85546875" style="709" customWidth="1"/>
    <col min="11265" max="11265" width="13.140625" style="709" customWidth="1"/>
    <col min="11266" max="11266" width="12.28515625" style="709" customWidth="1"/>
    <col min="11267" max="11267" width="3" style="709" customWidth="1"/>
    <col min="11268" max="11268" width="20.28515625" style="709" customWidth="1"/>
    <col min="11269" max="11269" width="12.5703125" style="709" customWidth="1"/>
    <col min="11270" max="11270" width="11.7109375" style="709" customWidth="1"/>
    <col min="11271" max="11271" width="9.140625" style="709"/>
    <col min="11272" max="11272" width="2.85546875" style="709" customWidth="1"/>
    <col min="11273" max="11273" width="18.5703125" style="709" customWidth="1"/>
    <col min="11274" max="11274" width="14.42578125" style="709" customWidth="1"/>
    <col min="11275" max="11275" width="13.7109375" style="709" customWidth="1"/>
    <col min="11276" max="11276" width="10.140625" style="709" customWidth="1"/>
    <col min="11277" max="11277" width="4.42578125" style="709" customWidth="1"/>
    <col min="11278" max="11278" width="24" style="709" customWidth="1"/>
    <col min="11279" max="11279" width="13.140625" style="709" customWidth="1"/>
    <col min="11280" max="11280" width="13" style="709" customWidth="1"/>
    <col min="11281" max="11281" width="10.42578125" style="709" customWidth="1"/>
    <col min="11282" max="11517" width="9.140625" style="709"/>
    <col min="11518" max="11518" width="5" style="709" customWidth="1"/>
    <col min="11519" max="11519" width="17.7109375" style="709" customWidth="1"/>
    <col min="11520" max="11520" width="13.85546875" style="709" customWidth="1"/>
    <col min="11521" max="11521" width="13.140625" style="709" customWidth="1"/>
    <col min="11522" max="11522" width="12.28515625" style="709" customWidth="1"/>
    <col min="11523" max="11523" width="3" style="709" customWidth="1"/>
    <col min="11524" max="11524" width="20.28515625" style="709" customWidth="1"/>
    <col min="11525" max="11525" width="12.5703125" style="709" customWidth="1"/>
    <col min="11526" max="11526" width="11.7109375" style="709" customWidth="1"/>
    <col min="11527" max="11527" width="9.140625" style="709"/>
    <col min="11528" max="11528" width="2.85546875" style="709" customWidth="1"/>
    <col min="11529" max="11529" width="18.5703125" style="709" customWidth="1"/>
    <col min="11530" max="11530" width="14.42578125" style="709" customWidth="1"/>
    <col min="11531" max="11531" width="13.7109375" style="709" customWidth="1"/>
    <col min="11532" max="11532" width="10.140625" style="709" customWidth="1"/>
    <col min="11533" max="11533" width="4.42578125" style="709" customWidth="1"/>
    <col min="11534" max="11534" width="24" style="709" customWidth="1"/>
    <col min="11535" max="11535" width="13.140625" style="709" customWidth="1"/>
    <col min="11536" max="11536" width="13" style="709" customWidth="1"/>
    <col min="11537" max="11537" width="10.42578125" style="709" customWidth="1"/>
    <col min="11538" max="11773" width="9.140625" style="709"/>
    <col min="11774" max="11774" width="5" style="709" customWidth="1"/>
    <col min="11775" max="11775" width="17.7109375" style="709" customWidth="1"/>
    <col min="11776" max="11776" width="13.85546875" style="709" customWidth="1"/>
    <col min="11777" max="11777" width="13.140625" style="709" customWidth="1"/>
    <col min="11778" max="11778" width="12.28515625" style="709" customWidth="1"/>
    <col min="11779" max="11779" width="3" style="709" customWidth="1"/>
    <col min="11780" max="11780" width="20.28515625" style="709" customWidth="1"/>
    <col min="11781" max="11781" width="12.5703125" style="709" customWidth="1"/>
    <col min="11782" max="11782" width="11.7109375" style="709" customWidth="1"/>
    <col min="11783" max="11783" width="9.140625" style="709"/>
    <col min="11784" max="11784" width="2.85546875" style="709" customWidth="1"/>
    <col min="11785" max="11785" width="18.5703125" style="709" customWidth="1"/>
    <col min="11786" max="11786" width="14.42578125" style="709" customWidth="1"/>
    <col min="11787" max="11787" width="13.7109375" style="709" customWidth="1"/>
    <col min="11788" max="11788" width="10.140625" style="709" customWidth="1"/>
    <col min="11789" max="11789" width="4.42578125" style="709" customWidth="1"/>
    <col min="11790" max="11790" width="24" style="709" customWidth="1"/>
    <col min="11791" max="11791" width="13.140625" style="709" customWidth="1"/>
    <col min="11792" max="11792" width="13" style="709" customWidth="1"/>
    <col min="11793" max="11793" width="10.42578125" style="709" customWidth="1"/>
    <col min="11794" max="12029" width="9.140625" style="709"/>
    <col min="12030" max="12030" width="5" style="709" customWidth="1"/>
    <col min="12031" max="12031" width="17.7109375" style="709" customWidth="1"/>
    <col min="12032" max="12032" width="13.85546875" style="709" customWidth="1"/>
    <col min="12033" max="12033" width="13.140625" style="709" customWidth="1"/>
    <col min="12034" max="12034" width="12.28515625" style="709" customWidth="1"/>
    <col min="12035" max="12035" width="3" style="709" customWidth="1"/>
    <col min="12036" max="12036" width="20.28515625" style="709" customWidth="1"/>
    <col min="12037" max="12037" width="12.5703125" style="709" customWidth="1"/>
    <col min="12038" max="12038" width="11.7109375" style="709" customWidth="1"/>
    <col min="12039" max="12039" width="9.140625" style="709"/>
    <col min="12040" max="12040" width="2.85546875" style="709" customWidth="1"/>
    <col min="12041" max="12041" width="18.5703125" style="709" customWidth="1"/>
    <col min="12042" max="12042" width="14.42578125" style="709" customWidth="1"/>
    <col min="12043" max="12043" width="13.7109375" style="709" customWidth="1"/>
    <col min="12044" max="12044" width="10.140625" style="709" customWidth="1"/>
    <col min="12045" max="12045" width="4.42578125" style="709" customWidth="1"/>
    <col min="12046" max="12046" width="24" style="709" customWidth="1"/>
    <col min="12047" max="12047" width="13.140625" style="709" customWidth="1"/>
    <col min="12048" max="12048" width="13" style="709" customWidth="1"/>
    <col min="12049" max="12049" width="10.42578125" style="709" customWidth="1"/>
    <col min="12050" max="12285" width="9.140625" style="709"/>
    <col min="12286" max="12286" width="5" style="709" customWidth="1"/>
    <col min="12287" max="12287" width="17.7109375" style="709" customWidth="1"/>
    <col min="12288" max="12288" width="13.85546875" style="709" customWidth="1"/>
    <col min="12289" max="12289" width="13.140625" style="709" customWidth="1"/>
    <col min="12290" max="12290" width="12.28515625" style="709" customWidth="1"/>
    <col min="12291" max="12291" width="3" style="709" customWidth="1"/>
    <col min="12292" max="12292" width="20.28515625" style="709" customWidth="1"/>
    <col min="12293" max="12293" width="12.5703125" style="709" customWidth="1"/>
    <col min="12294" max="12294" width="11.7109375" style="709" customWidth="1"/>
    <col min="12295" max="12295" width="9.140625" style="709"/>
    <col min="12296" max="12296" width="2.85546875" style="709" customWidth="1"/>
    <col min="12297" max="12297" width="18.5703125" style="709" customWidth="1"/>
    <col min="12298" max="12298" width="14.42578125" style="709" customWidth="1"/>
    <col min="12299" max="12299" width="13.7109375" style="709" customWidth="1"/>
    <col min="12300" max="12300" width="10.140625" style="709" customWidth="1"/>
    <col min="12301" max="12301" width="4.42578125" style="709" customWidth="1"/>
    <col min="12302" max="12302" width="24" style="709" customWidth="1"/>
    <col min="12303" max="12303" width="13.140625" style="709" customWidth="1"/>
    <col min="12304" max="12304" width="13" style="709" customWidth="1"/>
    <col min="12305" max="12305" width="10.42578125" style="709" customWidth="1"/>
    <col min="12306" max="12541" width="9.140625" style="709"/>
    <col min="12542" max="12542" width="5" style="709" customWidth="1"/>
    <col min="12543" max="12543" width="17.7109375" style="709" customWidth="1"/>
    <col min="12544" max="12544" width="13.85546875" style="709" customWidth="1"/>
    <col min="12545" max="12545" width="13.140625" style="709" customWidth="1"/>
    <col min="12546" max="12546" width="12.28515625" style="709" customWidth="1"/>
    <col min="12547" max="12547" width="3" style="709" customWidth="1"/>
    <col min="12548" max="12548" width="20.28515625" style="709" customWidth="1"/>
    <col min="12549" max="12549" width="12.5703125" style="709" customWidth="1"/>
    <col min="12550" max="12550" width="11.7109375" style="709" customWidth="1"/>
    <col min="12551" max="12551" width="9.140625" style="709"/>
    <col min="12552" max="12552" width="2.85546875" style="709" customWidth="1"/>
    <col min="12553" max="12553" width="18.5703125" style="709" customWidth="1"/>
    <col min="12554" max="12554" width="14.42578125" style="709" customWidth="1"/>
    <col min="12555" max="12555" width="13.7109375" style="709" customWidth="1"/>
    <col min="12556" max="12556" width="10.140625" style="709" customWidth="1"/>
    <col min="12557" max="12557" width="4.42578125" style="709" customWidth="1"/>
    <col min="12558" max="12558" width="24" style="709" customWidth="1"/>
    <col min="12559" max="12559" width="13.140625" style="709" customWidth="1"/>
    <col min="12560" max="12560" width="13" style="709" customWidth="1"/>
    <col min="12561" max="12561" width="10.42578125" style="709" customWidth="1"/>
    <col min="12562" max="12797" width="9.140625" style="709"/>
    <col min="12798" max="12798" width="5" style="709" customWidth="1"/>
    <col min="12799" max="12799" width="17.7109375" style="709" customWidth="1"/>
    <col min="12800" max="12800" width="13.85546875" style="709" customWidth="1"/>
    <col min="12801" max="12801" width="13.140625" style="709" customWidth="1"/>
    <col min="12802" max="12802" width="12.28515625" style="709" customWidth="1"/>
    <col min="12803" max="12803" width="3" style="709" customWidth="1"/>
    <col min="12804" max="12804" width="20.28515625" style="709" customWidth="1"/>
    <col min="12805" max="12805" width="12.5703125" style="709" customWidth="1"/>
    <col min="12806" max="12806" width="11.7109375" style="709" customWidth="1"/>
    <col min="12807" max="12807" width="9.140625" style="709"/>
    <col min="12808" max="12808" width="2.85546875" style="709" customWidth="1"/>
    <col min="12809" max="12809" width="18.5703125" style="709" customWidth="1"/>
    <col min="12810" max="12810" width="14.42578125" style="709" customWidth="1"/>
    <col min="12811" max="12811" width="13.7109375" style="709" customWidth="1"/>
    <col min="12812" max="12812" width="10.140625" style="709" customWidth="1"/>
    <col min="12813" max="12813" width="4.42578125" style="709" customWidth="1"/>
    <col min="12814" max="12814" width="24" style="709" customWidth="1"/>
    <col min="12815" max="12815" width="13.140625" style="709" customWidth="1"/>
    <col min="12816" max="12816" width="13" style="709" customWidth="1"/>
    <col min="12817" max="12817" width="10.42578125" style="709" customWidth="1"/>
    <col min="12818" max="13053" width="9.140625" style="709"/>
    <col min="13054" max="13054" width="5" style="709" customWidth="1"/>
    <col min="13055" max="13055" width="17.7109375" style="709" customWidth="1"/>
    <col min="13056" max="13056" width="13.85546875" style="709" customWidth="1"/>
    <col min="13057" max="13057" width="13.140625" style="709" customWidth="1"/>
    <col min="13058" max="13058" width="12.28515625" style="709" customWidth="1"/>
    <col min="13059" max="13059" width="3" style="709" customWidth="1"/>
    <col min="13060" max="13060" width="20.28515625" style="709" customWidth="1"/>
    <col min="13061" max="13061" width="12.5703125" style="709" customWidth="1"/>
    <col min="13062" max="13062" width="11.7109375" style="709" customWidth="1"/>
    <col min="13063" max="13063" width="9.140625" style="709"/>
    <col min="13064" max="13064" width="2.85546875" style="709" customWidth="1"/>
    <col min="13065" max="13065" width="18.5703125" style="709" customWidth="1"/>
    <col min="13066" max="13066" width="14.42578125" style="709" customWidth="1"/>
    <col min="13067" max="13067" width="13.7109375" style="709" customWidth="1"/>
    <col min="13068" max="13068" width="10.140625" style="709" customWidth="1"/>
    <col min="13069" max="13069" width="4.42578125" style="709" customWidth="1"/>
    <col min="13070" max="13070" width="24" style="709" customWidth="1"/>
    <col min="13071" max="13071" width="13.140625" style="709" customWidth="1"/>
    <col min="13072" max="13072" width="13" style="709" customWidth="1"/>
    <col min="13073" max="13073" width="10.42578125" style="709" customWidth="1"/>
    <col min="13074" max="13309" width="9.140625" style="709"/>
    <col min="13310" max="13310" width="5" style="709" customWidth="1"/>
    <col min="13311" max="13311" width="17.7109375" style="709" customWidth="1"/>
    <col min="13312" max="13312" width="13.85546875" style="709" customWidth="1"/>
    <col min="13313" max="13313" width="13.140625" style="709" customWidth="1"/>
    <col min="13314" max="13314" width="12.28515625" style="709" customWidth="1"/>
    <col min="13315" max="13315" width="3" style="709" customWidth="1"/>
    <col min="13316" max="13316" width="20.28515625" style="709" customWidth="1"/>
    <col min="13317" max="13317" width="12.5703125" style="709" customWidth="1"/>
    <col min="13318" max="13318" width="11.7109375" style="709" customWidth="1"/>
    <col min="13319" max="13319" width="9.140625" style="709"/>
    <col min="13320" max="13320" width="2.85546875" style="709" customWidth="1"/>
    <col min="13321" max="13321" width="18.5703125" style="709" customWidth="1"/>
    <col min="13322" max="13322" width="14.42578125" style="709" customWidth="1"/>
    <col min="13323" max="13323" width="13.7109375" style="709" customWidth="1"/>
    <col min="13324" max="13324" width="10.140625" style="709" customWidth="1"/>
    <col min="13325" max="13325" width="4.42578125" style="709" customWidth="1"/>
    <col min="13326" max="13326" width="24" style="709" customWidth="1"/>
    <col min="13327" max="13327" width="13.140625" style="709" customWidth="1"/>
    <col min="13328" max="13328" width="13" style="709" customWidth="1"/>
    <col min="13329" max="13329" width="10.42578125" style="709" customWidth="1"/>
    <col min="13330" max="13565" width="9.140625" style="709"/>
    <col min="13566" max="13566" width="5" style="709" customWidth="1"/>
    <col min="13567" max="13567" width="17.7109375" style="709" customWidth="1"/>
    <col min="13568" max="13568" width="13.85546875" style="709" customWidth="1"/>
    <col min="13569" max="13569" width="13.140625" style="709" customWidth="1"/>
    <col min="13570" max="13570" width="12.28515625" style="709" customWidth="1"/>
    <col min="13571" max="13571" width="3" style="709" customWidth="1"/>
    <col min="13572" max="13572" width="20.28515625" style="709" customWidth="1"/>
    <col min="13573" max="13573" width="12.5703125" style="709" customWidth="1"/>
    <col min="13574" max="13574" width="11.7109375" style="709" customWidth="1"/>
    <col min="13575" max="13575" width="9.140625" style="709"/>
    <col min="13576" max="13576" width="2.85546875" style="709" customWidth="1"/>
    <col min="13577" max="13577" width="18.5703125" style="709" customWidth="1"/>
    <col min="13578" max="13578" width="14.42578125" style="709" customWidth="1"/>
    <col min="13579" max="13579" width="13.7109375" style="709" customWidth="1"/>
    <col min="13580" max="13580" width="10.140625" style="709" customWidth="1"/>
    <col min="13581" max="13581" width="4.42578125" style="709" customWidth="1"/>
    <col min="13582" max="13582" width="24" style="709" customWidth="1"/>
    <col min="13583" max="13583" width="13.140625" style="709" customWidth="1"/>
    <col min="13584" max="13584" width="13" style="709" customWidth="1"/>
    <col min="13585" max="13585" width="10.42578125" style="709" customWidth="1"/>
    <col min="13586" max="13821" width="9.140625" style="709"/>
    <col min="13822" max="13822" width="5" style="709" customWidth="1"/>
    <col min="13823" max="13823" width="17.7109375" style="709" customWidth="1"/>
    <col min="13824" max="13824" width="13.85546875" style="709" customWidth="1"/>
    <col min="13825" max="13825" width="13.140625" style="709" customWidth="1"/>
    <col min="13826" max="13826" width="12.28515625" style="709" customWidth="1"/>
    <col min="13827" max="13827" width="3" style="709" customWidth="1"/>
    <col min="13828" max="13828" width="20.28515625" style="709" customWidth="1"/>
    <col min="13829" max="13829" width="12.5703125" style="709" customWidth="1"/>
    <col min="13830" max="13830" width="11.7109375" style="709" customWidth="1"/>
    <col min="13831" max="13831" width="9.140625" style="709"/>
    <col min="13832" max="13832" width="2.85546875" style="709" customWidth="1"/>
    <col min="13833" max="13833" width="18.5703125" style="709" customWidth="1"/>
    <col min="13834" max="13834" width="14.42578125" style="709" customWidth="1"/>
    <col min="13835" max="13835" width="13.7109375" style="709" customWidth="1"/>
    <col min="13836" max="13836" width="10.140625" style="709" customWidth="1"/>
    <col min="13837" max="13837" width="4.42578125" style="709" customWidth="1"/>
    <col min="13838" max="13838" width="24" style="709" customWidth="1"/>
    <col min="13839" max="13839" width="13.140625" style="709" customWidth="1"/>
    <col min="13840" max="13840" width="13" style="709" customWidth="1"/>
    <col min="13841" max="13841" width="10.42578125" style="709" customWidth="1"/>
    <col min="13842" max="14077" width="9.140625" style="709"/>
    <col min="14078" max="14078" width="5" style="709" customWidth="1"/>
    <col min="14079" max="14079" width="17.7109375" style="709" customWidth="1"/>
    <col min="14080" max="14080" width="13.85546875" style="709" customWidth="1"/>
    <col min="14081" max="14081" width="13.140625" style="709" customWidth="1"/>
    <col min="14082" max="14082" width="12.28515625" style="709" customWidth="1"/>
    <col min="14083" max="14083" width="3" style="709" customWidth="1"/>
    <col min="14084" max="14084" width="20.28515625" style="709" customWidth="1"/>
    <col min="14085" max="14085" width="12.5703125" style="709" customWidth="1"/>
    <col min="14086" max="14086" width="11.7109375" style="709" customWidth="1"/>
    <col min="14087" max="14087" width="9.140625" style="709"/>
    <col min="14088" max="14088" width="2.85546875" style="709" customWidth="1"/>
    <col min="14089" max="14089" width="18.5703125" style="709" customWidth="1"/>
    <col min="14090" max="14090" width="14.42578125" style="709" customWidth="1"/>
    <col min="14091" max="14091" width="13.7109375" style="709" customWidth="1"/>
    <col min="14092" max="14092" width="10.140625" style="709" customWidth="1"/>
    <col min="14093" max="14093" width="4.42578125" style="709" customWidth="1"/>
    <col min="14094" max="14094" width="24" style="709" customWidth="1"/>
    <col min="14095" max="14095" width="13.140625" style="709" customWidth="1"/>
    <col min="14096" max="14096" width="13" style="709" customWidth="1"/>
    <col min="14097" max="14097" width="10.42578125" style="709" customWidth="1"/>
    <col min="14098" max="14333" width="9.140625" style="709"/>
    <col min="14334" max="14334" width="5" style="709" customWidth="1"/>
    <col min="14335" max="14335" width="17.7109375" style="709" customWidth="1"/>
    <col min="14336" max="14336" width="13.85546875" style="709" customWidth="1"/>
    <col min="14337" max="14337" width="13.140625" style="709" customWidth="1"/>
    <col min="14338" max="14338" width="12.28515625" style="709" customWidth="1"/>
    <col min="14339" max="14339" width="3" style="709" customWidth="1"/>
    <col min="14340" max="14340" width="20.28515625" style="709" customWidth="1"/>
    <col min="14341" max="14341" width="12.5703125" style="709" customWidth="1"/>
    <col min="14342" max="14342" width="11.7109375" style="709" customWidth="1"/>
    <col min="14343" max="14343" width="9.140625" style="709"/>
    <col min="14344" max="14344" width="2.85546875" style="709" customWidth="1"/>
    <col min="14345" max="14345" width="18.5703125" style="709" customWidth="1"/>
    <col min="14346" max="14346" width="14.42578125" style="709" customWidth="1"/>
    <col min="14347" max="14347" width="13.7109375" style="709" customWidth="1"/>
    <col min="14348" max="14348" width="10.140625" style="709" customWidth="1"/>
    <col min="14349" max="14349" width="4.42578125" style="709" customWidth="1"/>
    <col min="14350" max="14350" width="24" style="709" customWidth="1"/>
    <col min="14351" max="14351" width="13.140625" style="709" customWidth="1"/>
    <col min="14352" max="14352" width="13" style="709" customWidth="1"/>
    <col min="14353" max="14353" width="10.42578125" style="709" customWidth="1"/>
    <col min="14354" max="14589" width="9.140625" style="709"/>
    <col min="14590" max="14590" width="5" style="709" customWidth="1"/>
    <col min="14591" max="14591" width="17.7109375" style="709" customWidth="1"/>
    <col min="14592" max="14592" width="13.85546875" style="709" customWidth="1"/>
    <col min="14593" max="14593" width="13.140625" style="709" customWidth="1"/>
    <col min="14594" max="14594" width="12.28515625" style="709" customWidth="1"/>
    <col min="14595" max="14595" width="3" style="709" customWidth="1"/>
    <col min="14596" max="14596" width="20.28515625" style="709" customWidth="1"/>
    <col min="14597" max="14597" width="12.5703125" style="709" customWidth="1"/>
    <col min="14598" max="14598" width="11.7109375" style="709" customWidth="1"/>
    <col min="14599" max="14599" width="9.140625" style="709"/>
    <col min="14600" max="14600" width="2.85546875" style="709" customWidth="1"/>
    <col min="14601" max="14601" width="18.5703125" style="709" customWidth="1"/>
    <col min="14602" max="14602" width="14.42578125" style="709" customWidth="1"/>
    <col min="14603" max="14603" width="13.7109375" style="709" customWidth="1"/>
    <col min="14604" max="14604" width="10.140625" style="709" customWidth="1"/>
    <col min="14605" max="14605" width="4.42578125" style="709" customWidth="1"/>
    <col min="14606" max="14606" width="24" style="709" customWidth="1"/>
    <col min="14607" max="14607" width="13.140625" style="709" customWidth="1"/>
    <col min="14608" max="14608" width="13" style="709" customWidth="1"/>
    <col min="14609" max="14609" width="10.42578125" style="709" customWidth="1"/>
    <col min="14610" max="14845" width="9.140625" style="709"/>
    <col min="14846" max="14846" width="5" style="709" customWidth="1"/>
    <col min="14847" max="14847" width="17.7109375" style="709" customWidth="1"/>
    <col min="14848" max="14848" width="13.85546875" style="709" customWidth="1"/>
    <col min="14849" max="14849" width="13.140625" style="709" customWidth="1"/>
    <col min="14850" max="14850" width="12.28515625" style="709" customWidth="1"/>
    <col min="14851" max="14851" width="3" style="709" customWidth="1"/>
    <col min="14852" max="14852" width="20.28515625" style="709" customWidth="1"/>
    <col min="14853" max="14853" width="12.5703125" style="709" customWidth="1"/>
    <col min="14854" max="14854" width="11.7109375" style="709" customWidth="1"/>
    <col min="14855" max="14855" width="9.140625" style="709"/>
    <col min="14856" max="14856" width="2.85546875" style="709" customWidth="1"/>
    <col min="14857" max="14857" width="18.5703125" style="709" customWidth="1"/>
    <col min="14858" max="14858" width="14.42578125" style="709" customWidth="1"/>
    <col min="14859" max="14859" width="13.7109375" style="709" customWidth="1"/>
    <col min="14860" max="14860" width="10.140625" style="709" customWidth="1"/>
    <col min="14861" max="14861" width="4.42578125" style="709" customWidth="1"/>
    <col min="14862" max="14862" width="24" style="709" customWidth="1"/>
    <col min="14863" max="14863" width="13.140625" style="709" customWidth="1"/>
    <col min="14864" max="14864" width="13" style="709" customWidth="1"/>
    <col min="14865" max="14865" width="10.42578125" style="709" customWidth="1"/>
    <col min="14866" max="15101" width="9.140625" style="709"/>
    <col min="15102" max="15102" width="5" style="709" customWidth="1"/>
    <col min="15103" max="15103" width="17.7109375" style="709" customWidth="1"/>
    <col min="15104" max="15104" width="13.85546875" style="709" customWidth="1"/>
    <col min="15105" max="15105" width="13.140625" style="709" customWidth="1"/>
    <col min="15106" max="15106" width="12.28515625" style="709" customWidth="1"/>
    <col min="15107" max="15107" width="3" style="709" customWidth="1"/>
    <col min="15108" max="15108" width="20.28515625" style="709" customWidth="1"/>
    <col min="15109" max="15109" width="12.5703125" style="709" customWidth="1"/>
    <col min="15110" max="15110" width="11.7109375" style="709" customWidth="1"/>
    <col min="15111" max="15111" width="9.140625" style="709"/>
    <col min="15112" max="15112" width="2.85546875" style="709" customWidth="1"/>
    <col min="15113" max="15113" width="18.5703125" style="709" customWidth="1"/>
    <col min="15114" max="15114" width="14.42578125" style="709" customWidth="1"/>
    <col min="15115" max="15115" width="13.7109375" style="709" customWidth="1"/>
    <col min="15116" max="15116" width="10.140625" style="709" customWidth="1"/>
    <col min="15117" max="15117" width="4.42578125" style="709" customWidth="1"/>
    <col min="15118" max="15118" width="24" style="709" customWidth="1"/>
    <col min="15119" max="15119" width="13.140625" style="709" customWidth="1"/>
    <col min="15120" max="15120" width="13" style="709" customWidth="1"/>
    <col min="15121" max="15121" width="10.42578125" style="709" customWidth="1"/>
    <col min="15122" max="15357" width="9.140625" style="709"/>
    <col min="15358" max="15358" width="5" style="709" customWidth="1"/>
    <col min="15359" max="15359" width="17.7109375" style="709" customWidth="1"/>
    <col min="15360" max="15360" width="13.85546875" style="709" customWidth="1"/>
    <col min="15361" max="15361" width="13.140625" style="709" customWidth="1"/>
    <col min="15362" max="15362" width="12.28515625" style="709" customWidth="1"/>
    <col min="15363" max="15363" width="3" style="709" customWidth="1"/>
    <col min="15364" max="15364" width="20.28515625" style="709" customWidth="1"/>
    <col min="15365" max="15365" width="12.5703125" style="709" customWidth="1"/>
    <col min="15366" max="15366" width="11.7109375" style="709" customWidth="1"/>
    <col min="15367" max="15367" width="9.140625" style="709"/>
    <col min="15368" max="15368" width="2.85546875" style="709" customWidth="1"/>
    <col min="15369" max="15369" width="18.5703125" style="709" customWidth="1"/>
    <col min="15370" max="15370" width="14.42578125" style="709" customWidth="1"/>
    <col min="15371" max="15371" width="13.7109375" style="709" customWidth="1"/>
    <col min="15372" max="15372" width="10.140625" style="709" customWidth="1"/>
    <col min="15373" max="15373" width="4.42578125" style="709" customWidth="1"/>
    <col min="15374" max="15374" width="24" style="709" customWidth="1"/>
    <col min="15375" max="15375" width="13.140625" style="709" customWidth="1"/>
    <col min="15376" max="15376" width="13" style="709" customWidth="1"/>
    <col min="15377" max="15377" width="10.42578125" style="709" customWidth="1"/>
    <col min="15378" max="15613" width="9.140625" style="709"/>
    <col min="15614" max="15614" width="5" style="709" customWidth="1"/>
    <col min="15615" max="15615" width="17.7109375" style="709" customWidth="1"/>
    <col min="15616" max="15616" width="13.85546875" style="709" customWidth="1"/>
    <col min="15617" max="15617" width="13.140625" style="709" customWidth="1"/>
    <col min="15618" max="15618" width="12.28515625" style="709" customWidth="1"/>
    <col min="15619" max="15619" width="3" style="709" customWidth="1"/>
    <col min="15620" max="15620" width="20.28515625" style="709" customWidth="1"/>
    <col min="15621" max="15621" width="12.5703125" style="709" customWidth="1"/>
    <col min="15622" max="15622" width="11.7109375" style="709" customWidth="1"/>
    <col min="15623" max="15623" width="9.140625" style="709"/>
    <col min="15624" max="15624" width="2.85546875" style="709" customWidth="1"/>
    <col min="15625" max="15625" width="18.5703125" style="709" customWidth="1"/>
    <col min="15626" max="15626" width="14.42578125" style="709" customWidth="1"/>
    <col min="15627" max="15627" width="13.7109375" style="709" customWidth="1"/>
    <col min="15628" max="15628" width="10.140625" style="709" customWidth="1"/>
    <col min="15629" max="15629" width="4.42578125" style="709" customWidth="1"/>
    <col min="15630" max="15630" width="24" style="709" customWidth="1"/>
    <col min="15631" max="15631" width="13.140625" style="709" customWidth="1"/>
    <col min="15632" max="15632" width="13" style="709" customWidth="1"/>
    <col min="15633" max="15633" width="10.42578125" style="709" customWidth="1"/>
    <col min="15634" max="15869" width="9.140625" style="709"/>
    <col min="15870" max="15870" width="5" style="709" customWidth="1"/>
    <col min="15871" max="15871" width="17.7109375" style="709" customWidth="1"/>
    <col min="15872" max="15872" width="13.85546875" style="709" customWidth="1"/>
    <col min="15873" max="15873" width="13.140625" style="709" customWidth="1"/>
    <col min="15874" max="15874" width="12.28515625" style="709" customWidth="1"/>
    <col min="15875" max="15875" width="3" style="709" customWidth="1"/>
    <col min="15876" max="15876" width="20.28515625" style="709" customWidth="1"/>
    <col min="15877" max="15877" width="12.5703125" style="709" customWidth="1"/>
    <col min="15878" max="15878" width="11.7109375" style="709" customWidth="1"/>
    <col min="15879" max="15879" width="9.140625" style="709"/>
    <col min="15880" max="15880" width="2.85546875" style="709" customWidth="1"/>
    <col min="15881" max="15881" width="18.5703125" style="709" customWidth="1"/>
    <col min="15882" max="15882" width="14.42578125" style="709" customWidth="1"/>
    <col min="15883" max="15883" width="13.7109375" style="709" customWidth="1"/>
    <col min="15884" max="15884" width="10.140625" style="709" customWidth="1"/>
    <col min="15885" max="15885" width="4.42578125" style="709" customWidth="1"/>
    <col min="15886" max="15886" width="24" style="709" customWidth="1"/>
    <col min="15887" max="15887" width="13.140625" style="709" customWidth="1"/>
    <col min="15888" max="15888" width="13" style="709" customWidth="1"/>
    <col min="15889" max="15889" width="10.42578125" style="709" customWidth="1"/>
    <col min="15890" max="16125" width="9.140625" style="709"/>
    <col min="16126" max="16126" width="5" style="709" customWidth="1"/>
    <col min="16127" max="16127" width="17.7109375" style="709" customWidth="1"/>
    <col min="16128" max="16128" width="13.85546875" style="709" customWidth="1"/>
    <col min="16129" max="16129" width="13.140625" style="709" customWidth="1"/>
    <col min="16130" max="16130" width="12.28515625" style="709" customWidth="1"/>
    <col min="16131" max="16131" width="3" style="709" customWidth="1"/>
    <col min="16132" max="16132" width="20.28515625" style="709" customWidth="1"/>
    <col min="16133" max="16133" width="12.5703125" style="709" customWidth="1"/>
    <col min="16134" max="16134" width="11.7109375" style="709" customWidth="1"/>
    <col min="16135" max="16135" width="9.140625" style="709"/>
    <col min="16136" max="16136" width="2.85546875" style="709" customWidth="1"/>
    <col min="16137" max="16137" width="18.5703125" style="709" customWidth="1"/>
    <col min="16138" max="16138" width="14.42578125" style="709" customWidth="1"/>
    <col min="16139" max="16139" width="13.7109375" style="709" customWidth="1"/>
    <col min="16140" max="16140" width="10.140625" style="709" customWidth="1"/>
    <col min="16141" max="16141" width="4.42578125" style="709" customWidth="1"/>
    <col min="16142" max="16142" width="24" style="709" customWidth="1"/>
    <col min="16143" max="16143" width="13.140625" style="709" customWidth="1"/>
    <col min="16144" max="16144" width="13" style="709" customWidth="1"/>
    <col min="16145" max="16145" width="10.42578125" style="709" customWidth="1"/>
    <col min="16146" max="16384" width="9.140625" style="709"/>
  </cols>
  <sheetData>
    <row r="1" spans="2:25" ht="18.75">
      <c r="B1" s="614" t="s">
        <v>307</v>
      </c>
    </row>
    <row r="2" spans="2:25" ht="28.5" customHeight="1">
      <c r="B2" s="1237" t="s">
        <v>376</v>
      </c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/>
      <c r="Q2" s="1237"/>
      <c r="R2" s="1237"/>
      <c r="S2" s="1237"/>
      <c r="T2" s="1237"/>
      <c r="U2" s="1237"/>
      <c r="V2" s="1237"/>
      <c r="W2" s="1237"/>
      <c r="X2" s="1237"/>
      <c r="Y2" s="1237"/>
    </row>
    <row r="3" spans="2:25" ht="15.75" customHeight="1">
      <c r="B3" s="1238" t="s">
        <v>377</v>
      </c>
      <c r="C3" s="1238"/>
      <c r="D3" s="1238"/>
      <c r="E3" s="1238"/>
      <c r="F3" s="1238"/>
      <c r="G3" s="1238"/>
      <c r="Q3" s="616"/>
    </row>
    <row r="4" spans="2:25" ht="4.5" customHeight="1">
      <c r="B4" s="617"/>
      <c r="C4" s="617"/>
      <c r="D4" s="615"/>
      <c r="E4" s="615"/>
    </row>
    <row r="5" spans="2:25" ht="15.75" thickBot="1">
      <c r="B5" s="618" t="s">
        <v>181</v>
      </c>
      <c r="C5" s="1239" t="s">
        <v>182</v>
      </c>
      <c r="D5" s="1239"/>
      <c r="E5" s="619"/>
      <c r="F5" s="619"/>
      <c r="G5" s="618" t="s">
        <v>183</v>
      </c>
      <c r="H5" s="620" t="s">
        <v>184</v>
      </c>
      <c r="I5" s="1141"/>
      <c r="J5" s="619"/>
      <c r="K5" s="619"/>
      <c r="L5" s="618" t="s">
        <v>185</v>
      </c>
      <c r="M5" s="621" t="s">
        <v>186</v>
      </c>
      <c r="N5" s="619"/>
      <c r="O5" s="622"/>
      <c r="P5" s="619"/>
      <c r="Q5" s="618" t="s">
        <v>187</v>
      </c>
      <c r="R5" s="621" t="s">
        <v>188</v>
      </c>
      <c r="S5" s="619"/>
    </row>
    <row r="6" spans="2:25" ht="43.5" thickBot="1">
      <c r="B6" s="627" t="s">
        <v>189</v>
      </c>
      <c r="C6" s="628" t="s">
        <v>190</v>
      </c>
      <c r="D6" s="629" t="s">
        <v>191</v>
      </c>
      <c r="E6" s="695" t="s">
        <v>192</v>
      </c>
      <c r="G6" s="623" t="s">
        <v>189</v>
      </c>
      <c r="H6" s="624" t="s">
        <v>190</v>
      </c>
      <c r="I6" s="1142" t="s">
        <v>191</v>
      </c>
      <c r="J6" s="666" t="s">
        <v>192</v>
      </c>
      <c r="L6" s="623" t="s">
        <v>189</v>
      </c>
      <c r="M6" s="624" t="s">
        <v>190</v>
      </c>
      <c r="N6" s="625" t="s">
        <v>193</v>
      </c>
      <c r="O6" s="666" t="s">
        <v>192</v>
      </c>
      <c r="Q6" s="627" t="s">
        <v>189</v>
      </c>
      <c r="R6" s="628" t="s">
        <v>190</v>
      </c>
      <c r="S6" s="629" t="s">
        <v>193</v>
      </c>
      <c r="T6" s="695" t="s">
        <v>192</v>
      </c>
    </row>
    <row r="7" spans="2:25" ht="15.75">
      <c r="B7" s="814" t="s">
        <v>194</v>
      </c>
      <c r="C7" s="630">
        <v>7679.732</v>
      </c>
      <c r="D7" s="630">
        <v>13570</v>
      </c>
      <c r="E7" s="989">
        <v>2.6326571259225333</v>
      </c>
      <c r="G7" s="633" t="s">
        <v>196</v>
      </c>
      <c r="H7" s="634">
        <v>2748.2649999999999</v>
      </c>
      <c r="I7" s="634">
        <v>13001</v>
      </c>
      <c r="J7" s="954">
        <v>3.0061144685389261</v>
      </c>
      <c r="L7" s="814" t="s">
        <v>194</v>
      </c>
      <c r="M7" s="630">
        <v>289565.20699999999</v>
      </c>
      <c r="N7" s="630">
        <v>77345.107000000004</v>
      </c>
      <c r="O7" s="799">
        <v>3.7438076981391983</v>
      </c>
      <c r="Q7" s="631" t="s">
        <v>195</v>
      </c>
      <c r="R7" s="632">
        <v>65898.601999999999</v>
      </c>
      <c r="S7" s="632">
        <v>17983.295999999998</v>
      </c>
      <c r="T7" s="694">
        <v>3.6644340392328529</v>
      </c>
    </row>
    <row r="8" spans="2:25" ht="15.75">
      <c r="B8" s="633" t="s">
        <v>206</v>
      </c>
      <c r="C8" s="634">
        <v>4315.3630000000003</v>
      </c>
      <c r="D8" s="634">
        <v>2873</v>
      </c>
      <c r="E8" s="954">
        <v>2.3564800480539514</v>
      </c>
      <c r="G8" s="633" t="s">
        <v>194</v>
      </c>
      <c r="H8" s="634">
        <v>1856.8340000000001</v>
      </c>
      <c r="I8" s="634">
        <v>7357</v>
      </c>
      <c r="J8" s="954">
        <v>3.8395356579385416</v>
      </c>
      <c r="L8" s="633" t="s">
        <v>197</v>
      </c>
      <c r="M8" s="634">
        <v>141522.97399999999</v>
      </c>
      <c r="N8" s="634">
        <v>38332.510999999999</v>
      </c>
      <c r="O8" s="692">
        <v>3.6919828706238418</v>
      </c>
      <c r="Q8" s="633" t="s">
        <v>197</v>
      </c>
      <c r="R8" s="634">
        <v>40051.487000000001</v>
      </c>
      <c r="S8" s="634">
        <v>12360.746999999999</v>
      </c>
      <c r="T8" s="694">
        <v>3.2402157410065917</v>
      </c>
    </row>
    <row r="9" spans="2:25" ht="16.5" thickBot="1">
      <c r="B9" s="633" t="s">
        <v>204</v>
      </c>
      <c r="C9" s="634">
        <v>4236.5420000000004</v>
      </c>
      <c r="D9" s="634">
        <v>3367</v>
      </c>
      <c r="E9" s="954">
        <v>2.3847769820781837</v>
      </c>
      <c r="G9" s="633" t="s">
        <v>311</v>
      </c>
      <c r="H9" s="634">
        <v>1196.8610000000001</v>
      </c>
      <c r="I9" s="634">
        <v>4661</v>
      </c>
      <c r="J9" s="954">
        <v>3.6649896192500142</v>
      </c>
      <c r="L9" s="633" t="s">
        <v>342</v>
      </c>
      <c r="M9" s="634">
        <v>111586.443</v>
      </c>
      <c r="N9" s="634">
        <v>33569.705000000002</v>
      </c>
      <c r="O9" s="692">
        <v>3.3240221503286964</v>
      </c>
      <c r="Q9" s="633" t="s">
        <v>201</v>
      </c>
      <c r="R9" s="634">
        <v>37344.406999999999</v>
      </c>
      <c r="S9" s="634">
        <v>6672.2550000000001</v>
      </c>
      <c r="T9" s="694">
        <v>5.5969693904084901</v>
      </c>
    </row>
    <row r="10" spans="2:25" ht="16.5" thickBot="1">
      <c r="B10" s="633" t="s">
        <v>202</v>
      </c>
      <c r="C10" s="634">
        <v>3873.9059999999999</v>
      </c>
      <c r="D10" s="634">
        <v>5746</v>
      </c>
      <c r="E10" s="954">
        <v>2.8087678606515714</v>
      </c>
      <c r="G10" s="1145" t="s">
        <v>330</v>
      </c>
      <c r="H10" s="637">
        <v>5957.84</v>
      </c>
      <c r="I10" s="637">
        <v>25823</v>
      </c>
      <c r="J10" s="1146">
        <v>3.3422398545037586</v>
      </c>
      <c r="L10" s="633" t="s">
        <v>196</v>
      </c>
      <c r="M10" s="634">
        <v>102523.163</v>
      </c>
      <c r="N10" s="634">
        <v>26201.277999999998</v>
      </c>
      <c r="O10" s="692">
        <v>3.9129069582025733</v>
      </c>
      <c r="Q10" s="633" t="s">
        <v>198</v>
      </c>
      <c r="R10" s="634">
        <v>23950.316999999999</v>
      </c>
      <c r="S10" s="634">
        <v>5174.2910000000002</v>
      </c>
      <c r="T10" s="694">
        <v>4.6287147359899157</v>
      </c>
    </row>
    <row r="11" spans="2:25" ht="15.75">
      <c r="B11" s="633" t="s">
        <v>196</v>
      </c>
      <c r="C11" s="634">
        <v>2748.2649999999999</v>
      </c>
      <c r="D11" s="634">
        <v>13001</v>
      </c>
      <c r="E11" s="954">
        <v>3.0061144685389261</v>
      </c>
      <c r="G11" s="127"/>
      <c r="H11" s="127"/>
      <c r="I11" s="127"/>
      <c r="J11" s="127"/>
      <c r="L11" s="633" t="s">
        <v>311</v>
      </c>
      <c r="M11" s="634">
        <v>80340.906000000003</v>
      </c>
      <c r="N11" s="634">
        <v>24324.15</v>
      </c>
      <c r="O11" s="692">
        <v>3.3029275843143542</v>
      </c>
      <c r="Q11" s="633" t="s">
        <v>196</v>
      </c>
      <c r="R11" s="634">
        <v>23373.871999999999</v>
      </c>
      <c r="S11" s="634">
        <v>5544.7359999999999</v>
      </c>
      <c r="T11" s="694">
        <v>4.2155067436934779</v>
      </c>
    </row>
    <row r="12" spans="2:25" ht="15.75">
      <c r="B12" s="633" t="s">
        <v>200</v>
      </c>
      <c r="C12" s="634">
        <v>2091.1410000000001</v>
      </c>
      <c r="D12" s="634">
        <v>4165</v>
      </c>
      <c r="E12" s="954">
        <v>2.7875227112462495</v>
      </c>
      <c r="I12" s="709"/>
      <c r="L12" s="633" t="s">
        <v>203</v>
      </c>
      <c r="M12" s="634">
        <v>70217.881999999998</v>
      </c>
      <c r="N12" s="634">
        <v>14449.343999999999</v>
      </c>
      <c r="O12" s="692">
        <v>4.8595896118190556</v>
      </c>
      <c r="Q12" s="633" t="s">
        <v>311</v>
      </c>
      <c r="R12" s="634">
        <v>18523.661</v>
      </c>
      <c r="S12" s="634">
        <v>6445.4290000000001</v>
      </c>
      <c r="T12" s="694">
        <v>2.8739221237252011</v>
      </c>
    </row>
    <row r="13" spans="2:25" ht="15.75">
      <c r="B13" s="633" t="s">
        <v>311</v>
      </c>
      <c r="C13" s="634">
        <v>1705.5219999999999</v>
      </c>
      <c r="D13" s="634">
        <v>5691</v>
      </c>
      <c r="E13" s="954">
        <v>3.2669330493280411</v>
      </c>
      <c r="L13" s="633" t="s">
        <v>201</v>
      </c>
      <c r="M13" s="634">
        <v>40665.839999999997</v>
      </c>
      <c r="N13" s="634">
        <v>6468.3090000000002</v>
      </c>
      <c r="O13" s="692">
        <v>6.2869352716451852</v>
      </c>
      <c r="Q13" s="633" t="s">
        <v>203</v>
      </c>
      <c r="R13" s="634">
        <v>14405.473</v>
      </c>
      <c r="S13" s="634">
        <v>3847.9630000000002</v>
      </c>
      <c r="T13" s="694">
        <v>3.7436620362513877</v>
      </c>
    </row>
    <row r="14" spans="2:25" ht="16.5" thickBot="1">
      <c r="B14" s="633" t="s">
        <v>361</v>
      </c>
      <c r="C14" s="634">
        <v>1554.7850000000001</v>
      </c>
      <c r="D14" s="634">
        <v>765</v>
      </c>
      <c r="E14" s="954">
        <v>4.0038859803409057</v>
      </c>
      <c r="G14" s="710"/>
      <c r="L14" s="633" t="s">
        <v>195</v>
      </c>
      <c r="M14" s="634">
        <v>40221.141000000003</v>
      </c>
      <c r="N14" s="634">
        <v>9372.1710000000003</v>
      </c>
      <c r="O14" s="692">
        <v>4.2915500581455461</v>
      </c>
      <c r="Q14" s="633" t="s">
        <v>205</v>
      </c>
      <c r="R14" s="634">
        <v>9723.2639999999992</v>
      </c>
      <c r="S14" s="634">
        <v>3439.0120000000002</v>
      </c>
      <c r="T14" s="694">
        <v>2.8273422715593894</v>
      </c>
    </row>
    <row r="15" spans="2:25" ht="16.5" thickBot="1">
      <c r="B15" s="1145" t="s">
        <v>330</v>
      </c>
      <c r="C15" s="637">
        <v>29546.678</v>
      </c>
      <c r="D15" s="637">
        <v>51235</v>
      </c>
      <c r="E15" s="1146">
        <v>2.690253050616497</v>
      </c>
      <c r="F15" s="924"/>
      <c r="G15" s="710"/>
      <c r="L15" s="633" t="s">
        <v>199</v>
      </c>
      <c r="M15" s="634">
        <v>36219.748</v>
      </c>
      <c r="N15" s="634">
        <v>9940.4259999999995</v>
      </c>
      <c r="O15" s="692">
        <v>3.6436816691759488</v>
      </c>
      <c r="Q15" s="633" t="s">
        <v>204</v>
      </c>
      <c r="R15" s="634">
        <v>9520.8250000000007</v>
      </c>
      <c r="S15" s="634">
        <v>2592.8780000000002</v>
      </c>
      <c r="T15" s="694">
        <v>3.6719139890114385</v>
      </c>
    </row>
    <row r="16" spans="2:25" ht="15.75">
      <c r="F16" s="710"/>
      <c r="L16" s="633" t="s">
        <v>204</v>
      </c>
      <c r="M16" s="634">
        <v>33304.250999999997</v>
      </c>
      <c r="N16" s="634">
        <v>9298.3510000000006</v>
      </c>
      <c r="O16" s="692">
        <v>3.5817373424599688</v>
      </c>
      <c r="Q16" s="633" t="s">
        <v>211</v>
      </c>
      <c r="R16" s="634">
        <v>8151.4539999999997</v>
      </c>
      <c r="S16" s="634">
        <v>2694.3249999999998</v>
      </c>
      <c r="T16" s="694">
        <v>3.0254160132871872</v>
      </c>
    </row>
    <row r="17" spans="2:20" ht="15.75">
      <c r="B17" s="127"/>
      <c r="C17" s="127"/>
      <c r="D17" s="127"/>
      <c r="E17" s="127"/>
      <c r="L17" s="633" t="s">
        <v>210</v>
      </c>
      <c r="M17" s="634">
        <v>24150.632000000001</v>
      </c>
      <c r="N17" s="634">
        <v>4399.6400000000003</v>
      </c>
      <c r="O17" s="692">
        <v>5.4892291187460795</v>
      </c>
      <c r="Q17" s="633" t="s">
        <v>194</v>
      </c>
      <c r="R17" s="634">
        <v>7678.33</v>
      </c>
      <c r="S17" s="634">
        <v>2240.373</v>
      </c>
      <c r="T17" s="694">
        <v>3.4272551936664115</v>
      </c>
    </row>
    <row r="18" spans="2:20" ht="15.75">
      <c r="B18" s="127"/>
      <c r="C18" s="127"/>
      <c r="D18" s="127"/>
      <c r="E18" s="127"/>
      <c r="L18" s="633" t="s">
        <v>208</v>
      </c>
      <c r="M18" s="634">
        <v>22709.335999999999</v>
      </c>
      <c r="N18" s="634">
        <v>5682.4849999999997</v>
      </c>
      <c r="O18" s="692">
        <v>3.9963741215330968</v>
      </c>
      <c r="Q18" s="633" t="s">
        <v>215</v>
      </c>
      <c r="R18" s="634">
        <v>6580.64</v>
      </c>
      <c r="S18" s="634">
        <v>1679.51</v>
      </c>
      <c r="T18" s="694">
        <v>3.9181904245881243</v>
      </c>
    </row>
    <row r="19" spans="2:20" ht="15.75">
      <c r="B19" s="127"/>
      <c r="C19" s="127"/>
      <c r="D19" s="127"/>
      <c r="E19" s="127"/>
      <c r="L19" s="633" t="s">
        <v>212</v>
      </c>
      <c r="M19" s="634">
        <v>21132.937999999998</v>
      </c>
      <c r="N19" s="634">
        <v>6880.1270000000004</v>
      </c>
      <c r="O19" s="692">
        <v>3.0715912656844848</v>
      </c>
      <c r="Q19" s="633" t="s">
        <v>208</v>
      </c>
      <c r="R19" s="634">
        <v>5403.2640000000001</v>
      </c>
      <c r="S19" s="634">
        <v>1343.038</v>
      </c>
      <c r="T19" s="694">
        <v>4.0231653907037623</v>
      </c>
    </row>
    <row r="20" spans="2:20" ht="15.75">
      <c r="B20" s="127"/>
      <c r="C20" s="127"/>
      <c r="D20" s="127"/>
      <c r="E20" s="127"/>
      <c r="L20" s="633" t="s">
        <v>209</v>
      </c>
      <c r="M20" s="634">
        <v>19907.415000000001</v>
      </c>
      <c r="N20" s="634">
        <v>5033.6049999999996</v>
      </c>
      <c r="O20" s="692">
        <v>3.9549021029659661</v>
      </c>
      <c r="Q20" s="633" t="s">
        <v>213</v>
      </c>
      <c r="R20" s="634">
        <v>4956.9210000000003</v>
      </c>
      <c r="S20" s="634">
        <v>1336.683</v>
      </c>
      <c r="T20" s="694">
        <v>3.7083743864476473</v>
      </c>
    </row>
    <row r="21" spans="2:20" ht="15.75">
      <c r="B21" s="127"/>
      <c r="C21" s="127"/>
      <c r="D21" s="127"/>
      <c r="E21" s="127"/>
      <c r="L21" s="633" t="s">
        <v>202</v>
      </c>
      <c r="M21" s="634">
        <v>18168.623</v>
      </c>
      <c r="N21" s="634">
        <v>6364.7920000000004</v>
      </c>
      <c r="O21" s="692">
        <v>2.8545509421203392</v>
      </c>
      <c r="Q21" s="633" t="s">
        <v>199</v>
      </c>
      <c r="R21" s="634">
        <v>4757.4629999999997</v>
      </c>
      <c r="S21" s="634">
        <v>1726.8969999999999</v>
      </c>
      <c r="T21" s="694">
        <v>2.7549199517979357</v>
      </c>
    </row>
    <row r="22" spans="2:20" ht="15.75">
      <c r="B22" s="127"/>
      <c r="C22" s="127"/>
      <c r="D22" s="127"/>
      <c r="E22" s="127"/>
      <c r="F22" s="127"/>
      <c r="G22" s="127"/>
      <c r="H22" s="127"/>
      <c r="I22" s="1147"/>
      <c r="L22" s="633" t="s">
        <v>211</v>
      </c>
      <c r="M22" s="634">
        <v>14845.614</v>
      </c>
      <c r="N22" s="634">
        <v>4501.45</v>
      </c>
      <c r="O22" s="692">
        <v>3.2979626564773574</v>
      </c>
      <c r="Q22" s="633" t="s">
        <v>216</v>
      </c>
      <c r="R22" s="634">
        <v>4661.9399999999996</v>
      </c>
      <c r="S22" s="634">
        <v>1663.643</v>
      </c>
      <c r="T22" s="694">
        <v>2.8022478380277498</v>
      </c>
    </row>
    <row r="23" spans="2:20" ht="15.75">
      <c r="B23" s="127"/>
      <c r="C23" s="127"/>
      <c r="D23" s="127"/>
      <c r="E23" s="127"/>
      <c r="F23" s="127"/>
      <c r="G23" s="127"/>
      <c r="H23" s="127"/>
      <c r="I23" s="1147"/>
      <c r="L23" s="633" t="s">
        <v>198</v>
      </c>
      <c r="M23" s="634">
        <v>14017.179</v>
      </c>
      <c r="N23" s="634">
        <v>3018.8490000000002</v>
      </c>
      <c r="O23" s="692">
        <v>4.6432196509331867</v>
      </c>
      <c r="Q23" s="633" t="s">
        <v>214</v>
      </c>
      <c r="R23" s="634">
        <v>3313.299</v>
      </c>
      <c r="S23" s="634">
        <v>967.36699999999996</v>
      </c>
      <c r="T23" s="694">
        <v>3.4250692860103769</v>
      </c>
    </row>
    <row r="24" spans="2:20" ht="15.75">
      <c r="F24" s="127"/>
      <c r="G24" s="127"/>
      <c r="H24" s="127"/>
      <c r="I24" s="1147"/>
      <c r="L24" s="633" t="s">
        <v>200</v>
      </c>
      <c r="M24" s="634">
        <v>11113.217000000001</v>
      </c>
      <c r="N24" s="634">
        <v>4404.8019999999997</v>
      </c>
      <c r="O24" s="692">
        <v>2.5229776503007404</v>
      </c>
      <c r="Q24" s="633" t="s">
        <v>209</v>
      </c>
      <c r="R24" s="634">
        <v>3299.9050000000002</v>
      </c>
      <c r="S24" s="634">
        <v>921.22299999999996</v>
      </c>
      <c r="T24" s="694">
        <v>3.5820914154336143</v>
      </c>
    </row>
    <row r="25" spans="2:20" ht="15.75">
      <c r="B25" s="127"/>
      <c r="C25" s="127"/>
      <c r="D25" s="127"/>
      <c r="E25" s="127"/>
      <c r="F25" s="127"/>
      <c r="G25" s="127"/>
      <c r="H25" s="127"/>
      <c r="I25" s="1147"/>
      <c r="J25" s="127"/>
      <c r="L25" s="633" t="s">
        <v>348</v>
      </c>
      <c r="M25" s="634">
        <v>9832.5859999999993</v>
      </c>
      <c r="N25" s="634">
        <v>2967.8240000000001</v>
      </c>
      <c r="O25" s="692">
        <v>3.3130623648841708</v>
      </c>
      <c r="Q25" s="633" t="s">
        <v>353</v>
      </c>
      <c r="R25" s="634">
        <v>2665.9810000000002</v>
      </c>
      <c r="S25" s="634">
        <v>641.904</v>
      </c>
      <c r="T25" s="694">
        <v>4.1532394252100007</v>
      </c>
    </row>
    <row r="26" spans="2:20" ht="15.75">
      <c r="B26" s="127"/>
      <c r="C26" s="127"/>
      <c r="D26" s="127"/>
      <c r="E26" s="127"/>
      <c r="F26" s="127"/>
      <c r="G26" s="127"/>
      <c r="H26" s="127"/>
      <c r="I26" s="1147"/>
      <c r="J26" s="127"/>
      <c r="K26" s="127"/>
      <c r="L26" s="633" t="s">
        <v>207</v>
      </c>
      <c r="M26" s="634">
        <v>6840.768</v>
      </c>
      <c r="N26" s="634">
        <v>1731.1130000000001</v>
      </c>
      <c r="O26" s="692">
        <v>3.9516588460718625</v>
      </c>
      <c r="Q26" s="633" t="s">
        <v>349</v>
      </c>
      <c r="R26" s="634">
        <v>2653.261</v>
      </c>
      <c r="S26" s="634">
        <v>620.31500000000005</v>
      </c>
      <c r="T26" s="694">
        <v>4.2772800915663813</v>
      </c>
    </row>
    <row r="27" spans="2:20" ht="15.75">
      <c r="B27" s="127"/>
      <c r="C27" s="127"/>
      <c r="D27" s="127"/>
      <c r="E27" s="127"/>
      <c r="F27" s="127"/>
      <c r="G27" s="127"/>
      <c r="H27" s="127"/>
      <c r="I27" s="1147"/>
      <c r="J27" s="127"/>
      <c r="K27" s="127"/>
      <c r="L27" s="633" t="s">
        <v>213</v>
      </c>
      <c r="M27" s="634">
        <v>5731.7030000000004</v>
      </c>
      <c r="N27" s="634">
        <v>2210.7269999999999</v>
      </c>
      <c r="O27" s="692">
        <v>2.5926778837911697</v>
      </c>
      <c r="Q27" s="633" t="s">
        <v>212</v>
      </c>
      <c r="R27" s="634">
        <v>2230.4490000000001</v>
      </c>
      <c r="S27" s="634">
        <v>679.26800000000003</v>
      </c>
      <c r="T27" s="694">
        <v>3.2836067649293064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147"/>
      <c r="J28" s="127"/>
      <c r="K28" s="127"/>
      <c r="L28" s="1143" t="s">
        <v>363</v>
      </c>
      <c r="M28" s="1144">
        <v>3424.68</v>
      </c>
      <c r="N28" s="1144">
        <v>1178.5070000000001</v>
      </c>
      <c r="O28" s="1148">
        <v>2.9059479493969911</v>
      </c>
      <c r="Q28" s="633" t="s">
        <v>207</v>
      </c>
      <c r="R28" s="634">
        <v>2159.04</v>
      </c>
      <c r="S28" s="634">
        <v>686.91200000000003</v>
      </c>
      <c r="T28" s="694">
        <v>3.14311003447312</v>
      </c>
    </row>
    <row r="29" spans="2:20" ht="16.5" thickBot="1">
      <c r="B29" s="127"/>
      <c r="C29" s="127"/>
      <c r="D29" s="127"/>
      <c r="E29" s="127"/>
      <c r="F29" s="127"/>
      <c r="G29" s="127"/>
      <c r="H29" s="127"/>
      <c r="I29" s="1147"/>
      <c r="J29" s="127"/>
      <c r="K29" s="127"/>
      <c r="L29" s="1145" t="s">
        <v>330</v>
      </c>
      <c r="M29" s="637">
        <v>1136615.0730000001</v>
      </c>
      <c r="N29" s="637">
        <v>302047.598</v>
      </c>
      <c r="O29" s="798">
        <v>3.7630329806496263</v>
      </c>
      <c r="Q29" s="633" t="s">
        <v>206</v>
      </c>
      <c r="R29" s="634">
        <v>2082.8910000000001</v>
      </c>
      <c r="S29" s="634">
        <v>768.14099999999996</v>
      </c>
      <c r="T29" s="694">
        <v>2.7115998234699101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147"/>
      <c r="J30" s="127"/>
      <c r="K30" s="127"/>
      <c r="L30" s="127"/>
      <c r="M30" s="127"/>
      <c r="N30" s="127"/>
      <c r="O30" s="127"/>
      <c r="Q30" s="1145" t="s">
        <v>330</v>
      </c>
      <c r="R30" s="637">
        <v>322647.89600000001</v>
      </c>
      <c r="S30" s="637">
        <v>88456.911999999997</v>
      </c>
      <c r="T30" s="798">
        <v>3.6475148035916063</v>
      </c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H29" sqref="H29"/>
    </sheetView>
  </sheetViews>
  <sheetFormatPr defaultRowHeight="12.75"/>
  <cols>
    <col min="1" max="1" width="4" style="709" customWidth="1"/>
    <col min="2" max="2" width="16.85546875" style="709" customWidth="1"/>
    <col min="3" max="3" width="12.28515625" style="709" bestFit="1" customWidth="1"/>
    <col min="4" max="4" width="10.140625" style="709" customWidth="1"/>
    <col min="5" max="5" width="9.140625" style="709"/>
    <col min="6" max="6" width="6" style="709" customWidth="1"/>
    <col min="7" max="7" width="13.28515625" style="709" customWidth="1"/>
    <col min="8" max="8" width="11.28515625" style="709" customWidth="1"/>
    <col min="9" max="9" width="10.42578125" style="709" customWidth="1"/>
    <col min="10" max="10" width="9.140625" style="709"/>
    <col min="11" max="11" width="3.5703125" style="709" customWidth="1"/>
    <col min="12" max="12" width="18" style="709" customWidth="1"/>
    <col min="13" max="13" width="11.7109375" style="709" customWidth="1"/>
    <col min="14" max="14" width="12.28515625" style="709" customWidth="1"/>
    <col min="15" max="15" width="10.42578125" style="709" customWidth="1"/>
    <col min="16" max="16" width="3.85546875" style="709" customWidth="1"/>
    <col min="17" max="17" width="31.85546875" style="709" customWidth="1"/>
    <col min="18" max="18" width="11.28515625" style="709" customWidth="1"/>
    <col min="19" max="19" width="10.28515625" style="709" customWidth="1"/>
    <col min="20" max="20" width="10" style="709" customWidth="1"/>
    <col min="21" max="256" width="9.140625" style="709"/>
    <col min="257" max="257" width="4" style="709" customWidth="1"/>
    <col min="258" max="258" width="15.140625" style="709" customWidth="1"/>
    <col min="259" max="259" width="13.85546875" style="709" customWidth="1"/>
    <col min="260" max="260" width="10.140625" style="709" customWidth="1"/>
    <col min="261" max="261" width="9.140625" style="709"/>
    <col min="262" max="262" width="3.42578125" style="709" customWidth="1"/>
    <col min="263" max="263" width="19.5703125" style="709" customWidth="1"/>
    <col min="264" max="264" width="12.28515625" style="709" customWidth="1"/>
    <col min="265" max="265" width="10.42578125" style="709" customWidth="1"/>
    <col min="266" max="266" width="9.140625" style="709"/>
    <col min="267" max="267" width="3.5703125" style="709" customWidth="1"/>
    <col min="268" max="268" width="16.42578125" style="709" customWidth="1"/>
    <col min="269" max="269" width="11.7109375" style="709" customWidth="1"/>
    <col min="270" max="270" width="10.140625" style="709" customWidth="1"/>
    <col min="271" max="271" width="15.85546875" style="709" customWidth="1"/>
    <col min="272" max="272" width="3.85546875" style="709" customWidth="1"/>
    <col min="273" max="273" width="16.42578125" style="709" customWidth="1"/>
    <col min="274" max="274" width="11.28515625" style="709" customWidth="1"/>
    <col min="275" max="275" width="10.28515625" style="709" customWidth="1"/>
    <col min="276" max="276" width="10" style="709" customWidth="1"/>
    <col min="277" max="512" width="9.140625" style="709"/>
    <col min="513" max="513" width="4" style="709" customWidth="1"/>
    <col min="514" max="514" width="15.140625" style="709" customWidth="1"/>
    <col min="515" max="515" width="13.85546875" style="709" customWidth="1"/>
    <col min="516" max="516" width="10.140625" style="709" customWidth="1"/>
    <col min="517" max="517" width="9.140625" style="709"/>
    <col min="518" max="518" width="3.42578125" style="709" customWidth="1"/>
    <col min="519" max="519" width="19.5703125" style="709" customWidth="1"/>
    <col min="520" max="520" width="12.28515625" style="709" customWidth="1"/>
    <col min="521" max="521" width="10.42578125" style="709" customWidth="1"/>
    <col min="522" max="522" width="9.140625" style="709"/>
    <col min="523" max="523" width="3.5703125" style="709" customWidth="1"/>
    <col min="524" max="524" width="16.42578125" style="709" customWidth="1"/>
    <col min="525" max="525" width="11.7109375" style="709" customWidth="1"/>
    <col min="526" max="526" width="10.140625" style="709" customWidth="1"/>
    <col min="527" max="527" width="15.85546875" style="709" customWidth="1"/>
    <col min="528" max="528" width="3.85546875" style="709" customWidth="1"/>
    <col min="529" max="529" width="16.42578125" style="709" customWidth="1"/>
    <col min="530" max="530" width="11.28515625" style="709" customWidth="1"/>
    <col min="531" max="531" width="10.28515625" style="709" customWidth="1"/>
    <col min="532" max="532" width="10" style="709" customWidth="1"/>
    <col min="533" max="768" width="9.140625" style="709"/>
    <col min="769" max="769" width="4" style="709" customWidth="1"/>
    <col min="770" max="770" width="15.140625" style="709" customWidth="1"/>
    <col min="771" max="771" width="13.85546875" style="709" customWidth="1"/>
    <col min="772" max="772" width="10.140625" style="709" customWidth="1"/>
    <col min="773" max="773" width="9.140625" style="709"/>
    <col min="774" max="774" width="3.42578125" style="709" customWidth="1"/>
    <col min="775" max="775" width="19.5703125" style="709" customWidth="1"/>
    <col min="776" max="776" width="12.28515625" style="709" customWidth="1"/>
    <col min="777" max="777" width="10.42578125" style="709" customWidth="1"/>
    <col min="778" max="778" width="9.140625" style="709"/>
    <col min="779" max="779" width="3.5703125" style="709" customWidth="1"/>
    <col min="780" max="780" width="16.42578125" style="709" customWidth="1"/>
    <col min="781" max="781" width="11.7109375" style="709" customWidth="1"/>
    <col min="782" max="782" width="10.140625" style="709" customWidth="1"/>
    <col min="783" max="783" width="15.85546875" style="709" customWidth="1"/>
    <col min="784" max="784" width="3.85546875" style="709" customWidth="1"/>
    <col min="785" max="785" width="16.42578125" style="709" customWidth="1"/>
    <col min="786" max="786" width="11.28515625" style="709" customWidth="1"/>
    <col min="787" max="787" width="10.28515625" style="709" customWidth="1"/>
    <col min="788" max="788" width="10" style="709" customWidth="1"/>
    <col min="789" max="1024" width="9.140625" style="709"/>
    <col min="1025" max="1025" width="4" style="709" customWidth="1"/>
    <col min="1026" max="1026" width="15.140625" style="709" customWidth="1"/>
    <col min="1027" max="1027" width="13.85546875" style="709" customWidth="1"/>
    <col min="1028" max="1028" width="10.140625" style="709" customWidth="1"/>
    <col min="1029" max="1029" width="9.140625" style="709"/>
    <col min="1030" max="1030" width="3.42578125" style="709" customWidth="1"/>
    <col min="1031" max="1031" width="19.5703125" style="709" customWidth="1"/>
    <col min="1032" max="1032" width="12.28515625" style="709" customWidth="1"/>
    <col min="1033" max="1033" width="10.42578125" style="709" customWidth="1"/>
    <col min="1034" max="1034" width="9.140625" style="709"/>
    <col min="1035" max="1035" width="3.5703125" style="709" customWidth="1"/>
    <col min="1036" max="1036" width="16.42578125" style="709" customWidth="1"/>
    <col min="1037" max="1037" width="11.7109375" style="709" customWidth="1"/>
    <col min="1038" max="1038" width="10.140625" style="709" customWidth="1"/>
    <col min="1039" max="1039" width="15.85546875" style="709" customWidth="1"/>
    <col min="1040" max="1040" width="3.85546875" style="709" customWidth="1"/>
    <col min="1041" max="1041" width="16.42578125" style="709" customWidth="1"/>
    <col min="1042" max="1042" width="11.28515625" style="709" customWidth="1"/>
    <col min="1043" max="1043" width="10.28515625" style="709" customWidth="1"/>
    <col min="1044" max="1044" width="10" style="709" customWidth="1"/>
    <col min="1045" max="1280" width="9.140625" style="709"/>
    <col min="1281" max="1281" width="4" style="709" customWidth="1"/>
    <col min="1282" max="1282" width="15.140625" style="709" customWidth="1"/>
    <col min="1283" max="1283" width="13.85546875" style="709" customWidth="1"/>
    <col min="1284" max="1284" width="10.140625" style="709" customWidth="1"/>
    <col min="1285" max="1285" width="9.140625" style="709"/>
    <col min="1286" max="1286" width="3.42578125" style="709" customWidth="1"/>
    <col min="1287" max="1287" width="19.5703125" style="709" customWidth="1"/>
    <col min="1288" max="1288" width="12.28515625" style="709" customWidth="1"/>
    <col min="1289" max="1289" width="10.42578125" style="709" customWidth="1"/>
    <col min="1290" max="1290" width="9.140625" style="709"/>
    <col min="1291" max="1291" width="3.5703125" style="709" customWidth="1"/>
    <col min="1292" max="1292" width="16.42578125" style="709" customWidth="1"/>
    <col min="1293" max="1293" width="11.7109375" style="709" customWidth="1"/>
    <col min="1294" max="1294" width="10.140625" style="709" customWidth="1"/>
    <col min="1295" max="1295" width="15.85546875" style="709" customWidth="1"/>
    <col min="1296" max="1296" width="3.85546875" style="709" customWidth="1"/>
    <col min="1297" max="1297" width="16.42578125" style="709" customWidth="1"/>
    <col min="1298" max="1298" width="11.28515625" style="709" customWidth="1"/>
    <col min="1299" max="1299" width="10.28515625" style="709" customWidth="1"/>
    <col min="1300" max="1300" width="10" style="709" customWidth="1"/>
    <col min="1301" max="1536" width="9.140625" style="709"/>
    <col min="1537" max="1537" width="4" style="709" customWidth="1"/>
    <col min="1538" max="1538" width="15.140625" style="709" customWidth="1"/>
    <col min="1539" max="1539" width="13.85546875" style="709" customWidth="1"/>
    <col min="1540" max="1540" width="10.140625" style="709" customWidth="1"/>
    <col min="1541" max="1541" width="9.140625" style="709"/>
    <col min="1542" max="1542" width="3.42578125" style="709" customWidth="1"/>
    <col min="1543" max="1543" width="19.5703125" style="709" customWidth="1"/>
    <col min="1544" max="1544" width="12.28515625" style="709" customWidth="1"/>
    <col min="1545" max="1545" width="10.42578125" style="709" customWidth="1"/>
    <col min="1546" max="1546" width="9.140625" style="709"/>
    <col min="1547" max="1547" width="3.5703125" style="709" customWidth="1"/>
    <col min="1548" max="1548" width="16.42578125" style="709" customWidth="1"/>
    <col min="1549" max="1549" width="11.7109375" style="709" customWidth="1"/>
    <col min="1550" max="1550" width="10.140625" style="709" customWidth="1"/>
    <col min="1551" max="1551" width="15.85546875" style="709" customWidth="1"/>
    <col min="1552" max="1552" width="3.85546875" style="709" customWidth="1"/>
    <col min="1553" max="1553" width="16.42578125" style="709" customWidth="1"/>
    <col min="1554" max="1554" width="11.28515625" style="709" customWidth="1"/>
    <col min="1555" max="1555" width="10.28515625" style="709" customWidth="1"/>
    <col min="1556" max="1556" width="10" style="709" customWidth="1"/>
    <col min="1557" max="1792" width="9.140625" style="709"/>
    <col min="1793" max="1793" width="4" style="709" customWidth="1"/>
    <col min="1794" max="1794" width="15.140625" style="709" customWidth="1"/>
    <col min="1795" max="1795" width="13.85546875" style="709" customWidth="1"/>
    <col min="1796" max="1796" width="10.140625" style="709" customWidth="1"/>
    <col min="1797" max="1797" width="9.140625" style="709"/>
    <col min="1798" max="1798" width="3.42578125" style="709" customWidth="1"/>
    <col min="1799" max="1799" width="19.5703125" style="709" customWidth="1"/>
    <col min="1800" max="1800" width="12.28515625" style="709" customWidth="1"/>
    <col min="1801" max="1801" width="10.42578125" style="709" customWidth="1"/>
    <col min="1802" max="1802" width="9.140625" style="709"/>
    <col min="1803" max="1803" width="3.5703125" style="709" customWidth="1"/>
    <col min="1804" max="1804" width="16.42578125" style="709" customWidth="1"/>
    <col min="1805" max="1805" width="11.7109375" style="709" customWidth="1"/>
    <col min="1806" max="1806" width="10.140625" style="709" customWidth="1"/>
    <col min="1807" max="1807" width="15.85546875" style="709" customWidth="1"/>
    <col min="1808" max="1808" width="3.85546875" style="709" customWidth="1"/>
    <col min="1809" max="1809" width="16.42578125" style="709" customWidth="1"/>
    <col min="1810" max="1810" width="11.28515625" style="709" customWidth="1"/>
    <col min="1811" max="1811" width="10.28515625" style="709" customWidth="1"/>
    <col min="1812" max="1812" width="10" style="709" customWidth="1"/>
    <col min="1813" max="2048" width="9.140625" style="709"/>
    <col min="2049" max="2049" width="4" style="709" customWidth="1"/>
    <col min="2050" max="2050" width="15.140625" style="709" customWidth="1"/>
    <col min="2051" max="2051" width="13.85546875" style="709" customWidth="1"/>
    <col min="2052" max="2052" width="10.140625" style="709" customWidth="1"/>
    <col min="2053" max="2053" width="9.140625" style="709"/>
    <col min="2054" max="2054" width="3.42578125" style="709" customWidth="1"/>
    <col min="2055" max="2055" width="19.5703125" style="709" customWidth="1"/>
    <col min="2056" max="2056" width="12.28515625" style="709" customWidth="1"/>
    <col min="2057" max="2057" width="10.42578125" style="709" customWidth="1"/>
    <col min="2058" max="2058" width="9.140625" style="709"/>
    <col min="2059" max="2059" width="3.5703125" style="709" customWidth="1"/>
    <col min="2060" max="2060" width="16.42578125" style="709" customWidth="1"/>
    <col min="2061" max="2061" width="11.7109375" style="709" customWidth="1"/>
    <col min="2062" max="2062" width="10.140625" style="709" customWidth="1"/>
    <col min="2063" max="2063" width="15.85546875" style="709" customWidth="1"/>
    <col min="2064" max="2064" width="3.85546875" style="709" customWidth="1"/>
    <col min="2065" max="2065" width="16.42578125" style="709" customWidth="1"/>
    <col min="2066" max="2066" width="11.28515625" style="709" customWidth="1"/>
    <col min="2067" max="2067" width="10.28515625" style="709" customWidth="1"/>
    <col min="2068" max="2068" width="10" style="709" customWidth="1"/>
    <col min="2069" max="2304" width="9.140625" style="709"/>
    <col min="2305" max="2305" width="4" style="709" customWidth="1"/>
    <col min="2306" max="2306" width="15.140625" style="709" customWidth="1"/>
    <col min="2307" max="2307" width="13.85546875" style="709" customWidth="1"/>
    <col min="2308" max="2308" width="10.140625" style="709" customWidth="1"/>
    <col min="2309" max="2309" width="9.140625" style="709"/>
    <col min="2310" max="2310" width="3.42578125" style="709" customWidth="1"/>
    <col min="2311" max="2311" width="19.5703125" style="709" customWidth="1"/>
    <col min="2312" max="2312" width="12.28515625" style="709" customWidth="1"/>
    <col min="2313" max="2313" width="10.42578125" style="709" customWidth="1"/>
    <col min="2314" max="2314" width="9.140625" style="709"/>
    <col min="2315" max="2315" width="3.5703125" style="709" customWidth="1"/>
    <col min="2316" max="2316" width="16.42578125" style="709" customWidth="1"/>
    <col min="2317" max="2317" width="11.7109375" style="709" customWidth="1"/>
    <col min="2318" max="2318" width="10.140625" style="709" customWidth="1"/>
    <col min="2319" max="2319" width="15.85546875" style="709" customWidth="1"/>
    <col min="2320" max="2320" width="3.85546875" style="709" customWidth="1"/>
    <col min="2321" max="2321" width="16.42578125" style="709" customWidth="1"/>
    <col min="2322" max="2322" width="11.28515625" style="709" customWidth="1"/>
    <col min="2323" max="2323" width="10.28515625" style="709" customWidth="1"/>
    <col min="2324" max="2324" width="10" style="709" customWidth="1"/>
    <col min="2325" max="2560" width="9.140625" style="709"/>
    <col min="2561" max="2561" width="4" style="709" customWidth="1"/>
    <col min="2562" max="2562" width="15.140625" style="709" customWidth="1"/>
    <col min="2563" max="2563" width="13.85546875" style="709" customWidth="1"/>
    <col min="2564" max="2564" width="10.140625" style="709" customWidth="1"/>
    <col min="2565" max="2565" width="9.140625" style="709"/>
    <col min="2566" max="2566" width="3.42578125" style="709" customWidth="1"/>
    <col min="2567" max="2567" width="19.5703125" style="709" customWidth="1"/>
    <col min="2568" max="2568" width="12.28515625" style="709" customWidth="1"/>
    <col min="2569" max="2569" width="10.42578125" style="709" customWidth="1"/>
    <col min="2570" max="2570" width="9.140625" style="709"/>
    <col min="2571" max="2571" width="3.5703125" style="709" customWidth="1"/>
    <col min="2572" max="2572" width="16.42578125" style="709" customWidth="1"/>
    <col min="2573" max="2573" width="11.7109375" style="709" customWidth="1"/>
    <col min="2574" max="2574" width="10.140625" style="709" customWidth="1"/>
    <col min="2575" max="2575" width="15.85546875" style="709" customWidth="1"/>
    <col min="2576" max="2576" width="3.85546875" style="709" customWidth="1"/>
    <col min="2577" max="2577" width="16.42578125" style="709" customWidth="1"/>
    <col min="2578" max="2578" width="11.28515625" style="709" customWidth="1"/>
    <col min="2579" max="2579" width="10.28515625" style="709" customWidth="1"/>
    <col min="2580" max="2580" width="10" style="709" customWidth="1"/>
    <col min="2581" max="2816" width="9.140625" style="709"/>
    <col min="2817" max="2817" width="4" style="709" customWidth="1"/>
    <col min="2818" max="2818" width="15.140625" style="709" customWidth="1"/>
    <col min="2819" max="2819" width="13.85546875" style="709" customWidth="1"/>
    <col min="2820" max="2820" width="10.140625" style="709" customWidth="1"/>
    <col min="2821" max="2821" width="9.140625" style="709"/>
    <col min="2822" max="2822" width="3.42578125" style="709" customWidth="1"/>
    <col min="2823" max="2823" width="19.5703125" style="709" customWidth="1"/>
    <col min="2824" max="2824" width="12.28515625" style="709" customWidth="1"/>
    <col min="2825" max="2825" width="10.42578125" style="709" customWidth="1"/>
    <col min="2826" max="2826" width="9.140625" style="709"/>
    <col min="2827" max="2827" width="3.5703125" style="709" customWidth="1"/>
    <col min="2828" max="2828" width="16.42578125" style="709" customWidth="1"/>
    <col min="2829" max="2829" width="11.7109375" style="709" customWidth="1"/>
    <col min="2830" max="2830" width="10.140625" style="709" customWidth="1"/>
    <col min="2831" max="2831" width="15.85546875" style="709" customWidth="1"/>
    <col min="2832" max="2832" width="3.85546875" style="709" customWidth="1"/>
    <col min="2833" max="2833" width="16.42578125" style="709" customWidth="1"/>
    <col min="2834" max="2834" width="11.28515625" style="709" customWidth="1"/>
    <col min="2835" max="2835" width="10.28515625" style="709" customWidth="1"/>
    <col min="2836" max="2836" width="10" style="709" customWidth="1"/>
    <col min="2837" max="3072" width="9.140625" style="709"/>
    <col min="3073" max="3073" width="4" style="709" customWidth="1"/>
    <col min="3074" max="3074" width="15.140625" style="709" customWidth="1"/>
    <col min="3075" max="3075" width="13.85546875" style="709" customWidth="1"/>
    <col min="3076" max="3076" width="10.140625" style="709" customWidth="1"/>
    <col min="3077" max="3077" width="9.140625" style="709"/>
    <col min="3078" max="3078" width="3.42578125" style="709" customWidth="1"/>
    <col min="3079" max="3079" width="19.5703125" style="709" customWidth="1"/>
    <col min="3080" max="3080" width="12.28515625" style="709" customWidth="1"/>
    <col min="3081" max="3081" width="10.42578125" style="709" customWidth="1"/>
    <col min="3082" max="3082" width="9.140625" style="709"/>
    <col min="3083" max="3083" width="3.5703125" style="709" customWidth="1"/>
    <col min="3084" max="3084" width="16.42578125" style="709" customWidth="1"/>
    <col min="3085" max="3085" width="11.7109375" style="709" customWidth="1"/>
    <col min="3086" max="3086" width="10.140625" style="709" customWidth="1"/>
    <col min="3087" max="3087" width="15.85546875" style="709" customWidth="1"/>
    <col min="3088" max="3088" width="3.85546875" style="709" customWidth="1"/>
    <col min="3089" max="3089" width="16.42578125" style="709" customWidth="1"/>
    <col min="3090" max="3090" width="11.28515625" style="709" customWidth="1"/>
    <col min="3091" max="3091" width="10.28515625" style="709" customWidth="1"/>
    <col min="3092" max="3092" width="10" style="709" customWidth="1"/>
    <col min="3093" max="3328" width="9.140625" style="709"/>
    <col min="3329" max="3329" width="4" style="709" customWidth="1"/>
    <col min="3330" max="3330" width="15.140625" style="709" customWidth="1"/>
    <col min="3331" max="3331" width="13.85546875" style="709" customWidth="1"/>
    <col min="3332" max="3332" width="10.140625" style="709" customWidth="1"/>
    <col min="3333" max="3333" width="9.140625" style="709"/>
    <col min="3334" max="3334" width="3.42578125" style="709" customWidth="1"/>
    <col min="3335" max="3335" width="19.5703125" style="709" customWidth="1"/>
    <col min="3336" max="3336" width="12.28515625" style="709" customWidth="1"/>
    <col min="3337" max="3337" width="10.42578125" style="709" customWidth="1"/>
    <col min="3338" max="3338" width="9.140625" style="709"/>
    <col min="3339" max="3339" width="3.5703125" style="709" customWidth="1"/>
    <col min="3340" max="3340" width="16.42578125" style="709" customWidth="1"/>
    <col min="3341" max="3341" width="11.7109375" style="709" customWidth="1"/>
    <col min="3342" max="3342" width="10.140625" style="709" customWidth="1"/>
    <col min="3343" max="3343" width="15.85546875" style="709" customWidth="1"/>
    <col min="3344" max="3344" width="3.85546875" style="709" customWidth="1"/>
    <col min="3345" max="3345" width="16.42578125" style="709" customWidth="1"/>
    <col min="3346" max="3346" width="11.28515625" style="709" customWidth="1"/>
    <col min="3347" max="3347" width="10.28515625" style="709" customWidth="1"/>
    <col min="3348" max="3348" width="10" style="709" customWidth="1"/>
    <col min="3349" max="3584" width="9.140625" style="709"/>
    <col min="3585" max="3585" width="4" style="709" customWidth="1"/>
    <col min="3586" max="3586" width="15.140625" style="709" customWidth="1"/>
    <col min="3587" max="3587" width="13.85546875" style="709" customWidth="1"/>
    <col min="3588" max="3588" width="10.140625" style="709" customWidth="1"/>
    <col min="3589" max="3589" width="9.140625" style="709"/>
    <col min="3590" max="3590" width="3.42578125" style="709" customWidth="1"/>
    <col min="3591" max="3591" width="19.5703125" style="709" customWidth="1"/>
    <col min="3592" max="3592" width="12.28515625" style="709" customWidth="1"/>
    <col min="3593" max="3593" width="10.42578125" style="709" customWidth="1"/>
    <col min="3594" max="3594" width="9.140625" style="709"/>
    <col min="3595" max="3595" width="3.5703125" style="709" customWidth="1"/>
    <col min="3596" max="3596" width="16.42578125" style="709" customWidth="1"/>
    <col min="3597" max="3597" width="11.7109375" style="709" customWidth="1"/>
    <col min="3598" max="3598" width="10.140625" style="709" customWidth="1"/>
    <col min="3599" max="3599" width="15.85546875" style="709" customWidth="1"/>
    <col min="3600" max="3600" width="3.85546875" style="709" customWidth="1"/>
    <col min="3601" max="3601" width="16.42578125" style="709" customWidth="1"/>
    <col min="3602" max="3602" width="11.28515625" style="709" customWidth="1"/>
    <col min="3603" max="3603" width="10.28515625" style="709" customWidth="1"/>
    <col min="3604" max="3604" width="10" style="709" customWidth="1"/>
    <col min="3605" max="3840" width="9.140625" style="709"/>
    <col min="3841" max="3841" width="4" style="709" customWidth="1"/>
    <col min="3842" max="3842" width="15.140625" style="709" customWidth="1"/>
    <col min="3843" max="3843" width="13.85546875" style="709" customWidth="1"/>
    <col min="3844" max="3844" width="10.140625" style="709" customWidth="1"/>
    <col min="3845" max="3845" width="9.140625" style="709"/>
    <col min="3846" max="3846" width="3.42578125" style="709" customWidth="1"/>
    <col min="3847" max="3847" width="19.5703125" style="709" customWidth="1"/>
    <col min="3848" max="3848" width="12.28515625" style="709" customWidth="1"/>
    <col min="3849" max="3849" width="10.42578125" style="709" customWidth="1"/>
    <col min="3850" max="3850" width="9.140625" style="709"/>
    <col min="3851" max="3851" width="3.5703125" style="709" customWidth="1"/>
    <col min="3852" max="3852" width="16.42578125" style="709" customWidth="1"/>
    <col min="3853" max="3853" width="11.7109375" style="709" customWidth="1"/>
    <col min="3854" max="3854" width="10.140625" style="709" customWidth="1"/>
    <col min="3855" max="3855" width="15.85546875" style="709" customWidth="1"/>
    <col min="3856" max="3856" width="3.85546875" style="709" customWidth="1"/>
    <col min="3857" max="3857" width="16.42578125" style="709" customWidth="1"/>
    <col min="3858" max="3858" width="11.28515625" style="709" customWidth="1"/>
    <col min="3859" max="3859" width="10.28515625" style="709" customWidth="1"/>
    <col min="3860" max="3860" width="10" style="709" customWidth="1"/>
    <col min="3861" max="4096" width="9.140625" style="709"/>
    <col min="4097" max="4097" width="4" style="709" customWidth="1"/>
    <col min="4098" max="4098" width="15.140625" style="709" customWidth="1"/>
    <col min="4099" max="4099" width="13.85546875" style="709" customWidth="1"/>
    <col min="4100" max="4100" width="10.140625" style="709" customWidth="1"/>
    <col min="4101" max="4101" width="9.140625" style="709"/>
    <col min="4102" max="4102" width="3.42578125" style="709" customWidth="1"/>
    <col min="4103" max="4103" width="19.5703125" style="709" customWidth="1"/>
    <col min="4104" max="4104" width="12.28515625" style="709" customWidth="1"/>
    <col min="4105" max="4105" width="10.42578125" style="709" customWidth="1"/>
    <col min="4106" max="4106" width="9.140625" style="709"/>
    <col min="4107" max="4107" width="3.5703125" style="709" customWidth="1"/>
    <col min="4108" max="4108" width="16.42578125" style="709" customWidth="1"/>
    <col min="4109" max="4109" width="11.7109375" style="709" customWidth="1"/>
    <col min="4110" max="4110" width="10.140625" style="709" customWidth="1"/>
    <col min="4111" max="4111" width="15.85546875" style="709" customWidth="1"/>
    <col min="4112" max="4112" width="3.85546875" style="709" customWidth="1"/>
    <col min="4113" max="4113" width="16.42578125" style="709" customWidth="1"/>
    <col min="4114" max="4114" width="11.28515625" style="709" customWidth="1"/>
    <col min="4115" max="4115" width="10.28515625" style="709" customWidth="1"/>
    <col min="4116" max="4116" width="10" style="709" customWidth="1"/>
    <col min="4117" max="4352" width="9.140625" style="709"/>
    <col min="4353" max="4353" width="4" style="709" customWidth="1"/>
    <col min="4354" max="4354" width="15.140625" style="709" customWidth="1"/>
    <col min="4355" max="4355" width="13.85546875" style="709" customWidth="1"/>
    <col min="4356" max="4356" width="10.140625" style="709" customWidth="1"/>
    <col min="4357" max="4357" width="9.140625" style="709"/>
    <col min="4358" max="4358" width="3.42578125" style="709" customWidth="1"/>
    <col min="4359" max="4359" width="19.5703125" style="709" customWidth="1"/>
    <col min="4360" max="4360" width="12.28515625" style="709" customWidth="1"/>
    <col min="4361" max="4361" width="10.42578125" style="709" customWidth="1"/>
    <col min="4362" max="4362" width="9.140625" style="709"/>
    <col min="4363" max="4363" width="3.5703125" style="709" customWidth="1"/>
    <col min="4364" max="4364" width="16.42578125" style="709" customWidth="1"/>
    <col min="4365" max="4365" width="11.7109375" style="709" customWidth="1"/>
    <col min="4366" max="4366" width="10.140625" style="709" customWidth="1"/>
    <col min="4367" max="4367" width="15.85546875" style="709" customWidth="1"/>
    <col min="4368" max="4368" width="3.85546875" style="709" customWidth="1"/>
    <col min="4369" max="4369" width="16.42578125" style="709" customWidth="1"/>
    <col min="4370" max="4370" width="11.28515625" style="709" customWidth="1"/>
    <col min="4371" max="4371" width="10.28515625" style="709" customWidth="1"/>
    <col min="4372" max="4372" width="10" style="709" customWidth="1"/>
    <col min="4373" max="4608" width="9.140625" style="709"/>
    <col min="4609" max="4609" width="4" style="709" customWidth="1"/>
    <col min="4610" max="4610" width="15.140625" style="709" customWidth="1"/>
    <col min="4611" max="4611" width="13.85546875" style="709" customWidth="1"/>
    <col min="4612" max="4612" width="10.140625" style="709" customWidth="1"/>
    <col min="4613" max="4613" width="9.140625" style="709"/>
    <col min="4614" max="4614" width="3.42578125" style="709" customWidth="1"/>
    <col min="4615" max="4615" width="19.5703125" style="709" customWidth="1"/>
    <col min="4616" max="4616" width="12.28515625" style="709" customWidth="1"/>
    <col min="4617" max="4617" width="10.42578125" style="709" customWidth="1"/>
    <col min="4618" max="4618" width="9.140625" style="709"/>
    <col min="4619" max="4619" width="3.5703125" style="709" customWidth="1"/>
    <col min="4620" max="4620" width="16.42578125" style="709" customWidth="1"/>
    <col min="4621" max="4621" width="11.7109375" style="709" customWidth="1"/>
    <col min="4622" max="4622" width="10.140625" style="709" customWidth="1"/>
    <col min="4623" max="4623" width="15.85546875" style="709" customWidth="1"/>
    <col min="4624" max="4624" width="3.85546875" style="709" customWidth="1"/>
    <col min="4625" max="4625" width="16.42578125" style="709" customWidth="1"/>
    <col min="4626" max="4626" width="11.28515625" style="709" customWidth="1"/>
    <col min="4627" max="4627" width="10.28515625" style="709" customWidth="1"/>
    <col min="4628" max="4628" width="10" style="709" customWidth="1"/>
    <col min="4629" max="4864" width="9.140625" style="709"/>
    <col min="4865" max="4865" width="4" style="709" customWidth="1"/>
    <col min="4866" max="4866" width="15.140625" style="709" customWidth="1"/>
    <col min="4867" max="4867" width="13.85546875" style="709" customWidth="1"/>
    <col min="4868" max="4868" width="10.140625" style="709" customWidth="1"/>
    <col min="4869" max="4869" width="9.140625" style="709"/>
    <col min="4870" max="4870" width="3.42578125" style="709" customWidth="1"/>
    <col min="4871" max="4871" width="19.5703125" style="709" customWidth="1"/>
    <col min="4872" max="4872" width="12.28515625" style="709" customWidth="1"/>
    <col min="4873" max="4873" width="10.42578125" style="709" customWidth="1"/>
    <col min="4874" max="4874" width="9.140625" style="709"/>
    <col min="4875" max="4875" width="3.5703125" style="709" customWidth="1"/>
    <col min="4876" max="4876" width="16.42578125" style="709" customWidth="1"/>
    <col min="4877" max="4877" width="11.7109375" style="709" customWidth="1"/>
    <col min="4878" max="4878" width="10.140625" style="709" customWidth="1"/>
    <col min="4879" max="4879" width="15.85546875" style="709" customWidth="1"/>
    <col min="4880" max="4880" width="3.85546875" style="709" customWidth="1"/>
    <col min="4881" max="4881" width="16.42578125" style="709" customWidth="1"/>
    <col min="4882" max="4882" width="11.28515625" style="709" customWidth="1"/>
    <col min="4883" max="4883" width="10.28515625" style="709" customWidth="1"/>
    <col min="4884" max="4884" width="10" style="709" customWidth="1"/>
    <col min="4885" max="5120" width="9.140625" style="709"/>
    <col min="5121" max="5121" width="4" style="709" customWidth="1"/>
    <col min="5122" max="5122" width="15.140625" style="709" customWidth="1"/>
    <col min="5123" max="5123" width="13.85546875" style="709" customWidth="1"/>
    <col min="5124" max="5124" width="10.140625" style="709" customWidth="1"/>
    <col min="5125" max="5125" width="9.140625" style="709"/>
    <col min="5126" max="5126" width="3.42578125" style="709" customWidth="1"/>
    <col min="5127" max="5127" width="19.5703125" style="709" customWidth="1"/>
    <col min="5128" max="5128" width="12.28515625" style="709" customWidth="1"/>
    <col min="5129" max="5129" width="10.42578125" style="709" customWidth="1"/>
    <col min="5130" max="5130" width="9.140625" style="709"/>
    <col min="5131" max="5131" width="3.5703125" style="709" customWidth="1"/>
    <col min="5132" max="5132" width="16.42578125" style="709" customWidth="1"/>
    <col min="5133" max="5133" width="11.7109375" style="709" customWidth="1"/>
    <col min="5134" max="5134" width="10.140625" style="709" customWidth="1"/>
    <col min="5135" max="5135" width="15.85546875" style="709" customWidth="1"/>
    <col min="5136" max="5136" width="3.85546875" style="709" customWidth="1"/>
    <col min="5137" max="5137" width="16.42578125" style="709" customWidth="1"/>
    <col min="5138" max="5138" width="11.28515625" style="709" customWidth="1"/>
    <col min="5139" max="5139" width="10.28515625" style="709" customWidth="1"/>
    <col min="5140" max="5140" width="10" style="709" customWidth="1"/>
    <col min="5141" max="5376" width="9.140625" style="709"/>
    <col min="5377" max="5377" width="4" style="709" customWidth="1"/>
    <col min="5378" max="5378" width="15.140625" style="709" customWidth="1"/>
    <col min="5379" max="5379" width="13.85546875" style="709" customWidth="1"/>
    <col min="5380" max="5380" width="10.140625" style="709" customWidth="1"/>
    <col min="5381" max="5381" width="9.140625" style="709"/>
    <col min="5382" max="5382" width="3.42578125" style="709" customWidth="1"/>
    <col min="5383" max="5383" width="19.5703125" style="709" customWidth="1"/>
    <col min="5384" max="5384" width="12.28515625" style="709" customWidth="1"/>
    <col min="5385" max="5385" width="10.42578125" style="709" customWidth="1"/>
    <col min="5386" max="5386" width="9.140625" style="709"/>
    <col min="5387" max="5387" width="3.5703125" style="709" customWidth="1"/>
    <col min="5388" max="5388" width="16.42578125" style="709" customWidth="1"/>
    <col min="5389" max="5389" width="11.7109375" style="709" customWidth="1"/>
    <col min="5390" max="5390" width="10.140625" style="709" customWidth="1"/>
    <col min="5391" max="5391" width="15.85546875" style="709" customWidth="1"/>
    <col min="5392" max="5392" width="3.85546875" style="709" customWidth="1"/>
    <col min="5393" max="5393" width="16.42578125" style="709" customWidth="1"/>
    <col min="5394" max="5394" width="11.28515625" style="709" customWidth="1"/>
    <col min="5395" max="5395" width="10.28515625" style="709" customWidth="1"/>
    <col min="5396" max="5396" width="10" style="709" customWidth="1"/>
    <col min="5397" max="5632" width="9.140625" style="709"/>
    <col min="5633" max="5633" width="4" style="709" customWidth="1"/>
    <col min="5634" max="5634" width="15.140625" style="709" customWidth="1"/>
    <col min="5635" max="5635" width="13.85546875" style="709" customWidth="1"/>
    <col min="5636" max="5636" width="10.140625" style="709" customWidth="1"/>
    <col min="5637" max="5637" width="9.140625" style="709"/>
    <col min="5638" max="5638" width="3.42578125" style="709" customWidth="1"/>
    <col min="5639" max="5639" width="19.5703125" style="709" customWidth="1"/>
    <col min="5640" max="5640" width="12.28515625" style="709" customWidth="1"/>
    <col min="5641" max="5641" width="10.42578125" style="709" customWidth="1"/>
    <col min="5642" max="5642" width="9.140625" style="709"/>
    <col min="5643" max="5643" width="3.5703125" style="709" customWidth="1"/>
    <col min="5644" max="5644" width="16.42578125" style="709" customWidth="1"/>
    <col min="5645" max="5645" width="11.7109375" style="709" customWidth="1"/>
    <col min="5646" max="5646" width="10.140625" style="709" customWidth="1"/>
    <col min="5647" max="5647" width="15.85546875" style="709" customWidth="1"/>
    <col min="5648" max="5648" width="3.85546875" style="709" customWidth="1"/>
    <col min="5649" max="5649" width="16.42578125" style="709" customWidth="1"/>
    <col min="5650" max="5650" width="11.28515625" style="709" customWidth="1"/>
    <col min="5651" max="5651" width="10.28515625" style="709" customWidth="1"/>
    <col min="5652" max="5652" width="10" style="709" customWidth="1"/>
    <col min="5653" max="5888" width="9.140625" style="709"/>
    <col min="5889" max="5889" width="4" style="709" customWidth="1"/>
    <col min="5890" max="5890" width="15.140625" style="709" customWidth="1"/>
    <col min="5891" max="5891" width="13.85546875" style="709" customWidth="1"/>
    <col min="5892" max="5892" width="10.140625" style="709" customWidth="1"/>
    <col min="5893" max="5893" width="9.140625" style="709"/>
    <col min="5894" max="5894" width="3.42578125" style="709" customWidth="1"/>
    <col min="5895" max="5895" width="19.5703125" style="709" customWidth="1"/>
    <col min="5896" max="5896" width="12.28515625" style="709" customWidth="1"/>
    <col min="5897" max="5897" width="10.42578125" style="709" customWidth="1"/>
    <col min="5898" max="5898" width="9.140625" style="709"/>
    <col min="5899" max="5899" width="3.5703125" style="709" customWidth="1"/>
    <col min="5900" max="5900" width="16.42578125" style="709" customWidth="1"/>
    <col min="5901" max="5901" width="11.7109375" style="709" customWidth="1"/>
    <col min="5902" max="5902" width="10.140625" style="709" customWidth="1"/>
    <col min="5903" max="5903" width="15.85546875" style="709" customWidth="1"/>
    <col min="5904" max="5904" width="3.85546875" style="709" customWidth="1"/>
    <col min="5905" max="5905" width="16.42578125" style="709" customWidth="1"/>
    <col min="5906" max="5906" width="11.28515625" style="709" customWidth="1"/>
    <col min="5907" max="5907" width="10.28515625" style="709" customWidth="1"/>
    <col min="5908" max="5908" width="10" style="709" customWidth="1"/>
    <col min="5909" max="6144" width="9.140625" style="709"/>
    <col min="6145" max="6145" width="4" style="709" customWidth="1"/>
    <col min="6146" max="6146" width="15.140625" style="709" customWidth="1"/>
    <col min="6147" max="6147" width="13.85546875" style="709" customWidth="1"/>
    <col min="6148" max="6148" width="10.140625" style="709" customWidth="1"/>
    <col min="6149" max="6149" width="9.140625" style="709"/>
    <col min="6150" max="6150" width="3.42578125" style="709" customWidth="1"/>
    <col min="6151" max="6151" width="19.5703125" style="709" customWidth="1"/>
    <col min="6152" max="6152" width="12.28515625" style="709" customWidth="1"/>
    <col min="6153" max="6153" width="10.42578125" style="709" customWidth="1"/>
    <col min="6154" max="6154" width="9.140625" style="709"/>
    <col min="6155" max="6155" width="3.5703125" style="709" customWidth="1"/>
    <col min="6156" max="6156" width="16.42578125" style="709" customWidth="1"/>
    <col min="6157" max="6157" width="11.7109375" style="709" customWidth="1"/>
    <col min="6158" max="6158" width="10.140625" style="709" customWidth="1"/>
    <col min="6159" max="6159" width="15.85546875" style="709" customWidth="1"/>
    <col min="6160" max="6160" width="3.85546875" style="709" customWidth="1"/>
    <col min="6161" max="6161" width="16.42578125" style="709" customWidth="1"/>
    <col min="6162" max="6162" width="11.28515625" style="709" customWidth="1"/>
    <col min="6163" max="6163" width="10.28515625" style="709" customWidth="1"/>
    <col min="6164" max="6164" width="10" style="709" customWidth="1"/>
    <col min="6165" max="6400" width="9.140625" style="709"/>
    <col min="6401" max="6401" width="4" style="709" customWidth="1"/>
    <col min="6402" max="6402" width="15.140625" style="709" customWidth="1"/>
    <col min="6403" max="6403" width="13.85546875" style="709" customWidth="1"/>
    <col min="6404" max="6404" width="10.140625" style="709" customWidth="1"/>
    <col min="6405" max="6405" width="9.140625" style="709"/>
    <col min="6406" max="6406" width="3.42578125" style="709" customWidth="1"/>
    <col min="6407" max="6407" width="19.5703125" style="709" customWidth="1"/>
    <col min="6408" max="6408" width="12.28515625" style="709" customWidth="1"/>
    <col min="6409" max="6409" width="10.42578125" style="709" customWidth="1"/>
    <col min="6410" max="6410" width="9.140625" style="709"/>
    <col min="6411" max="6411" width="3.5703125" style="709" customWidth="1"/>
    <col min="6412" max="6412" width="16.42578125" style="709" customWidth="1"/>
    <col min="6413" max="6413" width="11.7109375" style="709" customWidth="1"/>
    <col min="6414" max="6414" width="10.140625" style="709" customWidth="1"/>
    <col min="6415" max="6415" width="15.85546875" style="709" customWidth="1"/>
    <col min="6416" max="6416" width="3.85546875" style="709" customWidth="1"/>
    <col min="6417" max="6417" width="16.42578125" style="709" customWidth="1"/>
    <col min="6418" max="6418" width="11.28515625" style="709" customWidth="1"/>
    <col min="6419" max="6419" width="10.28515625" style="709" customWidth="1"/>
    <col min="6420" max="6420" width="10" style="709" customWidth="1"/>
    <col min="6421" max="6656" width="9.140625" style="709"/>
    <col min="6657" max="6657" width="4" style="709" customWidth="1"/>
    <col min="6658" max="6658" width="15.140625" style="709" customWidth="1"/>
    <col min="6659" max="6659" width="13.85546875" style="709" customWidth="1"/>
    <col min="6660" max="6660" width="10.140625" style="709" customWidth="1"/>
    <col min="6661" max="6661" width="9.140625" style="709"/>
    <col min="6662" max="6662" width="3.42578125" style="709" customWidth="1"/>
    <col min="6663" max="6663" width="19.5703125" style="709" customWidth="1"/>
    <col min="6664" max="6664" width="12.28515625" style="709" customWidth="1"/>
    <col min="6665" max="6665" width="10.42578125" style="709" customWidth="1"/>
    <col min="6666" max="6666" width="9.140625" style="709"/>
    <col min="6667" max="6667" width="3.5703125" style="709" customWidth="1"/>
    <col min="6668" max="6668" width="16.42578125" style="709" customWidth="1"/>
    <col min="6669" max="6669" width="11.7109375" style="709" customWidth="1"/>
    <col min="6670" max="6670" width="10.140625" style="709" customWidth="1"/>
    <col min="6671" max="6671" width="15.85546875" style="709" customWidth="1"/>
    <col min="6672" max="6672" width="3.85546875" style="709" customWidth="1"/>
    <col min="6673" max="6673" width="16.42578125" style="709" customWidth="1"/>
    <col min="6674" max="6674" width="11.28515625" style="709" customWidth="1"/>
    <col min="6675" max="6675" width="10.28515625" style="709" customWidth="1"/>
    <col min="6676" max="6676" width="10" style="709" customWidth="1"/>
    <col min="6677" max="6912" width="9.140625" style="709"/>
    <col min="6913" max="6913" width="4" style="709" customWidth="1"/>
    <col min="6914" max="6914" width="15.140625" style="709" customWidth="1"/>
    <col min="6915" max="6915" width="13.85546875" style="709" customWidth="1"/>
    <col min="6916" max="6916" width="10.140625" style="709" customWidth="1"/>
    <col min="6917" max="6917" width="9.140625" style="709"/>
    <col min="6918" max="6918" width="3.42578125" style="709" customWidth="1"/>
    <col min="6919" max="6919" width="19.5703125" style="709" customWidth="1"/>
    <col min="6920" max="6920" width="12.28515625" style="709" customWidth="1"/>
    <col min="6921" max="6921" width="10.42578125" style="709" customWidth="1"/>
    <col min="6922" max="6922" width="9.140625" style="709"/>
    <col min="6923" max="6923" width="3.5703125" style="709" customWidth="1"/>
    <col min="6924" max="6924" width="16.42578125" style="709" customWidth="1"/>
    <col min="6925" max="6925" width="11.7109375" style="709" customWidth="1"/>
    <col min="6926" max="6926" width="10.140625" style="709" customWidth="1"/>
    <col min="6927" max="6927" width="15.85546875" style="709" customWidth="1"/>
    <col min="6928" max="6928" width="3.85546875" style="709" customWidth="1"/>
    <col min="6929" max="6929" width="16.42578125" style="709" customWidth="1"/>
    <col min="6930" max="6930" width="11.28515625" style="709" customWidth="1"/>
    <col min="6931" max="6931" width="10.28515625" style="709" customWidth="1"/>
    <col min="6932" max="6932" width="10" style="709" customWidth="1"/>
    <col min="6933" max="7168" width="9.140625" style="709"/>
    <col min="7169" max="7169" width="4" style="709" customWidth="1"/>
    <col min="7170" max="7170" width="15.140625" style="709" customWidth="1"/>
    <col min="7171" max="7171" width="13.85546875" style="709" customWidth="1"/>
    <col min="7172" max="7172" width="10.140625" style="709" customWidth="1"/>
    <col min="7173" max="7173" width="9.140625" style="709"/>
    <col min="7174" max="7174" width="3.42578125" style="709" customWidth="1"/>
    <col min="7175" max="7175" width="19.5703125" style="709" customWidth="1"/>
    <col min="7176" max="7176" width="12.28515625" style="709" customWidth="1"/>
    <col min="7177" max="7177" width="10.42578125" style="709" customWidth="1"/>
    <col min="7178" max="7178" width="9.140625" style="709"/>
    <col min="7179" max="7179" width="3.5703125" style="709" customWidth="1"/>
    <col min="7180" max="7180" width="16.42578125" style="709" customWidth="1"/>
    <col min="7181" max="7181" width="11.7109375" style="709" customWidth="1"/>
    <col min="7182" max="7182" width="10.140625" style="709" customWidth="1"/>
    <col min="7183" max="7183" width="15.85546875" style="709" customWidth="1"/>
    <col min="7184" max="7184" width="3.85546875" style="709" customWidth="1"/>
    <col min="7185" max="7185" width="16.42578125" style="709" customWidth="1"/>
    <col min="7186" max="7186" width="11.28515625" style="709" customWidth="1"/>
    <col min="7187" max="7187" width="10.28515625" style="709" customWidth="1"/>
    <col min="7188" max="7188" width="10" style="709" customWidth="1"/>
    <col min="7189" max="7424" width="9.140625" style="709"/>
    <col min="7425" max="7425" width="4" style="709" customWidth="1"/>
    <col min="7426" max="7426" width="15.140625" style="709" customWidth="1"/>
    <col min="7427" max="7427" width="13.85546875" style="709" customWidth="1"/>
    <col min="7428" max="7428" width="10.140625" style="709" customWidth="1"/>
    <col min="7429" max="7429" width="9.140625" style="709"/>
    <col min="7430" max="7430" width="3.42578125" style="709" customWidth="1"/>
    <col min="7431" max="7431" width="19.5703125" style="709" customWidth="1"/>
    <col min="7432" max="7432" width="12.28515625" style="709" customWidth="1"/>
    <col min="7433" max="7433" width="10.42578125" style="709" customWidth="1"/>
    <col min="7434" max="7434" width="9.140625" style="709"/>
    <col min="7435" max="7435" width="3.5703125" style="709" customWidth="1"/>
    <col min="7436" max="7436" width="16.42578125" style="709" customWidth="1"/>
    <col min="7437" max="7437" width="11.7109375" style="709" customWidth="1"/>
    <col min="7438" max="7438" width="10.140625" style="709" customWidth="1"/>
    <col min="7439" max="7439" width="15.85546875" style="709" customWidth="1"/>
    <col min="7440" max="7440" width="3.85546875" style="709" customWidth="1"/>
    <col min="7441" max="7441" width="16.42578125" style="709" customWidth="1"/>
    <col min="7442" max="7442" width="11.28515625" style="709" customWidth="1"/>
    <col min="7443" max="7443" width="10.28515625" style="709" customWidth="1"/>
    <col min="7444" max="7444" width="10" style="709" customWidth="1"/>
    <col min="7445" max="7680" width="9.140625" style="709"/>
    <col min="7681" max="7681" width="4" style="709" customWidth="1"/>
    <col min="7682" max="7682" width="15.140625" style="709" customWidth="1"/>
    <col min="7683" max="7683" width="13.85546875" style="709" customWidth="1"/>
    <col min="7684" max="7684" width="10.140625" style="709" customWidth="1"/>
    <col min="7685" max="7685" width="9.140625" style="709"/>
    <col min="7686" max="7686" width="3.42578125" style="709" customWidth="1"/>
    <col min="7687" max="7687" width="19.5703125" style="709" customWidth="1"/>
    <col min="7688" max="7688" width="12.28515625" style="709" customWidth="1"/>
    <col min="7689" max="7689" width="10.42578125" style="709" customWidth="1"/>
    <col min="7690" max="7690" width="9.140625" style="709"/>
    <col min="7691" max="7691" width="3.5703125" style="709" customWidth="1"/>
    <col min="7692" max="7692" width="16.42578125" style="709" customWidth="1"/>
    <col min="7693" max="7693" width="11.7109375" style="709" customWidth="1"/>
    <col min="7694" max="7694" width="10.140625" style="709" customWidth="1"/>
    <col min="7695" max="7695" width="15.85546875" style="709" customWidth="1"/>
    <col min="7696" max="7696" width="3.85546875" style="709" customWidth="1"/>
    <col min="7697" max="7697" width="16.42578125" style="709" customWidth="1"/>
    <col min="7698" max="7698" width="11.28515625" style="709" customWidth="1"/>
    <col min="7699" max="7699" width="10.28515625" style="709" customWidth="1"/>
    <col min="7700" max="7700" width="10" style="709" customWidth="1"/>
    <col min="7701" max="7936" width="9.140625" style="709"/>
    <col min="7937" max="7937" width="4" style="709" customWidth="1"/>
    <col min="7938" max="7938" width="15.140625" style="709" customWidth="1"/>
    <col min="7939" max="7939" width="13.85546875" style="709" customWidth="1"/>
    <col min="7940" max="7940" width="10.140625" style="709" customWidth="1"/>
    <col min="7941" max="7941" width="9.140625" style="709"/>
    <col min="7942" max="7942" width="3.42578125" style="709" customWidth="1"/>
    <col min="7943" max="7943" width="19.5703125" style="709" customWidth="1"/>
    <col min="7944" max="7944" width="12.28515625" style="709" customWidth="1"/>
    <col min="7945" max="7945" width="10.42578125" style="709" customWidth="1"/>
    <col min="7946" max="7946" width="9.140625" style="709"/>
    <col min="7947" max="7947" width="3.5703125" style="709" customWidth="1"/>
    <col min="7948" max="7948" width="16.42578125" style="709" customWidth="1"/>
    <col min="7949" max="7949" width="11.7109375" style="709" customWidth="1"/>
    <col min="7950" max="7950" width="10.140625" style="709" customWidth="1"/>
    <col min="7951" max="7951" width="15.85546875" style="709" customWidth="1"/>
    <col min="7952" max="7952" width="3.85546875" style="709" customWidth="1"/>
    <col min="7953" max="7953" width="16.42578125" style="709" customWidth="1"/>
    <col min="7954" max="7954" width="11.28515625" style="709" customWidth="1"/>
    <col min="7955" max="7955" width="10.28515625" style="709" customWidth="1"/>
    <col min="7956" max="7956" width="10" style="709" customWidth="1"/>
    <col min="7957" max="8192" width="9.140625" style="709"/>
    <col min="8193" max="8193" width="4" style="709" customWidth="1"/>
    <col min="8194" max="8194" width="15.140625" style="709" customWidth="1"/>
    <col min="8195" max="8195" width="13.85546875" style="709" customWidth="1"/>
    <col min="8196" max="8196" width="10.140625" style="709" customWidth="1"/>
    <col min="8197" max="8197" width="9.140625" style="709"/>
    <col min="8198" max="8198" width="3.42578125" style="709" customWidth="1"/>
    <col min="8199" max="8199" width="19.5703125" style="709" customWidth="1"/>
    <col min="8200" max="8200" width="12.28515625" style="709" customWidth="1"/>
    <col min="8201" max="8201" width="10.42578125" style="709" customWidth="1"/>
    <col min="8202" max="8202" width="9.140625" style="709"/>
    <col min="8203" max="8203" width="3.5703125" style="709" customWidth="1"/>
    <col min="8204" max="8204" width="16.42578125" style="709" customWidth="1"/>
    <col min="8205" max="8205" width="11.7109375" style="709" customWidth="1"/>
    <col min="8206" max="8206" width="10.140625" style="709" customWidth="1"/>
    <col min="8207" max="8207" width="15.85546875" style="709" customWidth="1"/>
    <col min="8208" max="8208" width="3.85546875" style="709" customWidth="1"/>
    <col min="8209" max="8209" width="16.42578125" style="709" customWidth="1"/>
    <col min="8210" max="8210" width="11.28515625" style="709" customWidth="1"/>
    <col min="8211" max="8211" width="10.28515625" style="709" customWidth="1"/>
    <col min="8212" max="8212" width="10" style="709" customWidth="1"/>
    <col min="8213" max="8448" width="9.140625" style="709"/>
    <col min="8449" max="8449" width="4" style="709" customWidth="1"/>
    <col min="8450" max="8450" width="15.140625" style="709" customWidth="1"/>
    <col min="8451" max="8451" width="13.85546875" style="709" customWidth="1"/>
    <col min="8452" max="8452" width="10.140625" style="709" customWidth="1"/>
    <col min="8453" max="8453" width="9.140625" style="709"/>
    <col min="8454" max="8454" width="3.42578125" style="709" customWidth="1"/>
    <col min="8455" max="8455" width="19.5703125" style="709" customWidth="1"/>
    <col min="8456" max="8456" width="12.28515625" style="709" customWidth="1"/>
    <col min="8457" max="8457" width="10.42578125" style="709" customWidth="1"/>
    <col min="8458" max="8458" width="9.140625" style="709"/>
    <col min="8459" max="8459" width="3.5703125" style="709" customWidth="1"/>
    <col min="8460" max="8460" width="16.42578125" style="709" customWidth="1"/>
    <col min="8461" max="8461" width="11.7109375" style="709" customWidth="1"/>
    <col min="8462" max="8462" width="10.140625" style="709" customWidth="1"/>
    <col min="8463" max="8463" width="15.85546875" style="709" customWidth="1"/>
    <col min="8464" max="8464" width="3.85546875" style="709" customWidth="1"/>
    <col min="8465" max="8465" width="16.42578125" style="709" customWidth="1"/>
    <col min="8466" max="8466" width="11.28515625" style="709" customWidth="1"/>
    <col min="8467" max="8467" width="10.28515625" style="709" customWidth="1"/>
    <col min="8468" max="8468" width="10" style="709" customWidth="1"/>
    <col min="8469" max="8704" width="9.140625" style="709"/>
    <col min="8705" max="8705" width="4" style="709" customWidth="1"/>
    <col min="8706" max="8706" width="15.140625" style="709" customWidth="1"/>
    <col min="8707" max="8707" width="13.85546875" style="709" customWidth="1"/>
    <col min="8708" max="8708" width="10.140625" style="709" customWidth="1"/>
    <col min="8709" max="8709" width="9.140625" style="709"/>
    <col min="8710" max="8710" width="3.42578125" style="709" customWidth="1"/>
    <col min="8711" max="8711" width="19.5703125" style="709" customWidth="1"/>
    <col min="8712" max="8712" width="12.28515625" style="709" customWidth="1"/>
    <col min="8713" max="8713" width="10.42578125" style="709" customWidth="1"/>
    <col min="8714" max="8714" width="9.140625" style="709"/>
    <col min="8715" max="8715" width="3.5703125" style="709" customWidth="1"/>
    <col min="8716" max="8716" width="16.42578125" style="709" customWidth="1"/>
    <col min="8717" max="8717" width="11.7109375" style="709" customWidth="1"/>
    <col min="8718" max="8718" width="10.140625" style="709" customWidth="1"/>
    <col min="8719" max="8719" width="15.85546875" style="709" customWidth="1"/>
    <col min="8720" max="8720" width="3.85546875" style="709" customWidth="1"/>
    <col min="8721" max="8721" width="16.42578125" style="709" customWidth="1"/>
    <col min="8722" max="8722" width="11.28515625" style="709" customWidth="1"/>
    <col min="8723" max="8723" width="10.28515625" style="709" customWidth="1"/>
    <col min="8724" max="8724" width="10" style="709" customWidth="1"/>
    <col min="8725" max="8960" width="9.140625" style="709"/>
    <col min="8961" max="8961" width="4" style="709" customWidth="1"/>
    <col min="8962" max="8962" width="15.140625" style="709" customWidth="1"/>
    <col min="8963" max="8963" width="13.85546875" style="709" customWidth="1"/>
    <col min="8964" max="8964" width="10.140625" style="709" customWidth="1"/>
    <col min="8965" max="8965" width="9.140625" style="709"/>
    <col min="8966" max="8966" width="3.42578125" style="709" customWidth="1"/>
    <col min="8967" max="8967" width="19.5703125" style="709" customWidth="1"/>
    <col min="8968" max="8968" width="12.28515625" style="709" customWidth="1"/>
    <col min="8969" max="8969" width="10.42578125" style="709" customWidth="1"/>
    <col min="8970" max="8970" width="9.140625" style="709"/>
    <col min="8971" max="8971" width="3.5703125" style="709" customWidth="1"/>
    <col min="8972" max="8972" width="16.42578125" style="709" customWidth="1"/>
    <col min="8973" max="8973" width="11.7109375" style="709" customWidth="1"/>
    <col min="8974" max="8974" width="10.140625" style="709" customWidth="1"/>
    <col min="8975" max="8975" width="15.85546875" style="709" customWidth="1"/>
    <col min="8976" max="8976" width="3.85546875" style="709" customWidth="1"/>
    <col min="8977" max="8977" width="16.42578125" style="709" customWidth="1"/>
    <col min="8978" max="8978" width="11.28515625" style="709" customWidth="1"/>
    <col min="8979" max="8979" width="10.28515625" style="709" customWidth="1"/>
    <col min="8980" max="8980" width="10" style="709" customWidth="1"/>
    <col min="8981" max="9216" width="9.140625" style="709"/>
    <col min="9217" max="9217" width="4" style="709" customWidth="1"/>
    <col min="9218" max="9218" width="15.140625" style="709" customWidth="1"/>
    <col min="9219" max="9219" width="13.85546875" style="709" customWidth="1"/>
    <col min="9220" max="9220" width="10.140625" style="709" customWidth="1"/>
    <col min="9221" max="9221" width="9.140625" style="709"/>
    <col min="9222" max="9222" width="3.42578125" style="709" customWidth="1"/>
    <col min="9223" max="9223" width="19.5703125" style="709" customWidth="1"/>
    <col min="9224" max="9224" width="12.28515625" style="709" customWidth="1"/>
    <col min="9225" max="9225" width="10.42578125" style="709" customWidth="1"/>
    <col min="9226" max="9226" width="9.140625" style="709"/>
    <col min="9227" max="9227" width="3.5703125" style="709" customWidth="1"/>
    <col min="9228" max="9228" width="16.42578125" style="709" customWidth="1"/>
    <col min="9229" max="9229" width="11.7109375" style="709" customWidth="1"/>
    <col min="9230" max="9230" width="10.140625" style="709" customWidth="1"/>
    <col min="9231" max="9231" width="15.85546875" style="709" customWidth="1"/>
    <col min="9232" max="9232" width="3.85546875" style="709" customWidth="1"/>
    <col min="9233" max="9233" width="16.42578125" style="709" customWidth="1"/>
    <col min="9234" max="9234" width="11.28515625" style="709" customWidth="1"/>
    <col min="9235" max="9235" width="10.28515625" style="709" customWidth="1"/>
    <col min="9236" max="9236" width="10" style="709" customWidth="1"/>
    <col min="9237" max="9472" width="9.140625" style="709"/>
    <col min="9473" max="9473" width="4" style="709" customWidth="1"/>
    <col min="9474" max="9474" width="15.140625" style="709" customWidth="1"/>
    <col min="9475" max="9475" width="13.85546875" style="709" customWidth="1"/>
    <col min="9476" max="9476" width="10.140625" style="709" customWidth="1"/>
    <col min="9477" max="9477" width="9.140625" style="709"/>
    <col min="9478" max="9478" width="3.42578125" style="709" customWidth="1"/>
    <col min="9479" max="9479" width="19.5703125" style="709" customWidth="1"/>
    <col min="9480" max="9480" width="12.28515625" style="709" customWidth="1"/>
    <col min="9481" max="9481" width="10.42578125" style="709" customWidth="1"/>
    <col min="9482" max="9482" width="9.140625" style="709"/>
    <col min="9483" max="9483" width="3.5703125" style="709" customWidth="1"/>
    <col min="9484" max="9484" width="16.42578125" style="709" customWidth="1"/>
    <col min="9485" max="9485" width="11.7109375" style="709" customWidth="1"/>
    <col min="9486" max="9486" width="10.140625" style="709" customWidth="1"/>
    <col min="9487" max="9487" width="15.85546875" style="709" customWidth="1"/>
    <col min="9488" max="9488" width="3.85546875" style="709" customWidth="1"/>
    <col min="9489" max="9489" width="16.42578125" style="709" customWidth="1"/>
    <col min="9490" max="9490" width="11.28515625" style="709" customWidth="1"/>
    <col min="9491" max="9491" width="10.28515625" style="709" customWidth="1"/>
    <col min="9492" max="9492" width="10" style="709" customWidth="1"/>
    <col min="9493" max="9728" width="9.140625" style="709"/>
    <col min="9729" max="9729" width="4" style="709" customWidth="1"/>
    <col min="9730" max="9730" width="15.140625" style="709" customWidth="1"/>
    <col min="9731" max="9731" width="13.85546875" style="709" customWidth="1"/>
    <col min="9732" max="9732" width="10.140625" style="709" customWidth="1"/>
    <col min="9733" max="9733" width="9.140625" style="709"/>
    <col min="9734" max="9734" width="3.42578125" style="709" customWidth="1"/>
    <col min="9735" max="9735" width="19.5703125" style="709" customWidth="1"/>
    <col min="9736" max="9736" width="12.28515625" style="709" customWidth="1"/>
    <col min="9737" max="9737" width="10.42578125" style="709" customWidth="1"/>
    <col min="9738" max="9738" width="9.140625" style="709"/>
    <col min="9739" max="9739" width="3.5703125" style="709" customWidth="1"/>
    <col min="9740" max="9740" width="16.42578125" style="709" customWidth="1"/>
    <col min="9741" max="9741" width="11.7109375" style="709" customWidth="1"/>
    <col min="9742" max="9742" width="10.140625" style="709" customWidth="1"/>
    <col min="9743" max="9743" width="15.85546875" style="709" customWidth="1"/>
    <col min="9744" max="9744" width="3.85546875" style="709" customWidth="1"/>
    <col min="9745" max="9745" width="16.42578125" style="709" customWidth="1"/>
    <col min="9746" max="9746" width="11.28515625" style="709" customWidth="1"/>
    <col min="9747" max="9747" width="10.28515625" style="709" customWidth="1"/>
    <col min="9748" max="9748" width="10" style="709" customWidth="1"/>
    <col min="9749" max="9984" width="9.140625" style="709"/>
    <col min="9985" max="9985" width="4" style="709" customWidth="1"/>
    <col min="9986" max="9986" width="15.140625" style="709" customWidth="1"/>
    <col min="9987" max="9987" width="13.85546875" style="709" customWidth="1"/>
    <col min="9988" max="9988" width="10.140625" style="709" customWidth="1"/>
    <col min="9989" max="9989" width="9.140625" style="709"/>
    <col min="9990" max="9990" width="3.42578125" style="709" customWidth="1"/>
    <col min="9991" max="9991" width="19.5703125" style="709" customWidth="1"/>
    <col min="9992" max="9992" width="12.28515625" style="709" customWidth="1"/>
    <col min="9993" max="9993" width="10.42578125" style="709" customWidth="1"/>
    <col min="9994" max="9994" width="9.140625" style="709"/>
    <col min="9995" max="9995" width="3.5703125" style="709" customWidth="1"/>
    <col min="9996" max="9996" width="16.42578125" style="709" customWidth="1"/>
    <col min="9997" max="9997" width="11.7109375" style="709" customWidth="1"/>
    <col min="9998" max="9998" width="10.140625" style="709" customWidth="1"/>
    <col min="9999" max="9999" width="15.85546875" style="709" customWidth="1"/>
    <col min="10000" max="10000" width="3.85546875" style="709" customWidth="1"/>
    <col min="10001" max="10001" width="16.42578125" style="709" customWidth="1"/>
    <col min="10002" max="10002" width="11.28515625" style="709" customWidth="1"/>
    <col min="10003" max="10003" width="10.28515625" style="709" customWidth="1"/>
    <col min="10004" max="10004" width="10" style="709" customWidth="1"/>
    <col min="10005" max="10240" width="9.140625" style="709"/>
    <col min="10241" max="10241" width="4" style="709" customWidth="1"/>
    <col min="10242" max="10242" width="15.140625" style="709" customWidth="1"/>
    <col min="10243" max="10243" width="13.85546875" style="709" customWidth="1"/>
    <col min="10244" max="10244" width="10.140625" style="709" customWidth="1"/>
    <col min="10245" max="10245" width="9.140625" style="709"/>
    <col min="10246" max="10246" width="3.42578125" style="709" customWidth="1"/>
    <col min="10247" max="10247" width="19.5703125" style="709" customWidth="1"/>
    <col min="10248" max="10248" width="12.28515625" style="709" customWidth="1"/>
    <col min="10249" max="10249" width="10.42578125" style="709" customWidth="1"/>
    <col min="10250" max="10250" width="9.140625" style="709"/>
    <col min="10251" max="10251" width="3.5703125" style="709" customWidth="1"/>
    <col min="10252" max="10252" width="16.42578125" style="709" customWidth="1"/>
    <col min="10253" max="10253" width="11.7109375" style="709" customWidth="1"/>
    <col min="10254" max="10254" width="10.140625" style="709" customWidth="1"/>
    <col min="10255" max="10255" width="15.85546875" style="709" customWidth="1"/>
    <col min="10256" max="10256" width="3.85546875" style="709" customWidth="1"/>
    <col min="10257" max="10257" width="16.42578125" style="709" customWidth="1"/>
    <col min="10258" max="10258" width="11.28515625" style="709" customWidth="1"/>
    <col min="10259" max="10259" width="10.28515625" style="709" customWidth="1"/>
    <col min="10260" max="10260" width="10" style="709" customWidth="1"/>
    <col min="10261" max="10496" width="9.140625" style="709"/>
    <col min="10497" max="10497" width="4" style="709" customWidth="1"/>
    <col min="10498" max="10498" width="15.140625" style="709" customWidth="1"/>
    <col min="10499" max="10499" width="13.85546875" style="709" customWidth="1"/>
    <col min="10500" max="10500" width="10.140625" style="709" customWidth="1"/>
    <col min="10501" max="10501" width="9.140625" style="709"/>
    <col min="10502" max="10502" width="3.42578125" style="709" customWidth="1"/>
    <col min="10503" max="10503" width="19.5703125" style="709" customWidth="1"/>
    <col min="10504" max="10504" width="12.28515625" style="709" customWidth="1"/>
    <col min="10505" max="10505" width="10.42578125" style="709" customWidth="1"/>
    <col min="10506" max="10506" width="9.140625" style="709"/>
    <col min="10507" max="10507" width="3.5703125" style="709" customWidth="1"/>
    <col min="10508" max="10508" width="16.42578125" style="709" customWidth="1"/>
    <col min="10509" max="10509" width="11.7109375" style="709" customWidth="1"/>
    <col min="10510" max="10510" width="10.140625" style="709" customWidth="1"/>
    <col min="10511" max="10511" width="15.85546875" style="709" customWidth="1"/>
    <col min="10512" max="10512" width="3.85546875" style="709" customWidth="1"/>
    <col min="10513" max="10513" width="16.42578125" style="709" customWidth="1"/>
    <col min="10514" max="10514" width="11.28515625" style="709" customWidth="1"/>
    <col min="10515" max="10515" width="10.28515625" style="709" customWidth="1"/>
    <col min="10516" max="10516" width="10" style="709" customWidth="1"/>
    <col min="10517" max="10752" width="9.140625" style="709"/>
    <col min="10753" max="10753" width="4" style="709" customWidth="1"/>
    <col min="10754" max="10754" width="15.140625" style="709" customWidth="1"/>
    <col min="10755" max="10755" width="13.85546875" style="709" customWidth="1"/>
    <col min="10756" max="10756" width="10.140625" style="709" customWidth="1"/>
    <col min="10757" max="10757" width="9.140625" style="709"/>
    <col min="10758" max="10758" width="3.42578125" style="709" customWidth="1"/>
    <col min="10759" max="10759" width="19.5703125" style="709" customWidth="1"/>
    <col min="10760" max="10760" width="12.28515625" style="709" customWidth="1"/>
    <col min="10761" max="10761" width="10.42578125" style="709" customWidth="1"/>
    <col min="10762" max="10762" width="9.140625" style="709"/>
    <col min="10763" max="10763" width="3.5703125" style="709" customWidth="1"/>
    <col min="10764" max="10764" width="16.42578125" style="709" customWidth="1"/>
    <col min="10765" max="10765" width="11.7109375" style="709" customWidth="1"/>
    <col min="10766" max="10766" width="10.140625" style="709" customWidth="1"/>
    <col min="10767" max="10767" width="15.85546875" style="709" customWidth="1"/>
    <col min="10768" max="10768" width="3.85546875" style="709" customWidth="1"/>
    <col min="10769" max="10769" width="16.42578125" style="709" customWidth="1"/>
    <col min="10770" max="10770" width="11.28515625" style="709" customWidth="1"/>
    <col min="10771" max="10771" width="10.28515625" style="709" customWidth="1"/>
    <col min="10772" max="10772" width="10" style="709" customWidth="1"/>
    <col min="10773" max="11008" width="9.140625" style="709"/>
    <col min="11009" max="11009" width="4" style="709" customWidth="1"/>
    <col min="11010" max="11010" width="15.140625" style="709" customWidth="1"/>
    <col min="11011" max="11011" width="13.85546875" style="709" customWidth="1"/>
    <col min="11012" max="11012" width="10.140625" style="709" customWidth="1"/>
    <col min="11013" max="11013" width="9.140625" style="709"/>
    <col min="11014" max="11014" width="3.42578125" style="709" customWidth="1"/>
    <col min="11015" max="11015" width="19.5703125" style="709" customWidth="1"/>
    <col min="11016" max="11016" width="12.28515625" style="709" customWidth="1"/>
    <col min="11017" max="11017" width="10.42578125" style="709" customWidth="1"/>
    <col min="11018" max="11018" width="9.140625" style="709"/>
    <col min="11019" max="11019" width="3.5703125" style="709" customWidth="1"/>
    <col min="11020" max="11020" width="16.42578125" style="709" customWidth="1"/>
    <col min="11021" max="11021" width="11.7109375" style="709" customWidth="1"/>
    <col min="11022" max="11022" width="10.140625" style="709" customWidth="1"/>
    <col min="11023" max="11023" width="15.85546875" style="709" customWidth="1"/>
    <col min="11024" max="11024" width="3.85546875" style="709" customWidth="1"/>
    <col min="11025" max="11025" width="16.42578125" style="709" customWidth="1"/>
    <col min="11026" max="11026" width="11.28515625" style="709" customWidth="1"/>
    <col min="11027" max="11027" width="10.28515625" style="709" customWidth="1"/>
    <col min="11028" max="11028" width="10" style="709" customWidth="1"/>
    <col min="11029" max="11264" width="9.140625" style="709"/>
    <col min="11265" max="11265" width="4" style="709" customWidth="1"/>
    <col min="11266" max="11266" width="15.140625" style="709" customWidth="1"/>
    <col min="11267" max="11267" width="13.85546875" style="709" customWidth="1"/>
    <col min="11268" max="11268" width="10.140625" style="709" customWidth="1"/>
    <col min="11269" max="11269" width="9.140625" style="709"/>
    <col min="11270" max="11270" width="3.42578125" style="709" customWidth="1"/>
    <col min="11271" max="11271" width="19.5703125" style="709" customWidth="1"/>
    <col min="11272" max="11272" width="12.28515625" style="709" customWidth="1"/>
    <col min="11273" max="11273" width="10.42578125" style="709" customWidth="1"/>
    <col min="11274" max="11274" width="9.140625" style="709"/>
    <col min="11275" max="11275" width="3.5703125" style="709" customWidth="1"/>
    <col min="11276" max="11276" width="16.42578125" style="709" customWidth="1"/>
    <col min="11277" max="11277" width="11.7109375" style="709" customWidth="1"/>
    <col min="11278" max="11278" width="10.140625" style="709" customWidth="1"/>
    <col min="11279" max="11279" width="15.85546875" style="709" customWidth="1"/>
    <col min="11280" max="11280" width="3.85546875" style="709" customWidth="1"/>
    <col min="11281" max="11281" width="16.42578125" style="709" customWidth="1"/>
    <col min="11282" max="11282" width="11.28515625" style="709" customWidth="1"/>
    <col min="11283" max="11283" width="10.28515625" style="709" customWidth="1"/>
    <col min="11284" max="11284" width="10" style="709" customWidth="1"/>
    <col min="11285" max="11520" width="9.140625" style="709"/>
    <col min="11521" max="11521" width="4" style="709" customWidth="1"/>
    <col min="11522" max="11522" width="15.140625" style="709" customWidth="1"/>
    <col min="11523" max="11523" width="13.85546875" style="709" customWidth="1"/>
    <col min="11524" max="11524" width="10.140625" style="709" customWidth="1"/>
    <col min="11525" max="11525" width="9.140625" style="709"/>
    <col min="11526" max="11526" width="3.42578125" style="709" customWidth="1"/>
    <col min="11527" max="11527" width="19.5703125" style="709" customWidth="1"/>
    <col min="11528" max="11528" width="12.28515625" style="709" customWidth="1"/>
    <col min="11529" max="11529" width="10.42578125" style="709" customWidth="1"/>
    <col min="11530" max="11530" width="9.140625" style="709"/>
    <col min="11531" max="11531" width="3.5703125" style="709" customWidth="1"/>
    <col min="11532" max="11532" width="16.42578125" style="709" customWidth="1"/>
    <col min="11533" max="11533" width="11.7109375" style="709" customWidth="1"/>
    <col min="11534" max="11534" width="10.140625" style="709" customWidth="1"/>
    <col min="11535" max="11535" width="15.85546875" style="709" customWidth="1"/>
    <col min="11536" max="11536" width="3.85546875" style="709" customWidth="1"/>
    <col min="11537" max="11537" width="16.42578125" style="709" customWidth="1"/>
    <col min="11538" max="11538" width="11.28515625" style="709" customWidth="1"/>
    <col min="11539" max="11539" width="10.28515625" style="709" customWidth="1"/>
    <col min="11540" max="11540" width="10" style="709" customWidth="1"/>
    <col min="11541" max="11776" width="9.140625" style="709"/>
    <col min="11777" max="11777" width="4" style="709" customWidth="1"/>
    <col min="11778" max="11778" width="15.140625" style="709" customWidth="1"/>
    <col min="11779" max="11779" width="13.85546875" style="709" customWidth="1"/>
    <col min="11780" max="11780" width="10.140625" style="709" customWidth="1"/>
    <col min="11781" max="11781" width="9.140625" style="709"/>
    <col min="11782" max="11782" width="3.42578125" style="709" customWidth="1"/>
    <col min="11783" max="11783" width="19.5703125" style="709" customWidth="1"/>
    <col min="11784" max="11784" width="12.28515625" style="709" customWidth="1"/>
    <col min="11785" max="11785" width="10.42578125" style="709" customWidth="1"/>
    <col min="11786" max="11786" width="9.140625" style="709"/>
    <col min="11787" max="11787" width="3.5703125" style="709" customWidth="1"/>
    <col min="11788" max="11788" width="16.42578125" style="709" customWidth="1"/>
    <col min="11789" max="11789" width="11.7109375" style="709" customWidth="1"/>
    <col min="11790" max="11790" width="10.140625" style="709" customWidth="1"/>
    <col min="11791" max="11791" width="15.85546875" style="709" customWidth="1"/>
    <col min="11792" max="11792" width="3.85546875" style="709" customWidth="1"/>
    <col min="11793" max="11793" width="16.42578125" style="709" customWidth="1"/>
    <col min="11794" max="11794" width="11.28515625" style="709" customWidth="1"/>
    <col min="11795" max="11795" width="10.28515625" style="709" customWidth="1"/>
    <col min="11796" max="11796" width="10" style="709" customWidth="1"/>
    <col min="11797" max="12032" width="9.140625" style="709"/>
    <col min="12033" max="12033" width="4" style="709" customWidth="1"/>
    <col min="12034" max="12034" width="15.140625" style="709" customWidth="1"/>
    <col min="12035" max="12035" width="13.85546875" style="709" customWidth="1"/>
    <col min="12036" max="12036" width="10.140625" style="709" customWidth="1"/>
    <col min="12037" max="12037" width="9.140625" style="709"/>
    <col min="12038" max="12038" width="3.42578125" style="709" customWidth="1"/>
    <col min="12039" max="12039" width="19.5703125" style="709" customWidth="1"/>
    <col min="12040" max="12040" width="12.28515625" style="709" customWidth="1"/>
    <col min="12041" max="12041" width="10.42578125" style="709" customWidth="1"/>
    <col min="12042" max="12042" width="9.140625" style="709"/>
    <col min="12043" max="12043" width="3.5703125" style="709" customWidth="1"/>
    <col min="12044" max="12044" width="16.42578125" style="709" customWidth="1"/>
    <col min="12045" max="12045" width="11.7109375" style="709" customWidth="1"/>
    <col min="12046" max="12046" width="10.140625" style="709" customWidth="1"/>
    <col min="12047" max="12047" width="15.85546875" style="709" customWidth="1"/>
    <col min="12048" max="12048" width="3.85546875" style="709" customWidth="1"/>
    <col min="12049" max="12049" width="16.42578125" style="709" customWidth="1"/>
    <col min="12050" max="12050" width="11.28515625" style="709" customWidth="1"/>
    <col min="12051" max="12051" width="10.28515625" style="709" customWidth="1"/>
    <col min="12052" max="12052" width="10" style="709" customWidth="1"/>
    <col min="12053" max="12288" width="9.140625" style="709"/>
    <col min="12289" max="12289" width="4" style="709" customWidth="1"/>
    <col min="12290" max="12290" width="15.140625" style="709" customWidth="1"/>
    <col min="12291" max="12291" width="13.85546875" style="709" customWidth="1"/>
    <col min="12292" max="12292" width="10.140625" style="709" customWidth="1"/>
    <col min="12293" max="12293" width="9.140625" style="709"/>
    <col min="12294" max="12294" width="3.42578125" style="709" customWidth="1"/>
    <col min="12295" max="12295" width="19.5703125" style="709" customWidth="1"/>
    <col min="12296" max="12296" width="12.28515625" style="709" customWidth="1"/>
    <col min="12297" max="12297" width="10.42578125" style="709" customWidth="1"/>
    <col min="12298" max="12298" width="9.140625" style="709"/>
    <col min="12299" max="12299" width="3.5703125" style="709" customWidth="1"/>
    <col min="12300" max="12300" width="16.42578125" style="709" customWidth="1"/>
    <col min="12301" max="12301" width="11.7109375" style="709" customWidth="1"/>
    <col min="12302" max="12302" width="10.140625" style="709" customWidth="1"/>
    <col min="12303" max="12303" width="15.85546875" style="709" customWidth="1"/>
    <col min="12304" max="12304" width="3.85546875" style="709" customWidth="1"/>
    <col min="12305" max="12305" width="16.42578125" style="709" customWidth="1"/>
    <col min="12306" max="12306" width="11.28515625" style="709" customWidth="1"/>
    <col min="12307" max="12307" width="10.28515625" style="709" customWidth="1"/>
    <col min="12308" max="12308" width="10" style="709" customWidth="1"/>
    <col min="12309" max="12544" width="9.140625" style="709"/>
    <col min="12545" max="12545" width="4" style="709" customWidth="1"/>
    <col min="12546" max="12546" width="15.140625" style="709" customWidth="1"/>
    <col min="12547" max="12547" width="13.85546875" style="709" customWidth="1"/>
    <col min="12548" max="12548" width="10.140625" style="709" customWidth="1"/>
    <col min="12549" max="12549" width="9.140625" style="709"/>
    <col min="12550" max="12550" width="3.42578125" style="709" customWidth="1"/>
    <col min="12551" max="12551" width="19.5703125" style="709" customWidth="1"/>
    <col min="12552" max="12552" width="12.28515625" style="709" customWidth="1"/>
    <col min="12553" max="12553" width="10.42578125" style="709" customWidth="1"/>
    <col min="12554" max="12554" width="9.140625" style="709"/>
    <col min="12555" max="12555" width="3.5703125" style="709" customWidth="1"/>
    <col min="12556" max="12556" width="16.42578125" style="709" customWidth="1"/>
    <col min="12557" max="12557" width="11.7109375" style="709" customWidth="1"/>
    <col min="12558" max="12558" width="10.140625" style="709" customWidth="1"/>
    <col min="12559" max="12559" width="15.85546875" style="709" customWidth="1"/>
    <col min="12560" max="12560" width="3.85546875" style="709" customWidth="1"/>
    <col min="12561" max="12561" width="16.42578125" style="709" customWidth="1"/>
    <col min="12562" max="12562" width="11.28515625" style="709" customWidth="1"/>
    <col min="12563" max="12563" width="10.28515625" style="709" customWidth="1"/>
    <col min="12564" max="12564" width="10" style="709" customWidth="1"/>
    <col min="12565" max="12800" width="9.140625" style="709"/>
    <col min="12801" max="12801" width="4" style="709" customWidth="1"/>
    <col min="12802" max="12802" width="15.140625" style="709" customWidth="1"/>
    <col min="12803" max="12803" width="13.85546875" style="709" customWidth="1"/>
    <col min="12804" max="12804" width="10.140625" style="709" customWidth="1"/>
    <col min="12805" max="12805" width="9.140625" style="709"/>
    <col min="12806" max="12806" width="3.42578125" style="709" customWidth="1"/>
    <col min="12807" max="12807" width="19.5703125" style="709" customWidth="1"/>
    <col min="12808" max="12808" width="12.28515625" style="709" customWidth="1"/>
    <col min="12809" max="12809" width="10.42578125" style="709" customWidth="1"/>
    <col min="12810" max="12810" width="9.140625" style="709"/>
    <col min="12811" max="12811" width="3.5703125" style="709" customWidth="1"/>
    <col min="12812" max="12812" width="16.42578125" style="709" customWidth="1"/>
    <col min="12813" max="12813" width="11.7109375" style="709" customWidth="1"/>
    <col min="12814" max="12814" width="10.140625" style="709" customWidth="1"/>
    <col min="12815" max="12815" width="15.85546875" style="709" customWidth="1"/>
    <col min="12816" max="12816" width="3.85546875" style="709" customWidth="1"/>
    <col min="12817" max="12817" width="16.42578125" style="709" customWidth="1"/>
    <col min="12818" max="12818" width="11.28515625" style="709" customWidth="1"/>
    <col min="12819" max="12819" width="10.28515625" style="709" customWidth="1"/>
    <col min="12820" max="12820" width="10" style="709" customWidth="1"/>
    <col min="12821" max="13056" width="9.140625" style="709"/>
    <col min="13057" max="13057" width="4" style="709" customWidth="1"/>
    <col min="13058" max="13058" width="15.140625" style="709" customWidth="1"/>
    <col min="13059" max="13059" width="13.85546875" style="709" customWidth="1"/>
    <col min="13060" max="13060" width="10.140625" style="709" customWidth="1"/>
    <col min="13061" max="13061" width="9.140625" style="709"/>
    <col min="13062" max="13062" width="3.42578125" style="709" customWidth="1"/>
    <col min="13063" max="13063" width="19.5703125" style="709" customWidth="1"/>
    <col min="13064" max="13064" width="12.28515625" style="709" customWidth="1"/>
    <col min="13065" max="13065" width="10.42578125" style="709" customWidth="1"/>
    <col min="13066" max="13066" width="9.140625" style="709"/>
    <col min="13067" max="13067" width="3.5703125" style="709" customWidth="1"/>
    <col min="13068" max="13068" width="16.42578125" style="709" customWidth="1"/>
    <col min="13069" max="13069" width="11.7109375" style="709" customWidth="1"/>
    <col min="13070" max="13070" width="10.140625" style="709" customWidth="1"/>
    <col min="13071" max="13071" width="15.85546875" style="709" customWidth="1"/>
    <col min="13072" max="13072" width="3.85546875" style="709" customWidth="1"/>
    <col min="13073" max="13073" width="16.42578125" style="709" customWidth="1"/>
    <col min="13074" max="13074" width="11.28515625" style="709" customWidth="1"/>
    <col min="13075" max="13075" width="10.28515625" style="709" customWidth="1"/>
    <col min="13076" max="13076" width="10" style="709" customWidth="1"/>
    <col min="13077" max="13312" width="9.140625" style="709"/>
    <col min="13313" max="13313" width="4" style="709" customWidth="1"/>
    <col min="13314" max="13314" width="15.140625" style="709" customWidth="1"/>
    <col min="13315" max="13315" width="13.85546875" style="709" customWidth="1"/>
    <col min="13316" max="13316" width="10.140625" style="709" customWidth="1"/>
    <col min="13317" max="13317" width="9.140625" style="709"/>
    <col min="13318" max="13318" width="3.42578125" style="709" customWidth="1"/>
    <col min="13319" max="13319" width="19.5703125" style="709" customWidth="1"/>
    <col min="13320" max="13320" width="12.28515625" style="709" customWidth="1"/>
    <col min="13321" max="13321" width="10.42578125" style="709" customWidth="1"/>
    <col min="13322" max="13322" width="9.140625" style="709"/>
    <col min="13323" max="13323" width="3.5703125" style="709" customWidth="1"/>
    <col min="13324" max="13324" width="16.42578125" style="709" customWidth="1"/>
    <col min="13325" max="13325" width="11.7109375" style="709" customWidth="1"/>
    <col min="13326" max="13326" width="10.140625" style="709" customWidth="1"/>
    <col min="13327" max="13327" width="15.85546875" style="709" customWidth="1"/>
    <col min="13328" max="13328" width="3.85546875" style="709" customWidth="1"/>
    <col min="13329" max="13329" width="16.42578125" style="709" customWidth="1"/>
    <col min="13330" max="13330" width="11.28515625" style="709" customWidth="1"/>
    <col min="13331" max="13331" width="10.28515625" style="709" customWidth="1"/>
    <col min="13332" max="13332" width="10" style="709" customWidth="1"/>
    <col min="13333" max="13568" width="9.140625" style="709"/>
    <col min="13569" max="13569" width="4" style="709" customWidth="1"/>
    <col min="13570" max="13570" width="15.140625" style="709" customWidth="1"/>
    <col min="13571" max="13571" width="13.85546875" style="709" customWidth="1"/>
    <col min="13572" max="13572" width="10.140625" style="709" customWidth="1"/>
    <col min="13573" max="13573" width="9.140625" style="709"/>
    <col min="13574" max="13574" width="3.42578125" style="709" customWidth="1"/>
    <col min="13575" max="13575" width="19.5703125" style="709" customWidth="1"/>
    <col min="13576" max="13576" width="12.28515625" style="709" customWidth="1"/>
    <col min="13577" max="13577" width="10.42578125" style="709" customWidth="1"/>
    <col min="13578" max="13578" width="9.140625" style="709"/>
    <col min="13579" max="13579" width="3.5703125" style="709" customWidth="1"/>
    <col min="13580" max="13580" width="16.42578125" style="709" customWidth="1"/>
    <col min="13581" max="13581" width="11.7109375" style="709" customWidth="1"/>
    <col min="13582" max="13582" width="10.140625" style="709" customWidth="1"/>
    <col min="13583" max="13583" width="15.85546875" style="709" customWidth="1"/>
    <col min="13584" max="13584" width="3.85546875" style="709" customWidth="1"/>
    <col min="13585" max="13585" width="16.42578125" style="709" customWidth="1"/>
    <col min="13586" max="13586" width="11.28515625" style="709" customWidth="1"/>
    <col min="13587" max="13587" width="10.28515625" style="709" customWidth="1"/>
    <col min="13588" max="13588" width="10" style="709" customWidth="1"/>
    <col min="13589" max="13824" width="9.140625" style="709"/>
    <col min="13825" max="13825" width="4" style="709" customWidth="1"/>
    <col min="13826" max="13826" width="15.140625" style="709" customWidth="1"/>
    <col min="13827" max="13827" width="13.85546875" style="709" customWidth="1"/>
    <col min="13828" max="13828" width="10.140625" style="709" customWidth="1"/>
    <col min="13829" max="13829" width="9.140625" style="709"/>
    <col min="13830" max="13830" width="3.42578125" style="709" customWidth="1"/>
    <col min="13831" max="13831" width="19.5703125" style="709" customWidth="1"/>
    <col min="13832" max="13832" width="12.28515625" style="709" customWidth="1"/>
    <col min="13833" max="13833" width="10.42578125" style="709" customWidth="1"/>
    <col min="13834" max="13834" width="9.140625" style="709"/>
    <col min="13835" max="13835" width="3.5703125" style="709" customWidth="1"/>
    <col min="13836" max="13836" width="16.42578125" style="709" customWidth="1"/>
    <col min="13837" max="13837" width="11.7109375" style="709" customWidth="1"/>
    <col min="13838" max="13838" width="10.140625" style="709" customWidth="1"/>
    <col min="13839" max="13839" width="15.85546875" style="709" customWidth="1"/>
    <col min="13840" max="13840" width="3.85546875" style="709" customWidth="1"/>
    <col min="13841" max="13841" width="16.42578125" style="709" customWidth="1"/>
    <col min="13842" max="13842" width="11.28515625" style="709" customWidth="1"/>
    <col min="13843" max="13843" width="10.28515625" style="709" customWidth="1"/>
    <col min="13844" max="13844" width="10" style="709" customWidth="1"/>
    <col min="13845" max="14080" width="9.140625" style="709"/>
    <col min="14081" max="14081" width="4" style="709" customWidth="1"/>
    <col min="14082" max="14082" width="15.140625" style="709" customWidth="1"/>
    <col min="14083" max="14083" width="13.85546875" style="709" customWidth="1"/>
    <col min="14084" max="14084" width="10.140625" style="709" customWidth="1"/>
    <col min="14085" max="14085" width="9.140625" style="709"/>
    <col min="14086" max="14086" width="3.42578125" style="709" customWidth="1"/>
    <col min="14087" max="14087" width="19.5703125" style="709" customWidth="1"/>
    <col min="14088" max="14088" width="12.28515625" style="709" customWidth="1"/>
    <col min="14089" max="14089" width="10.42578125" style="709" customWidth="1"/>
    <col min="14090" max="14090" width="9.140625" style="709"/>
    <col min="14091" max="14091" width="3.5703125" style="709" customWidth="1"/>
    <col min="14092" max="14092" width="16.42578125" style="709" customWidth="1"/>
    <col min="14093" max="14093" width="11.7109375" style="709" customWidth="1"/>
    <col min="14094" max="14094" width="10.140625" style="709" customWidth="1"/>
    <col min="14095" max="14095" width="15.85546875" style="709" customWidth="1"/>
    <col min="14096" max="14096" width="3.85546875" style="709" customWidth="1"/>
    <col min="14097" max="14097" width="16.42578125" style="709" customWidth="1"/>
    <col min="14098" max="14098" width="11.28515625" style="709" customWidth="1"/>
    <col min="14099" max="14099" width="10.28515625" style="709" customWidth="1"/>
    <col min="14100" max="14100" width="10" style="709" customWidth="1"/>
    <col min="14101" max="14336" width="9.140625" style="709"/>
    <col min="14337" max="14337" width="4" style="709" customWidth="1"/>
    <col min="14338" max="14338" width="15.140625" style="709" customWidth="1"/>
    <col min="14339" max="14339" width="13.85546875" style="709" customWidth="1"/>
    <col min="14340" max="14340" width="10.140625" style="709" customWidth="1"/>
    <col min="14341" max="14341" width="9.140625" style="709"/>
    <col min="14342" max="14342" width="3.42578125" style="709" customWidth="1"/>
    <col min="14343" max="14343" width="19.5703125" style="709" customWidth="1"/>
    <col min="14344" max="14344" width="12.28515625" style="709" customWidth="1"/>
    <col min="14345" max="14345" width="10.42578125" style="709" customWidth="1"/>
    <col min="14346" max="14346" width="9.140625" style="709"/>
    <col min="14347" max="14347" width="3.5703125" style="709" customWidth="1"/>
    <col min="14348" max="14348" width="16.42578125" style="709" customWidth="1"/>
    <col min="14349" max="14349" width="11.7109375" style="709" customWidth="1"/>
    <col min="14350" max="14350" width="10.140625" style="709" customWidth="1"/>
    <col min="14351" max="14351" width="15.85546875" style="709" customWidth="1"/>
    <col min="14352" max="14352" width="3.85546875" style="709" customWidth="1"/>
    <col min="14353" max="14353" width="16.42578125" style="709" customWidth="1"/>
    <col min="14354" max="14354" width="11.28515625" style="709" customWidth="1"/>
    <col min="14355" max="14355" width="10.28515625" style="709" customWidth="1"/>
    <col min="14356" max="14356" width="10" style="709" customWidth="1"/>
    <col min="14357" max="14592" width="9.140625" style="709"/>
    <col min="14593" max="14593" width="4" style="709" customWidth="1"/>
    <col min="14594" max="14594" width="15.140625" style="709" customWidth="1"/>
    <col min="14595" max="14595" width="13.85546875" style="709" customWidth="1"/>
    <col min="14596" max="14596" width="10.140625" style="709" customWidth="1"/>
    <col min="14597" max="14597" width="9.140625" style="709"/>
    <col min="14598" max="14598" width="3.42578125" style="709" customWidth="1"/>
    <col min="14599" max="14599" width="19.5703125" style="709" customWidth="1"/>
    <col min="14600" max="14600" width="12.28515625" style="709" customWidth="1"/>
    <col min="14601" max="14601" width="10.42578125" style="709" customWidth="1"/>
    <col min="14602" max="14602" width="9.140625" style="709"/>
    <col min="14603" max="14603" width="3.5703125" style="709" customWidth="1"/>
    <col min="14604" max="14604" width="16.42578125" style="709" customWidth="1"/>
    <col min="14605" max="14605" width="11.7109375" style="709" customWidth="1"/>
    <col min="14606" max="14606" width="10.140625" style="709" customWidth="1"/>
    <col min="14607" max="14607" width="15.85546875" style="709" customWidth="1"/>
    <col min="14608" max="14608" width="3.85546875" style="709" customWidth="1"/>
    <col min="14609" max="14609" width="16.42578125" style="709" customWidth="1"/>
    <col min="14610" max="14610" width="11.28515625" style="709" customWidth="1"/>
    <col min="14611" max="14611" width="10.28515625" style="709" customWidth="1"/>
    <col min="14612" max="14612" width="10" style="709" customWidth="1"/>
    <col min="14613" max="14848" width="9.140625" style="709"/>
    <col min="14849" max="14849" width="4" style="709" customWidth="1"/>
    <col min="14850" max="14850" width="15.140625" style="709" customWidth="1"/>
    <col min="14851" max="14851" width="13.85546875" style="709" customWidth="1"/>
    <col min="14852" max="14852" width="10.140625" style="709" customWidth="1"/>
    <col min="14853" max="14853" width="9.140625" style="709"/>
    <col min="14854" max="14854" width="3.42578125" style="709" customWidth="1"/>
    <col min="14855" max="14855" width="19.5703125" style="709" customWidth="1"/>
    <col min="14856" max="14856" width="12.28515625" style="709" customWidth="1"/>
    <col min="14857" max="14857" width="10.42578125" style="709" customWidth="1"/>
    <col min="14858" max="14858" width="9.140625" style="709"/>
    <col min="14859" max="14859" width="3.5703125" style="709" customWidth="1"/>
    <col min="14860" max="14860" width="16.42578125" style="709" customWidth="1"/>
    <col min="14861" max="14861" width="11.7109375" style="709" customWidth="1"/>
    <col min="14862" max="14862" width="10.140625" style="709" customWidth="1"/>
    <col min="14863" max="14863" width="15.85546875" style="709" customWidth="1"/>
    <col min="14864" max="14864" width="3.85546875" style="709" customWidth="1"/>
    <col min="14865" max="14865" width="16.42578125" style="709" customWidth="1"/>
    <col min="14866" max="14866" width="11.28515625" style="709" customWidth="1"/>
    <col min="14867" max="14867" width="10.28515625" style="709" customWidth="1"/>
    <col min="14868" max="14868" width="10" style="709" customWidth="1"/>
    <col min="14869" max="15104" width="9.140625" style="709"/>
    <col min="15105" max="15105" width="4" style="709" customWidth="1"/>
    <col min="15106" max="15106" width="15.140625" style="709" customWidth="1"/>
    <col min="15107" max="15107" width="13.85546875" style="709" customWidth="1"/>
    <col min="15108" max="15108" width="10.140625" style="709" customWidth="1"/>
    <col min="15109" max="15109" width="9.140625" style="709"/>
    <col min="15110" max="15110" width="3.42578125" style="709" customWidth="1"/>
    <col min="15111" max="15111" width="19.5703125" style="709" customWidth="1"/>
    <col min="15112" max="15112" width="12.28515625" style="709" customWidth="1"/>
    <col min="15113" max="15113" width="10.42578125" style="709" customWidth="1"/>
    <col min="15114" max="15114" width="9.140625" style="709"/>
    <col min="15115" max="15115" width="3.5703125" style="709" customWidth="1"/>
    <col min="15116" max="15116" width="16.42578125" style="709" customWidth="1"/>
    <col min="15117" max="15117" width="11.7109375" style="709" customWidth="1"/>
    <col min="15118" max="15118" width="10.140625" style="709" customWidth="1"/>
    <col min="15119" max="15119" width="15.85546875" style="709" customWidth="1"/>
    <col min="15120" max="15120" width="3.85546875" style="709" customWidth="1"/>
    <col min="15121" max="15121" width="16.42578125" style="709" customWidth="1"/>
    <col min="15122" max="15122" width="11.28515625" style="709" customWidth="1"/>
    <col min="15123" max="15123" width="10.28515625" style="709" customWidth="1"/>
    <col min="15124" max="15124" width="10" style="709" customWidth="1"/>
    <col min="15125" max="15360" width="9.140625" style="709"/>
    <col min="15361" max="15361" width="4" style="709" customWidth="1"/>
    <col min="15362" max="15362" width="15.140625" style="709" customWidth="1"/>
    <col min="15363" max="15363" width="13.85546875" style="709" customWidth="1"/>
    <col min="15364" max="15364" width="10.140625" style="709" customWidth="1"/>
    <col min="15365" max="15365" width="9.140625" style="709"/>
    <col min="15366" max="15366" width="3.42578125" style="709" customWidth="1"/>
    <col min="15367" max="15367" width="19.5703125" style="709" customWidth="1"/>
    <col min="15368" max="15368" width="12.28515625" style="709" customWidth="1"/>
    <col min="15369" max="15369" width="10.42578125" style="709" customWidth="1"/>
    <col min="15370" max="15370" width="9.140625" style="709"/>
    <col min="15371" max="15371" width="3.5703125" style="709" customWidth="1"/>
    <col min="15372" max="15372" width="16.42578125" style="709" customWidth="1"/>
    <col min="15373" max="15373" width="11.7109375" style="709" customWidth="1"/>
    <col min="15374" max="15374" width="10.140625" style="709" customWidth="1"/>
    <col min="15375" max="15375" width="15.85546875" style="709" customWidth="1"/>
    <col min="15376" max="15376" width="3.85546875" style="709" customWidth="1"/>
    <col min="15377" max="15377" width="16.42578125" style="709" customWidth="1"/>
    <col min="15378" max="15378" width="11.28515625" style="709" customWidth="1"/>
    <col min="15379" max="15379" width="10.28515625" style="709" customWidth="1"/>
    <col min="15380" max="15380" width="10" style="709" customWidth="1"/>
    <col min="15381" max="15616" width="9.140625" style="709"/>
    <col min="15617" max="15617" width="4" style="709" customWidth="1"/>
    <col min="15618" max="15618" width="15.140625" style="709" customWidth="1"/>
    <col min="15619" max="15619" width="13.85546875" style="709" customWidth="1"/>
    <col min="15620" max="15620" width="10.140625" style="709" customWidth="1"/>
    <col min="15621" max="15621" width="9.140625" style="709"/>
    <col min="15622" max="15622" width="3.42578125" style="709" customWidth="1"/>
    <col min="15623" max="15623" width="19.5703125" style="709" customWidth="1"/>
    <col min="15624" max="15624" width="12.28515625" style="709" customWidth="1"/>
    <col min="15625" max="15625" width="10.42578125" style="709" customWidth="1"/>
    <col min="15626" max="15626" width="9.140625" style="709"/>
    <col min="15627" max="15627" width="3.5703125" style="709" customWidth="1"/>
    <col min="15628" max="15628" width="16.42578125" style="709" customWidth="1"/>
    <col min="15629" max="15629" width="11.7109375" style="709" customWidth="1"/>
    <col min="15630" max="15630" width="10.140625" style="709" customWidth="1"/>
    <col min="15631" max="15631" width="15.85546875" style="709" customWidth="1"/>
    <col min="15632" max="15632" width="3.85546875" style="709" customWidth="1"/>
    <col min="15633" max="15633" width="16.42578125" style="709" customWidth="1"/>
    <col min="15634" max="15634" width="11.28515625" style="709" customWidth="1"/>
    <col min="15635" max="15635" width="10.28515625" style="709" customWidth="1"/>
    <col min="15636" max="15636" width="10" style="709" customWidth="1"/>
    <col min="15637" max="15872" width="9.140625" style="709"/>
    <col min="15873" max="15873" width="4" style="709" customWidth="1"/>
    <col min="15874" max="15874" width="15.140625" style="709" customWidth="1"/>
    <col min="15875" max="15875" width="13.85546875" style="709" customWidth="1"/>
    <col min="15876" max="15876" width="10.140625" style="709" customWidth="1"/>
    <col min="15877" max="15877" width="9.140625" style="709"/>
    <col min="15878" max="15878" width="3.42578125" style="709" customWidth="1"/>
    <col min="15879" max="15879" width="19.5703125" style="709" customWidth="1"/>
    <col min="15880" max="15880" width="12.28515625" style="709" customWidth="1"/>
    <col min="15881" max="15881" width="10.42578125" style="709" customWidth="1"/>
    <col min="15882" max="15882" width="9.140625" style="709"/>
    <col min="15883" max="15883" width="3.5703125" style="709" customWidth="1"/>
    <col min="15884" max="15884" width="16.42578125" style="709" customWidth="1"/>
    <col min="15885" max="15885" width="11.7109375" style="709" customWidth="1"/>
    <col min="15886" max="15886" width="10.140625" style="709" customWidth="1"/>
    <col min="15887" max="15887" width="15.85546875" style="709" customWidth="1"/>
    <col min="15888" max="15888" width="3.85546875" style="709" customWidth="1"/>
    <col min="15889" max="15889" width="16.42578125" style="709" customWidth="1"/>
    <col min="15890" max="15890" width="11.28515625" style="709" customWidth="1"/>
    <col min="15891" max="15891" width="10.28515625" style="709" customWidth="1"/>
    <col min="15892" max="15892" width="10" style="709" customWidth="1"/>
    <col min="15893" max="16128" width="9.140625" style="709"/>
    <col min="16129" max="16129" width="4" style="709" customWidth="1"/>
    <col min="16130" max="16130" width="15.140625" style="709" customWidth="1"/>
    <col min="16131" max="16131" width="13.85546875" style="709" customWidth="1"/>
    <col min="16132" max="16132" width="10.140625" style="709" customWidth="1"/>
    <col min="16133" max="16133" width="9.140625" style="709"/>
    <col min="16134" max="16134" width="3.42578125" style="709" customWidth="1"/>
    <col min="16135" max="16135" width="19.5703125" style="709" customWidth="1"/>
    <col min="16136" max="16136" width="12.28515625" style="709" customWidth="1"/>
    <col min="16137" max="16137" width="10.42578125" style="709" customWidth="1"/>
    <col min="16138" max="16138" width="9.140625" style="709"/>
    <col min="16139" max="16139" width="3.5703125" style="709" customWidth="1"/>
    <col min="16140" max="16140" width="16.42578125" style="709" customWidth="1"/>
    <col min="16141" max="16141" width="11.7109375" style="709" customWidth="1"/>
    <col min="16142" max="16142" width="10.140625" style="709" customWidth="1"/>
    <col min="16143" max="16143" width="15.85546875" style="709" customWidth="1"/>
    <col min="16144" max="16144" width="3.85546875" style="709" customWidth="1"/>
    <col min="16145" max="16145" width="16.42578125" style="709" customWidth="1"/>
    <col min="16146" max="16146" width="11.28515625" style="709" customWidth="1"/>
    <col min="16147" max="16147" width="10.28515625" style="709" customWidth="1"/>
    <col min="16148" max="16148" width="10" style="709" customWidth="1"/>
    <col min="16149" max="16384" width="9.140625" style="709"/>
  </cols>
  <sheetData>
    <row r="1" spans="2:28" ht="18.75">
      <c r="B1" s="614" t="s">
        <v>307</v>
      </c>
    </row>
    <row r="2" spans="2:28" ht="18" customHeight="1">
      <c r="B2" s="1237" t="s">
        <v>378</v>
      </c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/>
      <c r="Q2" s="1237"/>
      <c r="R2" s="1237"/>
      <c r="S2" s="1237"/>
      <c r="T2" s="1237"/>
      <c r="U2" s="1237"/>
      <c r="V2" s="1237"/>
      <c r="W2" s="1237"/>
      <c r="X2" s="1237"/>
      <c r="Y2" s="1237"/>
      <c r="Z2" s="1237"/>
      <c r="AA2" s="1237"/>
      <c r="AB2" s="1237"/>
    </row>
    <row r="3" spans="2:28" ht="18" customHeight="1">
      <c r="B3" s="1240" t="s">
        <v>377</v>
      </c>
      <c r="C3" s="1240"/>
      <c r="D3" s="1240"/>
      <c r="E3" s="1240"/>
      <c r="F3" s="1240"/>
      <c r="G3" s="1240"/>
      <c r="H3" s="1240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</row>
    <row r="5" spans="2:28" s="639" customFormat="1" ht="30">
      <c r="B5" s="618" t="s">
        <v>181</v>
      </c>
      <c r="C5" s="618" t="s">
        <v>182</v>
      </c>
      <c r="D5" s="619"/>
      <c r="E5" s="619"/>
      <c r="F5" s="619"/>
      <c r="G5" s="618" t="s">
        <v>183</v>
      </c>
      <c r="H5" s="620" t="s">
        <v>184</v>
      </c>
      <c r="I5" s="619"/>
      <c r="J5" s="619"/>
      <c r="K5" s="619"/>
      <c r="L5" s="733" t="s">
        <v>185</v>
      </c>
      <c r="M5" s="621" t="s">
        <v>186</v>
      </c>
      <c r="N5" s="619"/>
      <c r="O5" s="622"/>
      <c r="P5" s="619"/>
      <c r="Q5" s="618" t="s">
        <v>187</v>
      </c>
      <c r="R5" s="621" t="s">
        <v>188</v>
      </c>
      <c r="S5" s="619"/>
      <c r="T5" s="619"/>
    </row>
    <row r="6" spans="2:28" ht="4.5" customHeight="1" thickBot="1"/>
    <row r="7" spans="2:28" ht="29.25" thickBot="1">
      <c r="B7" s="623" t="s">
        <v>189</v>
      </c>
      <c r="C7" s="624" t="s">
        <v>190</v>
      </c>
      <c r="D7" s="625" t="s">
        <v>191</v>
      </c>
      <c r="E7" s="626" t="s">
        <v>192</v>
      </c>
      <c r="F7" s="925"/>
      <c r="G7" s="623" t="s">
        <v>189</v>
      </c>
      <c r="H7" s="624" t="s">
        <v>190</v>
      </c>
      <c r="I7" s="625" t="s">
        <v>191</v>
      </c>
      <c r="J7" s="626" t="s">
        <v>192</v>
      </c>
      <c r="L7" s="623" t="s">
        <v>189</v>
      </c>
      <c r="M7" s="624" t="s">
        <v>190</v>
      </c>
      <c r="N7" s="625" t="s">
        <v>193</v>
      </c>
      <c r="O7" s="626" t="s">
        <v>192</v>
      </c>
      <c r="Q7" s="623" t="s">
        <v>189</v>
      </c>
      <c r="R7" s="624" t="s">
        <v>190</v>
      </c>
      <c r="S7" s="625" t="s">
        <v>193</v>
      </c>
      <c r="T7" s="626" t="s">
        <v>192</v>
      </c>
    </row>
    <row r="8" spans="2:28" ht="15.75">
      <c r="B8" s="926" t="s">
        <v>213</v>
      </c>
      <c r="C8" s="630">
        <v>20654.731</v>
      </c>
      <c r="D8" s="1050">
        <v>52982</v>
      </c>
      <c r="E8" s="1051">
        <v>2.1206137221254506</v>
      </c>
      <c r="F8" s="927"/>
      <c r="G8" s="926" t="s">
        <v>213</v>
      </c>
      <c r="H8" s="630">
        <v>7584.6930000000002</v>
      </c>
      <c r="I8" s="1050">
        <v>32526</v>
      </c>
      <c r="J8" s="1051">
        <v>3.1308457547150339</v>
      </c>
      <c r="K8" s="710"/>
      <c r="L8" s="814" t="s">
        <v>194</v>
      </c>
      <c r="M8" s="630">
        <v>8234.4159999999993</v>
      </c>
      <c r="N8" s="630">
        <v>3183.3719999999998</v>
      </c>
      <c r="O8" s="799">
        <v>2.5866961197120535</v>
      </c>
      <c r="P8" s="710"/>
      <c r="Q8" s="814" t="s">
        <v>311</v>
      </c>
      <c r="R8" s="630">
        <v>8096.3879999999999</v>
      </c>
      <c r="S8" s="630">
        <v>1547.3579999999999</v>
      </c>
      <c r="T8" s="799">
        <v>5.2323948304141643</v>
      </c>
    </row>
    <row r="9" spans="2:28" ht="15.75">
      <c r="B9" s="635" t="s">
        <v>209</v>
      </c>
      <c r="C9" s="634">
        <v>18550.166000000001</v>
      </c>
      <c r="D9" s="634">
        <v>31408</v>
      </c>
      <c r="E9" s="692">
        <v>2.1473785373114391</v>
      </c>
      <c r="F9" s="928"/>
      <c r="G9" s="635" t="s">
        <v>311</v>
      </c>
      <c r="H9" s="634">
        <v>2030.105</v>
      </c>
      <c r="I9" s="636">
        <v>9657</v>
      </c>
      <c r="J9" s="693">
        <v>3.2257580139256556</v>
      </c>
      <c r="K9" s="710"/>
      <c r="L9" s="633" t="s">
        <v>197</v>
      </c>
      <c r="M9" s="634">
        <v>7648.1710000000003</v>
      </c>
      <c r="N9" s="634">
        <v>1822.3779999999999</v>
      </c>
      <c r="O9" s="692">
        <v>4.1968082362715089</v>
      </c>
      <c r="P9" s="710"/>
      <c r="Q9" s="633" t="s">
        <v>199</v>
      </c>
      <c r="R9" s="634">
        <v>3785.06</v>
      </c>
      <c r="S9" s="634">
        <v>1134.403</v>
      </c>
      <c r="T9" s="692">
        <v>3.3366096528306075</v>
      </c>
    </row>
    <row r="10" spans="2:28" ht="15.75">
      <c r="B10" s="635" t="s">
        <v>311</v>
      </c>
      <c r="C10" s="634">
        <v>14949.817999999999</v>
      </c>
      <c r="D10" s="636">
        <v>30728</v>
      </c>
      <c r="E10" s="693">
        <v>2.9944282925842427</v>
      </c>
      <c r="F10" s="927"/>
      <c r="G10" s="635" t="s">
        <v>217</v>
      </c>
      <c r="H10" s="634">
        <v>1204.9880000000001</v>
      </c>
      <c r="I10" s="636">
        <v>7211</v>
      </c>
      <c r="J10" s="693">
        <v>2.7850240485176827</v>
      </c>
      <c r="K10" s="710"/>
      <c r="L10" s="633" t="s">
        <v>199</v>
      </c>
      <c r="M10" s="634">
        <v>6526.1369999999997</v>
      </c>
      <c r="N10" s="634">
        <v>1890.866</v>
      </c>
      <c r="O10" s="692">
        <v>3.4514011040443902</v>
      </c>
      <c r="P10" s="710"/>
      <c r="Q10" s="633" t="s">
        <v>197</v>
      </c>
      <c r="R10" s="634">
        <v>3312.7280000000001</v>
      </c>
      <c r="S10" s="634">
        <v>871.82899999999995</v>
      </c>
      <c r="T10" s="692">
        <v>3.7997451335066859</v>
      </c>
    </row>
    <row r="11" spans="2:28" ht="16.5" thickBot="1">
      <c r="B11" s="635" t="s">
        <v>217</v>
      </c>
      <c r="C11" s="634">
        <v>10152.673000000001</v>
      </c>
      <c r="D11" s="634">
        <v>21929</v>
      </c>
      <c r="E11" s="692">
        <v>2.0096475293682641</v>
      </c>
      <c r="F11" s="928"/>
      <c r="G11" s="635" t="s">
        <v>194</v>
      </c>
      <c r="H11" s="634">
        <v>187.821</v>
      </c>
      <c r="I11" s="634">
        <v>1112</v>
      </c>
      <c r="J11" s="692">
        <v>2.7949969493593656</v>
      </c>
      <c r="K11" s="710"/>
      <c r="L11" s="633" t="s">
        <v>203</v>
      </c>
      <c r="M11" s="634">
        <v>6024.5659999999998</v>
      </c>
      <c r="N11" s="634">
        <v>2020.2339999999999</v>
      </c>
      <c r="O11" s="692">
        <v>2.9821129631517933</v>
      </c>
      <c r="P11" s="710"/>
      <c r="Q11" s="633" t="s">
        <v>208</v>
      </c>
      <c r="R11" s="634">
        <v>1669.248</v>
      </c>
      <c r="S11" s="634">
        <v>572.62199999999996</v>
      </c>
      <c r="T11" s="692">
        <v>2.9150958223749703</v>
      </c>
    </row>
    <row r="12" spans="2:28" ht="16.5" thickBot="1">
      <c r="B12" s="635" t="s">
        <v>197</v>
      </c>
      <c r="C12" s="634">
        <v>8832.0730000000003</v>
      </c>
      <c r="D12" s="636">
        <v>10180</v>
      </c>
      <c r="E12" s="693">
        <v>2.5671548735573317</v>
      </c>
      <c r="F12" s="928"/>
      <c r="G12" s="990" t="s">
        <v>330</v>
      </c>
      <c r="H12" s="637">
        <v>11254.664000000001</v>
      </c>
      <c r="I12" s="637">
        <v>52167</v>
      </c>
      <c r="J12" s="798">
        <v>3.0759499448334937</v>
      </c>
      <c r="K12" s="710"/>
      <c r="L12" s="633" t="s">
        <v>216</v>
      </c>
      <c r="M12" s="634">
        <v>5783.1170000000002</v>
      </c>
      <c r="N12" s="634">
        <v>2207.6990000000001</v>
      </c>
      <c r="O12" s="692">
        <v>2.6195224077195305</v>
      </c>
      <c r="P12" s="710"/>
      <c r="Q12" s="633" t="s">
        <v>215</v>
      </c>
      <c r="R12" s="634">
        <v>1606.2729999999999</v>
      </c>
      <c r="S12" s="634">
        <v>321.00799999999998</v>
      </c>
      <c r="T12" s="692">
        <v>5.0038410257688284</v>
      </c>
    </row>
    <row r="13" spans="2:28" ht="15.75">
      <c r="B13" s="635" t="s">
        <v>214</v>
      </c>
      <c r="C13" s="634">
        <v>7187.4870000000001</v>
      </c>
      <c r="D13" s="634">
        <v>11477</v>
      </c>
      <c r="E13" s="692">
        <v>2.0780086584091633</v>
      </c>
      <c r="F13" s="928"/>
      <c r="G13" s="127"/>
      <c r="H13" s="127"/>
      <c r="I13" s="127"/>
      <c r="J13" s="127"/>
      <c r="K13" s="710"/>
      <c r="L13" s="633" t="s">
        <v>311</v>
      </c>
      <c r="M13" s="634">
        <v>5168.0789999999997</v>
      </c>
      <c r="N13" s="634">
        <v>979.96100000000001</v>
      </c>
      <c r="O13" s="692">
        <v>5.273759874117439</v>
      </c>
      <c r="P13" s="710"/>
      <c r="Q13" s="633" t="s">
        <v>194</v>
      </c>
      <c r="R13" s="634">
        <v>1110.3499999999999</v>
      </c>
      <c r="S13" s="634">
        <v>328.072</v>
      </c>
      <c r="T13" s="692">
        <v>3.3844704820892972</v>
      </c>
    </row>
    <row r="14" spans="2:28" ht="15.75">
      <c r="B14" s="635" t="s">
        <v>208</v>
      </c>
      <c r="C14" s="634">
        <v>6771.2470000000003</v>
      </c>
      <c r="D14" s="636">
        <v>4618</v>
      </c>
      <c r="E14" s="693">
        <v>2.8374138613778408</v>
      </c>
      <c r="F14" s="928"/>
      <c r="G14" s="127"/>
      <c r="H14" s="127"/>
      <c r="I14" s="127"/>
      <c r="J14" s="127"/>
      <c r="K14" s="710"/>
      <c r="L14" s="633" t="s">
        <v>217</v>
      </c>
      <c r="M14" s="634">
        <v>3566.2370000000001</v>
      </c>
      <c r="N14" s="634">
        <v>1578.2449999999999</v>
      </c>
      <c r="O14" s="692">
        <v>2.2596219218182223</v>
      </c>
      <c r="P14" s="710"/>
      <c r="Q14" s="633" t="s">
        <v>362</v>
      </c>
      <c r="R14" s="634">
        <v>328.39100000000002</v>
      </c>
      <c r="S14" s="634">
        <v>42.372999999999998</v>
      </c>
      <c r="T14" s="692">
        <v>7.7500058999834813</v>
      </c>
    </row>
    <row r="15" spans="2:28" ht="16.5" thickBot="1">
      <c r="B15" s="633" t="s">
        <v>199</v>
      </c>
      <c r="C15" s="634">
        <v>4798.558</v>
      </c>
      <c r="D15" s="634">
        <v>4592</v>
      </c>
      <c r="E15" s="692">
        <v>1.886764810541377</v>
      </c>
      <c r="F15" s="928"/>
      <c r="G15" s="127"/>
      <c r="H15" s="127"/>
      <c r="I15" s="127"/>
      <c r="J15" s="127"/>
      <c r="K15" s="710"/>
      <c r="L15" s="633" t="s">
        <v>215</v>
      </c>
      <c r="M15" s="634">
        <v>3531.931</v>
      </c>
      <c r="N15" s="634">
        <v>794.601</v>
      </c>
      <c r="O15" s="692">
        <v>4.4449113454425557</v>
      </c>
      <c r="P15" s="710"/>
      <c r="Q15" s="633" t="s">
        <v>196</v>
      </c>
      <c r="R15" s="634">
        <v>310.82600000000002</v>
      </c>
      <c r="S15" s="634">
        <v>87.647999999999996</v>
      </c>
      <c r="T15" s="692">
        <v>3.5462988316903985</v>
      </c>
    </row>
    <row r="16" spans="2:28" ht="16.5" thickBot="1">
      <c r="B16" s="633" t="s">
        <v>194</v>
      </c>
      <c r="C16" s="634">
        <v>2630.75</v>
      </c>
      <c r="D16" s="634">
        <v>11284</v>
      </c>
      <c r="E16" s="692">
        <v>3.1189202839186656</v>
      </c>
      <c r="F16" s="928"/>
      <c r="K16" s="710"/>
      <c r="L16" s="633" t="s">
        <v>207</v>
      </c>
      <c r="M16" s="634">
        <v>3319.393</v>
      </c>
      <c r="N16" s="634">
        <v>1243.742</v>
      </c>
      <c r="O16" s="692">
        <v>2.6688758601060352</v>
      </c>
      <c r="P16" s="710"/>
      <c r="Q16" s="1145" t="s">
        <v>330</v>
      </c>
      <c r="R16" s="637">
        <v>21546.022000000001</v>
      </c>
      <c r="S16" s="637">
        <v>5348.9610000000002</v>
      </c>
      <c r="T16" s="798">
        <v>4.0280761067429731</v>
      </c>
    </row>
    <row r="17" spans="2:21" ht="15.75">
      <c r="B17" s="635" t="s">
        <v>207</v>
      </c>
      <c r="C17" s="634">
        <v>2595.8739999999998</v>
      </c>
      <c r="D17" s="636">
        <v>2791</v>
      </c>
      <c r="E17" s="693">
        <v>1.833803815853424</v>
      </c>
      <c r="F17" s="927"/>
      <c r="K17" s="710"/>
      <c r="L17" s="633" t="s">
        <v>208</v>
      </c>
      <c r="M17" s="634">
        <v>1243.4269999999999</v>
      </c>
      <c r="N17" s="634">
        <v>358.017</v>
      </c>
      <c r="O17" s="692">
        <v>3.4730948530377046</v>
      </c>
      <c r="P17" s="710"/>
      <c r="Q17" s="127"/>
      <c r="R17" s="127"/>
      <c r="S17" s="127"/>
      <c r="T17" s="127"/>
      <c r="U17" s="127"/>
    </row>
    <row r="18" spans="2:21" ht="16.5" thickBot="1">
      <c r="B18" s="1143" t="s">
        <v>215</v>
      </c>
      <c r="C18" s="1144">
        <v>1349.7919999999999</v>
      </c>
      <c r="D18" s="1144">
        <v>2948</v>
      </c>
      <c r="E18" s="1148">
        <v>2.4063165738754972</v>
      </c>
      <c r="F18" s="929"/>
      <c r="H18" s="127"/>
      <c r="I18" s="127"/>
      <c r="J18" s="127"/>
      <c r="K18" s="127"/>
      <c r="L18" s="633" t="s">
        <v>213</v>
      </c>
      <c r="M18" s="634">
        <v>1116.9159999999999</v>
      </c>
      <c r="N18" s="634">
        <v>430.62700000000001</v>
      </c>
      <c r="O18" s="692">
        <v>2.5936970974880813</v>
      </c>
      <c r="P18" s="710"/>
      <c r="Q18" s="127"/>
      <c r="R18" s="127"/>
      <c r="S18" s="127"/>
      <c r="T18" s="127"/>
      <c r="U18" s="127"/>
    </row>
    <row r="19" spans="2:21" ht="16.5" thickBot="1">
      <c r="B19" s="990" t="s">
        <v>330</v>
      </c>
      <c r="C19" s="637">
        <v>99409.967999999993</v>
      </c>
      <c r="D19" s="637">
        <v>186150</v>
      </c>
      <c r="E19" s="798">
        <v>2.2744491059874634</v>
      </c>
      <c r="F19" s="930"/>
      <c r="K19" s="710"/>
      <c r="L19" s="1145" t="s">
        <v>330</v>
      </c>
      <c r="M19" s="637">
        <v>54876.322</v>
      </c>
      <c r="N19" s="637">
        <v>17052.196</v>
      </c>
      <c r="O19" s="798">
        <v>3.2181381213305311</v>
      </c>
      <c r="P19" s="710"/>
      <c r="U19" s="127"/>
    </row>
    <row r="20" spans="2:21" ht="15" customHeight="1">
      <c r="B20" s="127"/>
      <c r="C20" s="127"/>
      <c r="D20" s="127"/>
      <c r="E20" s="127"/>
      <c r="F20" s="930"/>
      <c r="K20" s="710"/>
      <c r="L20" s="127"/>
      <c r="M20" s="127"/>
      <c r="N20" s="127"/>
      <c r="O20" s="127"/>
      <c r="P20" s="710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1"/>
      <c r="K21" s="710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L31" s="127"/>
      <c r="M31" s="127"/>
      <c r="N31" s="127"/>
      <c r="O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76" zoomScale="80" zoomScaleNormal="80" workbookViewId="0">
      <selection activeCell="O531" sqref="O531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42" t="s">
        <v>261</v>
      </c>
      <c r="C5" s="1242"/>
      <c r="D5" s="1242"/>
      <c r="E5" s="1242"/>
      <c r="F5" s="1242"/>
      <c r="G5" s="1242"/>
      <c r="H5" s="1242"/>
      <c r="I5" s="1242"/>
      <c r="J5" s="1242"/>
      <c r="K5" s="1242"/>
      <c r="L5" s="1242"/>
    </row>
    <row r="6" spans="2:13" ht="18">
      <c r="B6" s="718"/>
      <c r="C6" s="718"/>
      <c r="D6" s="718"/>
      <c r="E6" s="718"/>
      <c r="F6" s="466" t="s">
        <v>262</v>
      </c>
      <c r="G6" s="718"/>
      <c r="H6" s="718"/>
      <c r="I6" s="718"/>
      <c r="J6" s="718"/>
      <c r="K6" s="718"/>
      <c r="L6" s="718"/>
    </row>
    <row r="7" spans="2:13" s="467" customFormat="1" ht="15">
      <c r="B7" s="1243" t="s">
        <v>263</v>
      </c>
      <c r="C7" s="1245" t="s">
        <v>22</v>
      </c>
      <c r="D7" s="1245" t="s">
        <v>264</v>
      </c>
      <c r="E7" s="1247" t="s">
        <v>265</v>
      </c>
      <c r="F7" s="1248"/>
      <c r="G7" s="1249"/>
      <c r="H7" s="1250" t="s">
        <v>266</v>
      </c>
      <c r="I7" s="1252" t="s">
        <v>267</v>
      </c>
      <c r="J7" s="1253"/>
      <c r="K7" s="1253"/>
      <c r="L7" s="1243"/>
    </row>
    <row r="8" spans="2:13">
      <c r="B8" s="1244"/>
      <c r="C8" s="1246"/>
      <c r="D8" s="1246"/>
      <c r="E8" s="1254" t="s">
        <v>268</v>
      </c>
      <c r="F8" s="1245" t="s">
        <v>269</v>
      </c>
      <c r="G8" s="1245" t="s">
        <v>270</v>
      </c>
      <c r="H8" s="1251"/>
      <c r="I8" s="1254" t="s">
        <v>271</v>
      </c>
      <c r="J8" s="1254" t="s">
        <v>24</v>
      </c>
      <c r="K8" s="1245" t="s">
        <v>272</v>
      </c>
      <c r="L8" s="1254" t="s">
        <v>273</v>
      </c>
    </row>
    <row r="9" spans="2:13">
      <c r="B9" s="1244"/>
      <c r="C9" s="1246"/>
      <c r="D9" s="1246"/>
      <c r="E9" s="1255"/>
      <c r="F9" s="1246"/>
      <c r="G9" s="1246"/>
      <c r="H9" s="1251"/>
      <c r="I9" s="1255"/>
      <c r="J9" s="1255"/>
      <c r="K9" s="1270"/>
      <c r="L9" s="1255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274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275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276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277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278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279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280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281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282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283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284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285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286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287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288</v>
      </c>
      <c r="C29" s="718"/>
      <c r="D29" s="486"/>
      <c r="E29" s="718"/>
      <c r="F29" s="718"/>
      <c r="H29" s="718"/>
      <c r="I29" s="718"/>
      <c r="J29" s="718"/>
      <c r="K29" s="718"/>
      <c r="L29" s="718"/>
    </row>
    <row r="30" spans="2:13" s="467" customFormat="1" ht="18.75" customHeight="1">
      <c r="B30" s="718"/>
      <c r="C30" s="718"/>
      <c r="D30" s="718"/>
      <c r="E30" s="718"/>
      <c r="F30" s="466" t="s">
        <v>262</v>
      </c>
      <c r="G30" s="718"/>
      <c r="H30" s="718"/>
      <c r="I30" s="718"/>
      <c r="J30" s="718"/>
      <c r="K30" s="718"/>
      <c r="L30" s="718"/>
    </row>
    <row r="31" spans="2:13" ht="30">
      <c r="B31" s="719" t="s">
        <v>263</v>
      </c>
      <c r="C31" s="721" t="s">
        <v>22</v>
      </c>
      <c r="D31" s="721" t="s">
        <v>264</v>
      </c>
      <c r="E31" s="723" t="s">
        <v>265</v>
      </c>
      <c r="F31" s="724"/>
      <c r="G31" s="725"/>
      <c r="H31" s="726" t="s">
        <v>266</v>
      </c>
      <c r="I31" s="723" t="s">
        <v>267</v>
      </c>
      <c r="J31" s="724"/>
      <c r="K31" s="724"/>
      <c r="L31" s="724"/>
      <c r="M31" s="472"/>
    </row>
    <row r="32" spans="2:13" ht="15">
      <c r="B32" s="720"/>
      <c r="C32" s="722"/>
      <c r="D32" s="722"/>
      <c r="E32" s="729" t="s">
        <v>268</v>
      </c>
      <c r="F32" s="721" t="s">
        <v>269</v>
      </c>
      <c r="G32" s="721" t="s">
        <v>270</v>
      </c>
      <c r="H32" s="727"/>
      <c r="I32" s="729" t="s">
        <v>271</v>
      </c>
      <c r="J32" s="729" t="s">
        <v>24</v>
      </c>
      <c r="K32" s="721" t="s">
        <v>272</v>
      </c>
      <c r="L32" s="728" t="s">
        <v>273</v>
      </c>
      <c r="M32" s="472"/>
    </row>
    <row r="33" spans="2:13" ht="15">
      <c r="B33" s="720"/>
      <c r="C33" s="722"/>
      <c r="D33" s="722"/>
      <c r="E33" s="730"/>
      <c r="F33" s="722"/>
      <c r="G33" s="722"/>
      <c r="H33" s="727"/>
      <c r="I33" s="730"/>
      <c r="J33" s="730"/>
      <c r="K33" s="731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17"/>
      <c r="E36" s="717"/>
      <c r="G36" s="717" t="s">
        <v>274</v>
      </c>
      <c r="H36" s="717"/>
      <c r="I36" s="717"/>
      <c r="J36" s="717"/>
      <c r="K36" s="717"/>
      <c r="L36" s="717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275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276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277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278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279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280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281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282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283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284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285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286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289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290</v>
      </c>
      <c r="C53" s="718"/>
      <c r="D53" s="486"/>
      <c r="E53" s="718"/>
      <c r="F53" s="718"/>
      <c r="H53" s="718"/>
      <c r="I53" s="718"/>
      <c r="J53" s="718"/>
      <c r="K53" s="718"/>
      <c r="L53" s="718"/>
    </row>
    <row r="54" spans="2:13" ht="18">
      <c r="B54" s="718"/>
      <c r="C54" s="718"/>
      <c r="D54" s="718"/>
      <c r="E54" s="718"/>
      <c r="F54" s="466" t="s">
        <v>262</v>
      </c>
      <c r="G54" s="718"/>
      <c r="H54" s="718"/>
      <c r="I54" s="718"/>
      <c r="J54" s="718"/>
      <c r="K54" s="718"/>
      <c r="L54" s="718"/>
    </row>
    <row r="55" spans="2:13" ht="30">
      <c r="B55" s="719" t="s">
        <v>263</v>
      </c>
      <c r="C55" s="721" t="s">
        <v>22</v>
      </c>
      <c r="D55" s="721" t="s">
        <v>264</v>
      </c>
      <c r="E55" s="723" t="s">
        <v>265</v>
      </c>
      <c r="F55" s="724"/>
      <c r="G55" s="725"/>
      <c r="H55" s="726" t="s">
        <v>266</v>
      </c>
      <c r="I55" s="723" t="s">
        <v>267</v>
      </c>
      <c r="J55" s="724"/>
      <c r="K55" s="724"/>
      <c r="L55" s="724"/>
      <c r="M55" s="472"/>
    </row>
    <row r="56" spans="2:13" ht="15" customHeight="1">
      <c r="B56" s="720"/>
      <c r="C56" s="722"/>
      <c r="D56" s="722"/>
      <c r="E56" s="729" t="s">
        <v>268</v>
      </c>
      <c r="F56" s="721" t="s">
        <v>269</v>
      </c>
      <c r="G56" s="721" t="s">
        <v>270</v>
      </c>
      <c r="H56" s="727"/>
      <c r="I56" s="729" t="s">
        <v>271</v>
      </c>
      <c r="J56" s="729" t="s">
        <v>24</v>
      </c>
      <c r="K56" s="721" t="s">
        <v>272</v>
      </c>
      <c r="L56" s="728" t="s">
        <v>273</v>
      </c>
      <c r="M56" s="472"/>
    </row>
    <row r="57" spans="2:13" ht="15">
      <c r="B57" s="720"/>
      <c r="C57" s="722"/>
      <c r="D57" s="722"/>
      <c r="E57" s="730"/>
      <c r="F57" s="722"/>
      <c r="G57" s="722"/>
      <c r="H57" s="727"/>
      <c r="I57" s="730"/>
      <c r="J57" s="730"/>
      <c r="K57" s="731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17"/>
      <c r="E60" s="717"/>
      <c r="G60" s="717" t="s">
        <v>274</v>
      </c>
      <c r="H60" s="717"/>
      <c r="I60" s="717"/>
      <c r="J60" s="717"/>
      <c r="K60" s="717"/>
      <c r="L60" s="717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275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276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277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278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279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280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281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282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283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284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285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286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291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292</v>
      </c>
      <c r="C78" s="718"/>
      <c r="D78" s="486"/>
      <c r="E78" s="718"/>
      <c r="F78" s="718"/>
      <c r="H78" s="718"/>
      <c r="I78" s="718"/>
      <c r="J78" s="718"/>
      <c r="K78" s="718"/>
      <c r="L78" s="718"/>
    </row>
    <row r="79" spans="2:13" ht="18">
      <c r="B79" s="718"/>
      <c r="C79" s="718"/>
      <c r="D79" s="718"/>
      <c r="E79" s="718"/>
      <c r="F79" s="466" t="s">
        <v>262</v>
      </c>
      <c r="G79" s="718"/>
      <c r="H79" s="718"/>
      <c r="I79" s="718"/>
      <c r="J79" s="718"/>
      <c r="K79" s="718"/>
      <c r="L79" s="718"/>
    </row>
    <row r="80" spans="2:13" ht="30">
      <c r="B80" s="719" t="s">
        <v>263</v>
      </c>
      <c r="C80" s="721" t="s">
        <v>22</v>
      </c>
      <c r="D80" s="721" t="s">
        <v>264</v>
      </c>
      <c r="E80" s="723" t="s">
        <v>265</v>
      </c>
      <c r="F80" s="724"/>
      <c r="G80" s="725"/>
      <c r="H80" s="726" t="s">
        <v>266</v>
      </c>
      <c r="I80" s="723" t="s">
        <v>267</v>
      </c>
      <c r="J80" s="724"/>
      <c r="K80" s="724"/>
      <c r="L80" s="724"/>
      <c r="M80" s="472"/>
    </row>
    <row r="81" spans="2:13" ht="15">
      <c r="B81" s="720"/>
      <c r="C81" s="722"/>
      <c r="D81" s="722"/>
      <c r="E81" s="729" t="s">
        <v>268</v>
      </c>
      <c r="F81" s="721" t="s">
        <v>269</v>
      </c>
      <c r="G81" s="721" t="s">
        <v>270</v>
      </c>
      <c r="H81" s="727"/>
      <c r="I81" s="729" t="s">
        <v>271</v>
      </c>
      <c r="J81" s="729" t="s">
        <v>24</v>
      </c>
      <c r="K81" s="721" t="s">
        <v>272</v>
      </c>
      <c r="L81" s="728" t="s">
        <v>273</v>
      </c>
      <c r="M81" s="472"/>
    </row>
    <row r="82" spans="2:13" ht="15">
      <c r="B82" s="720"/>
      <c r="C82" s="722"/>
      <c r="D82" s="722"/>
      <c r="E82" s="730"/>
      <c r="F82" s="722"/>
      <c r="G82" s="722"/>
      <c r="H82" s="727"/>
      <c r="I82" s="730"/>
      <c r="J82" s="730"/>
      <c r="K82" s="731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17"/>
      <c r="E85" s="717"/>
      <c r="G85" s="717" t="s">
        <v>274</v>
      </c>
      <c r="H85" s="717"/>
      <c r="I85" s="717"/>
      <c r="J85" s="717"/>
      <c r="K85" s="717"/>
      <c r="L85" s="717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275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276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277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278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279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280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281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282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283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284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285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286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293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294</v>
      </c>
      <c r="C103" s="718"/>
      <c r="D103" s="486"/>
      <c r="E103" s="718"/>
      <c r="F103" s="718"/>
      <c r="H103" s="718"/>
      <c r="I103" s="718"/>
      <c r="J103" s="718"/>
      <c r="K103" s="718"/>
      <c r="L103" s="718"/>
    </row>
    <row r="104" spans="2:15" ht="18">
      <c r="B104" s="718"/>
      <c r="C104" s="718"/>
      <c r="D104" s="718"/>
      <c r="E104" s="718"/>
      <c r="F104" s="466" t="s">
        <v>262</v>
      </c>
      <c r="G104" s="718"/>
      <c r="H104" s="718"/>
      <c r="I104" s="718"/>
      <c r="J104" s="718"/>
      <c r="K104" s="718"/>
      <c r="L104" s="718"/>
    </row>
    <row r="105" spans="2:15" ht="30">
      <c r="B105" s="719" t="s">
        <v>263</v>
      </c>
      <c r="C105" s="721" t="s">
        <v>22</v>
      </c>
      <c r="D105" s="721" t="s">
        <v>264</v>
      </c>
      <c r="E105" s="723" t="s">
        <v>265</v>
      </c>
      <c r="F105" s="724"/>
      <c r="G105" s="725"/>
      <c r="H105" s="726" t="s">
        <v>266</v>
      </c>
      <c r="I105" s="723" t="s">
        <v>267</v>
      </c>
      <c r="J105" s="724"/>
      <c r="K105" s="724"/>
      <c r="L105" s="724"/>
      <c r="N105" s="1241"/>
      <c r="O105" s="1241"/>
    </row>
    <row r="106" spans="2:15" ht="15">
      <c r="B106" s="720"/>
      <c r="C106" s="722"/>
      <c r="D106" s="722"/>
      <c r="E106" s="729" t="s">
        <v>268</v>
      </c>
      <c r="F106" s="721" t="s">
        <v>269</v>
      </c>
      <c r="G106" s="721" t="s">
        <v>270</v>
      </c>
      <c r="H106" s="727"/>
      <c r="I106" s="729" t="s">
        <v>271</v>
      </c>
      <c r="J106" s="729" t="s">
        <v>24</v>
      </c>
      <c r="K106" s="721" t="s">
        <v>272</v>
      </c>
      <c r="L106" s="728" t="s">
        <v>273</v>
      </c>
    </row>
    <row r="107" spans="2:15" ht="15">
      <c r="B107" s="720"/>
      <c r="C107" s="722"/>
      <c r="D107" s="722"/>
      <c r="E107" s="730"/>
      <c r="F107" s="722"/>
      <c r="G107" s="722"/>
      <c r="H107" s="727"/>
      <c r="I107" s="730"/>
      <c r="J107" s="730"/>
      <c r="K107" s="731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17"/>
      <c r="E110" s="717"/>
      <c r="G110" s="717" t="s">
        <v>274</v>
      </c>
      <c r="H110" s="717"/>
      <c r="I110" s="717"/>
      <c r="J110" s="717"/>
      <c r="K110" s="717"/>
      <c r="L110" s="717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275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276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277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278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279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280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281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282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283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284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41"/>
      <c r="O121" s="1241"/>
    </row>
    <row r="122" spans="2:15" ht="15">
      <c r="B122" s="494" t="s">
        <v>285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286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295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296</v>
      </c>
      <c r="C128" s="718"/>
      <c r="D128" s="486"/>
      <c r="E128" s="718"/>
      <c r="F128" s="718"/>
      <c r="H128" s="718"/>
      <c r="I128" s="718"/>
      <c r="J128" s="718"/>
      <c r="K128" s="718"/>
      <c r="L128" s="718"/>
    </row>
    <row r="129" spans="2:12" ht="18">
      <c r="B129" s="718"/>
      <c r="C129" s="718"/>
      <c r="D129" s="718"/>
      <c r="E129" s="718"/>
      <c r="F129" s="466" t="s">
        <v>262</v>
      </c>
      <c r="G129" s="718"/>
      <c r="H129" s="718"/>
      <c r="I129" s="718"/>
      <c r="J129" s="718"/>
      <c r="K129" s="718"/>
      <c r="L129" s="718"/>
    </row>
    <row r="130" spans="2:12" ht="30">
      <c r="B130" s="719" t="s">
        <v>263</v>
      </c>
      <c r="C130" s="721" t="s">
        <v>22</v>
      </c>
      <c r="D130" s="721" t="s">
        <v>264</v>
      </c>
      <c r="E130" s="723" t="s">
        <v>265</v>
      </c>
      <c r="F130" s="724"/>
      <c r="G130" s="725"/>
      <c r="H130" s="726" t="s">
        <v>266</v>
      </c>
      <c r="I130" s="723" t="s">
        <v>267</v>
      </c>
      <c r="J130" s="724"/>
      <c r="K130" s="724"/>
      <c r="L130" s="724"/>
    </row>
    <row r="131" spans="2:12" ht="15">
      <c r="B131" s="720"/>
      <c r="C131" s="722"/>
      <c r="D131" s="722"/>
      <c r="E131" s="729" t="s">
        <v>268</v>
      </c>
      <c r="F131" s="721" t="s">
        <v>269</v>
      </c>
      <c r="G131" s="721" t="s">
        <v>270</v>
      </c>
      <c r="H131" s="727"/>
      <c r="I131" s="729" t="s">
        <v>271</v>
      </c>
      <c r="J131" s="729" t="s">
        <v>24</v>
      </c>
      <c r="K131" s="721" t="s">
        <v>272</v>
      </c>
      <c r="L131" s="728" t="s">
        <v>273</v>
      </c>
    </row>
    <row r="132" spans="2:12" ht="15">
      <c r="B132" s="720"/>
      <c r="C132" s="722"/>
      <c r="D132" s="722"/>
      <c r="E132" s="730"/>
      <c r="F132" s="722"/>
      <c r="G132" s="722"/>
      <c r="H132" s="727"/>
      <c r="I132" s="730"/>
      <c r="J132" s="730"/>
      <c r="K132" s="731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17"/>
      <c r="E135" s="717"/>
      <c r="G135" s="717" t="s">
        <v>274</v>
      </c>
      <c r="H135" s="717"/>
      <c r="I135" s="717"/>
      <c r="J135" s="717"/>
      <c r="K135" s="717"/>
      <c r="L135" s="717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275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276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277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278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279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280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281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282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283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41"/>
      <c r="O145" s="1241"/>
    </row>
    <row r="146" spans="2:15" ht="15">
      <c r="B146" s="494" t="s">
        <v>284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285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286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297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298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18"/>
      <c r="D154" s="718"/>
      <c r="E154" s="718"/>
      <c r="F154" s="466" t="s">
        <v>262</v>
      </c>
      <c r="G154" s="718"/>
      <c r="H154" s="718"/>
      <c r="I154" s="718"/>
      <c r="J154" s="718"/>
      <c r="K154" s="718"/>
      <c r="L154" s="514"/>
    </row>
    <row r="155" spans="2:15" ht="30">
      <c r="B155" s="515" t="s">
        <v>263</v>
      </c>
      <c r="C155" s="721" t="s">
        <v>22</v>
      </c>
      <c r="D155" s="721" t="s">
        <v>264</v>
      </c>
      <c r="E155" s="723" t="s">
        <v>265</v>
      </c>
      <c r="F155" s="724"/>
      <c r="G155" s="725"/>
      <c r="H155" s="726" t="s">
        <v>266</v>
      </c>
      <c r="I155" s="723" t="s">
        <v>267</v>
      </c>
      <c r="J155" s="724"/>
      <c r="K155" s="724"/>
      <c r="L155" s="516"/>
    </row>
    <row r="156" spans="2:15" ht="15">
      <c r="B156" s="517"/>
      <c r="C156" s="722"/>
      <c r="D156" s="722"/>
      <c r="E156" s="729" t="s">
        <v>268</v>
      </c>
      <c r="F156" s="721" t="s">
        <v>269</v>
      </c>
      <c r="G156" s="721" t="s">
        <v>270</v>
      </c>
      <c r="H156" s="727"/>
      <c r="I156" s="729" t="s">
        <v>271</v>
      </c>
      <c r="J156" s="729" t="s">
        <v>24</v>
      </c>
      <c r="K156" s="721" t="s">
        <v>272</v>
      </c>
      <c r="L156" s="518" t="s">
        <v>273</v>
      </c>
    </row>
    <row r="157" spans="2:15" ht="15">
      <c r="B157" s="517"/>
      <c r="C157" s="722"/>
      <c r="D157" s="722"/>
      <c r="E157" s="730"/>
      <c r="F157" s="722"/>
      <c r="G157" s="722"/>
      <c r="H157" s="727"/>
      <c r="I157" s="730"/>
      <c r="J157" s="730"/>
      <c r="K157" s="731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17"/>
      <c r="E160" s="717"/>
      <c r="F160" s="525"/>
      <c r="G160" s="717" t="s">
        <v>274</v>
      </c>
      <c r="H160" s="717"/>
      <c r="I160" s="717"/>
      <c r="J160" s="717"/>
      <c r="K160" s="717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275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276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277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278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279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280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281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282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283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284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41"/>
      <c r="O171" s="1241"/>
    </row>
    <row r="172" spans="2:15" ht="15">
      <c r="B172" s="536" t="s">
        <v>285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286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75" t="s">
        <v>299</v>
      </c>
      <c r="D177" s="1275"/>
      <c r="E177" s="1275"/>
      <c r="F177" s="1275"/>
      <c r="G177" s="1275"/>
      <c r="H177" s="1275"/>
      <c r="I177" s="1275"/>
      <c r="J177" s="1275"/>
      <c r="K177" s="1275"/>
      <c r="L177" s="1276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275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276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277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278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279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280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281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282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283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284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285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286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56" t="s">
        <v>263</v>
      </c>
      <c r="C194" s="1258" t="s">
        <v>22</v>
      </c>
      <c r="D194" s="1258" t="s">
        <v>264</v>
      </c>
      <c r="E194" s="1260" t="s">
        <v>265</v>
      </c>
      <c r="F194" s="1261"/>
      <c r="G194" s="1262"/>
      <c r="H194" s="1263" t="s">
        <v>266</v>
      </c>
      <c r="I194" s="1265" t="s">
        <v>267</v>
      </c>
      <c r="J194" s="1266"/>
      <c r="K194" s="1266"/>
      <c r="L194" s="1267"/>
    </row>
    <row r="195" spans="2:12" ht="12.75" customHeight="1">
      <c r="B195" s="1257"/>
      <c r="C195" s="1259"/>
      <c r="D195" s="1259"/>
      <c r="E195" s="1268" t="s">
        <v>268</v>
      </c>
      <c r="F195" s="1258" t="s">
        <v>269</v>
      </c>
      <c r="G195" s="1258" t="s">
        <v>270</v>
      </c>
      <c r="H195" s="1264"/>
      <c r="I195" s="1268" t="s">
        <v>271</v>
      </c>
      <c r="J195" s="1268" t="s">
        <v>24</v>
      </c>
      <c r="K195" s="1258" t="s">
        <v>272</v>
      </c>
      <c r="L195" s="1273" t="s">
        <v>273</v>
      </c>
    </row>
    <row r="196" spans="2:12" ht="12.75" customHeight="1">
      <c r="B196" s="1257"/>
      <c r="C196" s="1259"/>
      <c r="D196" s="1259"/>
      <c r="E196" s="1269"/>
      <c r="F196" s="1259"/>
      <c r="G196" s="1259"/>
      <c r="H196" s="1264"/>
      <c r="I196" s="1271"/>
      <c r="J196" s="1271"/>
      <c r="K196" s="1272"/>
      <c r="L196" s="1274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75" t="s">
        <v>300</v>
      </c>
      <c r="D199" s="1275"/>
      <c r="E199" s="1275"/>
      <c r="F199" s="1275"/>
      <c r="G199" s="1275"/>
      <c r="H199" s="1275"/>
      <c r="I199" s="1275"/>
      <c r="J199" s="1275"/>
      <c r="K199" s="1275"/>
      <c r="L199" s="1276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275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276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277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278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279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280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281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282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283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284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285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286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301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275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276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277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278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279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280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281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282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283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284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285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286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302</v>
      </c>
      <c r="C232" s="718"/>
      <c r="D232" s="486"/>
      <c r="E232" s="718"/>
      <c r="F232" s="718"/>
      <c r="H232" s="718"/>
      <c r="I232" s="718"/>
      <c r="J232" s="718"/>
      <c r="K232" s="718"/>
      <c r="L232" s="718"/>
    </row>
    <row r="233" spans="2:12" ht="18">
      <c r="B233" s="718"/>
      <c r="C233" s="718"/>
      <c r="D233" s="718"/>
      <c r="E233" s="718"/>
      <c r="F233" s="466" t="s">
        <v>262</v>
      </c>
      <c r="G233" s="718"/>
      <c r="H233" s="718"/>
      <c r="I233" s="718"/>
      <c r="J233" s="718"/>
      <c r="K233" s="718"/>
      <c r="L233" s="718"/>
    </row>
    <row r="234" spans="2:12" ht="12.75">
      <c r="B234" s="1279" t="s">
        <v>263</v>
      </c>
      <c r="C234" s="1258" t="s">
        <v>22</v>
      </c>
      <c r="D234" s="1258" t="s">
        <v>264</v>
      </c>
      <c r="E234" s="1260" t="s">
        <v>265</v>
      </c>
      <c r="F234" s="1261"/>
      <c r="G234" s="1262"/>
      <c r="H234" s="1263" t="s">
        <v>266</v>
      </c>
      <c r="I234" s="1260" t="s">
        <v>267</v>
      </c>
      <c r="J234" s="1261"/>
      <c r="K234" s="1261"/>
      <c r="L234" s="1261"/>
    </row>
    <row r="235" spans="2:12">
      <c r="B235" s="1280"/>
      <c r="C235" s="1259"/>
      <c r="D235" s="1259"/>
      <c r="E235" s="1268" t="s">
        <v>268</v>
      </c>
      <c r="F235" s="1258" t="s">
        <v>269</v>
      </c>
      <c r="G235" s="1258" t="s">
        <v>270</v>
      </c>
      <c r="H235" s="1264"/>
      <c r="I235" s="1268" t="s">
        <v>271</v>
      </c>
      <c r="J235" s="1268" t="s">
        <v>24</v>
      </c>
      <c r="K235" s="1258" t="s">
        <v>272</v>
      </c>
      <c r="L235" s="1265" t="s">
        <v>273</v>
      </c>
    </row>
    <row r="236" spans="2:12">
      <c r="B236" s="1280"/>
      <c r="C236" s="1259"/>
      <c r="D236" s="1259"/>
      <c r="E236" s="1269"/>
      <c r="F236" s="1259"/>
      <c r="G236" s="1259"/>
      <c r="H236" s="1264"/>
      <c r="I236" s="1269"/>
      <c r="J236" s="1269"/>
      <c r="K236" s="1259"/>
      <c r="L236" s="1277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78" t="s">
        <v>274</v>
      </c>
      <c r="D239" s="1278"/>
      <c r="E239" s="1278"/>
      <c r="F239" s="1278"/>
      <c r="G239" s="1278"/>
      <c r="H239" s="1278"/>
      <c r="I239" s="1278"/>
      <c r="J239" s="1278"/>
      <c r="K239" s="1278"/>
      <c r="L239" s="1278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275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276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277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278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279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280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281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282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283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284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285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286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75" t="s">
        <v>299</v>
      </c>
      <c r="D256" s="1275"/>
      <c r="E256" s="1275"/>
      <c r="F256" s="1275"/>
      <c r="G256" s="1275"/>
      <c r="H256" s="1275"/>
      <c r="I256" s="1275"/>
      <c r="J256" s="1275"/>
      <c r="K256" s="1275"/>
      <c r="L256" s="1275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275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276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277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278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279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280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281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282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283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284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285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286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81" t="s">
        <v>263</v>
      </c>
      <c r="C273" s="1258" t="s">
        <v>22</v>
      </c>
      <c r="D273" s="1258" t="s">
        <v>264</v>
      </c>
      <c r="E273" s="1260" t="s">
        <v>265</v>
      </c>
      <c r="F273" s="1261"/>
      <c r="G273" s="1262"/>
      <c r="H273" s="1263" t="s">
        <v>266</v>
      </c>
      <c r="I273" s="1265" t="s">
        <v>267</v>
      </c>
      <c r="J273" s="1266"/>
      <c r="K273" s="1266"/>
      <c r="L273" s="1266"/>
    </row>
    <row r="274" spans="2:12" ht="11.25" customHeight="1">
      <c r="B274" s="1282"/>
      <c r="C274" s="1259"/>
      <c r="D274" s="1259"/>
      <c r="E274" s="1268" t="s">
        <v>268</v>
      </c>
      <c r="F274" s="1258" t="s">
        <v>269</v>
      </c>
      <c r="G274" s="1258" t="s">
        <v>270</v>
      </c>
      <c r="H274" s="1264"/>
      <c r="I274" s="1268" t="s">
        <v>271</v>
      </c>
      <c r="J274" s="1268" t="s">
        <v>24</v>
      </c>
      <c r="K274" s="1258" t="s">
        <v>272</v>
      </c>
      <c r="L274" s="1265" t="s">
        <v>273</v>
      </c>
    </row>
    <row r="275" spans="2:12" ht="11.25" customHeight="1">
      <c r="B275" s="1282"/>
      <c r="C275" s="1259"/>
      <c r="D275" s="1259"/>
      <c r="E275" s="1269"/>
      <c r="F275" s="1259"/>
      <c r="G275" s="1259"/>
      <c r="H275" s="1264"/>
      <c r="I275" s="1271"/>
      <c r="J275" s="1271"/>
      <c r="K275" s="1272"/>
      <c r="L275" s="1277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75" t="s">
        <v>300</v>
      </c>
      <c r="D278" s="1275"/>
      <c r="E278" s="1275"/>
      <c r="F278" s="1275"/>
      <c r="G278" s="1275"/>
      <c r="H278" s="1275"/>
      <c r="I278" s="1275"/>
      <c r="J278" s="1275"/>
      <c r="K278" s="1275"/>
      <c r="L278" s="1275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275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276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277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278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279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280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281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282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283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284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285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286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301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275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276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277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278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279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280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281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282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283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284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285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286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303</v>
      </c>
      <c r="C311" s="718"/>
      <c r="D311" s="486"/>
      <c r="E311" s="718"/>
      <c r="F311" s="718"/>
      <c r="H311" s="718"/>
      <c r="I311" s="718"/>
      <c r="J311" s="718"/>
      <c r="K311" s="718"/>
      <c r="L311" s="718"/>
    </row>
    <row r="312" spans="2:12" ht="18">
      <c r="B312" s="718"/>
      <c r="C312" s="718"/>
      <c r="D312" s="718"/>
      <c r="E312" s="718"/>
      <c r="F312" s="466" t="s">
        <v>262</v>
      </c>
      <c r="G312" s="718"/>
      <c r="H312" s="718"/>
      <c r="I312" s="718"/>
      <c r="J312" s="718"/>
      <c r="K312" s="718"/>
      <c r="L312" s="718"/>
    </row>
    <row r="313" spans="2:12" ht="12.75" customHeight="1">
      <c r="B313" s="1268" t="s">
        <v>263</v>
      </c>
      <c r="C313" s="1258" t="s">
        <v>22</v>
      </c>
      <c r="D313" s="1258" t="s">
        <v>264</v>
      </c>
      <c r="E313" s="1260" t="s">
        <v>265</v>
      </c>
      <c r="F313" s="1261"/>
      <c r="G313" s="1262"/>
      <c r="H313" s="1258" t="s">
        <v>266</v>
      </c>
      <c r="I313" s="1260" t="s">
        <v>267</v>
      </c>
      <c r="J313" s="1261"/>
      <c r="K313" s="1261"/>
      <c r="L313" s="1262"/>
    </row>
    <row r="314" spans="2:12" ht="11.25" customHeight="1">
      <c r="B314" s="1269"/>
      <c r="C314" s="1259"/>
      <c r="D314" s="1259"/>
      <c r="E314" s="1285" t="s">
        <v>304</v>
      </c>
      <c r="F314" s="1288" t="s">
        <v>305</v>
      </c>
      <c r="G314" s="1288" t="s">
        <v>306</v>
      </c>
      <c r="H314" s="1259"/>
      <c r="I314" s="1268" t="s">
        <v>271</v>
      </c>
      <c r="J314" s="1268" t="s">
        <v>24</v>
      </c>
      <c r="K314" s="1258" t="s">
        <v>272</v>
      </c>
      <c r="L314" s="1268" t="s">
        <v>273</v>
      </c>
    </row>
    <row r="315" spans="2:12" ht="11.25" customHeight="1">
      <c r="B315" s="1271"/>
      <c r="C315" s="1272"/>
      <c r="D315" s="1272"/>
      <c r="E315" s="1287"/>
      <c r="F315" s="1289"/>
      <c r="G315" s="1289"/>
      <c r="H315" s="1272"/>
      <c r="I315" s="1271"/>
      <c r="J315" s="1271"/>
      <c r="K315" s="1272"/>
      <c r="L315" s="1271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79"/>
      <c r="C317" s="473"/>
      <c r="D317" s="473"/>
      <c r="E317" s="473"/>
      <c r="F317" s="473"/>
      <c r="G317" s="473"/>
      <c r="H317" s="473"/>
      <c r="I317" s="473"/>
      <c r="J317" s="473"/>
      <c r="K317" s="473"/>
      <c r="L317" s="774"/>
    </row>
    <row r="318" spans="2:12" ht="14.25">
      <c r="B318" s="780"/>
      <c r="C318" s="1278" t="s">
        <v>274</v>
      </c>
      <c r="D318" s="1278"/>
      <c r="E318" s="1278"/>
      <c r="F318" s="1278"/>
      <c r="G318" s="1278"/>
      <c r="H318" s="1278"/>
      <c r="I318" s="1278"/>
      <c r="J318" s="1278"/>
      <c r="K318" s="1278"/>
      <c r="L318" s="1291"/>
    </row>
    <row r="319" spans="2:12" ht="12.75">
      <c r="B319" s="779"/>
      <c r="C319" s="473"/>
      <c r="D319" s="473"/>
      <c r="E319" s="473"/>
      <c r="F319" s="473"/>
      <c r="G319" s="473"/>
      <c r="H319" s="473"/>
      <c r="I319" s="473"/>
      <c r="J319" s="473"/>
      <c r="K319" s="473"/>
      <c r="L319" s="774"/>
    </row>
    <row r="320" spans="2:12" ht="15">
      <c r="B320" s="781" t="s">
        <v>275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781" t="s">
        <v>276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781" t="s">
        <v>277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781" t="s">
        <v>278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781" t="s">
        <v>279</v>
      </c>
      <c r="C324" s="528">
        <v>139590</v>
      </c>
      <c r="D324" s="775">
        <v>4908</v>
      </c>
      <c r="E324" s="587">
        <v>2031</v>
      </c>
      <c r="F324" s="588">
        <v>2587</v>
      </c>
      <c r="G324" s="588">
        <v>290</v>
      </c>
      <c r="H324" s="775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781" t="s">
        <v>280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781" t="s">
        <v>281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781" t="s">
        <v>282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781" t="s">
        <v>283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782" t="s">
        <v>284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782" t="s">
        <v>285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782" t="s">
        <v>286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783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784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80"/>
      <c r="C334" s="541"/>
      <c r="D334" s="541"/>
      <c r="E334" s="541"/>
      <c r="F334" s="541"/>
      <c r="G334" s="541"/>
      <c r="H334" s="541"/>
      <c r="I334" s="541"/>
      <c r="J334" s="541"/>
      <c r="K334" s="541"/>
      <c r="L334" s="776"/>
    </row>
    <row r="335" spans="2:12" ht="12.75">
      <c r="B335" s="780"/>
      <c r="C335" s="1275" t="s">
        <v>299</v>
      </c>
      <c r="D335" s="1275"/>
      <c r="E335" s="1275"/>
      <c r="F335" s="1275"/>
      <c r="G335" s="1275"/>
      <c r="H335" s="1275"/>
      <c r="I335" s="1275"/>
      <c r="J335" s="1275"/>
      <c r="K335" s="1275"/>
      <c r="L335" s="1292"/>
    </row>
    <row r="336" spans="2:12" ht="12.75">
      <c r="B336" s="779"/>
      <c r="C336" s="541"/>
      <c r="D336" s="541"/>
      <c r="E336" s="541"/>
      <c r="F336" s="541"/>
      <c r="G336" s="541"/>
      <c r="H336" s="541"/>
      <c r="I336" s="541"/>
      <c r="J336" s="541"/>
      <c r="K336" s="541"/>
      <c r="L336" s="776"/>
    </row>
    <row r="337" spans="2:12" ht="12.75">
      <c r="B337" s="785" t="s">
        <v>275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785" t="s">
        <v>276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785" t="s">
        <v>277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785" t="s">
        <v>278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785" t="s">
        <v>279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785" t="s">
        <v>280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785" t="s">
        <v>281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785" t="s">
        <v>282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785" t="s">
        <v>283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785" t="s">
        <v>284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785" t="s">
        <v>285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785" t="s">
        <v>286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80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784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786"/>
      <c r="C351" s="546"/>
      <c r="D351" s="546"/>
      <c r="E351" s="546"/>
      <c r="F351" s="546"/>
      <c r="G351" s="546"/>
      <c r="H351" s="546"/>
      <c r="I351" s="546"/>
      <c r="J351" s="546"/>
      <c r="K351" s="546"/>
      <c r="L351" s="777"/>
    </row>
    <row r="352" spans="2:12" ht="12.75" customHeight="1">
      <c r="B352" s="1283" t="s">
        <v>263</v>
      </c>
      <c r="C352" s="1258" t="s">
        <v>22</v>
      </c>
      <c r="D352" s="1258" t="s">
        <v>264</v>
      </c>
      <c r="E352" s="1260" t="s">
        <v>265</v>
      </c>
      <c r="F352" s="1261"/>
      <c r="G352" s="1262"/>
      <c r="H352" s="1263" t="s">
        <v>266</v>
      </c>
      <c r="I352" s="1265" t="s">
        <v>267</v>
      </c>
      <c r="J352" s="1266"/>
      <c r="K352" s="1266"/>
      <c r="L352" s="1279"/>
    </row>
    <row r="353" spans="2:12" ht="11.25" customHeight="1">
      <c r="B353" s="1284"/>
      <c r="C353" s="1259"/>
      <c r="D353" s="1259"/>
      <c r="E353" s="1285" t="s">
        <v>304</v>
      </c>
      <c r="F353" s="1288" t="s">
        <v>305</v>
      </c>
      <c r="G353" s="1288" t="s">
        <v>306</v>
      </c>
      <c r="H353" s="1264"/>
      <c r="I353" s="1268" t="s">
        <v>271</v>
      </c>
      <c r="J353" s="1268" t="s">
        <v>24</v>
      </c>
      <c r="K353" s="1258" t="s">
        <v>272</v>
      </c>
      <c r="L353" s="1268" t="s">
        <v>273</v>
      </c>
    </row>
    <row r="354" spans="2:12" ht="11.25" customHeight="1">
      <c r="B354" s="1284"/>
      <c r="C354" s="1259"/>
      <c r="D354" s="1259"/>
      <c r="E354" s="1286"/>
      <c r="F354" s="1290"/>
      <c r="G354" s="1290"/>
      <c r="H354" s="1264"/>
      <c r="I354" s="1271"/>
      <c r="J354" s="1271"/>
      <c r="K354" s="1272"/>
      <c r="L354" s="1271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79"/>
      <c r="C356" s="541"/>
      <c r="D356" s="541"/>
      <c r="E356" s="541"/>
      <c r="F356" s="541"/>
      <c r="G356" s="541"/>
      <c r="H356" s="541"/>
      <c r="I356" s="541"/>
      <c r="J356" s="541"/>
      <c r="K356" s="541"/>
      <c r="L356" s="776"/>
    </row>
    <row r="357" spans="2:12" ht="12.75">
      <c r="B357" s="780"/>
      <c r="C357" s="1275" t="s">
        <v>300</v>
      </c>
      <c r="D357" s="1275"/>
      <c r="E357" s="1275"/>
      <c r="F357" s="1275"/>
      <c r="G357" s="1275"/>
      <c r="H357" s="1275"/>
      <c r="I357" s="1275"/>
      <c r="J357" s="1275"/>
      <c r="K357" s="1275"/>
      <c r="L357" s="1292"/>
    </row>
    <row r="358" spans="2:12" ht="12.75">
      <c r="B358" s="780"/>
      <c r="C358" s="551"/>
      <c r="D358" s="551"/>
      <c r="E358" s="551"/>
      <c r="F358" s="551"/>
      <c r="G358" s="551"/>
      <c r="H358" s="551"/>
      <c r="I358" s="551"/>
      <c r="J358" s="551"/>
      <c r="K358" s="551"/>
      <c r="L358" s="778"/>
    </row>
    <row r="359" spans="2:12" ht="12.75">
      <c r="B359" s="785" t="s">
        <v>275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785" t="s">
        <v>276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785" t="s">
        <v>277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785" t="s">
        <v>278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785" t="s">
        <v>279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785" t="s">
        <v>280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785" t="s">
        <v>281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785" t="s">
        <v>282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785" t="s">
        <v>283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785" t="s">
        <v>284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785" t="s">
        <v>285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785" t="s">
        <v>286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00"/>
    </row>
    <row r="371" spans="2:16" ht="12.75">
      <c r="B371" s="785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784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301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275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276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277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278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279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280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281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282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283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284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285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286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327</v>
      </c>
    </row>
    <row r="393" spans="2:12" ht="12.75" customHeight="1">
      <c r="B393" s="1293" t="s">
        <v>263</v>
      </c>
      <c r="C393" s="1295" t="s">
        <v>22</v>
      </c>
      <c r="D393" s="1295" t="s">
        <v>264</v>
      </c>
      <c r="E393" s="1300" t="s">
        <v>265</v>
      </c>
      <c r="F393" s="1301"/>
      <c r="G393" s="1302"/>
      <c r="H393" s="1303" t="s">
        <v>266</v>
      </c>
      <c r="I393" s="1300" t="s">
        <v>267</v>
      </c>
      <c r="J393" s="1301"/>
      <c r="K393" s="1301"/>
      <c r="L393" s="1302"/>
    </row>
    <row r="394" spans="2:12" ht="11.25" customHeight="1">
      <c r="B394" s="1294"/>
      <c r="C394" s="1296"/>
      <c r="D394" s="1296"/>
      <c r="E394" s="1305" t="s">
        <v>304</v>
      </c>
      <c r="F394" s="1307" t="s">
        <v>305</v>
      </c>
      <c r="G394" s="1307" t="s">
        <v>306</v>
      </c>
      <c r="H394" s="1304"/>
      <c r="I394" s="1293" t="s">
        <v>271</v>
      </c>
      <c r="J394" s="1293" t="s">
        <v>24</v>
      </c>
      <c r="K394" s="1295" t="s">
        <v>272</v>
      </c>
      <c r="L394" s="1293" t="s">
        <v>273</v>
      </c>
    </row>
    <row r="395" spans="2:12" ht="11.25" customHeight="1">
      <c r="B395" s="1294"/>
      <c r="C395" s="1296"/>
      <c r="D395" s="1296"/>
      <c r="E395" s="1306"/>
      <c r="F395" s="1308"/>
      <c r="G395" s="1308"/>
      <c r="H395" s="1304"/>
      <c r="I395" s="1294"/>
      <c r="J395" s="1294"/>
      <c r="K395" s="1296"/>
      <c r="L395" s="1297"/>
    </row>
    <row r="396" spans="2:12" ht="12.75">
      <c r="B396" s="744">
        <v>0</v>
      </c>
      <c r="C396" s="743">
        <v>1</v>
      </c>
      <c r="D396" s="743">
        <v>2</v>
      </c>
      <c r="E396" s="744">
        <v>3</v>
      </c>
      <c r="F396" s="744">
        <v>4</v>
      </c>
      <c r="G396" s="743">
        <v>5</v>
      </c>
      <c r="H396" s="743">
        <v>6</v>
      </c>
      <c r="I396" s="743">
        <v>7</v>
      </c>
      <c r="J396" s="743">
        <v>8</v>
      </c>
      <c r="K396" s="745">
        <v>9</v>
      </c>
      <c r="L396" s="743">
        <v>10</v>
      </c>
    </row>
    <row r="397" spans="2:12" ht="12.75">
      <c r="B397" s="766"/>
      <c r="C397" s="746"/>
      <c r="D397" s="746"/>
      <c r="E397" s="746"/>
      <c r="F397" s="746"/>
      <c r="G397" s="746"/>
      <c r="H397" s="746"/>
      <c r="I397" s="746"/>
      <c r="J397" s="746"/>
      <c r="K397" s="746"/>
      <c r="L397" s="771"/>
    </row>
    <row r="398" spans="2:12" ht="14.25">
      <c r="B398" s="767"/>
      <c r="C398" s="1298" t="s">
        <v>274</v>
      </c>
      <c r="D398" s="1298"/>
      <c r="E398" s="1298"/>
      <c r="F398" s="1298"/>
      <c r="G398" s="1298"/>
      <c r="H398" s="1298"/>
      <c r="I398" s="1298"/>
      <c r="J398" s="1298"/>
      <c r="K398" s="1298"/>
      <c r="L398" s="1299"/>
    </row>
    <row r="399" spans="2:12" ht="12.75">
      <c r="B399" s="766"/>
      <c r="C399" s="746"/>
      <c r="D399" s="746"/>
      <c r="E399" s="746"/>
      <c r="F399" s="746"/>
      <c r="G399" s="746"/>
      <c r="H399" s="746"/>
      <c r="I399" s="746"/>
      <c r="J399" s="746"/>
      <c r="K399" s="746"/>
      <c r="L399" s="771"/>
    </row>
    <row r="400" spans="2:12" ht="12.75">
      <c r="B400" s="768" t="s">
        <v>275</v>
      </c>
      <c r="C400" s="747">
        <f>SUM(D400+H400)</f>
        <v>142019</v>
      </c>
      <c r="D400" s="747">
        <v>5112</v>
      </c>
      <c r="E400" s="747">
        <v>2410</v>
      </c>
      <c r="F400" s="747">
        <v>2274</v>
      </c>
      <c r="G400" s="747">
        <v>428</v>
      </c>
      <c r="H400" s="747">
        <v>136907</v>
      </c>
      <c r="I400" s="747">
        <v>21885</v>
      </c>
      <c r="J400" s="747">
        <v>43909</v>
      </c>
      <c r="K400" s="747">
        <v>71113</v>
      </c>
      <c r="L400" s="750">
        <v>0</v>
      </c>
    </row>
    <row r="401" spans="2:15" ht="12.75">
      <c r="B401" s="768" t="s">
        <v>276</v>
      </c>
      <c r="C401" s="747">
        <f t="shared" ref="C401:C405" si="10">SUM(D401+H401)</f>
        <v>137800</v>
      </c>
      <c r="D401" s="747">
        <v>4709</v>
      </c>
      <c r="E401" s="747">
        <v>2035</v>
      </c>
      <c r="F401" s="747">
        <v>2318</v>
      </c>
      <c r="G401" s="747">
        <v>356</v>
      </c>
      <c r="H401" s="747">
        <v>133091</v>
      </c>
      <c r="I401" s="747">
        <v>22712</v>
      </c>
      <c r="J401" s="747">
        <v>41741</v>
      </c>
      <c r="K401" s="747">
        <v>68638</v>
      </c>
      <c r="L401" s="750">
        <v>0</v>
      </c>
    </row>
    <row r="402" spans="2:15" ht="12.75">
      <c r="B402" s="768" t="s">
        <v>277</v>
      </c>
      <c r="C402" s="747">
        <f t="shared" si="10"/>
        <v>169805</v>
      </c>
      <c r="D402" s="748">
        <v>5406</v>
      </c>
      <c r="E402" s="748">
        <v>2609</v>
      </c>
      <c r="F402" s="748">
        <v>2592</v>
      </c>
      <c r="G402" s="749">
        <v>205</v>
      </c>
      <c r="H402" s="747">
        <v>164399</v>
      </c>
      <c r="I402" s="748">
        <v>28402</v>
      </c>
      <c r="J402" s="748">
        <v>50847</v>
      </c>
      <c r="K402" s="748">
        <v>85150</v>
      </c>
      <c r="L402" s="749">
        <v>0</v>
      </c>
      <c r="N402" s="747"/>
      <c r="O402" s="747"/>
    </row>
    <row r="403" spans="2:15" ht="12.75">
      <c r="B403" s="768" t="s">
        <v>278</v>
      </c>
      <c r="C403" s="747">
        <f>SUM(D403+H403)</f>
        <v>143826</v>
      </c>
      <c r="D403" s="747">
        <v>5957</v>
      </c>
      <c r="E403" s="750">
        <v>3079</v>
      </c>
      <c r="F403" s="750">
        <v>2627</v>
      </c>
      <c r="G403" s="747">
        <v>251</v>
      </c>
      <c r="H403" s="747">
        <v>137869</v>
      </c>
      <c r="I403" s="747">
        <v>21774</v>
      </c>
      <c r="J403" s="747">
        <v>43335</v>
      </c>
      <c r="K403" s="747">
        <v>72760</v>
      </c>
      <c r="L403" s="750">
        <v>0</v>
      </c>
      <c r="N403" s="747"/>
      <c r="O403" s="747"/>
    </row>
    <row r="404" spans="2:15" ht="12.75">
      <c r="B404" s="768" t="s">
        <v>279</v>
      </c>
      <c r="C404" s="747">
        <f>SUM(D404+H404)</f>
        <v>157519</v>
      </c>
      <c r="D404" s="772">
        <v>4757</v>
      </c>
      <c r="E404" s="711">
        <v>2322</v>
      </c>
      <c r="F404" s="713">
        <v>2142</v>
      </c>
      <c r="G404" s="713">
        <v>293</v>
      </c>
      <c r="H404" s="772">
        <v>152762</v>
      </c>
      <c r="I404" s="711">
        <v>24428</v>
      </c>
      <c r="J404" s="711">
        <v>42846</v>
      </c>
      <c r="K404" s="713">
        <v>85488</v>
      </c>
      <c r="L404" s="750">
        <v>0</v>
      </c>
      <c r="N404" s="800"/>
      <c r="O404" s="800"/>
    </row>
    <row r="405" spans="2:15" ht="12.75">
      <c r="B405" s="768" t="s">
        <v>280</v>
      </c>
      <c r="C405" s="747">
        <f t="shared" si="10"/>
        <v>167380</v>
      </c>
      <c r="D405" s="747">
        <v>5640</v>
      </c>
      <c r="E405" s="750">
        <v>2230</v>
      </c>
      <c r="F405" s="750">
        <v>3183</v>
      </c>
      <c r="G405" s="747">
        <v>227</v>
      </c>
      <c r="H405" s="747">
        <v>161740</v>
      </c>
      <c r="I405" s="747">
        <v>29820</v>
      </c>
      <c r="J405" s="747">
        <v>51196</v>
      </c>
      <c r="K405" s="747">
        <v>80724</v>
      </c>
      <c r="L405" s="750">
        <v>0</v>
      </c>
    </row>
    <row r="406" spans="2:15" ht="12.75">
      <c r="B406" s="768" t="s">
        <v>281</v>
      </c>
      <c r="C406" s="747">
        <f>SUM(D406+H406)</f>
        <v>171735</v>
      </c>
      <c r="D406" s="773">
        <v>5424</v>
      </c>
      <c r="E406" s="748">
        <v>2254</v>
      </c>
      <c r="F406" s="749">
        <v>2901</v>
      </c>
      <c r="G406" s="749">
        <v>269</v>
      </c>
      <c r="H406" s="747">
        <v>166311</v>
      </c>
      <c r="I406" s="748">
        <v>29103</v>
      </c>
      <c r="J406" s="748">
        <v>53333</v>
      </c>
      <c r="K406" s="748">
        <v>83875</v>
      </c>
      <c r="L406" s="749">
        <v>0</v>
      </c>
    </row>
    <row r="407" spans="2:15" ht="12.75">
      <c r="B407" s="768" t="s">
        <v>282</v>
      </c>
      <c r="C407" s="747">
        <v>169404</v>
      </c>
      <c r="D407" s="773">
        <v>5064</v>
      </c>
      <c r="E407" s="748">
        <v>2316</v>
      </c>
      <c r="F407" s="748">
        <v>2611</v>
      </c>
      <c r="G407" s="749">
        <v>137</v>
      </c>
      <c r="H407" s="747">
        <v>164340</v>
      </c>
      <c r="I407" s="748">
        <v>25228</v>
      </c>
      <c r="J407" s="748">
        <v>52498</v>
      </c>
      <c r="K407" s="748">
        <v>86614</v>
      </c>
      <c r="L407" s="749">
        <v>0</v>
      </c>
    </row>
    <row r="408" spans="2:15" ht="12.75">
      <c r="B408" s="768" t="s">
        <v>283</v>
      </c>
      <c r="C408" s="747">
        <v>172982</v>
      </c>
      <c r="D408" s="747">
        <v>6274</v>
      </c>
      <c r="E408" s="750">
        <v>2518</v>
      </c>
      <c r="F408" s="750">
        <v>3121</v>
      </c>
      <c r="G408" s="747">
        <v>635</v>
      </c>
      <c r="H408" s="747">
        <v>166708</v>
      </c>
      <c r="I408" s="747">
        <v>26444</v>
      </c>
      <c r="J408" s="747">
        <v>56017</v>
      </c>
      <c r="K408" s="747">
        <v>84247</v>
      </c>
      <c r="L408" s="750">
        <v>0</v>
      </c>
    </row>
    <row r="409" spans="2:15" ht="12.75">
      <c r="B409" s="768" t="s">
        <v>284</v>
      </c>
      <c r="C409" s="747">
        <v>178724</v>
      </c>
      <c r="D409" s="773">
        <v>5649</v>
      </c>
      <c r="E409" s="748">
        <v>2339</v>
      </c>
      <c r="F409" s="748">
        <v>2939</v>
      </c>
      <c r="G409" s="748">
        <v>371</v>
      </c>
      <c r="H409" s="750">
        <v>173075</v>
      </c>
      <c r="I409" s="748">
        <v>27983</v>
      </c>
      <c r="J409" s="748">
        <v>60272</v>
      </c>
      <c r="K409" s="748">
        <v>84820</v>
      </c>
      <c r="L409" s="749">
        <v>0</v>
      </c>
    </row>
    <row r="410" spans="2:15" ht="12.75">
      <c r="B410" s="768" t="s">
        <v>285</v>
      </c>
      <c r="C410" s="747">
        <f>SUM(D410+H410)</f>
        <v>169376</v>
      </c>
      <c r="D410" s="748">
        <v>4663</v>
      </c>
      <c r="E410" s="748">
        <v>2074</v>
      </c>
      <c r="F410" s="748">
        <v>2336</v>
      </c>
      <c r="G410" s="748">
        <v>253</v>
      </c>
      <c r="H410" s="748">
        <v>164713</v>
      </c>
      <c r="I410" s="748">
        <v>26084</v>
      </c>
      <c r="J410" s="748">
        <v>57837</v>
      </c>
      <c r="K410" s="748">
        <v>80792</v>
      </c>
      <c r="L410" s="748">
        <v>0</v>
      </c>
    </row>
    <row r="411" spans="2:15" ht="12.75">
      <c r="B411" s="768" t="s">
        <v>286</v>
      </c>
      <c r="C411" s="747">
        <f t="shared" ref="C411" si="11">SUM(D411+H411)</f>
        <v>152498</v>
      </c>
      <c r="D411" s="748">
        <v>5089</v>
      </c>
      <c r="E411" s="748">
        <v>2321</v>
      </c>
      <c r="F411" s="748">
        <v>2452</v>
      </c>
      <c r="G411" s="748">
        <v>316</v>
      </c>
      <c r="H411" s="748">
        <v>147409</v>
      </c>
      <c r="I411" s="748">
        <v>22785</v>
      </c>
      <c r="J411" s="748">
        <v>48292</v>
      </c>
      <c r="K411" s="748">
        <v>76332</v>
      </c>
      <c r="L411" s="748">
        <v>0</v>
      </c>
    </row>
    <row r="412" spans="2:15" ht="15">
      <c r="B412" s="770"/>
      <c r="C412" s="750"/>
      <c r="D412" s="750"/>
      <c r="E412" s="750"/>
      <c r="F412" s="750"/>
      <c r="G412" s="750"/>
      <c r="H412" s="750"/>
      <c r="I412" s="750"/>
      <c r="J412" s="750"/>
      <c r="K412" s="750"/>
      <c r="L412" s="763"/>
    </row>
    <row r="413" spans="2:15" ht="12.75">
      <c r="B413" s="769">
        <v>2017</v>
      </c>
      <c r="C413" s="751">
        <f t="shared" ref="C413:K413" si="12">SUM(C400:C411)</f>
        <v>1933068</v>
      </c>
      <c r="D413" s="751">
        <f>SUM(D400:D411)</f>
        <v>63744</v>
      </c>
      <c r="E413" s="751">
        <f t="shared" si="12"/>
        <v>28507</v>
      </c>
      <c r="F413" s="751">
        <f t="shared" si="12"/>
        <v>31496</v>
      </c>
      <c r="G413" s="751">
        <f>SUM(G400:G411)</f>
        <v>3741</v>
      </c>
      <c r="H413" s="751">
        <f t="shared" si="12"/>
        <v>1869324</v>
      </c>
      <c r="I413" s="751">
        <f t="shared" si="12"/>
        <v>306648</v>
      </c>
      <c r="J413" s="751">
        <f t="shared" si="12"/>
        <v>602123</v>
      </c>
      <c r="K413" s="751">
        <f t="shared" si="12"/>
        <v>960553</v>
      </c>
      <c r="L413" s="751">
        <f>SUM(L400:L411)</f>
        <v>0</v>
      </c>
    </row>
    <row r="414" spans="2:15" ht="12.75">
      <c r="B414" s="767"/>
      <c r="C414" s="752"/>
      <c r="D414" s="752"/>
      <c r="E414" s="752"/>
      <c r="F414" s="752"/>
      <c r="G414" s="752"/>
      <c r="H414" s="752"/>
      <c r="I414" s="752"/>
      <c r="J414" s="752"/>
      <c r="K414" s="752"/>
      <c r="L414" s="764"/>
    </row>
    <row r="415" spans="2:15" ht="12.75">
      <c r="B415" s="767"/>
      <c r="C415" s="1309" t="s">
        <v>299</v>
      </c>
      <c r="D415" s="1309"/>
      <c r="E415" s="1309"/>
      <c r="F415" s="1309"/>
      <c r="G415" s="1309"/>
      <c r="H415" s="1309"/>
      <c r="I415" s="1309"/>
      <c r="J415" s="1309"/>
      <c r="K415" s="1309"/>
      <c r="L415" s="1310"/>
    </row>
    <row r="416" spans="2:15" ht="12.75">
      <c r="B416" s="766"/>
      <c r="C416" s="752"/>
      <c r="D416" s="752"/>
      <c r="E416" s="752"/>
      <c r="F416" s="752"/>
      <c r="G416" s="752"/>
      <c r="H416" s="752"/>
      <c r="I416" s="752"/>
      <c r="J416" s="752"/>
      <c r="K416" s="752"/>
      <c r="L416" s="764"/>
    </row>
    <row r="417" spans="2:12" ht="12.75">
      <c r="B417" s="768" t="s">
        <v>275</v>
      </c>
      <c r="C417" s="747">
        <f t="shared" ref="C417:C423" si="13">SUM(D417+H417)</f>
        <v>41284749</v>
      </c>
      <c r="D417" s="747">
        <v>258614</v>
      </c>
      <c r="E417" s="747">
        <v>82064</v>
      </c>
      <c r="F417" s="747">
        <v>124018</v>
      </c>
      <c r="G417" s="747">
        <v>52532</v>
      </c>
      <c r="H417" s="747">
        <v>41026135</v>
      </c>
      <c r="I417" s="747">
        <v>5754367</v>
      </c>
      <c r="J417" s="747">
        <v>11777688</v>
      </c>
      <c r="K417" s="747">
        <v>23494080</v>
      </c>
      <c r="L417" s="747">
        <v>0</v>
      </c>
    </row>
    <row r="418" spans="2:12" ht="12.75">
      <c r="B418" s="768" t="s">
        <v>276</v>
      </c>
      <c r="C418" s="747">
        <f t="shared" si="13"/>
        <v>39885929</v>
      </c>
      <c r="D418" s="747">
        <v>248053</v>
      </c>
      <c r="E418" s="747">
        <v>69467</v>
      </c>
      <c r="F418" s="747">
        <v>130095</v>
      </c>
      <c r="G418" s="747">
        <v>48491</v>
      </c>
      <c r="H418" s="747">
        <v>39637876</v>
      </c>
      <c r="I418" s="747">
        <v>5869144</v>
      </c>
      <c r="J418" s="747">
        <v>11348293</v>
      </c>
      <c r="K418" s="747">
        <v>22420439</v>
      </c>
      <c r="L418" s="747">
        <v>0</v>
      </c>
    </row>
    <row r="419" spans="2:12" ht="12.75">
      <c r="B419" s="768" t="s">
        <v>277</v>
      </c>
      <c r="C419" s="747">
        <f t="shared" si="13"/>
        <v>49565417</v>
      </c>
      <c r="D419" s="748">
        <v>279950</v>
      </c>
      <c r="E419" s="748">
        <v>90328</v>
      </c>
      <c r="F419" s="748">
        <v>159641</v>
      </c>
      <c r="G419" s="749">
        <v>29981</v>
      </c>
      <c r="H419" s="747">
        <v>49285467</v>
      </c>
      <c r="I419" s="748">
        <v>7544830</v>
      </c>
      <c r="J419" s="748">
        <v>13676720</v>
      </c>
      <c r="K419" s="748">
        <v>28063917</v>
      </c>
      <c r="L419" s="749">
        <v>0</v>
      </c>
    </row>
    <row r="420" spans="2:12" ht="12.75">
      <c r="B420" s="768" t="s">
        <v>278</v>
      </c>
      <c r="C420" s="747">
        <f t="shared" si="13"/>
        <v>41822512</v>
      </c>
      <c r="D420" s="747">
        <v>297950</v>
      </c>
      <c r="E420" s="750">
        <v>106177</v>
      </c>
      <c r="F420" s="750">
        <v>154822</v>
      </c>
      <c r="G420" s="747">
        <v>36951</v>
      </c>
      <c r="H420" s="747">
        <v>41524562</v>
      </c>
      <c r="I420" s="747">
        <v>5781070</v>
      </c>
      <c r="J420" s="747">
        <v>11588848</v>
      </c>
      <c r="K420" s="747">
        <v>24154644</v>
      </c>
      <c r="L420" s="747">
        <v>0</v>
      </c>
    </row>
    <row r="421" spans="2:12" ht="12.75">
      <c r="B421" s="768" t="s">
        <v>279</v>
      </c>
      <c r="C421" s="747">
        <f t="shared" si="13"/>
        <v>47073682</v>
      </c>
      <c r="D421" s="711">
        <v>258829</v>
      </c>
      <c r="E421" s="711">
        <v>84615</v>
      </c>
      <c r="F421" s="711">
        <v>129240</v>
      </c>
      <c r="G421" s="711">
        <v>44974</v>
      </c>
      <c r="H421" s="711">
        <v>46814853</v>
      </c>
      <c r="I421" s="711">
        <v>6502594</v>
      </c>
      <c r="J421" s="711">
        <v>11727296</v>
      </c>
      <c r="K421" s="711">
        <v>28584963</v>
      </c>
      <c r="L421" s="747">
        <v>0</v>
      </c>
    </row>
    <row r="422" spans="2:12" ht="12.75">
      <c r="B422" s="768" t="s">
        <v>280</v>
      </c>
      <c r="C422" s="747">
        <f t="shared" si="13"/>
        <v>48420690</v>
      </c>
      <c r="D422" s="747">
        <v>290566</v>
      </c>
      <c r="E422" s="750">
        <v>79673</v>
      </c>
      <c r="F422" s="750">
        <v>178876</v>
      </c>
      <c r="G422" s="747">
        <v>32017</v>
      </c>
      <c r="H422" s="747">
        <v>48130124</v>
      </c>
      <c r="I422" s="747">
        <v>7982252</v>
      </c>
      <c r="J422" s="747">
        <v>13825867</v>
      </c>
      <c r="K422" s="747">
        <v>26322005</v>
      </c>
      <c r="L422" s="747">
        <v>0</v>
      </c>
    </row>
    <row r="423" spans="2:12" ht="12.75">
      <c r="B423" s="768" t="s">
        <v>281</v>
      </c>
      <c r="C423" s="747">
        <f t="shared" si="13"/>
        <v>49583982</v>
      </c>
      <c r="D423" s="748">
        <v>288103</v>
      </c>
      <c r="E423" s="748">
        <v>81207</v>
      </c>
      <c r="F423" s="748">
        <v>167580</v>
      </c>
      <c r="G423" s="749">
        <v>39316</v>
      </c>
      <c r="H423" s="747">
        <v>49295879</v>
      </c>
      <c r="I423" s="748">
        <v>7692900</v>
      </c>
      <c r="J423" s="748">
        <v>14162171</v>
      </c>
      <c r="K423" s="748">
        <v>27440808</v>
      </c>
      <c r="L423" s="749">
        <v>0</v>
      </c>
    </row>
    <row r="424" spans="2:12" ht="12.75">
      <c r="B424" s="768" t="s">
        <v>282</v>
      </c>
      <c r="C424" s="747">
        <v>49308554</v>
      </c>
      <c r="D424" s="748">
        <v>248689</v>
      </c>
      <c r="E424" s="748">
        <v>84427</v>
      </c>
      <c r="F424" s="748">
        <v>146773</v>
      </c>
      <c r="G424" s="749">
        <v>17489</v>
      </c>
      <c r="H424" s="747">
        <v>49059865</v>
      </c>
      <c r="I424" s="748">
        <v>6595512</v>
      </c>
      <c r="J424" s="748">
        <v>13787237</v>
      </c>
      <c r="K424" s="748">
        <v>28677116</v>
      </c>
      <c r="L424" s="749">
        <v>0</v>
      </c>
    </row>
    <row r="425" spans="2:12" ht="12.75">
      <c r="B425" s="768" t="s">
        <v>283</v>
      </c>
      <c r="C425" s="747">
        <v>49438456</v>
      </c>
      <c r="D425" s="748">
        <v>345800</v>
      </c>
      <c r="E425" s="748">
        <v>89061</v>
      </c>
      <c r="F425" s="748">
        <v>167893</v>
      </c>
      <c r="G425" s="749">
        <v>88846</v>
      </c>
      <c r="H425" s="747">
        <v>49092656</v>
      </c>
      <c r="I425" s="748">
        <v>6815830</v>
      </c>
      <c r="J425" s="748">
        <v>14849864</v>
      </c>
      <c r="K425" s="748">
        <v>27426962</v>
      </c>
      <c r="L425" s="749">
        <v>0</v>
      </c>
    </row>
    <row r="426" spans="2:12" ht="12.75">
      <c r="B426" s="768" t="s">
        <v>284</v>
      </c>
      <c r="C426" s="747">
        <v>50346027</v>
      </c>
      <c r="D426" s="748">
        <v>295352</v>
      </c>
      <c r="E426" s="748">
        <v>84726</v>
      </c>
      <c r="F426" s="748">
        <v>167445</v>
      </c>
      <c r="G426" s="748">
        <v>43181</v>
      </c>
      <c r="H426" s="750">
        <v>50050675</v>
      </c>
      <c r="I426" s="748">
        <v>7132124</v>
      </c>
      <c r="J426" s="748">
        <v>15718038</v>
      </c>
      <c r="K426" s="748">
        <v>27200513</v>
      </c>
      <c r="L426" s="749">
        <v>0</v>
      </c>
    </row>
    <row r="427" spans="2:12" ht="12.75">
      <c r="B427" s="768" t="s">
        <v>285</v>
      </c>
      <c r="C427" s="747">
        <f t="shared" ref="C427:C428" si="14">SUM(D427+H427)</f>
        <v>48798626</v>
      </c>
      <c r="D427" s="748">
        <v>261198</v>
      </c>
      <c r="E427" s="748">
        <v>70669</v>
      </c>
      <c r="F427" s="748">
        <v>148982</v>
      </c>
      <c r="G427" s="748">
        <v>41547</v>
      </c>
      <c r="H427" s="748">
        <v>48537428</v>
      </c>
      <c r="I427" s="748">
        <v>6751971</v>
      </c>
      <c r="J427" s="748">
        <v>15640889</v>
      </c>
      <c r="K427" s="748">
        <v>26144568</v>
      </c>
      <c r="L427" s="748">
        <v>0</v>
      </c>
    </row>
    <row r="428" spans="2:12" ht="12.75">
      <c r="B428" s="768" t="s">
        <v>286</v>
      </c>
      <c r="C428" s="747">
        <f t="shared" si="14"/>
        <v>43494618</v>
      </c>
      <c r="D428" s="748">
        <v>256297</v>
      </c>
      <c r="E428" s="748">
        <v>77163</v>
      </c>
      <c r="F428" s="748">
        <v>143113</v>
      </c>
      <c r="G428" s="748">
        <v>36021</v>
      </c>
      <c r="H428" s="748">
        <v>43238321</v>
      </c>
      <c r="I428" s="748">
        <v>5912817</v>
      </c>
      <c r="J428" s="748">
        <v>12978598</v>
      </c>
      <c r="K428" s="748">
        <v>24346906</v>
      </c>
      <c r="L428" s="748">
        <v>0</v>
      </c>
    </row>
    <row r="429" spans="2:12" ht="12.75">
      <c r="B429" s="767"/>
      <c r="C429" s="750"/>
      <c r="D429" s="750"/>
      <c r="E429" s="750"/>
      <c r="F429" s="750"/>
      <c r="G429" s="750"/>
      <c r="H429" s="750"/>
      <c r="I429" s="750"/>
      <c r="J429" s="750"/>
      <c r="K429" s="750"/>
      <c r="L429" s="747"/>
    </row>
    <row r="430" spans="2:12" ht="12.75">
      <c r="B430" s="769">
        <v>2017</v>
      </c>
      <c r="C430" s="751">
        <f t="shared" ref="C430:L430" si="15">SUM(C417:C428)</f>
        <v>559023242</v>
      </c>
      <c r="D430" s="751">
        <f t="shared" si="15"/>
        <v>3329401</v>
      </c>
      <c r="E430" s="751">
        <f t="shared" si="15"/>
        <v>999577</v>
      </c>
      <c r="F430" s="751">
        <f t="shared" si="15"/>
        <v>1818478</v>
      </c>
      <c r="G430" s="751">
        <f t="shared" si="15"/>
        <v>511346</v>
      </c>
      <c r="H430" s="751">
        <f t="shared" si="15"/>
        <v>555693841</v>
      </c>
      <c r="I430" s="751">
        <f t="shared" si="15"/>
        <v>80335411</v>
      </c>
      <c r="J430" s="751">
        <f t="shared" si="15"/>
        <v>161081509</v>
      </c>
      <c r="K430" s="751">
        <f t="shared" si="15"/>
        <v>314276921</v>
      </c>
      <c r="L430" s="751">
        <f t="shared" si="15"/>
        <v>0</v>
      </c>
    </row>
    <row r="431" spans="2:12" ht="12.75">
      <c r="B431" s="753"/>
      <c r="C431" s="754"/>
      <c r="D431" s="754"/>
      <c r="E431" s="754"/>
      <c r="F431" s="754"/>
      <c r="G431" s="754"/>
      <c r="H431" s="754"/>
      <c r="I431" s="754"/>
      <c r="J431" s="754"/>
      <c r="K431" s="754"/>
      <c r="L431" s="754"/>
    </row>
    <row r="432" spans="2:12" ht="12.75" customHeight="1">
      <c r="B432" s="1311" t="s">
        <v>263</v>
      </c>
      <c r="C432" s="1295" t="s">
        <v>22</v>
      </c>
      <c r="D432" s="1295" t="s">
        <v>264</v>
      </c>
      <c r="E432" s="1300" t="s">
        <v>265</v>
      </c>
      <c r="F432" s="1301"/>
      <c r="G432" s="1302"/>
      <c r="H432" s="1303" t="s">
        <v>266</v>
      </c>
      <c r="I432" s="1313" t="s">
        <v>267</v>
      </c>
      <c r="J432" s="1314"/>
      <c r="K432" s="1314"/>
      <c r="L432" s="1315"/>
    </row>
    <row r="433" spans="2:12" ht="11.25" customHeight="1">
      <c r="B433" s="1312"/>
      <c r="C433" s="1296"/>
      <c r="D433" s="1296"/>
      <c r="E433" s="1305" t="s">
        <v>304</v>
      </c>
      <c r="F433" s="1307" t="s">
        <v>305</v>
      </c>
      <c r="G433" s="1307" t="s">
        <v>306</v>
      </c>
      <c r="H433" s="1304"/>
      <c r="I433" s="1293" t="s">
        <v>271</v>
      </c>
      <c r="J433" s="1293" t="s">
        <v>24</v>
      </c>
      <c r="K433" s="1295" t="s">
        <v>272</v>
      </c>
      <c r="L433" s="1293" t="s">
        <v>273</v>
      </c>
    </row>
    <row r="434" spans="2:12" ht="11.25" customHeight="1">
      <c r="B434" s="1312"/>
      <c r="C434" s="1296"/>
      <c r="D434" s="1296"/>
      <c r="E434" s="1306"/>
      <c r="F434" s="1308"/>
      <c r="G434" s="1308"/>
      <c r="H434" s="1304"/>
      <c r="I434" s="1297"/>
      <c r="J434" s="1297"/>
      <c r="K434" s="1316"/>
      <c r="L434" s="1297"/>
    </row>
    <row r="435" spans="2:12" ht="12.75">
      <c r="B435" s="744">
        <v>0</v>
      </c>
      <c r="C435" s="755">
        <v>1</v>
      </c>
      <c r="D435" s="755">
        <v>2</v>
      </c>
      <c r="E435" s="756">
        <v>3</v>
      </c>
      <c r="F435" s="756">
        <v>4</v>
      </c>
      <c r="G435" s="755">
        <v>5</v>
      </c>
      <c r="H435" s="755">
        <v>6</v>
      </c>
      <c r="I435" s="755">
        <v>7</v>
      </c>
      <c r="J435" s="755">
        <v>8</v>
      </c>
      <c r="K435" s="755">
        <v>9</v>
      </c>
      <c r="L435" s="755">
        <v>10</v>
      </c>
    </row>
    <row r="436" spans="2:12" ht="12.75">
      <c r="B436" s="766"/>
      <c r="C436" s="752"/>
      <c r="D436" s="752"/>
      <c r="E436" s="752"/>
      <c r="F436" s="752"/>
      <c r="G436" s="752"/>
      <c r="H436" s="752"/>
      <c r="I436" s="752"/>
      <c r="J436" s="752"/>
      <c r="K436" s="752"/>
      <c r="L436" s="764"/>
    </row>
    <row r="437" spans="2:12" ht="12.75">
      <c r="B437" s="767"/>
      <c r="C437" s="1309" t="s">
        <v>300</v>
      </c>
      <c r="D437" s="1309"/>
      <c r="E437" s="1309"/>
      <c r="F437" s="1309"/>
      <c r="G437" s="1309"/>
      <c r="H437" s="1309"/>
      <c r="I437" s="1309"/>
      <c r="J437" s="1309"/>
      <c r="K437" s="1309"/>
      <c r="L437" s="1310"/>
    </row>
    <row r="438" spans="2:12" ht="12.75">
      <c r="B438" s="767"/>
      <c r="C438" s="757"/>
      <c r="D438" s="757"/>
      <c r="E438" s="757"/>
      <c r="F438" s="757"/>
      <c r="G438" s="757"/>
      <c r="H438" s="757"/>
      <c r="I438" s="757"/>
      <c r="J438" s="757"/>
      <c r="K438" s="757"/>
      <c r="L438" s="765"/>
    </row>
    <row r="439" spans="2:12" ht="12.75">
      <c r="B439" s="768" t="s">
        <v>275</v>
      </c>
      <c r="C439" s="747">
        <f>SUM(D439+H439)</f>
        <v>82047763</v>
      </c>
      <c r="D439" s="747">
        <v>445114</v>
      </c>
      <c r="E439" s="747">
        <v>144107</v>
      </c>
      <c r="F439" s="747">
        <v>212420</v>
      </c>
      <c r="G439" s="747">
        <v>88587</v>
      </c>
      <c r="H439" s="747">
        <v>81602649</v>
      </c>
      <c r="I439" s="747">
        <v>11433324</v>
      </c>
      <c r="J439" s="747">
        <v>24279425</v>
      </c>
      <c r="K439" s="747">
        <v>45889900</v>
      </c>
      <c r="L439" s="747">
        <v>0</v>
      </c>
    </row>
    <row r="440" spans="2:12" ht="12.75">
      <c r="B440" s="768" t="s">
        <v>276</v>
      </c>
      <c r="C440" s="747">
        <f t="shared" ref="C440:C444" si="16">SUM(D440+H440)</f>
        <v>79287813</v>
      </c>
      <c r="D440" s="747">
        <v>431200</v>
      </c>
      <c r="E440" s="747">
        <v>121487</v>
      </c>
      <c r="F440" s="747">
        <v>225727</v>
      </c>
      <c r="G440" s="747">
        <v>83986</v>
      </c>
      <c r="H440" s="747">
        <v>78856613</v>
      </c>
      <c r="I440" s="747">
        <v>11712359</v>
      </c>
      <c r="J440" s="747">
        <v>23159515</v>
      </c>
      <c r="K440" s="747">
        <v>43984739</v>
      </c>
      <c r="L440" s="747">
        <v>0</v>
      </c>
    </row>
    <row r="441" spans="2:12" ht="12.75">
      <c r="B441" s="768" t="s">
        <v>277</v>
      </c>
      <c r="C441" s="747">
        <f t="shared" si="16"/>
        <v>98808454</v>
      </c>
      <c r="D441" s="748">
        <v>475895</v>
      </c>
      <c r="E441" s="748">
        <v>153902</v>
      </c>
      <c r="F441" s="748">
        <v>271849</v>
      </c>
      <c r="G441" s="749">
        <v>50144</v>
      </c>
      <c r="H441" s="747">
        <v>98332559</v>
      </c>
      <c r="I441" s="748">
        <v>15012576</v>
      </c>
      <c r="J441" s="748">
        <v>28202934</v>
      </c>
      <c r="K441" s="748">
        <v>55117049</v>
      </c>
      <c r="L441" s="749">
        <v>0</v>
      </c>
    </row>
    <row r="442" spans="2:12" ht="12.75">
      <c r="B442" s="768" t="s">
        <v>278</v>
      </c>
      <c r="C442" s="747">
        <f t="shared" si="16"/>
        <v>83378440</v>
      </c>
      <c r="D442" s="747">
        <v>506953</v>
      </c>
      <c r="E442" s="750">
        <v>180973</v>
      </c>
      <c r="F442" s="750">
        <v>263009</v>
      </c>
      <c r="G442" s="750">
        <v>62971</v>
      </c>
      <c r="H442" s="747">
        <v>82871487</v>
      </c>
      <c r="I442" s="750">
        <v>11495417</v>
      </c>
      <c r="J442" s="750">
        <v>23956645</v>
      </c>
      <c r="K442" s="750">
        <v>47419425</v>
      </c>
      <c r="L442" s="750">
        <v>0</v>
      </c>
    </row>
    <row r="443" spans="2:12" ht="12.75">
      <c r="B443" s="768" t="s">
        <v>279</v>
      </c>
      <c r="C443" s="747">
        <f t="shared" si="16"/>
        <v>93901078</v>
      </c>
      <c r="D443" s="711">
        <v>444824</v>
      </c>
      <c r="E443" s="711">
        <v>145798</v>
      </c>
      <c r="F443" s="711">
        <v>221921</v>
      </c>
      <c r="G443" s="711">
        <v>77105</v>
      </c>
      <c r="H443" s="711">
        <v>93456254</v>
      </c>
      <c r="I443" s="712">
        <v>12989301</v>
      </c>
      <c r="J443" s="711">
        <v>24252314</v>
      </c>
      <c r="K443" s="711">
        <v>56214639</v>
      </c>
      <c r="L443" s="713">
        <v>0</v>
      </c>
    </row>
    <row r="444" spans="2:12" ht="12.75">
      <c r="B444" s="768" t="s">
        <v>280</v>
      </c>
      <c r="C444" s="747">
        <f t="shared" si="16"/>
        <v>97715871</v>
      </c>
      <c r="D444" s="747">
        <v>501090</v>
      </c>
      <c r="E444" s="750">
        <v>136122</v>
      </c>
      <c r="F444" s="750">
        <v>308716</v>
      </c>
      <c r="G444" s="750">
        <v>56252</v>
      </c>
      <c r="H444" s="747">
        <v>97214781</v>
      </c>
      <c r="I444" s="750">
        <v>15895397</v>
      </c>
      <c r="J444" s="750">
        <v>28478797</v>
      </c>
      <c r="K444" s="750">
        <v>52840587</v>
      </c>
      <c r="L444" s="750">
        <v>0</v>
      </c>
    </row>
    <row r="445" spans="2:12" ht="12.75">
      <c r="B445" s="768" t="s">
        <v>281</v>
      </c>
      <c r="C445" s="747">
        <f>SUM(D445+H445)</f>
        <v>99467079</v>
      </c>
      <c r="D445" s="748">
        <v>496753</v>
      </c>
      <c r="E445" s="748">
        <v>139368</v>
      </c>
      <c r="F445" s="748">
        <v>288296</v>
      </c>
      <c r="G445" s="749">
        <v>69089</v>
      </c>
      <c r="H445" s="747">
        <v>98970326</v>
      </c>
      <c r="I445" s="748">
        <v>15406513</v>
      </c>
      <c r="J445" s="748">
        <v>29584265</v>
      </c>
      <c r="K445" s="748">
        <v>53979548</v>
      </c>
      <c r="L445" s="749">
        <v>0</v>
      </c>
    </row>
    <row r="446" spans="2:12" ht="12.75">
      <c r="B446" s="768" t="s">
        <v>282</v>
      </c>
      <c r="C446" s="747">
        <v>98783442</v>
      </c>
      <c r="D446" s="748">
        <v>431889</v>
      </c>
      <c r="E446" s="748">
        <v>146917</v>
      </c>
      <c r="F446" s="748">
        <v>253926</v>
      </c>
      <c r="G446" s="749">
        <v>31046</v>
      </c>
      <c r="H446" s="747">
        <v>98351553</v>
      </c>
      <c r="I446" s="748">
        <v>13211629</v>
      </c>
      <c r="J446" s="748">
        <v>28906546</v>
      </c>
      <c r="K446" s="748">
        <v>56233378</v>
      </c>
      <c r="L446" s="749">
        <v>0</v>
      </c>
    </row>
    <row r="447" spans="2:12" ht="12.75">
      <c r="B447" s="768" t="s">
        <v>283</v>
      </c>
      <c r="C447" s="747">
        <v>99441068</v>
      </c>
      <c r="D447" s="747">
        <v>604779</v>
      </c>
      <c r="E447" s="750">
        <v>156559</v>
      </c>
      <c r="F447" s="750">
        <v>296235</v>
      </c>
      <c r="G447" s="750">
        <v>151985</v>
      </c>
      <c r="H447" s="747">
        <v>98836289</v>
      </c>
      <c r="I447" s="750">
        <v>13738070</v>
      </c>
      <c r="J447" s="750">
        <v>31047650</v>
      </c>
      <c r="K447" s="750">
        <v>54050569</v>
      </c>
      <c r="L447" s="750">
        <v>0</v>
      </c>
    </row>
    <row r="448" spans="2:12" ht="12.75">
      <c r="B448" s="768" t="s">
        <v>284</v>
      </c>
      <c r="C448" s="747">
        <v>100815036</v>
      </c>
      <c r="D448" s="748">
        <v>512334</v>
      </c>
      <c r="E448" s="748">
        <v>145829</v>
      </c>
      <c r="F448" s="748">
        <v>290888</v>
      </c>
      <c r="G448" s="748">
        <v>75617</v>
      </c>
      <c r="H448" s="750">
        <v>100302702</v>
      </c>
      <c r="I448" s="748">
        <v>14244388</v>
      </c>
      <c r="J448" s="748">
        <v>32756234</v>
      </c>
      <c r="K448" s="748">
        <v>53302080</v>
      </c>
      <c r="L448" s="749">
        <v>0</v>
      </c>
    </row>
    <row r="449" spans="2:12" ht="12.75">
      <c r="B449" s="768" t="s">
        <v>285</v>
      </c>
      <c r="C449" s="747">
        <f t="shared" ref="C449:C450" si="17">SUM(D449+H449)</f>
        <v>97522278</v>
      </c>
      <c r="D449" s="748">
        <v>455737</v>
      </c>
      <c r="E449" s="748">
        <v>125370</v>
      </c>
      <c r="F449" s="748">
        <v>259194</v>
      </c>
      <c r="G449" s="749">
        <v>71173</v>
      </c>
      <c r="H449" s="758">
        <v>97066541</v>
      </c>
      <c r="I449" s="748">
        <v>13496180</v>
      </c>
      <c r="J449" s="748">
        <v>32357917</v>
      </c>
      <c r="K449" s="748">
        <v>51212444</v>
      </c>
      <c r="L449" s="748">
        <v>0</v>
      </c>
    </row>
    <row r="450" spans="2:12" ht="12.75">
      <c r="B450" s="768" t="s">
        <v>286</v>
      </c>
      <c r="C450" s="747">
        <f t="shared" si="17"/>
        <v>87972319</v>
      </c>
      <c r="D450" s="748">
        <v>449241</v>
      </c>
      <c r="E450" s="748">
        <v>137836</v>
      </c>
      <c r="F450" s="748">
        <v>249036</v>
      </c>
      <c r="G450" s="749">
        <v>62369</v>
      </c>
      <c r="H450" s="758">
        <v>87523078</v>
      </c>
      <c r="I450" s="748">
        <v>11823830</v>
      </c>
      <c r="J450" s="748">
        <v>26806394</v>
      </c>
      <c r="K450" s="748">
        <v>48892854</v>
      </c>
      <c r="L450" s="748">
        <v>0</v>
      </c>
    </row>
    <row r="451" spans="2:12" ht="12.75">
      <c r="B451" s="768"/>
      <c r="C451" s="759"/>
      <c r="D451" s="760"/>
      <c r="E451" s="761"/>
      <c r="F451" s="761"/>
      <c r="G451" s="761"/>
      <c r="H451" s="760"/>
      <c r="I451" s="761"/>
      <c r="J451" s="761"/>
      <c r="K451" s="761"/>
      <c r="L451" s="761"/>
    </row>
    <row r="452" spans="2:12" ht="12.75">
      <c r="B452" s="769">
        <v>2017</v>
      </c>
      <c r="C452" s="762">
        <f t="shared" ref="C452:K452" si="18">SUM(C439:C450)</f>
        <v>1119140641</v>
      </c>
      <c r="D452" s="762">
        <f t="shared" si="18"/>
        <v>5755809</v>
      </c>
      <c r="E452" s="762">
        <f t="shared" si="18"/>
        <v>1734268</v>
      </c>
      <c r="F452" s="762">
        <f t="shared" si="18"/>
        <v>3141217</v>
      </c>
      <c r="G452" s="762">
        <f t="shared" si="18"/>
        <v>880324</v>
      </c>
      <c r="H452" s="762">
        <f t="shared" si="18"/>
        <v>1113384832</v>
      </c>
      <c r="I452" s="762">
        <f t="shared" si="18"/>
        <v>160458984</v>
      </c>
      <c r="J452" s="762">
        <f t="shared" si="18"/>
        <v>333788636</v>
      </c>
      <c r="K452" s="762">
        <f t="shared" si="18"/>
        <v>619137212</v>
      </c>
      <c r="L452" s="762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301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275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276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277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278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279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280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281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282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283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7" ht="15.75">
      <c r="B465" s="561" t="s">
        <v>284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7" ht="15.75">
      <c r="B466" s="561" t="s">
        <v>285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7" ht="16.5" thickBot="1">
      <c r="B467" s="570" t="s">
        <v>286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7" ht="18">
      <c r="B472" s="573" t="s">
        <v>352</v>
      </c>
    </row>
    <row r="474" spans="2:17" ht="18">
      <c r="B474" s="909"/>
      <c r="C474" s="909"/>
      <c r="D474" s="909"/>
      <c r="E474" s="909"/>
      <c r="F474" s="910" t="s">
        <v>262</v>
      </c>
      <c r="G474" s="909"/>
      <c r="H474" s="909"/>
      <c r="I474" s="909"/>
      <c r="J474" s="909"/>
      <c r="K474" s="909"/>
      <c r="L474" s="909"/>
    </row>
    <row r="475" spans="2:17" ht="12.75" customHeight="1">
      <c r="B475" s="1293" t="s">
        <v>263</v>
      </c>
      <c r="C475" s="1295" t="s">
        <v>22</v>
      </c>
      <c r="D475" s="1295" t="s">
        <v>264</v>
      </c>
      <c r="E475" s="1300" t="s">
        <v>265</v>
      </c>
      <c r="F475" s="1301"/>
      <c r="G475" s="1302"/>
      <c r="H475" s="1303" t="s">
        <v>266</v>
      </c>
      <c r="I475" s="1300" t="s">
        <v>267</v>
      </c>
      <c r="J475" s="1301"/>
      <c r="K475" s="1301"/>
      <c r="L475" s="1302"/>
    </row>
    <row r="476" spans="2:17" ht="11.25" customHeight="1">
      <c r="B476" s="1294"/>
      <c r="C476" s="1296"/>
      <c r="D476" s="1296"/>
      <c r="E476" s="1305" t="s">
        <v>304</v>
      </c>
      <c r="F476" s="1307" t="s">
        <v>305</v>
      </c>
      <c r="G476" s="1307" t="s">
        <v>306</v>
      </c>
      <c r="H476" s="1304"/>
      <c r="I476" s="1293" t="s">
        <v>271</v>
      </c>
      <c r="J476" s="1293" t="s">
        <v>24</v>
      </c>
      <c r="K476" s="1295" t="s">
        <v>272</v>
      </c>
      <c r="L476" s="1293" t="s">
        <v>273</v>
      </c>
    </row>
    <row r="477" spans="2:17" ht="11.25" customHeight="1">
      <c r="B477" s="1294"/>
      <c r="C477" s="1296"/>
      <c r="D477" s="1296"/>
      <c r="E477" s="1306"/>
      <c r="F477" s="1308"/>
      <c r="G477" s="1308"/>
      <c r="H477" s="1304"/>
      <c r="I477" s="1294"/>
      <c r="J477" s="1294"/>
      <c r="K477" s="1296"/>
      <c r="L477" s="1297"/>
    </row>
    <row r="478" spans="2:17" ht="12.75">
      <c r="B478" s="744">
        <v>0</v>
      </c>
      <c r="C478" s="743">
        <v>1</v>
      </c>
      <c r="D478" s="743">
        <v>2</v>
      </c>
      <c r="E478" s="744">
        <v>3</v>
      </c>
      <c r="F478" s="744">
        <v>4</v>
      </c>
      <c r="G478" s="743">
        <v>5</v>
      </c>
      <c r="H478" s="743">
        <v>6</v>
      </c>
      <c r="I478" s="743">
        <v>7</v>
      </c>
      <c r="J478" s="743">
        <v>8</v>
      </c>
      <c r="K478" s="745">
        <v>9</v>
      </c>
      <c r="L478" s="743">
        <v>10</v>
      </c>
      <c r="Q478" s="747"/>
    </row>
    <row r="479" spans="2:17" ht="12.75">
      <c r="B479" s="766"/>
      <c r="C479" s="746"/>
      <c r="D479" s="746"/>
      <c r="E479" s="746"/>
      <c r="F479" s="746"/>
      <c r="G479" s="746"/>
      <c r="H479" s="746"/>
      <c r="I479" s="746"/>
      <c r="J479" s="746"/>
      <c r="K479" s="746"/>
      <c r="L479" s="771"/>
      <c r="Q479" s="747"/>
    </row>
    <row r="480" spans="2:17" ht="14.25">
      <c r="B480" s="767"/>
      <c r="C480" s="1298" t="s">
        <v>274</v>
      </c>
      <c r="D480" s="1298"/>
      <c r="E480" s="1298"/>
      <c r="F480" s="1298"/>
      <c r="G480" s="1298"/>
      <c r="H480" s="1298"/>
      <c r="I480" s="1298"/>
      <c r="J480" s="1298"/>
      <c r="K480" s="1298"/>
      <c r="L480" s="1299"/>
      <c r="Q480" s="747"/>
    </row>
    <row r="481" spans="2:17" ht="12.75">
      <c r="B481" s="766"/>
      <c r="C481" s="746"/>
      <c r="D481" s="746"/>
      <c r="E481" s="746"/>
      <c r="F481" s="746"/>
      <c r="G481" s="746"/>
      <c r="H481" s="746"/>
      <c r="I481" s="746"/>
      <c r="J481" s="746"/>
      <c r="K481" s="746"/>
      <c r="L481" s="771"/>
      <c r="Q481" s="747"/>
    </row>
    <row r="482" spans="2:17" ht="15">
      <c r="B482" s="911" t="s">
        <v>275</v>
      </c>
      <c r="C482" s="747">
        <f>SUM(D482+H482)</f>
        <v>153311</v>
      </c>
      <c r="D482" s="747">
        <v>4907</v>
      </c>
      <c r="E482" s="747">
        <v>2376</v>
      </c>
      <c r="F482" s="747">
        <v>2183</v>
      </c>
      <c r="G482" s="747">
        <v>348</v>
      </c>
      <c r="H482" s="747">
        <v>148404</v>
      </c>
      <c r="I482" s="747">
        <v>23209</v>
      </c>
      <c r="J482" s="747">
        <v>48538</v>
      </c>
      <c r="K482" s="747">
        <v>76657</v>
      </c>
      <c r="L482" s="747">
        <v>0</v>
      </c>
      <c r="Q482" s="772"/>
    </row>
    <row r="483" spans="2:17" ht="15">
      <c r="B483" s="911" t="s">
        <v>276</v>
      </c>
      <c r="C483" s="747">
        <f t="shared" ref="C483:C487" si="21">SUM(D483+H483)</f>
        <v>149700</v>
      </c>
      <c r="D483" s="747">
        <v>4276</v>
      </c>
      <c r="E483" s="747">
        <v>1971</v>
      </c>
      <c r="F483" s="747">
        <v>2099</v>
      </c>
      <c r="G483" s="747">
        <v>206</v>
      </c>
      <c r="H483" s="747">
        <v>145424</v>
      </c>
      <c r="I483" s="747">
        <v>23853</v>
      </c>
      <c r="J483" s="747">
        <v>43685</v>
      </c>
      <c r="K483" s="747">
        <v>77886</v>
      </c>
      <c r="L483" s="747">
        <v>0</v>
      </c>
      <c r="Q483" s="747"/>
    </row>
    <row r="484" spans="2:17" ht="15">
      <c r="B484" s="911" t="s">
        <v>277</v>
      </c>
      <c r="C484" s="747">
        <f t="shared" si="21"/>
        <v>176360</v>
      </c>
      <c r="D484" s="748">
        <v>5618</v>
      </c>
      <c r="E484" s="748">
        <v>2663</v>
      </c>
      <c r="F484" s="748">
        <v>2694</v>
      </c>
      <c r="G484" s="749">
        <v>261</v>
      </c>
      <c r="H484" s="747">
        <v>170742</v>
      </c>
      <c r="I484" s="748">
        <v>27174</v>
      </c>
      <c r="J484" s="748">
        <v>52139</v>
      </c>
      <c r="K484" s="748">
        <v>91429</v>
      </c>
      <c r="L484" s="749">
        <v>0</v>
      </c>
      <c r="Q484" s="747"/>
    </row>
    <row r="485" spans="2:17" ht="15">
      <c r="B485" s="911" t="s">
        <v>278</v>
      </c>
      <c r="C485" s="747">
        <f>SUM(D485+H485)</f>
        <v>152257</v>
      </c>
      <c r="D485" s="747">
        <v>4644</v>
      </c>
      <c r="E485" s="750">
        <v>2428</v>
      </c>
      <c r="F485" s="750">
        <v>2008</v>
      </c>
      <c r="G485" s="747">
        <v>208</v>
      </c>
      <c r="H485" s="747">
        <v>147613</v>
      </c>
      <c r="I485" s="747">
        <v>23760</v>
      </c>
      <c r="J485" s="747">
        <v>44089</v>
      </c>
      <c r="K485" s="747">
        <v>79764</v>
      </c>
      <c r="L485" s="747">
        <v>0</v>
      </c>
      <c r="Q485" s="747"/>
    </row>
    <row r="486" spans="2:17" ht="15">
      <c r="B486" s="911" t="s">
        <v>279</v>
      </c>
      <c r="C486" s="747">
        <f>SUM(D486+H486)</f>
        <v>162957</v>
      </c>
      <c r="D486" s="772">
        <v>4436</v>
      </c>
      <c r="E486" s="711">
        <v>1879</v>
      </c>
      <c r="F486" s="713">
        <v>2351</v>
      </c>
      <c r="G486" s="713">
        <v>206</v>
      </c>
      <c r="H486" s="772">
        <v>158521</v>
      </c>
      <c r="I486" s="711">
        <v>25665</v>
      </c>
      <c r="J486" s="711">
        <v>43148</v>
      </c>
      <c r="K486" s="713">
        <v>89708</v>
      </c>
      <c r="L486" s="747">
        <v>0</v>
      </c>
      <c r="Q486" s="747"/>
    </row>
    <row r="487" spans="2:17" ht="15">
      <c r="B487" s="911" t="s">
        <v>280</v>
      </c>
      <c r="C487" s="747">
        <f t="shared" si="21"/>
        <v>181713</v>
      </c>
      <c r="D487" s="747">
        <v>5439</v>
      </c>
      <c r="E487" s="750">
        <v>2129</v>
      </c>
      <c r="F487" s="750">
        <v>3088</v>
      </c>
      <c r="G487" s="747">
        <v>222</v>
      </c>
      <c r="H487" s="747">
        <v>176274</v>
      </c>
      <c r="I487" s="747">
        <v>31296</v>
      </c>
      <c r="J487" s="747">
        <v>51302</v>
      </c>
      <c r="K487" s="747">
        <v>93676</v>
      </c>
      <c r="L487" s="747">
        <v>0</v>
      </c>
      <c r="Q487" s="800"/>
    </row>
    <row r="488" spans="2:17" ht="15">
      <c r="B488" s="911" t="s">
        <v>281</v>
      </c>
      <c r="C488" s="747">
        <f>SUM(D488+H488)</f>
        <v>167840</v>
      </c>
      <c r="D488" s="773">
        <v>5002</v>
      </c>
      <c r="E488" s="748">
        <v>2060</v>
      </c>
      <c r="F488" s="749">
        <v>2632</v>
      </c>
      <c r="G488" s="749">
        <v>310</v>
      </c>
      <c r="H488" s="747">
        <v>162838</v>
      </c>
      <c r="I488" s="748">
        <v>28780</v>
      </c>
      <c r="J488" s="748">
        <v>54814</v>
      </c>
      <c r="K488" s="748">
        <v>79244</v>
      </c>
      <c r="L488" s="749">
        <v>0</v>
      </c>
    </row>
    <row r="489" spans="2:17" ht="15">
      <c r="B489" s="911" t="s">
        <v>282</v>
      </c>
      <c r="C489" s="747">
        <v>172228</v>
      </c>
      <c r="D489" s="773">
        <v>4825</v>
      </c>
      <c r="E489" s="748">
        <v>1907</v>
      </c>
      <c r="F489" s="748">
        <v>2589</v>
      </c>
      <c r="G489" s="749">
        <v>329</v>
      </c>
      <c r="H489" s="747">
        <v>167403</v>
      </c>
      <c r="I489" s="748">
        <v>26432</v>
      </c>
      <c r="J489" s="748">
        <v>56705</v>
      </c>
      <c r="K489" s="748">
        <v>84266</v>
      </c>
      <c r="L489" s="749">
        <v>0</v>
      </c>
    </row>
    <row r="490" spans="2:17" ht="15">
      <c r="B490" s="911" t="s">
        <v>283</v>
      </c>
      <c r="C490" s="747">
        <v>160101</v>
      </c>
      <c r="D490" s="747">
        <v>5229</v>
      </c>
      <c r="E490" s="750">
        <v>1936</v>
      </c>
      <c r="F490" s="750">
        <v>2930</v>
      </c>
      <c r="G490" s="747">
        <v>363</v>
      </c>
      <c r="H490" s="747">
        <v>154872</v>
      </c>
      <c r="I490" s="747">
        <v>25855</v>
      </c>
      <c r="J490" s="747">
        <v>53933</v>
      </c>
      <c r="K490" s="747">
        <v>75084</v>
      </c>
      <c r="L490" s="747">
        <v>0</v>
      </c>
    </row>
    <row r="491" spans="2:17" ht="15">
      <c r="B491" s="912" t="s">
        <v>284</v>
      </c>
      <c r="C491" s="1085">
        <v>176881</v>
      </c>
      <c r="D491" s="1087">
        <v>4941</v>
      </c>
      <c r="E491" s="1088">
        <v>1899</v>
      </c>
      <c r="F491" s="1088">
        <v>2767</v>
      </c>
      <c r="G491" s="1088">
        <v>275</v>
      </c>
      <c r="H491" s="1086">
        <v>171940</v>
      </c>
      <c r="I491" s="1088">
        <v>28983</v>
      </c>
      <c r="J491" s="1088">
        <v>60425</v>
      </c>
      <c r="K491" s="1088">
        <v>82532</v>
      </c>
      <c r="L491" s="749"/>
    </row>
    <row r="492" spans="2:17" ht="15">
      <c r="B492" s="912" t="s">
        <v>285</v>
      </c>
      <c r="C492" s="1085">
        <v>157650</v>
      </c>
      <c r="D492" s="1088">
        <v>4336</v>
      </c>
      <c r="E492" s="1088">
        <v>1814</v>
      </c>
      <c r="F492" s="1088">
        <v>2017</v>
      </c>
      <c r="G492" s="1088">
        <v>505</v>
      </c>
      <c r="H492" s="1088">
        <v>153314</v>
      </c>
      <c r="I492" s="1088">
        <v>26176</v>
      </c>
      <c r="J492" s="1088">
        <v>53316</v>
      </c>
      <c r="K492" s="1088">
        <v>73822</v>
      </c>
      <c r="L492" s="749"/>
    </row>
    <row r="493" spans="2:17" ht="15">
      <c r="B493" s="912" t="s">
        <v>286</v>
      </c>
      <c r="C493" s="747">
        <v>133310</v>
      </c>
      <c r="D493" s="748">
        <v>4231</v>
      </c>
      <c r="E493" s="748">
        <v>2037</v>
      </c>
      <c r="F493" s="748">
        <v>1869</v>
      </c>
      <c r="G493" s="748">
        <v>325</v>
      </c>
      <c r="H493" s="748">
        <v>129079</v>
      </c>
      <c r="I493" s="748">
        <v>21017</v>
      </c>
      <c r="J493" s="748">
        <v>43426</v>
      </c>
      <c r="K493" s="748">
        <v>64636</v>
      </c>
      <c r="L493" s="749"/>
    </row>
    <row r="494" spans="2:17" ht="15">
      <c r="B494" s="770"/>
      <c r="C494" s="750"/>
      <c r="D494" s="750"/>
      <c r="E494" s="750"/>
      <c r="F494" s="750"/>
      <c r="G494" s="750"/>
      <c r="H494" s="750"/>
      <c r="I494" s="750"/>
      <c r="J494" s="750"/>
      <c r="K494" s="750"/>
      <c r="L494" s="747"/>
    </row>
    <row r="495" spans="2:17" ht="12.75">
      <c r="B495" s="769">
        <v>2018</v>
      </c>
      <c r="C495" s="751">
        <f t="shared" ref="C495:K495" si="22">SUM(C482:C493)</f>
        <v>1944308</v>
      </c>
      <c r="D495" s="751">
        <f>SUM(D482:D493)</f>
        <v>57884</v>
      </c>
      <c r="E495" s="751">
        <f t="shared" si="22"/>
        <v>25099</v>
      </c>
      <c r="F495" s="751">
        <f t="shared" si="22"/>
        <v>29227</v>
      </c>
      <c r="G495" s="751">
        <f>SUM(G482:G493)</f>
        <v>3558</v>
      </c>
      <c r="H495" s="751">
        <f t="shared" si="22"/>
        <v>1886424</v>
      </c>
      <c r="I495" s="751">
        <f t="shared" si="22"/>
        <v>312200</v>
      </c>
      <c r="J495" s="751">
        <f t="shared" si="22"/>
        <v>605520</v>
      </c>
      <c r="K495" s="751">
        <f t="shared" si="22"/>
        <v>968704</v>
      </c>
      <c r="L495" s="751">
        <f>SUM(L482:L493)</f>
        <v>0</v>
      </c>
    </row>
    <row r="496" spans="2:17" ht="12.75">
      <c r="B496" s="767"/>
      <c r="C496" s="752"/>
      <c r="D496" s="752"/>
      <c r="E496" s="752"/>
      <c r="F496" s="752"/>
      <c r="G496" s="752"/>
      <c r="H496" s="752"/>
      <c r="I496" s="752"/>
      <c r="J496" s="752"/>
      <c r="K496" s="752"/>
      <c r="L496" s="764"/>
    </row>
    <row r="497" spans="2:12" ht="12.75">
      <c r="B497" s="767"/>
      <c r="C497" s="1309" t="s">
        <v>299</v>
      </c>
      <c r="D497" s="1309"/>
      <c r="E497" s="1309"/>
      <c r="F497" s="1309"/>
      <c r="G497" s="1309"/>
      <c r="H497" s="1309"/>
      <c r="I497" s="1309"/>
      <c r="J497" s="1309"/>
      <c r="K497" s="1309"/>
      <c r="L497" s="1310"/>
    </row>
    <row r="498" spans="2:12" ht="12.75">
      <c r="B498" s="766"/>
      <c r="C498" s="752"/>
      <c r="D498" s="752"/>
      <c r="E498" s="752"/>
      <c r="F498" s="752"/>
      <c r="G498" s="752"/>
      <c r="H498" s="752"/>
      <c r="I498" s="752"/>
      <c r="J498" s="752"/>
      <c r="K498" s="752"/>
      <c r="L498" s="764"/>
    </row>
    <row r="499" spans="2:12" ht="12.75">
      <c r="B499" s="768" t="s">
        <v>275</v>
      </c>
      <c r="C499" s="747">
        <f t="shared" ref="C499:C505" si="23">SUM(D499+H499)</f>
        <v>45099890</v>
      </c>
      <c r="D499" s="747">
        <v>252878</v>
      </c>
      <c r="E499" s="747">
        <v>84059</v>
      </c>
      <c r="F499" s="747">
        <v>124324</v>
      </c>
      <c r="G499" s="747">
        <v>44495</v>
      </c>
      <c r="H499" s="747">
        <v>44847012</v>
      </c>
      <c r="I499" s="747">
        <v>6130268</v>
      </c>
      <c r="J499" s="747">
        <v>13150822</v>
      </c>
      <c r="K499" s="747">
        <v>25565922</v>
      </c>
      <c r="L499" s="747">
        <v>0</v>
      </c>
    </row>
    <row r="500" spans="2:12" ht="12.75">
      <c r="B500" s="768" t="s">
        <v>276</v>
      </c>
      <c r="C500" s="747">
        <f t="shared" si="23"/>
        <v>44003287</v>
      </c>
      <c r="D500" s="747">
        <v>212882</v>
      </c>
      <c r="E500" s="747">
        <v>66858</v>
      </c>
      <c r="F500" s="747">
        <v>119964</v>
      </c>
      <c r="G500" s="747">
        <v>26060</v>
      </c>
      <c r="H500" s="747">
        <v>43790405</v>
      </c>
      <c r="I500" s="747">
        <v>6249605</v>
      </c>
      <c r="J500" s="747">
        <v>11767910</v>
      </c>
      <c r="K500" s="747">
        <v>25772890</v>
      </c>
      <c r="L500" s="747">
        <v>0</v>
      </c>
    </row>
    <row r="501" spans="2:12" ht="12.75">
      <c r="B501" s="768" t="s">
        <v>277</v>
      </c>
      <c r="C501" s="747">
        <f t="shared" si="23"/>
        <v>51532662</v>
      </c>
      <c r="D501" s="748">
        <v>276186</v>
      </c>
      <c r="E501" s="748">
        <v>92377</v>
      </c>
      <c r="F501" s="748">
        <v>149908</v>
      </c>
      <c r="G501" s="749">
        <v>33901</v>
      </c>
      <c r="H501" s="747">
        <v>51256476</v>
      </c>
      <c r="I501" s="748">
        <v>7135756</v>
      </c>
      <c r="J501" s="748">
        <v>13997142</v>
      </c>
      <c r="K501" s="748">
        <v>30123578</v>
      </c>
      <c r="L501" s="749">
        <v>0</v>
      </c>
    </row>
    <row r="502" spans="2:12" ht="12.75">
      <c r="B502" s="768" t="s">
        <v>278</v>
      </c>
      <c r="C502" s="747">
        <f t="shared" si="23"/>
        <v>45189937</v>
      </c>
      <c r="D502" s="747">
        <v>208679</v>
      </c>
      <c r="E502" s="750">
        <v>67024</v>
      </c>
      <c r="F502" s="750">
        <v>110501</v>
      </c>
      <c r="G502" s="747">
        <v>31154</v>
      </c>
      <c r="H502" s="747">
        <v>44981258</v>
      </c>
      <c r="I502" s="747">
        <v>6355996</v>
      </c>
      <c r="J502" s="747">
        <v>11909326</v>
      </c>
      <c r="K502" s="747">
        <v>26715936</v>
      </c>
      <c r="L502" s="747">
        <v>0</v>
      </c>
    </row>
    <row r="503" spans="2:12" ht="12.75">
      <c r="B503" s="768" t="s">
        <v>279</v>
      </c>
      <c r="C503" s="747">
        <f t="shared" si="23"/>
        <v>48304474</v>
      </c>
      <c r="D503" s="711">
        <v>222782</v>
      </c>
      <c r="E503" s="711">
        <v>65617</v>
      </c>
      <c r="F503" s="711">
        <v>131166</v>
      </c>
      <c r="G503" s="711">
        <v>25999</v>
      </c>
      <c r="H503" s="711">
        <v>48081692</v>
      </c>
      <c r="I503" s="711">
        <v>6862169</v>
      </c>
      <c r="J503" s="711">
        <v>11707521</v>
      </c>
      <c r="K503" s="713">
        <v>29512002</v>
      </c>
      <c r="L503" s="747">
        <v>0</v>
      </c>
    </row>
    <row r="504" spans="2:12" ht="12.75">
      <c r="B504" s="768" t="s">
        <v>280</v>
      </c>
      <c r="C504" s="747">
        <f t="shared" si="23"/>
        <v>51811853</v>
      </c>
      <c r="D504" s="747">
        <v>282004</v>
      </c>
      <c r="E504" s="750">
        <v>76688</v>
      </c>
      <c r="F504" s="750">
        <v>177674</v>
      </c>
      <c r="G504" s="747">
        <v>27642</v>
      </c>
      <c r="H504" s="747">
        <v>51529849</v>
      </c>
      <c r="I504" s="747">
        <v>8016005</v>
      </c>
      <c r="J504" s="747">
        <v>13339077</v>
      </c>
      <c r="K504" s="747">
        <v>30174767</v>
      </c>
      <c r="L504" s="747">
        <v>0</v>
      </c>
    </row>
    <row r="505" spans="2:12" ht="12.75">
      <c r="B505" s="768" t="s">
        <v>281</v>
      </c>
      <c r="C505" s="747">
        <f t="shared" si="23"/>
        <v>48842758</v>
      </c>
      <c r="D505" s="748">
        <v>265436</v>
      </c>
      <c r="E505" s="748">
        <v>71941</v>
      </c>
      <c r="F505" s="748">
        <v>155048</v>
      </c>
      <c r="G505" s="749">
        <v>38447</v>
      </c>
      <c r="H505" s="747">
        <v>48577322</v>
      </c>
      <c r="I505" s="748">
        <v>7658442</v>
      </c>
      <c r="J505" s="748">
        <v>14565252</v>
      </c>
      <c r="K505" s="748">
        <v>26353628</v>
      </c>
      <c r="L505" s="749">
        <v>0</v>
      </c>
    </row>
    <row r="506" spans="2:12" ht="12.75">
      <c r="B506" s="768" t="s">
        <v>282</v>
      </c>
      <c r="C506" s="747">
        <v>48263436</v>
      </c>
      <c r="D506" s="748">
        <v>256924</v>
      </c>
      <c r="E506" s="748">
        <v>69078</v>
      </c>
      <c r="F506" s="748">
        <v>147163</v>
      </c>
      <c r="G506" s="749">
        <v>40683</v>
      </c>
      <c r="H506" s="747">
        <v>48006512</v>
      </c>
      <c r="I506" s="748">
        <v>6609994</v>
      </c>
      <c r="J506" s="748">
        <v>14348975</v>
      </c>
      <c r="K506" s="748">
        <v>27047543</v>
      </c>
      <c r="L506" s="749">
        <v>0</v>
      </c>
    </row>
    <row r="507" spans="2:12" ht="12.75">
      <c r="B507" s="768" t="s">
        <v>283</v>
      </c>
      <c r="C507" s="747">
        <v>45286151</v>
      </c>
      <c r="D507" s="748">
        <v>278053</v>
      </c>
      <c r="E507" s="748">
        <v>69043</v>
      </c>
      <c r="F507" s="748">
        <v>162479</v>
      </c>
      <c r="G507" s="749">
        <v>46531</v>
      </c>
      <c r="H507" s="747">
        <v>45008098</v>
      </c>
      <c r="I507" s="748">
        <v>6477502</v>
      </c>
      <c r="J507" s="748">
        <v>13766890</v>
      </c>
      <c r="K507" s="748">
        <v>24763706</v>
      </c>
      <c r="L507" s="749">
        <v>0</v>
      </c>
    </row>
    <row r="508" spans="2:12" ht="12.75">
      <c r="B508" s="768" t="s">
        <v>284</v>
      </c>
      <c r="C508" s="1089">
        <v>51567073</v>
      </c>
      <c r="D508" s="1091">
        <v>269087</v>
      </c>
      <c r="E508" s="1091">
        <v>66984</v>
      </c>
      <c r="F508" s="1091">
        <v>160926</v>
      </c>
      <c r="G508" s="1091">
        <v>41177</v>
      </c>
      <c r="H508" s="1090">
        <v>51297986</v>
      </c>
      <c r="I508" s="1091">
        <v>7715024</v>
      </c>
      <c r="J508" s="1091">
        <v>16353050</v>
      </c>
      <c r="K508" s="1091">
        <v>27229912</v>
      </c>
      <c r="L508" s="749"/>
    </row>
    <row r="509" spans="2:12" ht="12.75">
      <c r="B509" s="768" t="s">
        <v>285</v>
      </c>
      <c r="C509" s="1089">
        <v>46086574</v>
      </c>
      <c r="D509" s="1091">
        <v>232053</v>
      </c>
      <c r="E509" s="1091">
        <v>58546</v>
      </c>
      <c r="F509" s="1091">
        <v>113020</v>
      </c>
      <c r="G509" s="1091">
        <v>60487</v>
      </c>
      <c r="H509" s="1091">
        <v>45854521</v>
      </c>
      <c r="I509" s="1091">
        <v>6971766</v>
      </c>
      <c r="J509" s="1091">
        <v>14390917</v>
      </c>
      <c r="K509" s="1091">
        <v>24491838</v>
      </c>
      <c r="L509" s="749"/>
    </row>
    <row r="510" spans="2:12" ht="12.75">
      <c r="B510" s="768" t="s">
        <v>286</v>
      </c>
      <c r="C510" s="747">
        <v>39184758</v>
      </c>
      <c r="D510" s="748">
        <v>228472</v>
      </c>
      <c r="E510" s="748">
        <v>69809</v>
      </c>
      <c r="F510" s="748">
        <v>111392</v>
      </c>
      <c r="G510" s="748">
        <v>47271</v>
      </c>
      <c r="H510" s="748">
        <v>38956286</v>
      </c>
      <c r="I510" s="748">
        <v>5576516</v>
      </c>
      <c r="J510" s="748">
        <v>11693522</v>
      </c>
      <c r="K510" s="748">
        <v>21686248</v>
      </c>
      <c r="L510" s="749"/>
    </row>
    <row r="511" spans="2:12" ht="12.75">
      <c r="B511" s="767"/>
      <c r="C511" s="750"/>
      <c r="D511" s="750"/>
      <c r="E511" s="750"/>
      <c r="F511" s="750"/>
      <c r="G511" s="750"/>
      <c r="H511" s="750"/>
      <c r="I511" s="750"/>
      <c r="J511" s="750"/>
      <c r="K511" s="750"/>
      <c r="L511" s="747"/>
    </row>
    <row r="512" spans="2:12" ht="12.75">
      <c r="B512" s="769">
        <v>2018</v>
      </c>
      <c r="C512" s="751">
        <f t="shared" ref="C512:L512" si="24">SUM(C499:C510)</f>
        <v>565172853</v>
      </c>
      <c r="D512" s="751">
        <f t="shared" si="24"/>
        <v>2985436</v>
      </c>
      <c r="E512" s="751">
        <f t="shared" si="24"/>
        <v>858024</v>
      </c>
      <c r="F512" s="751">
        <f t="shared" si="24"/>
        <v>1663565</v>
      </c>
      <c r="G512" s="751">
        <f t="shared" si="24"/>
        <v>463847</v>
      </c>
      <c r="H512" s="751">
        <f t="shared" si="24"/>
        <v>562187417</v>
      </c>
      <c r="I512" s="751">
        <f t="shared" si="24"/>
        <v>81759043</v>
      </c>
      <c r="J512" s="751">
        <f t="shared" si="24"/>
        <v>160990404</v>
      </c>
      <c r="K512" s="751">
        <f t="shared" si="24"/>
        <v>319437970</v>
      </c>
      <c r="L512" s="751">
        <f t="shared" si="24"/>
        <v>0</v>
      </c>
    </row>
    <row r="513" spans="2:12" ht="12.75">
      <c r="B513" s="998"/>
      <c r="C513" s="754"/>
      <c r="D513" s="754"/>
      <c r="E513" s="754"/>
      <c r="F513" s="754"/>
      <c r="G513" s="754"/>
      <c r="H513" s="754"/>
      <c r="I513" s="754"/>
      <c r="J513" s="754"/>
      <c r="K513" s="754"/>
      <c r="L513" s="999"/>
    </row>
    <row r="514" spans="2:12" ht="12.75" customHeight="1">
      <c r="B514" s="1311" t="s">
        <v>263</v>
      </c>
      <c r="C514" s="1295" t="s">
        <v>22</v>
      </c>
      <c r="D514" s="1295" t="s">
        <v>264</v>
      </c>
      <c r="E514" s="1300" t="s">
        <v>265</v>
      </c>
      <c r="F514" s="1301"/>
      <c r="G514" s="1302"/>
      <c r="H514" s="1303" t="s">
        <v>266</v>
      </c>
      <c r="I514" s="1313" t="s">
        <v>267</v>
      </c>
      <c r="J514" s="1314"/>
      <c r="K514" s="1314"/>
      <c r="L514" s="1315"/>
    </row>
    <row r="515" spans="2:12" ht="11.25" customHeight="1">
      <c r="B515" s="1312"/>
      <c r="C515" s="1296"/>
      <c r="D515" s="1296"/>
      <c r="E515" s="1305" t="s">
        <v>304</v>
      </c>
      <c r="F515" s="1307" t="s">
        <v>305</v>
      </c>
      <c r="G515" s="1307" t="s">
        <v>306</v>
      </c>
      <c r="H515" s="1304"/>
      <c r="I515" s="1293" t="s">
        <v>271</v>
      </c>
      <c r="J515" s="1293" t="s">
        <v>24</v>
      </c>
      <c r="K515" s="1295" t="s">
        <v>272</v>
      </c>
      <c r="L515" s="1293" t="s">
        <v>273</v>
      </c>
    </row>
    <row r="516" spans="2:12" ht="11.25" customHeight="1">
      <c r="B516" s="1312"/>
      <c r="C516" s="1296"/>
      <c r="D516" s="1296"/>
      <c r="E516" s="1306"/>
      <c r="F516" s="1308"/>
      <c r="G516" s="1308"/>
      <c r="H516" s="1304"/>
      <c r="I516" s="1297"/>
      <c r="J516" s="1297"/>
      <c r="K516" s="1316"/>
      <c r="L516" s="1297"/>
    </row>
    <row r="517" spans="2:12" ht="12.75">
      <c r="B517" s="744">
        <v>0</v>
      </c>
      <c r="C517" s="755">
        <v>1</v>
      </c>
      <c r="D517" s="755">
        <v>2</v>
      </c>
      <c r="E517" s="756">
        <v>3</v>
      </c>
      <c r="F517" s="756">
        <v>4</v>
      </c>
      <c r="G517" s="755">
        <v>5</v>
      </c>
      <c r="H517" s="755">
        <v>6</v>
      </c>
      <c r="I517" s="755">
        <v>7</v>
      </c>
      <c r="J517" s="755">
        <v>8</v>
      </c>
      <c r="K517" s="755">
        <v>9</v>
      </c>
      <c r="L517" s="755">
        <v>10</v>
      </c>
    </row>
    <row r="518" spans="2:12" ht="12.75">
      <c r="B518" s="766"/>
      <c r="C518" s="752"/>
      <c r="D518" s="752"/>
      <c r="E518" s="752"/>
      <c r="F518" s="752"/>
      <c r="G518" s="752"/>
      <c r="H518" s="752"/>
      <c r="I518" s="752"/>
      <c r="J518" s="752"/>
      <c r="K518" s="752"/>
      <c r="L518" s="764"/>
    </row>
    <row r="519" spans="2:12" ht="12.75">
      <c r="B519" s="767"/>
      <c r="C519" s="1309" t="s">
        <v>300</v>
      </c>
      <c r="D519" s="1309"/>
      <c r="E519" s="1309"/>
      <c r="F519" s="1309"/>
      <c r="G519" s="1309"/>
      <c r="H519" s="1309"/>
      <c r="I519" s="1309"/>
      <c r="J519" s="1309"/>
      <c r="K519" s="1309"/>
      <c r="L519" s="1310"/>
    </row>
    <row r="520" spans="2:12" ht="12.75">
      <c r="B520" s="767"/>
      <c r="C520" s="757"/>
      <c r="D520" s="757"/>
      <c r="E520" s="757"/>
      <c r="F520" s="757"/>
      <c r="G520" s="757"/>
      <c r="H520" s="757"/>
      <c r="I520" s="757"/>
      <c r="J520" s="757"/>
      <c r="K520" s="757"/>
      <c r="L520" s="765"/>
    </row>
    <row r="521" spans="2:12" ht="12.75">
      <c r="B521" s="768" t="s">
        <v>275</v>
      </c>
      <c r="C521" s="747">
        <f>SUM(D521+H521)</f>
        <v>90057014</v>
      </c>
      <c r="D521" s="747">
        <v>438151</v>
      </c>
      <c r="E521" s="747">
        <v>144810</v>
      </c>
      <c r="F521" s="747">
        <v>215494</v>
      </c>
      <c r="G521" s="747">
        <v>77847</v>
      </c>
      <c r="H521" s="747">
        <v>89618863</v>
      </c>
      <c r="I521" s="747">
        <v>12292165</v>
      </c>
      <c r="J521" s="747">
        <v>27496766</v>
      </c>
      <c r="K521" s="747">
        <v>49829932</v>
      </c>
      <c r="L521" s="747">
        <v>0</v>
      </c>
    </row>
    <row r="522" spans="2:12" ht="12.75">
      <c r="B522" s="768" t="s">
        <v>276</v>
      </c>
      <c r="C522" s="747">
        <f t="shared" ref="C522:C526" si="25">SUM(D522+H522)</f>
        <v>87625873</v>
      </c>
      <c r="D522" s="747">
        <v>376411</v>
      </c>
      <c r="E522" s="747">
        <v>117606</v>
      </c>
      <c r="F522" s="747">
        <v>212849</v>
      </c>
      <c r="G522" s="747">
        <v>45956</v>
      </c>
      <c r="H522" s="747">
        <v>87249462</v>
      </c>
      <c r="I522" s="747">
        <v>12525302</v>
      </c>
      <c r="J522" s="747">
        <v>24475372</v>
      </c>
      <c r="K522" s="747">
        <v>50248788</v>
      </c>
      <c r="L522" s="747">
        <v>0</v>
      </c>
    </row>
    <row r="523" spans="2:12" ht="12.75">
      <c r="B523" s="768" t="s">
        <v>277</v>
      </c>
      <c r="C523" s="747">
        <f t="shared" si="25"/>
        <v>102956905</v>
      </c>
      <c r="D523" s="748">
        <v>484939</v>
      </c>
      <c r="E523" s="748">
        <v>160312</v>
      </c>
      <c r="F523" s="748">
        <v>263733</v>
      </c>
      <c r="G523" s="749">
        <v>60894</v>
      </c>
      <c r="H523" s="747">
        <v>102471966</v>
      </c>
      <c r="I523" s="748">
        <v>14376293</v>
      </c>
      <c r="J523" s="748">
        <v>29217947</v>
      </c>
      <c r="K523" s="748">
        <v>58877726</v>
      </c>
      <c r="L523" s="749">
        <v>0</v>
      </c>
    </row>
    <row r="524" spans="2:12" ht="12.75">
      <c r="B524" s="768" t="s">
        <v>278</v>
      </c>
      <c r="C524" s="747">
        <f t="shared" si="25"/>
        <v>89833124</v>
      </c>
      <c r="D524" s="747">
        <v>369992</v>
      </c>
      <c r="E524" s="750">
        <v>117042</v>
      </c>
      <c r="F524" s="750">
        <v>198243</v>
      </c>
      <c r="G524" s="750">
        <v>54707</v>
      </c>
      <c r="H524" s="747">
        <v>89463132</v>
      </c>
      <c r="I524" s="750">
        <v>12659311</v>
      </c>
      <c r="J524" s="750">
        <v>24713683</v>
      </c>
      <c r="K524" s="750">
        <v>52090138</v>
      </c>
      <c r="L524" s="750">
        <v>0</v>
      </c>
    </row>
    <row r="525" spans="2:12" ht="12.75">
      <c r="B525" s="768" t="s">
        <v>279</v>
      </c>
      <c r="C525" s="747">
        <f t="shared" si="25"/>
        <v>96131249</v>
      </c>
      <c r="D525" s="711">
        <v>388194</v>
      </c>
      <c r="E525" s="711">
        <v>117359</v>
      </c>
      <c r="F525" s="711">
        <v>226856</v>
      </c>
      <c r="G525" s="711">
        <v>43979</v>
      </c>
      <c r="H525" s="711">
        <v>95743055</v>
      </c>
      <c r="I525" s="711">
        <v>13695188</v>
      </c>
      <c r="J525" s="711">
        <v>24193988</v>
      </c>
      <c r="K525" s="711">
        <v>57853879</v>
      </c>
      <c r="L525" s="713">
        <v>0</v>
      </c>
    </row>
    <row r="526" spans="2:12" ht="12.75">
      <c r="B526" s="768" t="s">
        <v>280</v>
      </c>
      <c r="C526" s="747">
        <f t="shared" si="25"/>
        <v>106478761</v>
      </c>
      <c r="D526" s="747">
        <v>490758</v>
      </c>
      <c r="E526" s="750">
        <v>133555</v>
      </c>
      <c r="F526" s="750">
        <v>309712</v>
      </c>
      <c r="G526" s="750">
        <v>47491</v>
      </c>
      <c r="H526" s="747">
        <v>105988003</v>
      </c>
      <c r="I526" s="750">
        <v>16711067</v>
      </c>
      <c r="J526" s="750">
        <v>28416605</v>
      </c>
      <c r="K526" s="750">
        <v>60860331</v>
      </c>
      <c r="L526" s="750">
        <v>0</v>
      </c>
    </row>
    <row r="527" spans="2:12" ht="12.75">
      <c r="B527" s="768" t="s">
        <v>281</v>
      </c>
      <c r="C527" s="747">
        <f>SUM(D527+H527)</f>
        <v>97513011</v>
      </c>
      <c r="D527" s="748">
        <v>466110</v>
      </c>
      <c r="E527" s="748">
        <v>126040</v>
      </c>
      <c r="F527" s="748">
        <v>272293</v>
      </c>
      <c r="G527" s="749">
        <v>67777</v>
      </c>
      <c r="H527" s="747">
        <v>97046901</v>
      </c>
      <c r="I527" s="748">
        <v>15281444</v>
      </c>
      <c r="J527" s="748">
        <v>30459496</v>
      </c>
      <c r="K527" s="748">
        <v>51305961</v>
      </c>
      <c r="L527" s="749">
        <v>0</v>
      </c>
    </row>
    <row r="528" spans="2:12" ht="12.75">
      <c r="B528" s="768" t="s">
        <v>282</v>
      </c>
      <c r="C528" s="747">
        <v>99779863</v>
      </c>
      <c r="D528" s="748">
        <v>453846</v>
      </c>
      <c r="E528" s="748">
        <v>121139</v>
      </c>
      <c r="F528" s="748">
        <v>255727</v>
      </c>
      <c r="G528" s="749">
        <v>76980</v>
      </c>
      <c r="H528" s="747">
        <v>99326017</v>
      </c>
      <c r="I528" s="748">
        <v>13903750</v>
      </c>
      <c r="J528" s="748">
        <v>30830195</v>
      </c>
      <c r="K528" s="748">
        <v>54592072</v>
      </c>
      <c r="L528" s="749">
        <v>0</v>
      </c>
    </row>
    <row r="529" spans="2:12" ht="12.75">
      <c r="B529" s="768" t="s">
        <v>283</v>
      </c>
      <c r="C529" s="747">
        <v>91969686</v>
      </c>
      <c r="D529" s="747">
        <v>483179</v>
      </c>
      <c r="E529" s="750">
        <v>120441</v>
      </c>
      <c r="F529" s="750">
        <v>282316</v>
      </c>
      <c r="G529" s="750">
        <v>80422</v>
      </c>
      <c r="H529" s="747">
        <v>91486507</v>
      </c>
      <c r="I529" s="750">
        <v>13573553</v>
      </c>
      <c r="J529" s="750">
        <v>29620194</v>
      </c>
      <c r="K529" s="750">
        <v>48292760</v>
      </c>
      <c r="L529" s="750">
        <v>0</v>
      </c>
    </row>
    <row r="530" spans="2:12" ht="12.75">
      <c r="B530" s="768" t="s">
        <v>284</v>
      </c>
      <c r="C530" s="1092">
        <v>103129786</v>
      </c>
      <c r="D530" s="1094">
        <v>466381</v>
      </c>
      <c r="E530" s="1094">
        <v>115783</v>
      </c>
      <c r="F530" s="1094">
        <v>279344</v>
      </c>
      <c r="G530" s="1094">
        <v>71254</v>
      </c>
      <c r="H530" s="1093">
        <v>102663405</v>
      </c>
      <c r="I530" s="1094">
        <v>15418876</v>
      </c>
      <c r="J530" s="1094">
        <v>33786806</v>
      </c>
      <c r="K530" s="1094">
        <v>53457723</v>
      </c>
      <c r="L530" s="749"/>
    </row>
    <row r="531" spans="2:12" ht="12.75">
      <c r="B531" s="768" t="s">
        <v>285</v>
      </c>
      <c r="C531" s="1092">
        <v>92254109</v>
      </c>
      <c r="D531" s="1094">
        <v>409307</v>
      </c>
      <c r="E531" s="1094">
        <v>101133</v>
      </c>
      <c r="F531" s="1094">
        <v>196225</v>
      </c>
      <c r="G531" s="1095">
        <v>111949</v>
      </c>
      <c r="H531" s="1096">
        <v>91844802</v>
      </c>
      <c r="I531" s="1094">
        <v>13938872</v>
      </c>
      <c r="J531" s="1094">
        <v>29955939</v>
      </c>
      <c r="K531" s="1094">
        <v>47949991</v>
      </c>
      <c r="L531" s="749"/>
    </row>
    <row r="532" spans="2:12" ht="12.75">
      <c r="B532" s="768" t="s">
        <v>286</v>
      </c>
      <c r="C532" s="747">
        <v>78132290</v>
      </c>
      <c r="D532" s="748">
        <v>398393</v>
      </c>
      <c r="E532" s="748">
        <v>124025</v>
      </c>
      <c r="F532" s="748">
        <v>193496</v>
      </c>
      <c r="G532" s="749">
        <v>80872</v>
      </c>
      <c r="H532" s="758">
        <v>77733897</v>
      </c>
      <c r="I532" s="748">
        <v>11141565</v>
      </c>
      <c r="J532" s="748">
        <v>24343592</v>
      </c>
      <c r="K532" s="748">
        <v>42248740</v>
      </c>
      <c r="L532" s="749"/>
    </row>
    <row r="533" spans="2:12" ht="12.75">
      <c r="B533" s="768"/>
      <c r="C533" s="759"/>
      <c r="D533" s="760"/>
      <c r="E533" s="761"/>
      <c r="F533" s="761"/>
      <c r="G533" s="761"/>
      <c r="H533" s="760"/>
      <c r="I533" s="761"/>
      <c r="J533" s="761"/>
      <c r="K533" s="761"/>
      <c r="L533" s="761"/>
    </row>
    <row r="534" spans="2:12" ht="12.75">
      <c r="B534" s="769">
        <v>2018</v>
      </c>
      <c r="C534" s="762">
        <f t="shared" ref="C534:K534" si="26">SUM(C521:C532)</f>
        <v>1135861671</v>
      </c>
      <c r="D534" s="762">
        <f t="shared" si="26"/>
        <v>5225661</v>
      </c>
      <c r="E534" s="762">
        <f t="shared" si="26"/>
        <v>1499245</v>
      </c>
      <c r="F534" s="762">
        <f t="shared" si="26"/>
        <v>2906288</v>
      </c>
      <c r="G534" s="762">
        <f t="shared" si="26"/>
        <v>820128</v>
      </c>
      <c r="H534" s="762">
        <f t="shared" si="26"/>
        <v>1130636010</v>
      </c>
      <c r="I534" s="762">
        <f t="shared" si="26"/>
        <v>165517386</v>
      </c>
      <c r="J534" s="762">
        <f t="shared" si="26"/>
        <v>337510583</v>
      </c>
      <c r="K534" s="762">
        <f t="shared" si="26"/>
        <v>627608041</v>
      </c>
      <c r="L534" s="762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301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275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276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277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278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279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280</v>
      </c>
      <c r="C543" s="591">
        <f t="shared" ref="C543:K543" si="33">C526/C487</f>
        <v>585.97217040057672</v>
      </c>
      <c r="D543" s="591">
        <f t="shared" si="33"/>
        <v>90.229453943739657</v>
      </c>
      <c r="E543" s="591">
        <f t="shared" si="33"/>
        <v>62.731329262564586</v>
      </c>
      <c r="F543" s="591">
        <f t="shared" si="33"/>
        <v>100.29533678756476</v>
      </c>
      <c r="G543" s="591">
        <f t="shared" si="33"/>
        <v>213.92342342342343</v>
      </c>
      <c r="H543" s="591">
        <f t="shared" si="33"/>
        <v>601.26849677207076</v>
      </c>
      <c r="I543" s="591">
        <f t="shared" si="33"/>
        <v>533.96814289366057</v>
      </c>
      <c r="J543" s="591">
        <f t="shared" si="33"/>
        <v>553.90832716073453</v>
      </c>
      <c r="K543" s="591">
        <f t="shared" si="33"/>
        <v>649.6896857252658</v>
      </c>
      <c r="L543" s="569"/>
    </row>
    <row r="544" spans="2:12" ht="15.75">
      <c r="B544" s="561" t="s">
        <v>281</v>
      </c>
      <c r="C544" s="591">
        <f t="shared" ref="C544:K544" si="34">C527/C488</f>
        <v>580.9879111058151</v>
      </c>
      <c r="D544" s="591">
        <f t="shared" si="34"/>
        <v>93.184726109556181</v>
      </c>
      <c r="E544" s="591">
        <f t="shared" si="34"/>
        <v>61.184466019417478</v>
      </c>
      <c r="F544" s="591">
        <f t="shared" si="34"/>
        <v>103.45478723404256</v>
      </c>
      <c r="G544" s="591">
        <f t="shared" si="34"/>
        <v>218.63548387096773</v>
      </c>
      <c r="H544" s="591">
        <f t="shared" si="34"/>
        <v>595.97207654233046</v>
      </c>
      <c r="I544" s="591">
        <f t="shared" si="34"/>
        <v>530.97442668519807</v>
      </c>
      <c r="J544" s="591">
        <f t="shared" si="34"/>
        <v>555.68825482540956</v>
      </c>
      <c r="K544" s="591">
        <f t="shared" si="34"/>
        <v>647.4428474080056</v>
      </c>
      <c r="L544" s="569"/>
    </row>
    <row r="545" spans="2:12" ht="15.75">
      <c r="B545" s="561" t="s">
        <v>282</v>
      </c>
      <c r="C545" s="591">
        <f t="shared" ref="C545:K545" si="35">C528/C489</f>
        <v>579.34751027707455</v>
      </c>
      <c r="D545" s="591">
        <f t="shared" si="35"/>
        <v>94.061347150259067</v>
      </c>
      <c r="E545" s="591">
        <f t="shared" si="35"/>
        <v>63.523335081279498</v>
      </c>
      <c r="F545" s="591">
        <f t="shared" si="35"/>
        <v>98.774430281962154</v>
      </c>
      <c r="G545" s="591">
        <f t="shared" si="35"/>
        <v>233.98176291793314</v>
      </c>
      <c r="H545" s="591">
        <f t="shared" si="35"/>
        <v>593.33474907857089</v>
      </c>
      <c r="I545" s="591">
        <f t="shared" si="35"/>
        <v>526.01959745762713</v>
      </c>
      <c r="J545" s="591">
        <f t="shared" si="35"/>
        <v>543.69447138700286</v>
      </c>
      <c r="K545" s="591">
        <f t="shared" si="35"/>
        <v>647.85408112405958</v>
      </c>
      <c r="L545" s="569"/>
    </row>
    <row r="546" spans="2:12" ht="15.75">
      <c r="B546" s="561" t="s">
        <v>283</v>
      </c>
      <c r="C546" s="591">
        <f t="shared" ref="C546:K546" si="36">C529/C490</f>
        <v>574.44791725223456</v>
      </c>
      <c r="D546" s="591">
        <f t="shared" si="36"/>
        <v>92.403710078408878</v>
      </c>
      <c r="E546" s="591">
        <f t="shared" si="36"/>
        <v>62.211260330578511</v>
      </c>
      <c r="F546" s="591">
        <f t="shared" si="36"/>
        <v>96.353583617747447</v>
      </c>
      <c r="G546" s="591">
        <f t="shared" si="36"/>
        <v>221.54820936639118</v>
      </c>
      <c r="H546" s="591">
        <f t="shared" si="36"/>
        <v>590.72335218761305</v>
      </c>
      <c r="I546" s="591">
        <f t="shared" si="36"/>
        <v>524.98754592922069</v>
      </c>
      <c r="J546" s="591">
        <f t="shared" si="36"/>
        <v>549.20353030612057</v>
      </c>
      <c r="K546" s="591">
        <f t="shared" si="36"/>
        <v>643.18310159288262</v>
      </c>
      <c r="L546" s="569"/>
    </row>
    <row r="547" spans="2:12" ht="15.75">
      <c r="B547" s="561" t="s">
        <v>284</v>
      </c>
      <c r="C547" s="591">
        <f t="shared" ref="C547:K547" si="37">C530/C491</f>
        <v>583.04614967124792</v>
      </c>
      <c r="D547" s="591">
        <f t="shared" si="37"/>
        <v>94.390002023881806</v>
      </c>
      <c r="E547" s="591">
        <f t="shared" si="37"/>
        <v>60.970510795155342</v>
      </c>
      <c r="F547" s="591">
        <f t="shared" si="37"/>
        <v>100.95554752439465</v>
      </c>
      <c r="G547" s="591">
        <f t="shared" si="37"/>
        <v>259.10545454545456</v>
      </c>
      <c r="H547" s="591">
        <f t="shared" si="37"/>
        <v>597.08854833081307</v>
      </c>
      <c r="I547" s="591">
        <f t="shared" si="37"/>
        <v>531.99723976123937</v>
      </c>
      <c r="J547" s="591">
        <f t="shared" si="37"/>
        <v>559.15276789408358</v>
      </c>
      <c r="K547" s="591">
        <f t="shared" si="37"/>
        <v>647.72116270052823</v>
      </c>
      <c r="L547" s="569"/>
    </row>
    <row r="548" spans="2:12" ht="15.75">
      <c r="B548" s="561" t="s">
        <v>285</v>
      </c>
      <c r="C548" s="591">
        <f t="shared" ref="C548:K548" si="38">C531/C492</f>
        <v>585.1830574056454</v>
      </c>
      <c r="D548" s="591">
        <f t="shared" si="38"/>
        <v>94.397370848708491</v>
      </c>
      <c r="E548" s="591">
        <f t="shared" si="38"/>
        <v>55.75137816979052</v>
      </c>
      <c r="F548" s="591">
        <f t="shared" si="38"/>
        <v>97.285572632622703</v>
      </c>
      <c r="G548" s="591">
        <f t="shared" si="38"/>
        <v>221.68118811881189</v>
      </c>
      <c r="H548" s="591">
        <f t="shared" si="38"/>
        <v>599.06337320792625</v>
      </c>
      <c r="I548" s="591">
        <f t="shared" si="38"/>
        <v>532.50580684596582</v>
      </c>
      <c r="J548" s="591">
        <f t="shared" si="38"/>
        <v>561.85645959936983</v>
      </c>
      <c r="K548" s="591">
        <f t="shared" si="38"/>
        <v>649.53524694535508</v>
      </c>
      <c r="L548" s="569"/>
    </row>
    <row r="549" spans="2:12" ht="16.5" thickBot="1">
      <c r="B549" s="570" t="s">
        <v>286</v>
      </c>
      <c r="C549" s="592">
        <f t="shared" ref="C549" si="39">C532/C493</f>
        <v>586.0947415797765</v>
      </c>
      <c r="D549" s="592">
        <f>D532/D493</f>
        <v>94.160482155518793</v>
      </c>
      <c r="E549" s="592">
        <f t="shared" ref="E549:K549" si="40">E532/E493</f>
        <v>60.886107020127639</v>
      </c>
      <c r="F549" s="592">
        <f t="shared" si="40"/>
        <v>103.52915997859819</v>
      </c>
      <c r="G549" s="592">
        <f t="shared" si="40"/>
        <v>248.83692307692309</v>
      </c>
      <c r="H549" s="592">
        <f t="shared" si="40"/>
        <v>602.21954771883884</v>
      </c>
      <c r="I549" s="592">
        <f t="shared" si="40"/>
        <v>530.1215682542703</v>
      </c>
      <c r="J549" s="592">
        <f t="shared" si="40"/>
        <v>560.57642886749875</v>
      </c>
      <c r="K549" s="592">
        <f t="shared" si="40"/>
        <v>653.64100501268638</v>
      </c>
      <c r="L549" s="572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A39" sqref="A39:N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17" t="s">
        <v>366</v>
      </c>
      <c r="B1" s="1317"/>
      <c r="C1" s="1317"/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1317"/>
    </row>
    <row r="2" spans="1:14" ht="13.5" thickBot="1">
      <c r="B2" s="1119"/>
      <c r="C2" s="1119"/>
      <c r="D2" s="1119"/>
      <c r="E2" s="1119"/>
      <c r="F2" s="1119"/>
      <c r="G2" s="1120" t="s">
        <v>367</v>
      </c>
      <c r="H2" s="1119"/>
      <c r="I2" s="1119"/>
      <c r="J2" s="1119"/>
      <c r="K2" s="1119"/>
      <c r="L2" s="1119"/>
      <c r="M2" s="1119"/>
      <c r="N2" s="1119"/>
    </row>
    <row r="3" spans="1:14" ht="14.25" thickBot="1">
      <c r="A3" s="1321" t="s">
        <v>368</v>
      </c>
      <c r="B3" s="1322" t="s">
        <v>223</v>
      </c>
      <c r="C3" s="1322" t="s">
        <v>224</v>
      </c>
      <c r="D3" s="1322" t="s">
        <v>225</v>
      </c>
      <c r="E3" s="1322" t="s">
        <v>226</v>
      </c>
      <c r="F3" s="1322" t="s">
        <v>227</v>
      </c>
      <c r="G3" s="1322" t="s">
        <v>228</v>
      </c>
      <c r="H3" s="1322" t="s">
        <v>229</v>
      </c>
      <c r="I3" s="1322" t="s">
        <v>230</v>
      </c>
      <c r="J3" s="1322" t="s">
        <v>231</v>
      </c>
      <c r="K3" s="1322" t="s">
        <v>232</v>
      </c>
      <c r="L3" s="1322" t="s">
        <v>233</v>
      </c>
      <c r="M3" s="1322" t="s">
        <v>234</v>
      </c>
      <c r="N3" s="1322" t="s">
        <v>241</v>
      </c>
    </row>
    <row r="4" spans="1:14" ht="13.5">
      <c r="A4" s="1121">
        <v>2004</v>
      </c>
      <c r="B4" s="1122">
        <v>299.39999999999998</v>
      </c>
      <c r="C4" s="1122">
        <v>296.39999999999998</v>
      </c>
      <c r="D4" s="1122">
        <v>293.7</v>
      </c>
      <c r="E4" s="1122">
        <v>293.5</v>
      </c>
      <c r="F4" s="1122">
        <v>293.5</v>
      </c>
      <c r="G4" s="1122">
        <v>291.60000000000002</v>
      </c>
      <c r="H4" s="1122">
        <v>290.2</v>
      </c>
      <c r="I4" s="1122">
        <v>286.3</v>
      </c>
      <c r="J4" s="1122">
        <v>285.39999999999998</v>
      </c>
      <c r="K4" s="1122">
        <v>285.10000000000002</v>
      </c>
      <c r="L4" s="1122">
        <v>291.2</v>
      </c>
      <c r="M4" s="1122">
        <v>297.8</v>
      </c>
      <c r="N4" s="1123">
        <v>291.3</v>
      </c>
    </row>
    <row r="5" spans="1:14" ht="13.5">
      <c r="A5" s="1124">
        <v>2005</v>
      </c>
      <c r="B5" s="1125">
        <v>304.10000000000002</v>
      </c>
      <c r="C5" s="1125">
        <v>308.10000000000002</v>
      </c>
      <c r="D5" s="1125">
        <v>308.2</v>
      </c>
      <c r="E5" s="1125">
        <v>310.89999999999998</v>
      </c>
      <c r="F5" s="1125">
        <v>309.89999999999998</v>
      </c>
      <c r="G5" s="1125">
        <v>309.10000000000002</v>
      </c>
      <c r="H5" s="1125">
        <v>307</v>
      </c>
      <c r="I5" s="1125">
        <v>300.60000000000002</v>
      </c>
      <c r="J5" s="1125">
        <v>303.3</v>
      </c>
      <c r="K5" s="1125">
        <v>304.3</v>
      </c>
      <c r="L5" s="1125">
        <v>311.8</v>
      </c>
      <c r="M5" s="1125">
        <v>315.5</v>
      </c>
      <c r="N5" s="1126">
        <v>307.60000000000002</v>
      </c>
    </row>
    <row r="6" spans="1:14" ht="13.5">
      <c r="A6" s="1124">
        <v>2006</v>
      </c>
      <c r="B6" s="1125">
        <v>317.10000000000002</v>
      </c>
      <c r="C6" s="1125">
        <v>319.89999999999998</v>
      </c>
      <c r="D6" s="1125">
        <v>324</v>
      </c>
      <c r="E6" s="1125">
        <v>319.5</v>
      </c>
      <c r="F6" s="1125">
        <v>325.8</v>
      </c>
      <c r="G6" s="1125">
        <v>323.8</v>
      </c>
      <c r="H6" s="1125">
        <v>312.8</v>
      </c>
      <c r="I6" s="1125">
        <v>313</v>
      </c>
      <c r="J6" s="1125">
        <v>315.2</v>
      </c>
      <c r="K6" s="1125">
        <v>311.2</v>
      </c>
      <c r="L6" s="1125">
        <v>316.2</v>
      </c>
      <c r="M6" s="1125">
        <v>321.8</v>
      </c>
      <c r="N6" s="1126">
        <v>318.7</v>
      </c>
    </row>
    <row r="7" spans="1:14" ht="13.5">
      <c r="A7" s="1124">
        <v>2007</v>
      </c>
      <c r="B7" s="1125">
        <v>325.7</v>
      </c>
      <c r="C7" s="1125">
        <v>327.9</v>
      </c>
      <c r="D7" s="1125">
        <v>329.1</v>
      </c>
      <c r="E7" s="1125">
        <v>329.9</v>
      </c>
      <c r="F7" s="1125">
        <v>328.7</v>
      </c>
      <c r="G7" s="1125">
        <v>330</v>
      </c>
      <c r="H7" s="1125">
        <v>327.9</v>
      </c>
      <c r="I7" s="1125">
        <v>324</v>
      </c>
      <c r="J7" s="1125">
        <v>329.3</v>
      </c>
      <c r="K7" s="1125">
        <v>312.8</v>
      </c>
      <c r="L7" s="1125">
        <v>317.5</v>
      </c>
      <c r="M7" s="1125">
        <v>319</v>
      </c>
      <c r="N7" s="1126">
        <v>325.39999999999998</v>
      </c>
    </row>
    <row r="8" spans="1:14" ht="13.5">
      <c r="A8" s="1124">
        <v>2008</v>
      </c>
      <c r="B8" s="1125">
        <v>326.5</v>
      </c>
      <c r="C8" s="1125">
        <v>327</v>
      </c>
      <c r="D8" s="1125">
        <v>324.5</v>
      </c>
      <c r="E8" s="1125">
        <v>322.60000000000002</v>
      </c>
      <c r="F8" s="1125">
        <v>325.7</v>
      </c>
      <c r="G8" s="1125">
        <v>323.8</v>
      </c>
      <c r="H8" s="1125">
        <v>317</v>
      </c>
      <c r="I8" s="1125">
        <v>314.39999999999998</v>
      </c>
      <c r="J8" s="1125">
        <v>314.60000000000002</v>
      </c>
      <c r="K8" s="1125">
        <v>310.5</v>
      </c>
      <c r="L8" s="1125">
        <v>315.10000000000002</v>
      </c>
      <c r="M8" s="1125">
        <v>321.7</v>
      </c>
      <c r="N8" s="1126">
        <v>320.39999999999998</v>
      </c>
    </row>
    <row r="9" spans="1:14" ht="13.5">
      <c r="A9" s="1124">
        <v>2009</v>
      </c>
      <c r="B9" s="1125">
        <v>322.2</v>
      </c>
      <c r="C9" s="1125">
        <v>324.3</v>
      </c>
      <c r="D9" s="1125">
        <v>325.89999999999998</v>
      </c>
      <c r="E9" s="1125">
        <v>324.2</v>
      </c>
      <c r="F9" s="1125">
        <v>325.3</v>
      </c>
      <c r="G9" s="1125">
        <v>324.5</v>
      </c>
      <c r="H9" s="1125">
        <v>323.3</v>
      </c>
      <c r="I9" s="1125">
        <v>316.2</v>
      </c>
      <c r="J9" s="1125">
        <v>320.10000000000002</v>
      </c>
      <c r="K9" s="1125">
        <v>320</v>
      </c>
      <c r="L9" s="1125">
        <v>324.5</v>
      </c>
      <c r="M9" s="1125">
        <v>330</v>
      </c>
      <c r="N9" s="1127">
        <v>323.60000000000002</v>
      </c>
    </row>
    <row r="10" spans="1:14" ht="13.5">
      <c r="A10" s="1124">
        <v>2010</v>
      </c>
      <c r="B10" s="1125">
        <v>333.4</v>
      </c>
      <c r="C10" s="1125">
        <v>341.3</v>
      </c>
      <c r="D10" s="1125">
        <v>335.1</v>
      </c>
      <c r="E10" s="1125">
        <v>343.1</v>
      </c>
      <c r="F10" s="1125">
        <v>346.2</v>
      </c>
      <c r="G10" s="1125">
        <v>345.9</v>
      </c>
      <c r="H10" s="1125">
        <v>340.4</v>
      </c>
      <c r="I10" s="1125">
        <v>336.9</v>
      </c>
      <c r="J10" s="1125">
        <v>334.2</v>
      </c>
      <c r="K10" s="1125">
        <v>325.7</v>
      </c>
      <c r="L10" s="1125">
        <v>326.39999999999998</v>
      </c>
      <c r="M10" s="1125">
        <v>326.3</v>
      </c>
      <c r="N10" s="1127">
        <v>335.8</v>
      </c>
    </row>
    <row r="11" spans="1:14" ht="13.5">
      <c r="A11" s="1124">
        <v>2011</v>
      </c>
      <c r="B11" s="1125">
        <v>325.60000000000002</v>
      </c>
      <c r="C11" s="1125">
        <v>323.5</v>
      </c>
      <c r="D11" s="1125">
        <v>322.8</v>
      </c>
      <c r="E11" s="1125">
        <v>323</v>
      </c>
      <c r="F11" s="1125">
        <v>326.89999999999998</v>
      </c>
      <c r="G11" s="1125">
        <v>323.39999999999998</v>
      </c>
      <c r="H11" s="1125">
        <v>321.10000000000002</v>
      </c>
      <c r="I11" s="1125">
        <v>317.7</v>
      </c>
      <c r="J11" s="1125">
        <v>313</v>
      </c>
      <c r="K11" s="1125">
        <v>312.89999999999998</v>
      </c>
      <c r="L11" s="1125">
        <v>315.60000000000002</v>
      </c>
      <c r="M11" s="1125">
        <v>322.10000000000002</v>
      </c>
      <c r="N11" s="1127">
        <v>320.7</v>
      </c>
    </row>
    <row r="12" spans="1:14" ht="13.5">
      <c r="A12" s="1128">
        <v>2012</v>
      </c>
      <c r="B12" s="1129">
        <v>324.89999999999998</v>
      </c>
      <c r="C12" s="1129">
        <v>327.2</v>
      </c>
      <c r="D12" s="1129">
        <v>329</v>
      </c>
      <c r="E12" s="1129">
        <v>329.8</v>
      </c>
      <c r="F12" s="1129">
        <v>334.6</v>
      </c>
      <c r="G12" s="1129">
        <v>336.3</v>
      </c>
      <c r="H12" s="1129">
        <v>330.7</v>
      </c>
      <c r="I12" s="1129">
        <v>326.3</v>
      </c>
      <c r="J12" s="1129">
        <v>325.7</v>
      </c>
      <c r="K12" s="1129">
        <v>322</v>
      </c>
      <c r="L12" s="1129">
        <v>327.2</v>
      </c>
      <c r="M12" s="1129">
        <v>330.6</v>
      </c>
      <c r="N12" s="1130">
        <v>328.9</v>
      </c>
    </row>
    <row r="13" spans="1:14" ht="13.5">
      <c r="A13" s="1128">
        <v>2013</v>
      </c>
      <c r="B13" s="1129">
        <v>334</v>
      </c>
      <c r="C13" s="1129">
        <v>336.5</v>
      </c>
      <c r="D13" s="1129">
        <v>334.9</v>
      </c>
      <c r="E13" s="1129">
        <v>338</v>
      </c>
      <c r="F13" s="1129">
        <v>338.8</v>
      </c>
      <c r="G13" s="1129">
        <v>343</v>
      </c>
      <c r="H13" s="1129">
        <v>338.6</v>
      </c>
      <c r="I13" s="1129">
        <v>334</v>
      </c>
      <c r="J13" s="1129">
        <v>329.8</v>
      </c>
      <c r="K13" s="1129">
        <v>328.9</v>
      </c>
      <c r="L13" s="1129">
        <v>331</v>
      </c>
      <c r="M13" s="1129">
        <v>333.1</v>
      </c>
      <c r="N13" s="1130">
        <v>335.2</v>
      </c>
    </row>
    <row r="14" spans="1:14" ht="13.5">
      <c r="A14" s="1128">
        <v>2014</v>
      </c>
      <c r="B14" s="1129">
        <v>335.3</v>
      </c>
      <c r="C14" s="1129">
        <v>339.5</v>
      </c>
      <c r="D14" s="1129">
        <v>336</v>
      </c>
      <c r="E14" s="1129">
        <v>338.1</v>
      </c>
      <c r="F14" s="1129">
        <v>336</v>
      </c>
      <c r="G14" s="1129">
        <v>336.1</v>
      </c>
      <c r="H14" s="1129">
        <v>331.4</v>
      </c>
      <c r="I14" s="1129">
        <v>332.4</v>
      </c>
      <c r="J14" s="1129">
        <v>327.3</v>
      </c>
      <c r="K14" s="1129">
        <v>326.3</v>
      </c>
      <c r="L14" s="1129">
        <v>328.5</v>
      </c>
      <c r="M14" s="1129">
        <v>340.6</v>
      </c>
      <c r="N14" s="1130">
        <v>333.6</v>
      </c>
    </row>
    <row r="15" spans="1:14" ht="13.5">
      <c r="A15" s="1131">
        <v>2015</v>
      </c>
      <c r="B15" s="1132">
        <v>336</v>
      </c>
      <c r="C15" s="1132">
        <v>338.9</v>
      </c>
      <c r="D15" s="1132">
        <v>339.7</v>
      </c>
      <c r="E15" s="1132">
        <v>340.8</v>
      </c>
      <c r="F15" s="1132">
        <v>346.1</v>
      </c>
      <c r="G15" s="1132">
        <v>343.9</v>
      </c>
      <c r="H15" s="1132">
        <v>339.4</v>
      </c>
      <c r="I15" s="1132">
        <v>334</v>
      </c>
      <c r="J15" s="1132">
        <v>332.9</v>
      </c>
      <c r="K15" s="1132">
        <v>331.2</v>
      </c>
      <c r="L15" s="1132">
        <v>332.8</v>
      </c>
      <c r="M15" s="1132">
        <v>335.4</v>
      </c>
      <c r="N15" s="1133">
        <v>337.6</v>
      </c>
    </row>
    <row r="16" spans="1:14" ht="13.5">
      <c r="A16" s="1131">
        <v>2016</v>
      </c>
      <c r="B16" s="1132">
        <v>335.2</v>
      </c>
      <c r="C16" s="1132">
        <v>337.7</v>
      </c>
      <c r="D16" s="1132">
        <v>338.5</v>
      </c>
      <c r="E16" s="1132">
        <v>340.3</v>
      </c>
      <c r="F16" s="1132">
        <v>345.4</v>
      </c>
      <c r="G16" s="1132">
        <v>342.5</v>
      </c>
      <c r="H16" s="1132">
        <v>339.1</v>
      </c>
      <c r="I16" s="1132">
        <v>336.7</v>
      </c>
      <c r="J16" s="1132">
        <v>336</v>
      </c>
      <c r="K16" s="1132">
        <v>338.1</v>
      </c>
      <c r="L16" s="1132">
        <v>339.8</v>
      </c>
      <c r="M16" s="1132">
        <v>343.5</v>
      </c>
      <c r="N16" s="1133">
        <v>339.5</v>
      </c>
    </row>
    <row r="17" spans="1:14" ht="13.5">
      <c r="A17" s="1131">
        <v>2017</v>
      </c>
      <c r="B17" s="1132">
        <v>343.84877560849145</v>
      </c>
      <c r="C17" s="1132">
        <v>344.01260355448568</v>
      </c>
      <c r="D17" s="1132">
        <v>345.08323788722237</v>
      </c>
      <c r="E17" s="1132">
        <v>349.4260933003689</v>
      </c>
      <c r="F17" s="1132">
        <v>351.85998819252393</v>
      </c>
      <c r="G17" s="1132">
        <v>351.12109667545815</v>
      </c>
      <c r="H17" s="1132">
        <v>346.75726994620067</v>
      </c>
      <c r="I17" s="1132">
        <v>344.85589941972938</v>
      </c>
      <c r="J17" s="1132">
        <v>342.09908231074832</v>
      </c>
      <c r="K17" s="1132">
        <v>340.25607000681453</v>
      </c>
      <c r="L17" s="1132">
        <v>343.96423731809307</v>
      </c>
      <c r="M17" s="1132">
        <v>345.17611667491775</v>
      </c>
      <c r="N17" s="1133">
        <v>345.73613890143946</v>
      </c>
    </row>
    <row r="18" spans="1:14" ht="13.5">
      <c r="A18" s="1131">
        <v>2018</v>
      </c>
      <c r="B18" s="1132">
        <v>328.68883172082138</v>
      </c>
      <c r="C18" s="1132">
        <v>335.33083028686195</v>
      </c>
      <c r="D18" s="1132">
        <v>339.13477331184731</v>
      </c>
      <c r="E18" s="1132">
        <v>352.1288362407397</v>
      </c>
      <c r="F18" s="1132">
        <v>354.40806226015781</v>
      </c>
      <c r="G18" s="1132">
        <v>352.31798629918734</v>
      </c>
      <c r="H18" s="1132">
        <v>349.02563708344542</v>
      </c>
      <c r="I18" s="1132">
        <v>347.00933631012759</v>
      </c>
      <c r="J18" s="1132">
        <v>345.11329021489684</v>
      </c>
      <c r="K18" s="1132">
        <v>347.11988043981063</v>
      </c>
      <c r="L18" s="1132">
        <v>349.40972512323503</v>
      </c>
      <c r="M18" s="1132">
        <v>350.98601398601369</v>
      </c>
      <c r="N18" s="1133">
        <v>345.25543478260863</v>
      </c>
    </row>
    <row r="19" spans="1:14" ht="14.25" thickBot="1">
      <c r="A19" s="1134">
        <v>2019</v>
      </c>
      <c r="B19" s="1135">
        <v>354.37491656654714</v>
      </c>
      <c r="C19" s="1135"/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6"/>
    </row>
    <row r="20" spans="1:14" ht="13.5" thickBot="1">
      <c r="B20" s="1119"/>
      <c r="C20" s="1119"/>
      <c r="D20" s="1119"/>
      <c r="E20" s="1119"/>
      <c r="F20" s="1119"/>
      <c r="G20" s="1137" t="s">
        <v>369</v>
      </c>
      <c r="H20" s="1119"/>
      <c r="I20" s="1119"/>
      <c r="J20" s="1119"/>
      <c r="K20" s="1119"/>
      <c r="L20" s="1119"/>
      <c r="M20" s="1119"/>
      <c r="N20" s="1138"/>
    </row>
    <row r="21" spans="1:14" ht="14.25" thickBot="1">
      <c r="A21" s="1321" t="s">
        <v>368</v>
      </c>
      <c r="B21" s="1322" t="s">
        <v>223</v>
      </c>
      <c r="C21" s="1322" t="s">
        <v>224</v>
      </c>
      <c r="D21" s="1322" t="s">
        <v>225</v>
      </c>
      <c r="E21" s="1322" t="s">
        <v>226</v>
      </c>
      <c r="F21" s="1322" t="s">
        <v>227</v>
      </c>
      <c r="G21" s="1322" t="s">
        <v>228</v>
      </c>
      <c r="H21" s="1322" t="s">
        <v>229</v>
      </c>
      <c r="I21" s="1322" t="s">
        <v>230</v>
      </c>
      <c r="J21" s="1322" t="s">
        <v>231</v>
      </c>
      <c r="K21" s="1322" t="s">
        <v>232</v>
      </c>
      <c r="L21" s="1322" t="s">
        <v>233</v>
      </c>
      <c r="M21" s="1322" t="s">
        <v>234</v>
      </c>
      <c r="N21" s="1322" t="s">
        <v>241</v>
      </c>
    </row>
    <row r="22" spans="1:14" ht="13.5">
      <c r="A22" s="1121">
        <v>2004</v>
      </c>
      <c r="B22" s="1122">
        <v>272.2</v>
      </c>
      <c r="C22" s="1122">
        <v>271.5</v>
      </c>
      <c r="D22" s="1122">
        <v>272</v>
      </c>
      <c r="E22" s="1122">
        <v>273.10000000000002</v>
      </c>
      <c r="F22" s="1122">
        <v>267.2</v>
      </c>
      <c r="G22" s="1122">
        <v>269.60000000000002</v>
      </c>
      <c r="H22" s="1122">
        <v>261.5</v>
      </c>
      <c r="I22" s="1122">
        <v>261.39999999999998</v>
      </c>
      <c r="J22" s="1122">
        <v>264.8</v>
      </c>
      <c r="K22" s="1122">
        <v>267</v>
      </c>
      <c r="L22" s="1122">
        <v>266.39999999999998</v>
      </c>
      <c r="M22" s="1122">
        <v>271.3</v>
      </c>
      <c r="N22" s="1123">
        <v>267.3</v>
      </c>
    </row>
    <row r="23" spans="1:14" ht="13.5">
      <c r="A23" s="1124">
        <v>2005</v>
      </c>
      <c r="B23" s="1125">
        <v>272.10000000000002</v>
      </c>
      <c r="C23" s="1125">
        <v>274.8</v>
      </c>
      <c r="D23" s="1125">
        <v>271.8</v>
      </c>
      <c r="E23" s="1125">
        <v>273.39999999999998</v>
      </c>
      <c r="F23" s="1125">
        <v>271</v>
      </c>
      <c r="G23" s="1125">
        <v>266.39999999999998</v>
      </c>
      <c r="H23" s="1125">
        <v>264.60000000000002</v>
      </c>
      <c r="I23" s="1125">
        <v>261.10000000000002</v>
      </c>
      <c r="J23" s="1125">
        <v>266.60000000000002</v>
      </c>
      <c r="K23" s="1125">
        <v>272.5</v>
      </c>
      <c r="L23" s="1125">
        <v>270.60000000000002</v>
      </c>
      <c r="M23" s="1125">
        <v>272.39999999999998</v>
      </c>
      <c r="N23" s="1126">
        <v>269.2</v>
      </c>
    </row>
    <row r="24" spans="1:14" ht="13.5">
      <c r="A24" s="1124">
        <v>2006</v>
      </c>
      <c r="B24" s="1125">
        <v>275.10000000000002</v>
      </c>
      <c r="C24" s="1125">
        <v>273.39999999999998</v>
      </c>
      <c r="D24" s="1125">
        <v>273.39999999999998</v>
      </c>
      <c r="E24" s="1125">
        <v>272.89999999999998</v>
      </c>
      <c r="F24" s="1125">
        <v>270.39999999999998</v>
      </c>
      <c r="G24" s="1125">
        <v>264.2</v>
      </c>
      <c r="H24" s="1125">
        <v>260.2</v>
      </c>
      <c r="I24" s="1125">
        <v>258.10000000000002</v>
      </c>
      <c r="J24" s="1125">
        <v>263.5</v>
      </c>
      <c r="K24" s="1125">
        <v>263.89999999999998</v>
      </c>
      <c r="L24" s="1125">
        <v>264.89999999999998</v>
      </c>
      <c r="M24" s="1125">
        <v>266.89999999999998</v>
      </c>
      <c r="N24" s="1126">
        <v>267.5</v>
      </c>
    </row>
    <row r="25" spans="1:14" ht="13.5">
      <c r="A25" s="1124">
        <v>2007</v>
      </c>
      <c r="B25" s="1125">
        <v>274.10000000000002</v>
      </c>
      <c r="C25" s="1125">
        <v>274.89999999999998</v>
      </c>
      <c r="D25" s="1125">
        <v>274</v>
      </c>
      <c r="E25" s="1125">
        <v>272.3</v>
      </c>
      <c r="F25" s="1125">
        <v>271.89999999999998</v>
      </c>
      <c r="G25" s="1125">
        <v>269.2</v>
      </c>
      <c r="H25" s="1125">
        <v>267.89999999999998</v>
      </c>
      <c r="I25" s="1125">
        <v>264.60000000000002</v>
      </c>
      <c r="J25" s="1125">
        <v>266</v>
      </c>
      <c r="K25" s="1125">
        <v>268.8</v>
      </c>
      <c r="L25" s="1125">
        <v>269.10000000000002</v>
      </c>
      <c r="M25" s="1125">
        <v>271.60000000000002</v>
      </c>
      <c r="N25" s="1126">
        <v>270.2</v>
      </c>
    </row>
    <row r="26" spans="1:14" ht="13.5">
      <c r="A26" s="1124">
        <v>2008</v>
      </c>
      <c r="B26" s="1125">
        <v>273.89999999999998</v>
      </c>
      <c r="C26" s="1125">
        <v>274.89999999999998</v>
      </c>
      <c r="D26" s="1125">
        <v>273.8</v>
      </c>
      <c r="E26" s="1125">
        <v>270</v>
      </c>
      <c r="F26" s="1125">
        <v>271.89999999999998</v>
      </c>
      <c r="G26" s="1125">
        <v>270.5</v>
      </c>
      <c r="H26" s="1125">
        <v>268.60000000000002</v>
      </c>
      <c r="I26" s="1125">
        <v>265</v>
      </c>
      <c r="J26" s="1125">
        <v>266.5</v>
      </c>
      <c r="K26" s="1125">
        <v>266.60000000000002</v>
      </c>
      <c r="L26" s="1125">
        <v>269.7</v>
      </c>
      <c r="M26" s="1125">
        <v>274.60000000000002</v>
      </c>
      <c r="N26" s="1126">
        <v>270.3</v>
      </c>
    </row>
    <row r="27" spans="1:14" ht="13.5">
      <c r="A27" s="1124">
        <v>2009</v>
      </c>
      <c r="B27" s="1125">
        <v>276.8</v>
      </c>
      <c r="C27" s="1125">
        <v>274.3</v>
      </c>
      <c r="D27" s="1125">
        <v>276.39999999999998</v>
      </c>
      <c r="E27" s="1125">
        <v>273.60000000000002</v>
      </c>
      <c r="F27" s="1125">
        <v>273.8</v>
      </c>
      <c r="G27" s="1125">
        <v>272.10000000000002</v>
      </c>
      <c r="H27" s="1125">
        <v>268.60000000000002</v>
      </c>
      <c r="I27" s="1125">
        <v>266.8</v>
      </c>
      <c r="J27" s="1125">
        <v>269.5</v>
      </c>
      <c r="K27" s="1125">
        <v>271.39999999999998</v>
      </c>
      <c r="L27" s="1125">
        <v>275.60000000000002</v>
      </c>
      <c r="M27" s="1125">
        <v>277.10000000000002</v>
      </c>
      <c r="N27" s="1127">
        <v>272.8</v>
      </c>
    </row>
    <row r="28" spans="1:14" ht="13.5">
      <c r="A28" s="1124">
        <v>2010</v>
      </c>
      <c r="B28" s="1125">
        <v>278.5</v>
      </c>
      <c r="C28" s="1125">
        <v>282.10000000000002</v>
      </c>
      <c r="D28" s="1125">
        <v>281.7</v>
      </c>
      <c r="E28" s="1125">
        <v>280.5</v>
      </c>
      <c r="F28" s="1125">
        <v>280.89999999999998</v>
      </c>
      <c r="G28" s="1125">
        <v>279</v>
      </c>
      <c r="H28" s="1125">
        <v>275</v>
      </c>
      <c r="I28" s="1125">
        <v>272.89999999999998</v>
      </c>
      <c r="J28" s="1125">
        <v>275.5</v>
      </c>
      <c r="K28" s="1125">
        <v>275.10000000000002</v>
      </c>
      <c r="L28" s="1125">
        <v>275</v>
      </c>
      <c r="M28" s="1125">
        <v>277.5</v>
      </c>
      <c r="N28" s="1127">
        <v>277.8</v>
      </c>
    </row>
    <row r="29" spans="1:14" ht="13.5">
      <c r="A29" s="1124">
        <v>2011</v>
      </c>
      <c r="B29" s="1125">
        <v>280.2</v>
      </c>
      <c r="C29" s="1125">
        <v>279.3</v>
      </c>
      <c r="D29" s="1125">
        <v>279.5</v>
      </c>
      <c r="E29" s="1125">
        <v>281.39999999999998</v>
      </c>
      <c r="F29" s="1125">
        <v>279.7</v>
      </c>
      <c r="G29" s="1125">
        <v>275.89999999999998</v>
      </c>
      <c r="H29" s="1125">
        <v>274.2</v>
      </c>
      <c r="I29" s="1125">
        <v>268.2</v>
      </c>
      <c r="J29" s="1125">
        <v>259.3</v>
      </c>
      <c r="K29" s="1125">
        <v>260.89999999999998</v>
      </c>
      <c r="L29" s="1125">
        <v>262.89999999999998</v>
      </c>
      <c r="M29" s="1125">
        <v>267.2</v>
      </c>
      <c r="N29" s="1127">
        <v>271.2</v>
      </c>
    </row>
    <row r="30" spans="1:14" s="1119" customFormat="1" ht="13.5">
      <c r="A30" s="1128">
        <v>2012</v>
      </c>
      <c r="B30" s="1129">
        <v>270.2</v>
      </c>
      <c r="C30" s="1129">
        <v>267.8</v>
      </c>
      <c r="D30" s="1129">
        <v>269.60000000000002</v>
      </c>
      <c r="E30" s="1129">
        <v>266.2</v>
      </c>
      <c r="F30" s="1129">
        <v>265.3</v>
      </c>
      <c r="G30" s="1129">
        <v>265.10000000000002</v>
      </c>
      <c r="H30" s="1129">
        <v>259.10000000000002</v>
      </c>
      <c r="I30" s="1129">
        <v>258.3</v>
      </c>
      <c r="J30" s="1129">
        <v>258.89999999999998</v>
      </c>
      <c r="K30" s="1129">
        <v>261.60000000000002</v>
      </c>
      <c r="L30" s="1129">
        <v>263.2</v>
      </c>
      <c r="M30" s="1129">
        <v>267</v>
      </c>
      <c r="N30" s="1130">
        <v>264</v>
      </c>
    </row>
    <row r="31" spans="1:14" s="1119" customFormat="1" ht="13.5">
      <c r="A31" s="1128">
        <v>2013</v>
      </c>
      <c r="B31" s="1129">
        <v>269.39999999999998</v>
      </c>
      <c r="C31" s="1129">
        <v>271.89999999999998</v>
      </c>
      <c r="D31" s="1129">
        <v>270.60000000000002</v>
      </c>
      <c r="E31" s="1129">
        <v>270.89999999999998</v>
      </c>
      <c r="F31" s="1129">
        <v>266.89999999999998</v>
      </c>
      <c r="G31" s="1129">
        <v>265.89999999999998</v>
      </c>
      <c r="H31" s="1129">
        <v>262.5</v>
      </c>
      <c r="I31" s="1129">
        <v>259.3</v>
      </c>
      <c r="J31" s="1129">
        <v>261.2</v>
      </c>
      <c r="K31" s="1129">
        <v>263.10000000000002</v>
      </c>
      <c r="L31" s="1129">
        <v>265.5</v>
      </c>
      <c r="M31" s="1129">
        <v>270.2</v>
      </c>
      <c r="N31" s="1130">
        <v>266.10000000000002</v>
      </c>
    </row>
    <row r="32" spans="1:14" s="1119" customFormat="1" ht="13.5">
      <c r="A32" s="1128">
        <v>2014</v>
      </c>
      <c r="B32" s="1129">
        <v>273</v>
      </c>
      <c r="C32" s="1129">
        <v>274.60000000000002</v>
      </c>
      <c r="D32" s="1129">
        <v>271.8</v>
      </c>
      <c r="E32" s="1129">
        <v>270.39999999999998</v>
      </c>
      <c r="F32" s="1129">
        <v>268.39999999999998</v>
      </c>
      <c r="G32" s="1129">
        <v>268.60000000000002</v>
      </c>
      <c r="H32" s="1129">
        <v>264.5</v>
      </c>
      <c r="I32" s="1129">
        <v>259.7</v>
      </c>
      <c r="J32" s="1129">
        <v>261.60000000000002</v>
      </c>
      <c r="K32" s="1129">
        <v>263.39999999999998</v>
      </c>
      <c r="L32" s="1129">
        <v>264.39999999999998</v>
      </c>
      <c r="M32" s="1129">
        <v>264.8</v>
      </c>
      <c r="N32" s="1130">
        <v>267</v>
      </c>
    </row>
    <row r="33" spans="1:14" s="1119" customFormat="1" ht="13.5">
      <c r="A33" s="1131">
        <v>2015</v>
      </c>
      <c r="B33" s="1132">
        <v>270.5</v>
      </c>
      <c r="C33" s="1132">
        <v>271.5</v>
      </c>
      <c r="D33" s="1132">
        <v>272.60000000000002</v>
      </c>
      <c r="E33" s="1132">
        <v>270.89999999999998</v>
      </c>
      <c r="F33" s="1132">
        <v>273.3</v>
      </c>
      <c r="G33" s="1132">
        <v>272</v>
      </c>
      <c r="H33" s="1132">
        <v>267.8</v>
      </c>
      <c r="I33" s="1132">
        <v>262.10000000000002</v>
      </c>
      <c r="J33" s="1132">
        <v>261.39999999999998</v>
      </c>
      <c r="K33" s="1132">
        <v>264.5</v>
      </c>
      <c r="L33" s="1132">
        <v>266.60000000000002</v>
      </c>
      <c r="M33" s="1132">
        <v>268.10000000000002</v>
      </c>
      <c r="N33" s="1133">
        <v>267.89999999999998</v>
      </c>
    </row>
    <row r="34" spans="1:14" ht="13.5">
      <c r="A34" s="1131">
        <v>2016</v>
      </c>
      <c r="B34" s="1132">
        <v>270.10000000000002</v>
      </c>
      <c r="C34" s="1132">
        <v>272.10000000000002</v>
      </c>
      <c r="D34" s="1132">
        <v>268.7</v>
      </c>
      <c r="E34" s="1132">
        <v>267.7</v>
      </c>
      <c r="F34" s="1132">
        <v>266.10000000000002</v>
      </c>
      <c r="G34" s="1132">
        <v>263.60000000000002</v>
      </c>
      <c r="H34" s="1132">
        <v>259.10000000000002</v>
      </c>
      <c r="I34" s="1132">
        <v>256.7</v>
      </c>
      <c r="J34" s="1132">
        <v>259.60000000000002</v>
      </c>
      <c r="K34" s="1132">
        <v>263.8</v>
      </c>
      <c r="L34" s="1132">
        <v>267.10000000000002</v>
      </c>
      <c r="M34" s="1132">
        <v>271.10000000000002</v>
      </c>
      <c r="N34" s="1133">
        <v>265.2</v>
      </c>
    </row>
    <row r="35" spans="1:14" ht="13.5">
      <c r="A35" s="1131">
        <v>2017</v>
      </c>
      <c r="B35" s="1132">
        <v>272.88640213541373</v>
      </c>
      <c r="C35" s="1132">
        <v>276.25085307594861</v>
      </c>
      <c r="D35" s="1132">
        <v>274.85711246631678</v>
      </c>
      <c r="E35" s="1132">
        <v>274.82589285714283</v>
      </c>
      <c r="F35" s="1132">
        <v>275.79789937320038</v>
      </c>
      <c r="G35" s="1132">
        <v>275.68322171001125</v>
      </c>
      <c r="H35" s="1132">
        <v>271.12366069701773</v>
      </c>
      <c r="I35" s="1132">
        <v>265.89233861961111</v>
      </c>
      <c r="J35" s="1132">
        <v>268.51868601734992</v>
      </c>
      <c r="K35" s="1132">
        <v>269.27624185210152</v>
      </c>
      <c r="L35" s="1132">
        <v>272.87214014486779</v>
      </c>
      <c r="M35" s="1132">
        <v>275.60365369340764</v>
      </c>
      <c r="N35" s="1133">
        <v>272.59345923219968</v>
      </c>
    </row>
    <row r="36" spans="1:14" ht="13.5">
      <c r="A36" s="1131">
        <v>2018</v>
      </c>
      <c r="B36" s="1132">
        <v>271.81169536218374</v>
      </c>
      <c r="C36" s="1132">
        <v>271.62933094384721</v>
      </c>
      <c r="D36" s="1132">
        <v>275.82298136645966</v>
      </c>
      <c r="E36" s="1132">
        <v>276.47664184157117</v>
      </c>
      <c r="F36" s="1132">
        <v>276.53879641485253</v>
      </c>
      <c r="G36" s="1132">
        <v>273.5957050315024</v>
      </c>
      <c r="H36" s="1132">
        <v>267.18371383829231</v>
      </c>
      <c r="I36" s="1132">
        <v>262.45748745224398</v>
      </c>
      <c r="J36" s="1132">
        <v>265.66096423017115</v>
      </c>
      <c r="K36" s="1132">
        <v>270.12991512212</v>
      </c>
      <c r="L36" s="1132">
        <v>273.99583766909478</v>
      </c>
      <c r="M36" s="1132">
        <v>277.44326025733028</v>
      </c>
      <c r="N36" s="1133">
        <v>271.5347702055667</v>
      </c>
    </row>
    <row r="37" spans="1:14" ht="14.25" thickBot="1">
      <c r="A37" s="1134">
        <v>2019</v>
      </c>
      <c r="B37" s="1135">
        <v>281.27826336739287</v>
      </c>
      <c r="C37" s="1135"/>
      <c r="D37" s="1135"/>
      <c r="E37" s="1135"/>
      <c r="F37" s="1135"/>
      <c r="G37" s="1135"/>
      <c r="H37" s="1135"/>
      <c r="I37" s="1135"/>
      <c r="J37" s="1135"/>
      <c r="K37" s="1135"/>
      <c r="L37" s="1135"/>
      <c r="M37" s="1135"/>
      <c r="N37" s="1136"/>
    </row>
    <row r="38" spans="1:14" ht="13.5" thickBot="1">
      <c r="B38" s="1119"/>
      <c r="C38" s="1119"/>
      <c r="D38" s="1119"/>
      <c r="E38" s="1119"/>
      <c r="F38" s="1119"/>
      <c r="G38" s="1137" t="s">
        <v>370</v>
      </c>
      <c r="H38" s="1119"/>
      <c r="I38" s="1119"/>
      <c r="J38" s="1119"/>
      <c r="K38" s="1119"/>
      <c r="L38" s="1119"/>
      <c r="M38" s="1119"/>
      <c r="N38" s="1138"/>
    </row>
    <row r="39" spans="1:14" ht="14.25" thickBot="1">
      <c r="A39" s="1321" t="s">
        <v>368</v>
      </c>
      <c r="B39" s="1322" t="s">
        <v>223</v>
      </c>
      <c r="C39" s="1322" t="s">
        <v>224</v>
      </c>
      <c r="D39" s="1322" t="s">
        <v>225</v>
      </c>
      <c r="E39" s="1322" t="s">
        <v>226</v>
      </c>
      <c r="F39" s="1322" t="s">
        <v>227</v>
      </c>
      <c r="G39" s="1322" t="s">
        <v>228</v>
      </c>
      <c r="H39" s="1322" t="s">
        <v>229</v>
      </c>
      <c r="I39" s="1322" t="s">
        <v>230</v>
      </c>
      <c r="J39" s="1322" t="s">
        <v>231</v>
      </c>
      <c r="K39" s="1322" t="s">
        <v>232</v>
      </c>
      <c r="L39" s="1322" t="s">
        <v>233</v>
      </c>
      <c r="M39" s="1322" t="s">
        <v>234</v>
      </c>
      <c r="N39" s="1322" t="s">
        <v>241</v>
      </c>
    </row>
    <row r="40" spans="1:14" ht="13.5">
      <c r="A40" s="1121">
        <v>2004</v>
      </c>
      <c r="B40" s="1122">
        <v>240.7</v>
      </c>
      <c r="C40" s="1122">
        <v>241.7</v>
      </c>
      <c r="D40" s="1122">
        <v>243.7</v>
      </c>
      <c r="E40" s="1122">
        <v>237.7</v>
      </c>
      <c r="F40" s="1122">
        <v>240.8</v>
      </c>
      <c r="G40" s="1122">
        <v>241.5</v>
      </c>
      <c r="H40" s="1122">
        <v>243.3</v>
      </c>
      <c r="I40" s="1122">
        <v>237.1</v>
      </c>
      <c r="J40" s="1122">
        <v>241.6</v>
      </c>
      <c r="K40" s="1122">
        <v>238.8</v>
      </c>
      <c r="L40" s="1122">
        <v>245.7</v>
      </c>
      <c r="M40" s="1122">
        <v>249.9</v>
      </c>
      <c r="N40" s="1123">
        <v>242.4</v>
      </c>
    </row>
    <row r="41" spans="1:14" ht="13.5">
      <c r="A41" s="1124">
        <v>2005</v>
      </c>
      <c r="B41" s="1125">
        <v>253.1</v>
      </c>
      <c r="C41" s="1125">
        <v>256.89999999999998</v>
      </c>
      <c r="D41" s="1125">
        <v>255</v>
      </c>
      <c r="E41" s="1125">
        <v>253.3</v>
      </c>
      <c r="F41" s="1125">
        <v>253</v>
      </c>
      <c r="G41" s="1125">
        <v>252.2</v>
      </c>
      <c r="H41" s="1125">
        <v>251.1</v>
      </c>
      <c r="I41" s="1125">
        <v>247.9</v>
      </c>
      <c r="J41" s="1125">
        <v>246.7</v>
      </c>
      <c r="K41" s="1125">
        <v>249.2</v>
      </c>
      <c r="L41" s="1125">
        <v>250.4</v>
      </c>
      <c r="M41" s="1125">
        <v>256.2</v>
      </c>
      <c r="N41" s="1126">
        <v>251.9</v>
      </c>
    </row>
    <row r="42" spans="1:14" ht="13.5">
      <c r="A42" s="1124">
        <v>2006</v>
      </c>
      <c r="B42" s="1125">
        <v>257.8</v>
      </c>
      <c r="C42" s="1125">
        <v>258.60000000000002</v>
      </c>
      <c r="D42" s="1125">
        <v>259.39999999999998</v>
      </c>
      <c r="E42" s="1125">
        <v>256.39999999999998</v>
      </c>
      <c r="F42" s="1125">
        <v>257.60000000000002</v>
      </c>
      <c r="G42" s="1125">
        <v>256.10000000000002</v>
      </c>
      <c r="H42" s="1125">
        <v>250.4</v>
      </c>
      <c r="I42" s="1125">
        <v>248.4</v>
      </c>
      <c r="J42" s="1125">
        <v>249.2</v>
      </c>
      <c r="K42" s="1125">
        <v>246.2</v>
      </c>
      <c r="L42" s="1125">
        <v>246.3</v>
      </c>
      <c r="M42" s="1125">
        <v>251</v>
      </c>
      <c r="N42" s="1126">
        <v>253.1</v>
      </c>
    </row>
    <row r="43" spans="1:14" ht="13.5">
      <c r="A43" s="1124">
        <v>2007</v>
      </c>
      <c r="B43" s="1125">
        <v>257</v>
      </c>
      <c r="C43" s="1125">
        <v>258.60000000000002</v>
      </c>
      <c r="D43" s="1125">
        <v>258.5</v>
      </c>
      <c r="E43" s="1125">
        <v>260.5</v>
      </c>
      <c r="F43" s="1125">
        <v>258.8</v>
      </c>
      <c r="G43" s="1125">
        <v>257.5</v>
      </c>
      <c r="H43" s="1125">
        <v>254.5</v>
      </c>
      <c r="I43" s="1125">
        <v>250.9</v>
      </c>
      <c r="J43" s="1125">
        <v>249.3</v>
      </c>
      <c r="K43" s="1125">
        <v>246.9</v>
      </c>
      <c r="L43" s="1125">
        <v>251.1</v>
      </c>
      <c r="M43" s="1125">
        <v>253</v>
      </c>
      <c r="N43" s="1126">
        <v>254.3</v>
      </c>
    </row>
    <row r="44" spans="1:14" ht="13.5">
      <c r="A44" s="1124">
        <v>2008</v>
      </c>
      <c r="B44" s="1125">
        <v>260</v>
      </c>
      <c r="C44" s="1125">
        <v>259.7</v>
      </c>
      <c r="D44" s="1125">
        <v>256.5</v>
      </c>
      <c r="E44" s="1125">
        <v>253.2</v>
      </c>
      <c r="F44" s="1125">
        <v>257.89999999999998</v>
      </c>
      <c r="G44" s="1125">
        <v>255.5</v>
      </c>
      <c r="H44" s="1125">
        <v>249</v>
      </c>
      <c r="I44" s="1125">
        <v>247.1</v>
      </c>
      <c r="J44" s="1125">
        <v>246.8</v>
      </c>
      <c r="K44" s="1125">
        <v>243.8</v>
      </c>
      <c r="L44" s="1125">
        <v>247.6</v>
      </c>
      <c r="M44" s="1125">
        <v>252.5</v>
      </c>
      <c r="N44" s="1126">
        <v>252.2</v>
      </c>
    </row>
    <row r="45" spans="1:14" ht="13.5">
      <c r="A45" s="1124">
        <v>2009</v>
      </c>
      <c r="B45" s="1125">
        <v>254.8</v>
      </c>
      <c r="C45" s="1125">
        <v>256.39999999999998</v>
      </c>
      <c r="D45" s="1125">
        <v>258.2</v>
      </c>
      <c r="E45" s="1125">
        <v>257.39999999999998</v>
      </c>
      <c r="F45" s="1125">
        <v>257.39999999999998</v>
      </c>
      <c r="G45" s="1125">
        <v>255.2</v>
      </c>
      <c r="H45" s="1125">
        <v>253.6</v>
      </c>
      <c r="I45" s="1125">
        <v>250.6</v>
      </c>
      <c r="J45" s="1125">
        <v>251.8</v>
      </c>
      <c r="K45" s="1125">
        <v>252.9</v>
      </c>
      <c r="L45" s="1125">
        <v>255.6</v>
      </c>
      <c r="M45" s="1125">
        <v>260.8</v>
      </c>
      <c r="N45" s="1126">
        <v>255.4</v>
      </c>
    </row>
    <row r="46" spans="1:14" ht="13.5">
      <c r="A46" s="1124">
        <v>2010</v>
      </c>
      <c r="B46" s="1125">
        <v>261.8</v>
      </c>
      <c r="C46" s="1125">
        <v>267.39999999999998</v>
      </c>
      <c r="D46" s="1125">
        <v>265.7</v>
      </c>
      <c r="E46" s="1125">
        <v>267.89999999999998</v>
      </c>
      <c r="F46" s="1125">
        <v>268.8</v>
      </c>
      <c r="G46" s="1125">
        <v>266.89999999999998</v>
      </c>
      <c r="H46" s="1125">
        <v>264.39999999999998</v>
      </c>
      <c r="I46" s="1125">
        <v>259.89999999999998</v>
      </c>
      <c r="J46" s="1125">
        <v>258.10000000000002</v>
      </c>
      <c r="K46" s="1125">
        <v>254.5</v>
      </c>
      <c r="L46" s="1125">
        <v>258.10000000000002</v>
      </c>
      <c r="M46" s="1125">
        <v>262.5</v>
      </c>
      <c r="N46" s="1126">
        <v>262.8</v>
      </c>
    </row>
    <row r="47" spans="1:14" ht="13.5">
      <c r="A47" s="1124">
        <v>2011</v>
      </c>
      <c r="B47" s="1125">
        <v>262.7</v>
      </c>
      <c r="C47" s="1125">
        <v>262.60000000000002</v>
      </c>
      <c r="D47" s="1125">
        <v>262.2</v>
      </c>
      <c r="E47" s="1125">
        <v>261.5</v>
      </c>
      <c r="F47" s="1125">
        <v>261.2</v>
      </c>
      <c r="G47" s="1125">
        <v>258</v>
      </c>
      <c r="H47" s="1125">
        <v>256.2</v>
      </c>
      <c r="I47" s="1125">
        <v>251.1</v>
      </c>
      <c r="J47" s="1125">
        <v>250.5</v>
      </c>
      <c r="K47" s="1125">
        <v>251.1</v>
      </c>
      <c r="L47" s="1125">
        <v>253.3</v>
      </c>
      <c r="M47" s="1125">
        <v>259.5</v>
      </c>
      <c r="N47" s="1126">
        <v>257.2</v>
      </c>
    </row>
    <row r="48" spans="1:14" ht="13.5">
      <c r="A48" s="1124">
        <v>2012</v>
      </c>
      <c r="B48" s="1125">
        <v>263.39999999999998</v>
      </c>
      <c r="C48" s="1125">
        <v>263.8</v>
      </c>
      <c r="D48" s="1125">
        <v>264</v>
      </c>
      <c r="E48" s="1125">
        <v>262.5</v>
      </c>
      <c r="F48" s="1125">
        <v>265.3</v>
      </c>
      <c r="G48" s="1125">
        <v>262.2</v>
      </c>
      <c r="H48" s="1125">
        <v>260.3</v>
      </c>
      <c r="I48" s="1125">
        <v>256</v>
      </c>
      <c r="J48" s="1125">
        <v>256.2</v>
      </c>
      <c r="K48" s="1125">
        <v>257.60000000000002</v>
      </c>
      <c r="L48" s="1125">
        <v>260.7</v>
      </c>
      <c r="M48" s="1125">
        <v>263.5</v>
      </c>
      <c r="N48" s="1126">
        <v>261.3</v>
      </c>
    </row>
    <row r="49" spans="1:14" ht="13.5">
      <c r="A49" s="1124">
        <v>2013</v>
      </c>
      <c r="B49" s="1125">
        <v>263.7</v>
      </c>
      <c r="C49" s="1125">
        <v>268.2</v>
      </c>
      <c r="D49" s="1125">
        <v>266.3</v>
      </c>
      <c r="E49" s="1125">
        <v>267.2</v>
      </c>
      <c r="F49" s="1125">
        <v>267</v>
      </c>
      <c r="G49" s="1125">
        <v>269.39999999999998</v>
      </c>
      <c r="H49" s="1125">
        <v>265.3</v>
      </c>
      <c r="I49" s="1125">
        <v>261.7</v>
      </c>
      <c r="J49" s="1125">
        <v>261.2</v>
      </c>
      <c r="K49" s="1125">
        <v>259.89999999999998</v>
      </c>
      <c r="L49" s="1125">
        <v>263.3</v>
      </c>
      <c r="M49" s="1125">
        <v>265.8</v>
      </c>
      <c r="N49" s="1126">
        <v>264.8</v>
      </c>
    </row>
    <row r="50" spans="1:14" ht="13.5">
      <c r="A50" s="1128">
        <v>2014</v>
      </c>
      <c r="B50" s="1125">
        <v>267.7</v>
      </c>
      <c r="C50" s="1125">
        <v>270.8</v>
      </c>
      <c r="D50" s="1125">
        <v>267.3</v>
      </c>
      <c r="E50" s="1125">
        <v>267.2</v>
      </c>
      <c r="F50" s="1125">
        <v>267.7</v>
      </c>
      <c r="G50" s="1125">
        <v>267.39999999999998</v>
      </c>
      <c r="H50" s="1125">
        <v>264.89999999999998</v>
      </c>
      <c r="I50" s="1125">
        <v>263.3</v>
      </c>
      <c r="J50" s="1125">
        <v>260.39999999999998</v>
      </c>
      <c r="K50" s="1125">
        <v>262</v>
      </c>
      <c r="L50" s="1125">
        <v>263.3</v>
      </c>
      <c r="M50" s="1125">
        <v>267.89999999999998</v>
      </c>
      <c r="N50" s="1126">
        <v>265.7</v>
      </c>
    </row>
    <row r="51" spans="1:14" ht="13.5">
      <c r="A51" s="1131">
        <v>2015</v>
      </c>
      <c r="B51" s="1139">
        <v>270.89999999999998</v>
      </c>
      <c r="C51" s="1139">
        <v>271.7</v>
      </c>
      <c r="D51" s="1139">
        <v>270.89999999999998</v>
      </c>
      <c r="E51" s="1139">
        <v>272.5</v>
      </c>
      <c r="F51" s="1139">
        <v>274.8</v>
      </c>
      <c r="G51" s="1139">
        <v>275.7</v>
      </c>
      <c r="H51" s="1139">
        <v>272.39999999999998</v>
      </c>
      <c r="I51" s="1139">
        <v>268.60000000000002</v>
      </c>
      <c r="J51" s="1139">
        <v>266.3</v>
      </c>
      <c r="K51" s="1139">
        <v>266.10000000000002</v>
      </c>
      <c r="L51" s="1139">
        <v>268.7</v>
      </c>
      <c r="M51" s="1139">
        <v>270.39999999999998</v>
      </c>
      <c r="N51" s="1140">
        <v>270.5</v>
      </c>
    </row>
    <row r="52" spans="1:14" ht="13.5">
      <c r="A52" s="1131">
        <v>2016</v>
      </c>
      <c r="B52" s="1139">
        <v>271.7</v>
      </c>
      <c r="C52" s="1139">
        <v>271.89999999999998</v>
      </c>
      <c r="D52" s="1139">
        <v>270.2</v>
      </c>
      <c r="E52" s="1139">
        <v>272.2</v>
      </c>
      <c r="F52" s="1139">
        <v>275.5</v>
      </c>
      <c r="G52" s="1139">
        <v>274.2</v>
      </c>
      <c r="H52" s="1139">
        <v>270.5</v>
      </c>
      <c r="I52" s="1139">
        <v>268.7</v>
      </c>
      <c r="J52" s="1139">
        <v>268</v>
      </c>
      <c r="K52" s="1139">
        <v>270</v>
      </c>
      <c r="L52" s="1139">
        <v>273.2</v>
      </c>
      <c r="M52" s="1139">
        <v>276.5</v>
      </c>
      <c r="N52" s="1140">
        <v>271.8</v>
      </c>
    </row>
    <row r="53" spans="1:14" ht="13.5">
      <c r="A53" s="1131">
        <v>2017</v>
      </c>
      <c r="B53" s="1139">
        <v>276.69926282533487</v>
      </c>
      <c r="C53" s="1139">
        <v>276.47892871209154</v>
      </c>
      <c r="D53" s="1139">
        <v>278.22339935513622</v>
      </c>
      <c r="E53" s="1139">
        <v>279.34229084700496</v>
      </c>
      <c r="F53" s="1139">
        <v>281.69560720701139</v>
      </c>
      <c r="G53" s="1139">
        <v>282.87137778735314</v>
      </c>
      <c r="H53" s="1139">
        <v>277.47576558713354</v>
      </c>
      <c r="I53" s="1139">
        <v>274.10388337620998</v>
      </c>
      <c r="J53" s="1139">
        <v>273.58284883720944</v>
      </c>
      <c r="K53" s="1139">
        <v>274.03936753791561</v>
      </c>
      <c r="L53" s="1139">
        <v>275.29776603686923</v>
      </c>
      <c r="M53" s="1139">
        <v>280.80114332380572</v>
      </c>
      <c r="N53" s="1133">
        <v>277.62487398742144</v>
      </c>
    </row>
    <row r="54" spans="1:14" ht="13.5">
      <c r="A54" s="1131">
        <v>2018</v>
      </c>
      <c r="B54" s="1132">
        <v>279.54637865311327</v>
      </c>
      <c r="C54" s="1132">
        <v>282.17688062735988</v>
      </c>
      <c r="D54" s="1132">
        <v>283.66516998075673</v>
      </c>
      <c r="E54" s="1132">
        <v>284.39577732607717</v>
      </c>
      <c r="F54" s="1132">
        <v>286.91837000390598</v>
      </c>
      <c r="G54" s="1132">
        <v>286.16812790097981</v>
      </c>
      <c r="H54" s="1132">
        <v>281.7233466698047</v>
      </c>
      <c r="I54" s="1132">
        <v>279.00896414342645</v>
      </c>
      <c r="J54" s="1132">
        <v>276.36222177119254</v>
      </c>
      <c r="K54" s="1132">
        <v>278.71065267650755</v>
      </c>
      <c r="L54" s="1132">
        <v>284.00026838432649</v>
      </c>
      <c r="M54" s="1132">
        <v>284.93782985955824</v>
      </c>
      <c r="N54" s="1133">
        <v>282.28926615670917</v>
      </c>
    </row>
    <row r="55" spans="1:14" ht="14.25" thickBot="1">
      <c r="A55" s="1134">
        <v>2019</v>
      </c>
      <c r="B55" s="1135">
        <v>287.03444832750858</v>
      </c>
      <c r="C55" s="1135"/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6"/>
    </row>
    <row r="56" spans="1:14">
      <c r="I56" s="111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290" zoomScale="75" workbookViewId="0">
      <selection activeCell="AD331" sqref="AD33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19" t="s">
        <v>358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</row>
    <row r="3" spans="1:29" ht="12.75" hidden="1" customHeight="1">
      <c r="A3" s="1319"/>
      <c r="B3" s="1319"/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</row>
    <row r="4" spans="1:29" ht="12.75" hidden="1" customHeight="1">
      <c r="A4" s="1319"/>
      <c r="B4" s="1319"/>
      <c r="C4" s="1319"/>
      <c r="D4" s="1319"/>
      <c r="E4" s="1319"/>
      <c r="F4" s="1319"/>
      <c r="G4" s="1319"/>
      <c r="H4" s="1319"/>
      <c r="I4" s="1319"/>
      <c r="J4" s="1319"/>
      <c r="K4" s="1319"/>
      <c r="L4" s="1319"/>
      <c r="M4" s="1319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8" t="s">
        <v>220</v>
      </c>
      <c r="R7" s="1318"/>
      <c r="S7" s="1318"/>
      <c r="T7" s="165"/>
      <c r="U7" s="162">
        <v>2003</v>
      </c>
      <c r="V7" s="1318" t="s">
        <v>221</v>
      </c>
      <c r="W7" s="1320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8" t="s">
        <v>220</v>
      </c>
      <c r="Q16" s="1318"/>
      <c r="R16" s="1318"/>
      <c r="S16" s="1318"/>
      <c r="T16" s="163"/>
      <c r="U16" s="162">
        <v>2004</v>
      </c>
      <c r="V16" s="1318" t="s">
        <v>221</v>
      </c>
      <c r="W16" s="1318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8" t="s">
        <v>220</v>
      </c>
      <c r="Q25" s="1318"/>
      <c r="R25" s="1318"/>
      <c r="S25" s="1318"/>
      <c r="T25" s="163"/>
      <c r="U25" s="162">
        <v>2005</v>
      </c>
      <c r="V25" s="1318" t="s">
        <v>221</v>
      </c>
      <c r="W25" s="1318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8" t="s">
        <v>220</v>
      </c>
      <c r="Q34" s="1318"/>
      <c r="R34" s="1318"/>
      <c r="S34" s="1318"/>
      <c r="T34" s="163"/>
      <c r="U34" s="162">
        <v>2006</v>
      </c>
      <c r="V34" s="1318" t="s">
        <v>221</v>
      </c>
      <c r="W34" s="1318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8" t="s">
        <v>220</v>
      </c>
      <c r="Q43" s="1318"/>
      <c r="R43" s="1318"/>
      <c r="S43" s="1318"/>
      <c r="T43" s="163"/>
      <c r="U43" s="162">
        <v>2007</v>
      </c>
      <c r="V43" s="1318" t="s">
        <v>221</v>
      </c>
      <c r="W43" s="1318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8" t="s">
        <v>220</v>
      </c>
      <c r="Q52" s="1318"/>
      <c r="R52" s="1318"/>
      <c r="S52" s="1318"/>
      <c r="T52" s="163"/>
      <c r="U52" s="162">
        <v>2008</v>
      </c>
      <c r="V52" s="1318" t="s">
        <v>221</v>
      </c>
      <c r="W52" s="1318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8" t="s">
        <v>220</v>
      </c>
      <c r="Q61" s="1318"/>
      <c r="R61" s="1318"/>
      <c r="S61" s="1318"/>
      <c r="T61" s="163"/>
      <c r="U61" s="162">
        <v>2009</v>
      </c>
      <c r="V61" s="1318" t="s">
        <v>221</v>
      </c>
      <c r="W61" s="1318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8" t="s">
        <v>220</v>
      </c>
      <c r="Q70" s="1318"/>
      <c r="R70" s="1318"/>
      <c r="S70" s="1318"/>
      <c r="T70" s="163"/>
      <c r="U70" s="162">
        <v>2010</v>
      </c>
      <c r="V70" s="1318" t="s">
        <v>221</v>
      </c>
      <c r="W70" s="1318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242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243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244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245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98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246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8" t="s">
        <v>220</v>
      </c>
      <c r="Q79" s="1318"/>
      <c r="R79" s="1318"/>
      <c r="S79" s="1318"/>
      <c r="T79" s="163"/>
      <c r="U79" s="162">
        <v>2011</v>
      </c>
      <c r="V79" s="1318" t="s">
        <v>221</v>
      </c>
      <c r="W79" s="1318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242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243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244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245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98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246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8" t="s">
        <v>220</v>
      </c>
      <c r="Q88" s="1318"/>
      <c r="R88" s="1318"/>
      <c r="S88" s="1318"/>
      <c r="T88" s="163"/>
      <c r="U88" s="162">
        <v>2012</v>
      </c>
      <c r="V88" s="1318" t="s">
        <v>221</v>
      </c>
      <c r="W88" s="1318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242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243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243</v>
      </c>
      <c r="V91" s="245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244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244</v>
      </c>
      <c r="V92" s="245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245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245</v>
      </c>
      <c r="V93" s="245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98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98</v>
      </c>
      <c r="V94" s="245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246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246</v>
      </c>
      <c r="V95" s="238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8" t="s">
        <v>220</v>
      </c>
      <c r="Q97" s="1318"/>
      <c r="R97" s="1318"/>
      <c r="S97" s="1318"/>
      <c r="T97" s="163"/>
      <c r="U97" s="162">
        <v>2013</v>
      </c>
      <c r="V97" s="1318" t="s">
        <v>221</v>
      </c>
      <c r="W97" s="1318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242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243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243</v>
      </c>
      <c r="V100" s="245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244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244</v>
      </c>
      <c r="V101" s="245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245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245</v>
      </c>
      <c r="V102" s="245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98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98</v>
      </c>
      <c r="V103" s="245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246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246</v>
      </c>
      <c r="V104" s="238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8" t="s">
        <v>220</v>
      </c>
      <c r="Q106" s="1318"/>
      <c r="R106" s="1318"/>
      <c r="S106" s="1318"/>
      <c r="T106" s="163"/>
      <c r="U106" s="162">
        <v>2014</v>
      </c>
      <c r="V106" s="1318" t="s">
        <v>221</v>
      </c>
      <c r="W106" s="1318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242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8">
        <v>11877.05</v>
      </c>
      <c r="W108" s="259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60" t="s">
        <v>248</v>
      </c>
      <c r="C109" s="260" t="s">
        <v>248</v>
      </c>
      <c r="D109" s="260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2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3">
        <v>12016.449000000001</v>
      </c>
      <c r="W109" s="188">
        <v>12162.674000000001</v>
      </c>
      <c r="X109" s="163"/>
      <c r="Y109" s="216" t="s">
        <v>247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8" t="s">
        <v>220</v>
      </c>
      <c r="Q116" s="1318"/>
      <c r="R116" s="1318"/>
      <c r="S116" s="1318"/>
      <c r="T116" s="163"/>
      <c r="U116" s="162">
        <v>2015</v>
      </c>
      <c r="V116" s="1318" t="s">
        <v>221</v>
      </c>
      <c r="W116" s="1318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242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8">
        <v>12208.73</v>
      </c>
      <c r="W118" s="259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247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3">
        <v>12770.56</v>
      </c>
      <c r="W119" s="188">
        <v>12552.2</v>
      </c>
      <c r="X119" s="163"/>
      <c r="Y119" s="176" t="s">
        <v>247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8" t="s">
        <v>220</v>
      </c>
      <c r="Q126" s="1318"/>
      <c r="R126" s="1318"/>
      <c r="S126" s="1318"/>
      <c r="T126" s="163"/>
      <c r="U126" s="162">
        <v>2016</v>
      </c>
      <c r="V126" s="1318" t="s">
        <v>221</v>
      </c>
      <c r="W126" s="1318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242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242</v>
      </c>
      <c r="V128" s="258">
        <v>12190.71</v>
      </c>
      <c r="W128" s="259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247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247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3">
        <v>12782.87</v>
      </c>
      <c r="W129" s="188">
        <v>13455.603332892944</v>
      </c>
      <c r="X129" s="163"/>
      <c r="Y129" s="176" t="s">
        <v>247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6">
        <v>11419.4</v>
      </c>
      <c r="W132" s="189">
        <v>10860.788518518519</v>
      </c>
      <c r="X132" s="163"/>
      <c r="Y132" s="176" t="s">
        <v>245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8" t="s">
        <v>220</v>
      </c>
      <c r="Q136" s="1318"/>
      <c r="R136" s="1318"/>
      <c r="S136" s="1318"/>
      <c r="T136" s="163"/>
      <c r="U136" s="162">
        <v>2017</v>
      </c>
      <c r="V136" s="1318" t="s">
        <v>221</v>
      </c>
      <c r="W136" s="1318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242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4"/>
      <c r="AC138"/>
      <c r="AD138"/>
    </row>
    <row r="139" spans="1:37" ht="13.5">
      <c r="A139" s="278" t="s">
        <v>247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3">
        <v>12694.4564476386</v>
      </c>
      <c r="W139" s="188">
        <v>13339.243151482651</v>
      </c>
      <c r="X139" s="163"/>
      <c r="Y139" s="176" t="s">
        <v>247</v>
      </c>
      <c r="Z139" s="264">
        <v>13128.627909400457</v>
      </c>
      <c r="AA139" s="294"/>
      <c r="AC139"/>
      <c r="AD139"/>
    </row>
    <row r="140" spans="1:37">
      <c r="A140" s="219" t="s">
        <v>243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7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7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7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6">
        <v>13456.187110187107</v>
      </c>
      <c r="W142" s="189">
        <v>12369.75</v>
      </c>
      <c r="X142" s="163"/>
      <c r="Y142" s="176" t="s">
        <v>245</v>
      </c>
      <c r="Z142" s="267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8" t="s">
        <v>220</v>
      </c>
      <c r="Q146" s="1318"/>
      <c r="R146" s="1318"/>
      <c r="S146" s="1318"/>
      <c r="T146" s="163"/>
      <c r="U146" s="162">
        <v>2018</v>
      </c>
      <c r="V146" s="1318" t="s">
        <v>221</v>
      </c>
      <c r="W146" s="1318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5" t="s">
        <v>242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/>
      <c r="N148" s="197"/>
      <c r="O148" s="182" t="s">
        <v>242</v>
      </c>
      <c r="P148" s="240">
        <v>13494.82543256972</v>
      </c>
      <c r="Q148" s="209">
        <v>13515.181916035323</v>
      </c>
      <c r="R148" s="209">
        <v>13242.381779647045</v>
      </c>
      <c r="S148" s="259"/>
      <c r="T148" s="163"/>
      <c r="U148" s="182" t="s">
        <v>242</v>
      </c>
      <c r="V148" s="240">
        <v>13505.006881893625</v>
      </c>
      <c r="W148" s="259"/>
      <c r="X148" s="163"/>
      <c r="Y148" s="182" t="s">
        <v>242</v>
      </c>
      <c r="Z148" s="175"/>
      <c r="AA148" s="184"/>
      <c r="AB148"/>
      <c r="AC148"/>
      <c r="AD148"/>
      <c r="AE148"/>
    </row>
    <row r="149" spans="1:31">
      <c r="A149" s="278" t="s">
        <v>247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1">
        <v>13436.68855806938</v>
      </c>
      <c r="K149" s="232">
        <v>13808.465699337286</v>
      </c>
      <c r="L149" s="232">
        <v>13121.938945165341</v>
      </c>
      <c r="M149" s="188"/>
      <c r="N149" s="197"/>
      <c r="O149" s="176" t="s">
        <v>247</v>
      </c>
      <c r="P149" s="283">
        <v>13480.244994758916</v>
      </c>
      <c r="Q149" s="232">
        <v>13646.011715575618</v>
      </c>
      <c r="R149" s="232">
        <v>13387.682697752958</v>
      </c>
      <c r="S149" s="188"/>
      <c r="T149" s="163"/>
      <c r="U149" s="176" t="s">
        <v>247</v>
      </c>
      <c r="V149" s="263">
        <v>13556.472345003305</v>
      </c>
      <c r="W149" s="188"/>
      <c r="X149" s="163"/>
      <c r="Y149" s="176" t="s">
        <v>247</v>
      </c>
      <c r="Z149" s="264"/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/>
      <c r="N150" s="197"/>
      <c r="O150" s="176" t="s">
        <v>243</v>
      </c>
      <c r="P150" s="266">
        <v>14283.471633622017</v>
      </c>
      <c r="Q150" s="220">
        <v>14184.245280813526</v>
      </c>
      <c r="R150" s="220">
        <v>14162.296339843502</v>
      </c>
      <c r="S150" s="189"/>
      <c r="T150" s="163"/>
      <c r="U150" s="176" t="s">
        <v>243</v>
      </c>
      <c r="V150" s="219">
        <v>14235.11583391866</v>
      </c>
      <c r="W150" s="189"/>
      <c r="X150" s="163"/>
      <c r="Y150" s="176" t="s">
        <v>243</v>
      </c>
      <c r="Z150" s="267"/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/>
      <c r="N151" s="197"/>
      <c r="O151" s="176" t="s">
        <v>244</v>
      </c>
      <c r="P151" s="266">
        <v>14147.877504669799</v>
      </c>
      <c r="Q151" s="220">
        <v>14094.307272960828</v>
      </c>
      <c r="R151" s="220">
        <v>14072.65117395687</v>
      </c>
      <c r="S151" s="189"/>
      <c r="T151" s="163"/>
      <c r="U151" s="176" t="s">
        <v>244</v>
      </c>
      <c r="V151" s="219">
        <v>14119.018042711721</v>
      </c>
      <c r="W151" s="189"/>
      <c r="X151" s="163"/>
      <c r="Y151" s="176" t="s">
        <v>244</v>
      </c>
      <c r="Z151" s="267"/>
      <c r="AA151" s="184"/>
      <c r="AB151"/>
      <c r="AC151"/>
      <c r="AD151"/>
      <c r="AE151"/>
    </row>
    <row r="152" spans="1:31">
      <c r="A152" s="219" t="s">
        <v>245</v>
      </c>
      <c r="B152" s="220"/>
      <c r="C152" s="697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6">
        <v>11669.37</v>
      </c>
      <c r="Q152" s="220">
        <v>13911.63</v>
      </c>
      <c r="R152" s="220">
        <v>10365.881302325581</v>
      </c>
      <c r="S152" s="189"/>
      <c r="T152" s="163"/>
      <c r="U152" s="176" t="s">
        <v>245</v>
      </c>
      <c r="V152" s="266">
        <v>12250.266373056995</v>
      </c>
      <c r="W152" s="189"/>
      <c r="X152" s="163"/>
      <c r="Y152" s="176" t="s">
        <v>245</v>
      </c>
      <c r="Z152" s="267"/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/>
      <c r="N153" s="197"/>
      <c r="O153" s="176" t="s">
        <v>98</v>
      </c>
      <c r="P153" s="266">
        <v>11854.183388340227</v>
      </c>
      <c r="Q153" s="220">
        <v>12001.99412981471</v>
      </c>
      <c r="R153" s="220">
        <v>11555.336527988868</v>
      </c>
      <c r="S153" s="189"/>
      <c r="T153" s="163"/>
      <c r="U153" s="176" t="s">
        <v>98</v>
      </c>
      <c r="V153" s="219">
        <v>11925.723918073871</v>
      </c>
      <c r="W153" s="189"/>
      <c r="X153" s="163"/>
      <c r="Y153" s="176" t="s">
        <v>98</v>
      </c>
      <c r="Z153" s="267"/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90"/>
      <c r="N154" s="197"/>
      <c r="O154" s="171" t="s">
        <v>246</v>
      </c>
      <c r="P154" s="268">
        <v>13502.493781732628</v>
      </c>
      <c r="Q154" s="223">
        <v>13568.182223844509</v>
      </c>
      <c r="R154" s="223">
        <v>13420.917935467203</v>
      </c>
      <c r="S154" s="190"/>
      <c r="T154" s="163"/>
      <c r="U154" s="171" t="s">
        <v>246</v>
      </c>
      <c r="V154" s="222">
        <v>13537.266183576934</v>
      </c>
      <c r="W154" s="190"/>
      <c r="X154" s="163"/>
      <c r="Y154" s="171" t="s">
        <v>246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249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250</v>
      </c>
      <c r="S159" s="286"/>
      <c r="T159" s="286"/>
      <c r="U159" s="286"/>
      <c r="V159" s="286"/>
      <c r="W159" s="290" t="s">
        <v>250</v>
      </c>
      <c r="X159" s="286"/>
      <c r="Y159" s="286"/>
      <c r="Z159" s="290" t="s">
        <v>250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250</v>
      </c>
      <c r="N160" s="292"/>
      <c r="O160" s="291">
        <v>2003</v>
      </c>
      <c r="P160" s="293" t="s">
        <v>220</v>
      </c>
      <c r="Q160" s="293"/>
      <c r="R160" s="293"/>
      <c r="S160" s="293"/>
      <c r="T160" s="285"/>
      <c r="U160" s="291">
        <v>2003</v>
      </c>
      <c r="V160" s="293" t="s">
        <v>221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223</v>
      </c>
      <c r="C161" s="296" t="s">
        <v>224</v>
      </c>
      <c r="D161" s="296" t="s">
        <v>225</v>
      </c>
      <c r="E161" s="296" t="s">
        <v>226</v>
      </c>
      <c r="F161" s="296" t="s">
        <v>227</v>
      </c>
      <c r="G161" s="296" t="s">
        <v>228</v>
      </c>
      <c r="H161" s="296" t="s">
        <v>229</v>
      </c>
      <c r="I161" s="296" t="s">
        <v>230</v>
      </c>
      <c r="J161" s="296" t="s">
        <v>231</v>
      </c>
      <c r="K161" s="296" t="s">
        <v>232</v>
      </c>
      <c r="L161" s="296" t="s">
        <v>233</v>
      </c>
      <c r="M161" s="297" t="s">
        <v>234</v>
      </c>
      <c r="N161" s="292"/>
      <c r="O161" s="298"/>
      <c r="P161" s="299" t="s">
        <v>235</v>
      </c>
      <c r="Q161" s="299" t="s">
        <v>236</v>
      </c>
      <c r="R161" s="299" t="s">
        <v>237</v>
      </c>
      <c r="S161" s="300" t="s">
        <v>238</v>
      </c>
      <c r="T161" s="285"/>
      <c r="U161" s="298"/>
      <c r="V161" s="299" t="s">
        <v>239</v>
      </c>
      <c r="W161" s="300" t="s">
        <v>240</v>
      </c>
      <c r="X161" s="285"/>
      <c r="Y161" s="298"/>
      <c r="Z161" s="301" t="s">
        <v>241</v>
      </c>
      <c r="AB161" s="166"/>
      <c r="AC161" s="166"/>
    </row>
    <row r="162" spans="1:30" ht="15.75" thickBot="1">
      <c r="A162" s="302" t="s">
        <v>242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242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242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242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243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243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243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243</v>
      </c>
      <c r="Z163" s="307">
        <f t="shared" si="3"/>
        <v>6.1599686274509802</v>
      </c>
      <c r="AB163" s="166"/>
      <c r="AC163" s="166"/>
    </row>
    <row r="164" spans="1:30" ht="15">
      <c r="A164" s="305" t="s">
        <v>244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244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244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244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245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245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245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245</v>
      </c>
      <c r="Z165" s="309">
        <f t="shared" si="3"/>
        <v>5.8755999999999995</v>
      </c>
      <c r="AB165" s="166"/>
      <c r="AC165" s="166"/>
    </row>
    <row r="166" spans="1:30" ht="15">
      <c r="A166" s="305" t="s">
        <v>98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98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98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98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246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246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246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246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250</v>
      </c>
      <c r="N169" s="292"/>
      <c r="O169" s="291">
        <v>2004</v>
      </c>
      <c r="P169" s="293" t="s">
        <v>220</v>
      </c>
      <c r="Q169" s="293"/>
      <c r="R169" s="293"/>
      <c r="S169" s="293"/>
      <c r="T169" s="285"/>
      <c r="U169" s="291">
        <v>2004</v>
      </c>
      <c r="V169" s="293" t="s">
        <v>221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223</v>
      </c>
      <c r="C170" s="299" t="s">
        <v>224</v>
      </c>
      <c r="D170" s="299" t="s">
        <v>225</v>
      </c>
      <c r="E170" s="299" t="s">
        <v>226</v>
      </c>
      <c r="F170" s="299" t="s">
        <v>227</v>
      </c>
      <c r="G170" s="299" t="s">
        <v>228</v>
      </c>
      <c r="H170" s="299" t="s">
        <v>229</v>
      </c>
      <c r="I170" s="299" t="s">
        <v>230</v>
      </c>
      <c r="J170" s="299" t="s">
        <v>231</v>
      </c>
      <c r="K170" s="299" t="s">
        <v>232</v>
      </c>
      <c r="L170" s="299" t="s">
        <v>233</v>
      </c>
      <c r="M170" s="300" t="s">
        <v>234</v>
      </c>
      <c r="N170" s="292"/>
      <c r="O170" s="298"/>
      <c r="P170" s="299" t="s">
        <v>235</v>
      </c>
      <c r="Q170" s="299" t="s">
        <v>236</v>
      </c>
      <c r="R170" s="299" t="s">
        <v>237</v>
      </c>
      <c r="S170" s="300" t="s">
        <v>238</v>
      </c>
      <c r="T170" s="285"/>
      <c r="U170" s="298"/>
      <c r="V170" s="299" t="s">
        <v>239</v>
      </c>
      <c r="W170" s="300" t="s">
        <v>240</v>
      </c>
      <c r="X170" s="285"/>
      <c r="Y170" s="298"/>
      <c r="Z170" s="301" t="s">
        <v>241</v>
      </c>
      <c r="AA170" s="315"/>
      <c r="AB170" s="317"/>
      <c r="AD170" s="318"/>
    </row>
    <row r="171" spans="1:30" ht="15" thickBot="1">
      <c r="A171" s="311" t="s">
        <v>242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242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242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242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243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243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243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243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244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244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244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244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245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245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245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245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98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98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98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98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246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246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246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246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250</v>
      </c>
      <c r="N178" s="285"/>
      <c r="O178" s="291">
        <v>2005</v>
      </c>
      <c r="P178" s="293" t="s">
        <v>220</v>
      </c>
      <c r="Q178" s="293"/>
      <c r="R178" s="293"/>
      <c r="S178" s="293"/>
      <c r="T178" s="285"/>
      <c r="U178" s="291">
        <v>2005</v>
      </c>
      <c r="V178" s="293" t="s">
        <v>221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223</v>
      </c>
      <c r="C179" s="299" t="s">
        <v>224</v>
      </c>
      <c r="D179" s="299" t="s">
        <v>225</v>
      </c>
      <c r="E179" s="299" t="s">
        <v>226</v>
      </c>
      <c r="F179" s="299" t="s">
        <v>227</v>
      </c>
      <c r="G179" s="299" t="s">
        <v>228</v>
      </c>
      <c r="H179" s="299" t="s">
        <v>229</v>
      </c>
      <c r="I179" s="299" t="s">
        <v>230</v>
      </c>
      <c r="J179" s="299" t="s">
        <v>231</v>
      </c>
      <c r="K179" s="299" t="s">
        <v>232</v>
      </c>
      <c r="L179" s="299" t="s">
        <v>233</v>
      </c>
      <c r="M179" s="300" t="s">
        <v>234</v>
      </c>
      <c r="N179" s="292"/>
      <c r="O179" s="298"/>
      <c r="P179" s="299" t="s">
        <v>235</v>
      </c>
      <c r="Q179" s="299" t="s">
        <v>236</v>
      </c>
      <c r="R179" s="299" t="s">
        <v>237</v>
      </c>
      <c r="S179" s="300" t="s">
        <v>238</v>
      </c>
      <c r="T179" s="285"/>
      <c r="U179" s="298"/>
      <c r="V179" s="299" t="s">
        <v>239</v>
      </c>
      <c r="W179" s="300" t="s">
        <v>240</v>
      </c>
      <c r="X179" s="285"/>
      <c r="Y179" s="298"/>
      <c r="Z179" s="316" t="s">
        <v>241</v>
      </c>
      <c r="AA179" s="184"/>
      <c r="AB179" s="225"/>
    </row>
    <row r="180" spans="1:30" ht="13.5" thickBot="1">
      <c r="A180" s="311" t="s">
        <v>242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242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242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242</v>
      </c>
      <c r="Z180" s="304">
        <f t="shared" ref="Z180:Z185" si="21">(Z27/1000)/1.02</f>
        <v>7.970088235294118</v>
      </c>
      <c r="AA180" s="184"/>
    </row>
    <row r="181" spans="1:30">
      <c r="A181" s="311" t="s">
        <v>243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243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243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243</v>
      </c>
      <c r="Z181" s="309">
        <f t="shared" si="21"/>
        <v>8.756023529411765</v>
      </c>
      <c r="AA181" s="184"/>
    </row>
    <row r="182" spans="1:30">
      <c r="A182" s="305" t="s">
        <v>244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244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244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244</v>
      </c>
      <c r="Z182" s="309">
        <f t="shared" si="21"/>
        <v>8.6388647058823516</v>
      </c>
      <c r="AA182" s="184"/>
    </row>
    <row r="183" spans="1:30">
      <c r="A183" s="305" t="s">
        <v>245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245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245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245</v>
      </c>
      <c r="Z183" s="309">
        <f t="shared" si="21"/>
        <v>7.2431392156862744</v>
      </c>
      <c r="AA183" s="184"/>
    </row>
    <row r="184" spans="1:30">
      <c r="A184" s="305" t="s">
        <v>98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98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98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98</v>
      </c>
      <c r="Z184" s="309">
        <f t="shared" si="21"/>
        <v>7.1441294117647054</v>
      </c>
      <c r="AA184" s="184"/>
    </row>
    <row r="185" spans="1:30" ht="13.5" thickBot="1">
      <c r="A185" s="308" t="s">
        <v>246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246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246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246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250</v>
      </c>
      <c r="N187" s="292"/>
      <c r="O187" s="291">
        <v>2006</v>
      </c>
      <c r="P187" s="293" t="s">
        <v>220</v>
      </c>
      <c r="Q187" s="293"/>
      <c r="R187" s="293"/>
      <c r="S187" s="293"/>
      <c r="T187" s="285"/>
      <c r="U187" s="291">
        <v>2006</v>
      </c>
      <c r="V187" s="293" t="s">
        <v>221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223</v>
      </c>
      <c r="C188" s="299" t="s">
        <v>224</v>
      </c>
      <c r="D188" s="299" t="s">
        <v>225</v>
      </c>
      <c r="E188" s="299" t="s">
        <v>226</v>
      </c>
      <c r="F188" s="299" t="s">
        <v>227</v>
      </c>
      <c r="G188" s="299" t="s">
        <v>228</v>
      </c>
      <c r="H188" s="299" t="s">
        <v>229</v>
      </c>
      <c r="I188" s="299" t="s">
        <v>230</v>
      </c>
      <c r="J188" s="299" t="s">
        <v>231</v>
      </c>
      <c r="K188" s="299" t="s">
        <v>232</v>
      </c>
      <c r="L188" s="299" t="s">
        <v>233</v>
      </c>
      <c r="M188" s="300" t="s">
        <v>234</v>
      </c>
      <c r="N188" s="292"/>
      <c r="O188" s="298"/>
      <c r="P188" s="299" t="s">
        <v>235</v>
      </c>
      <c r="Q188" s="299" t="s">
        <v>236</v>
      </c>
      <c r="R188" s="299" t="s">
        <v>237</v>
      </c>
      <c r="S188" s="300" t="s">
        <v>238</v>
      </c>
      <c r="T188" s="285"/>
      <c r="U188" s="298"/>
      <c r="V188" s="299" t="s">
        <v>239</v>
      </c>
      <c r="W188" s="300" t="s">
        <v>240</v>
      </c>
      <c r="X188" s="285"/>
      <c r="Y188" s="298"/>
      <c r="Z188" s="316" t="s">
        <v>241</v>
      </c>
    </row>
    <row r="189" spans="1:30" ht="12.75" customHeight="1" thickBot="1">
      <c r="A189" s="311" t="s">
        <v>242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242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242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242</v>
      </c>
      <c r="Z189" s="304">
        <f t="shared" ref="Z189:Z194" si="30">(Z36/1000)/1.02</f>
        <v>8.1538588235294114</v>
      </c>
    </row>
    <row r="190" spans="1:30" ht="13.5" customHeight="1">
      <c r="A190" s="311" t="s">
        <v>243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243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243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243</v>
      </c>
      <c r="Z190" s="309">
        <f t="shared" si="30"/>
        <v>9.182716666666666</v>
      </c>
    </row>
    <row r="191" spans="1:30" ht="12.75" customHeight="1">
      <c r="A191" s="305" t="s">
        <v>244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244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244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244</v>
      </c>
      <c r="Z191" s="309">
        <f t="shared" si="30"/>
        <v>9.1715568627450974</v>
      </c>
    </row>
    <row r="192" spans="1:30" ht="11.25" customHeight="1">
      <c r="A192" s="305" t="s">
        <v>245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245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245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245</v>
      </c>
      <c r="Z192" s="309">
        <f t="shared" si="30"/>
        <v>7.2210166666666664</v>
      </c>
    </row>
    <row r="193" spans="1:26" ht="10.5" customHeight="1">
      <c r="A193" s="305" t="s">
        <v>98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98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98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98</v>
      </c>
      <c r="Z193" s="309">
        <f t="shared" si="30"/>
        <v>7.0545421568627447</v>
      </c>
    </row>
    <row r="194" spans="1:26" ht="14.25" thickBot="1">
      <c r="A194" s="308" t="s">
        <v>246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246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246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246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250</v>
      </c>
      <c r="N196" s="321"/>
      <c r="O196" s="291">
        <v>2007</v>
      </c>
      <c r="P196" s="293" t="s">
        <v>220</v>
      </c>
      <c r="Q196" s="293"/>
      <c r="R196" s="293"/>
      <c r="S196" s="293"/>
      <c r="T196" s="285"/>
      <c r="U196" s="291">
        <v>2007</v>
      </c>
      <c r="V196" s="293" t="s">
        <v>221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223</v>
      </c>
      <c r="C197" s="299" t="s">
        <v>224</v>
      </c>
      <c r="D197" s="299" t="s">
        <v>225</v>
      </c>
      <c r="E197" s="299" t="s">
        <v>226</v>
      </c>
      <c r="F197" s="299" t="s">
        <v>227</v>
      </c>
      <c r="G197" s="299" t="s">
        <v>228</v>
      </c>
      <c r="H197" s="299" t="s">
        <v>229</v>
      </c>
      <c r="I197" s="299" t="s">
        <v>230</v>
      </c>
      <c r="J197" s="299" t="s">
        <v>231</v>
      </c>
      <c r="K197" s="299" t="s">
        <v>232</v>
      </c>
      <c r="L197" s="299" t="s">
        <v>233</v>
      </c>
      <c r="M197" s="300" t="s">
        <v>234</v>
      </c>
      <c r="N197" s="285"/>
      <c r="O197" s="298"/>
      <c r="P197" s="299" t="s">
        <v>235</v>
      </c>
      <c r="Q197" s="299" t="s">
        <v>236</v>
      </c>
      <c r="R197" s="299" t="s">
        <v>237</v>
      </c>
      <c r="S197" s="300" t="s">
        <v>238</v>
      </c>
      <c r="T197" s="285"/>
      <c r="U197" s="298"/>
      <c r="V197" s="299" t="s">
        <v>239</v>
      </c>
      <c r="W197" s="300" t="s">
        <v>240</v>
      </c>
      <c r="X197" s="285"/>
      <c r="Y197" s="298"/>
      <c r="Z197" s="301" t="s">
        <v>241</v>
      </c>
    </row>
    <row r="198" spans="1:26" ht="13.5" thickBot="1">
      <c r="A198" s="311" t="s">
        <v>242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242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242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242</v>
      </c>
      <c r="Z198" s="304">
        <f t="shared" ref="Z198:Z203" si="39">(Z45/1000)/1.02</f>
        <v>7.8938803921568619</v>
      </c>
    </row>
    <row r="199" spans="1:26">
      <c r="A199" s="311" t="s">
        <v>243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243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243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243</v>
      </c>
      <c r="Z199" s="309">
        <f t="shared" si="39"/>
        <v>8.7074843137254909</v>
      </c>
    </row>
    <row r="200" spans="1:26">
      <c r="A200" s="305" t="s">
        <v>244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244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244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244</v>
      </c>
      <c r="Z200" s="309">
        <f t="shared" si="39"/>
        <v>8.6916598039215689</v>
      </c>
    </row>
    <row r="201" spans="1:26">
      <c r="A201" s="305" t="s">
        <v>245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245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245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245</v>
      </c>
      <c r="Z201" s="309">
        <f t="shared" si="39"/>
        <v>7.3973127450980387</v>
      </c>
    </row>
    <row r="202" spans="1:26">
      <c r="A202" s="305" t="s">
        <v>98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98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98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98</v>
      </c>
      <c r="Z202" s="309">
        <f t="shared" si="39"/>
        <v>6.9677343137254901</v>
      </c>
    </row>
    <row r="203" spans="1:26" ht="13.5" thickBot="1">
      <c r="A203" s="308" t="s">
        <v>246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246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246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246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250</v>
      </c>
      <c r="O205" s="291">
        <v>2008</v>
      </c>
      <c r="P205" s="293" t="s">
        <v>220</v>
      </c>
      <c r="Q205" s="293"/>
      <c r="R205" s="293"/>
      <c r="S205" s="293"/>
      <c r="T205" s="285"/>
      <c r="U205" s="291">
        <v>2008</v>
      </c>
      <c r="V205" s="293" t="s">
        <v>221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223</v>
      </c>
      <c r="C206" s="299" t="s">
        <v>224</v>
      </c>
      <c r="D206" s="299" t="s">
        <v>225</v>
      </c>
      <c r="E206" s="299" t="s">
        <v>226</v>
      </c>
      <c r="F206" s="299" t="s">
        <v>227</v>
      </c>
      <c r="G206" s="299" t="s">
        <v>228</v>
      </c>
      <c r="H206" s="299" t="s">
        <v>229</v>
      </c>
      <c r="I206" s="299" t="s">
        <v>230</v>
      </c>
      <c r="J206" s="299" t="s">
        <v>231</v>
      </c>
      <c r="K206" s="299" t="s">
        <v>232</v>
      </c>
      <c r="L206" s="299" t="s">
        <v>233</v>
      </c>
      <c r="M206" s="300" t="s">
        <v>234</v>
      </c>
      <c r="O206" s="298"/>
      <c r="P206" s="299" t="s">
        <v>235</v>
      </c>
      <c r="Q206" s="299" t="s">
        <v>236</v>
      </c>
      <c r="R206" s="299" t="s">
        <v>237</v>
      </c>
      <c r="S206" s="300" t="s">
        <v>238</v>
      </c>
      <c r="T206" s="285"/>
      <c r="U206" s="298"/>
      <c r="V206" s="299" t="s">
        <v>239</v>
      </c>
      <c r="W206" s="300" t="s">
        <v>240</v>
      </c>
      <c r="X206" s="285"/>
      <c r="Y206" s="298"/>
      <c r="Z206" s="301" t="s">
        <v>241</v>
      </c>
    </row>
    <row r="207" spans="1:26" ht="13.5" thickBot="1">
      <c r="A207" s="311" t="s">
        <v>242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242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242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242</v>
      </c>
      <c r="Z207" s="304">
        <f t="shared" ref="Z207:Z212" si="48">(Z54/1000)/1.02</f>
        <v>8.070333333333334</v>
      </c>
    </row>
    <row r="208" spans="1:26">
      <c r="A208" s="311" t="s">
        <v>243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243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243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243</v>
      </c>
      <c r="Z208" s="309">
        <f t="shared" si="48"/>
        <v>8.7989225490196077</v>
      </c>
    </row>
    <row r="209" spans="1:28">
      <c r="A209" s="305" t="s">
        <v>244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244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244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244</v>
      </c>
      <c r="Z209" s="309">
        <f t="shared" si="48"/>
        <v>8.8163754901960765</v>
      </c>
    </row>
    <row r="210" spans="1:28">
      <c r="A210" s="305" t="s">
        <v>245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245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245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245</v>
      </c>
      <c r="Z210" s="309">
        <f t="shared" si="48"/>
        <v>7.4501911764705877</v>
      </c>
    </row>
    <row r="211" spans="1:28">
      <c r="A211" s="305" t="s">
        <v>98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98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98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98</v>
      </c>
      <c r="Z211" s="309">
        <f t="shared" si="48"/>
        <v>7.1252225490196075</v>
      </c>
    </row>
    <row r="212" spans="1:28" ht="13.5" thickBot="1">
      <c r="A212" s="308" t="s">
        <v>246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246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246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246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250</v>
      </c>
      <c r="O214" s="291">
        <v>2009</v>
      </c>
      <c r="P214" s="293" t="s">
        <v>220</v>
      </c>
      <c r="Q214" s="293"/>
      <c r="R214" s="293"/>
      <c r="S214" s="293"/>
      <c r="T214" s="285"/>
      <c r="U214" s="291">
        <v>2009</v>
      </c>
      <c r="V214" s="293" t="s">
        <v>221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223</v>
      </c>
      <c r="C215" s="299" t="s">
        <v>224</v>
      </c>
      <c r="D215" s="299" t="s">
        <v>225</v>
      </c>
      <c r="E215" s="299" t="s">
        <v>226</v>
      </c>
      <c r="F215" s="299" t="s">
        <v>227</v>
      </c>
      <c r="G215" s="299" t="s">
        <v>228</v>
      </c>
      <c r="H215" s="299" t="s">
        <v>229</v>
      </c>
      <c r="I215" s="299" t="s">
        <v>230</v>
      </c>
      <c r="J215" s="299" t="s">
        <v>231</v>
      </c>
      <c r="K215" s="299" t="s">
        <v>232</v>
      </c>
      <c r="L215" s="299" t="s">
        <v>233</v>
      </c>
      <c r="M215" s="300" t="s">
        <v>234</v>
      </c>
      <c r="O215" s="298"/>
      <c r="P215" s="299" t="s">
        <v>235</v>
      </c>
      <c r="Q215" s="299" t="s">
        <v>236</v>
      </c>
      <c r="R215" s="299" t="s">
        <v>237</v>
      </c>
      <c r="S215" s="300" t="s">
        <v>238</v>
      </c>
      <c r="T215" s="285"/>
      <c r="U215" s="298"/>
      <c r="V215" s="299" t="s">
        <v>239</v>
      </c>
      <c r="W215" s="300" t="s">
        <v>240</v>
      </c>
      <c r="X215" s="285"/>
      <c r="Y215" s="298"/>
      <c r="Z215" s="301" t="s">
        <v>241</v>
      </c>
    </row>
    <row r="216" spans="1:28" ht="13.5" thickBot="1">
      <c r="A216" s="311" t="s">
        <v>242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242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242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242</v>
      </c>
      <c r="Z216" s="304">
        <f t="shared" ref="Z216:Z221" si="57">(Z63/1000)/1.02</f>
        <v>9.215107843137254</v>
      </c>
      <c r="AA216" s="231"/>
    </row>
    <row r="217" spans="1:28">
      <c r="A217" s="311" t="s">
        <v>243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243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243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243</v>
      </c>
      <c r="Z217" s="309">
        <f t="shared" si="57"/>
        <v>10.209119607843137</v>
      </c>
      <c r="AA217" s="231"/>
    </row>
    <row r="218" spans="1:28">
      <c r="A218" s="305" t="s">
        <v>244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244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244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244</v>
      </c>
      <c r="Z218" s="309">
        <f t="shared" si="57"/>
        <v>10.491053921568627</v>
      </c>
      <c r="AA218" s="231"/>
    </row>
    <row r="219" spans="1:28">
      <c r="A219" s="305" t="s">
        <v>245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245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245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245</v>
      </c>
      <c r="Z219" s="309">
        <f t="shared" si="57"/>
        <v>8.1285137254901976</v>
      </c>
      <c r="AA219" s="231"/>
    </row>
    <row r="220" spans="1:28">
      <c r="A220" s="305" t="s">
        <v>98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98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98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98</v>
      </c>
      <c r="Z220" s="309">
        <f t="shared" si="57"/>
        <v>7.8940225490196072</v>
      </c>
      <c r="AA220" s="231"/>
    </row>
    <row r="221" spans="1:28" ht="13.5" thickBot="1">
      <c r="A221" s="308" t="s">
        <v>246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246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246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246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250</v>
      </c>
      <c r="O223" s="291">
        <v>2010</v>
      </c>
      <c r="P223" s="293" t="s">
        <v>220</v>
      </c>
      <c r="Q223" s="293"/>
      <c r="R223" s="293"/>
      <c r="S223" s="293"/>
      <c r="T223" s="285"/>
      <c r="U223" s="291">
        <v>2010</v>
      </c>
      <c r="V223" s="293" t="s">
        <v>221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223</v>
      </c>
      <c r="C224" s="299" t="s">
        <v>224</v>
      </c>
      <c r="D224" s="299" t="s">
        <v>225</v>
      </c>
      <c r="E224" s="299" t="s">
        <v>226</v>
      </c>
      <c r="F224" s="299" t="s">
        <v>227</v>
      </c>
      <c r="G224" s="299" t="s">
        <v>228</v>
      </c>
      <c r="H224" s="299" t="s">
        <v>229</v>
      </c>
      <c r="I224" s="299" t="s">
        <v>230</v>
      </c>
      <c r="J224" s="299" t="s">
        <v>231</v>
      </c>
      <c r="K224" s="299" t="s">
        <v>232</v>
      </c>
      <c r="L224" s="299" t="s">
        <v>233</v>
      </c>
      <c r="M224" s="300" t="s">
        <v>234</v>
      </c>
      <c r="O224" s="298"/>
      <c r="P224" s="299" t="s">
        <v>235</v>
      </c>
      <c r="Q224" s="299" t="s">
        <v>236</v>
      </c>
      <c r="R224" s="299" t="s">
        <v>237</v>
      </c>
      <c r="S224" s="300" t="s">
        <v>238</v>
      </c>
      <c r="T224" s="285"/>
      <c r="U224" s="298"/>
      <c r="V224" s="299" t="s">
        <v>239</v>
      </c>
      <c r="W224" s="300" t="s">
        <v>240</v>
      </c>
      <c r="X224" s="285"/>
      <c r="Y224" s="298"/>
      <c r="Z224" s="301" t="s">
        <v>241</v>
      </c>
      <c r="AB224" s="231"/>
    </row>
    <row r="225" spans="1:28" ht="13.5" thickBot="1">
      <c r="A225" s="311" t="s">
        <v>242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242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242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242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243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243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243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243</v>
      </c>
      <c r="Z226" s="309">
        <f t="shared" si="66"/>
        <v>9.7550254901960791</v>
      </c>
      <c r="AA226" s="231"/>
      <c r="AB226" s="231"/>
    </row>
    <row r="227" spans="1:28">
      <c r="A227" s="305" t="s">
        <v>244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244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244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244</v>
      </c>
      <c r="Z227" s="309">
        <f t="shared" si="66"/>
        <v>9.8349794117647065</v>
      </c>
      <c r="AA227" s="231"/>
      <c r="AB227" s="231"/>
    </row>
    <row r="228" spans="1:28">
      <c r="A228" s="305" t="s">
        <v>245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245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245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245</v>
      </c>
      <c r="Z228" s="309">
        <f t="shared" si="66"/>
        <v>8.2939931372549012</v>
      </c>
      <c r="AA228" s="231"/>
      <c r="AB228" s="231"/>
    </row>
    <row r="229" spans="1:28">
      <c r="A229" s="305" t="s">
        <v>98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98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98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98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246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246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246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246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250</v>
      </c>
      <c r="O232" s="291">
        <v>2011</v>
      </c>
      <c r="P232" s="293" t="s">
        <v>220</v>
      </c>
      <c r="Q232" s="293"/>
      <c r="R232" s="293"/>
      <c r="S232" s="293"/>
      <c r="T232" s="285"/>
      <c r="U232" s="291">
        <v>2011</v>
      </c>
      <c r="V232" s="293" t="s">
        <v>221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223</v>
      </c>
      <c r="C233" s="299" t="s">
        <v>224</v>
      </c>
      <c r="D233" s="299" t="s">
        <v>225</v>
      </c>
      <c r="E233" s="299" t="s">
        <v>226</v>
      </c>
      <c r="F233" s="299" t="s">
        <v>227</v>
      </c>
      <c r="G233" s="299" t="s">
        <v>228</v>
      </c>
      <c r="H233" s="299" t="s">
        <v>229</v>
      </c>
      <c r="I233" s="299" t="s">
        <v>230</v>
      </c>
      <c r="J233" s="299" t="s">
        <v>231</v>
      </c>
      <c r="K233" s="299" t="s">
        <v>232</v>
      </c>
      <c r="L233" s="299" t="s">
        <v>233</v>
      </c>
      <c r="M233" s="300" t="s">
        <v>234</v>
      </c>
      <c r="O233" s="298"/>
      <c r="P233" s="299" t="s">
        <v>235</v>
      </c>
      <c r="Q233" s="299" t="s">
        <v>236</v>
      </c>
      <c r="R233" s="299" t="s">
        <v>237</v>
      </c>
      <c r="S233" s="300" t="s">
        <v>238</v>
      </c>
      <c r="T233" s="285"/>
      <c r="U233" s="298"/>
      <c r="V233" s="299" t="s">
        <v>239</v>
      </c>
      <c r="W233" s="300" t="s">
        <v>240</v>
      </c>
      <c r="X233" s="285"/>
      <c r="Y233" s="298"/>
      <c r="Z233" s="301" t="s">
        <v>241</v>
      </c>
    </row>
    <row r="234" spans="1:28" ht="13.5" thickBot="1">
      <c r="A234" s="311" t="s">
        <v>242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242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242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242</v>
      </c>
      <c r="Z234" s="304">
        <f t="shared" ref="Z234:Z239" si="75">(Z81/1000)/1.02</f>
        <v>11.099666666666666</v>
      </c>
      <c r="AA234" s="231"/>
    </row>
    <row r="235" spans="1:28">
      <c r="A235" s="311" t="s">
        <v>243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243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243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243</v>
      </c>
      <c r="Z235" s="307">
        <f t="shared" si="75"/>
        <v>12.249729411764706</v>
      </c>
      <c r="AA235" s="231"/>
    </row>
    <row r="236" spans="1:28">
      <c r="A236" s="305" t="s">
        <v>244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244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244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244</v>
      </c>
      <c r="Z236" s="309">
        <f t="shared" si="75"/>
        <v>12.796916666666666</v>
      </c>
      <c r="AA236" s="231"/>
    </row>
    <row r="237" spans="1:28">
      <c r="A237" s="305" t="s">
        <v>245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245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245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245</v>
      </c>
      <c r="Z237" s="309">
        <f t="shared" si="75"/>
        <v>9.9671519607843155</v>
      </c>
      <c r="AA237" s="231"/>
    </row>
    <row r="238" spans="1:28">
      <c r="A238" s="305" t="s">
        <v>98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98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98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98</v>
      </c>
      <c r="Z238" s="309">
        <f t="shared" si="75"/>
        <v>9.5662166666666657</v>
      </c>
      <c r="AA238" s="231"/>
    </row>
    <row r="239" spans="1:28" ht="13.5" thickBot="1">
      <c r="A239" s="308" t="s">
        <v>246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246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246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246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250</v>
      </c>
      <c r="O241" s="291">
        <v>2012</v>
      </c>
      <c r="P241" s="293" t="s">
        <v>220</v>
      </c>
      <c r="Q241" s="293"/>
      <c r="R241" s="293"/>
      <c r="S241" s="293"/>
      <c r="T241" s="285"/>
      <c r="U241" s="291">
        <v>2012</v>
      </c>
      <c r="V241" s="293" t="s">
        <v>221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223</v>
      </c>
      <c r="C242" s="299" t="s">
        <v>224</v>
      </c>
      <c r="D242" s="299" t="s">
        <v>225</v>
      </c>
      <c r="E242" s="299" t="s">
        <v>226</v>
      </c>
      <c r="F242" s="299" t="s">
        <v>227</v>
      </c>
      <c r="G242" s="299" t="s">
        <v>228</v>
      </c>
      <c r="H242" s="299" t="s">
        <v>229</v>
      </c>
      <c r="I242" s="299" t="s">
        <v>230</v>
      </c>
      <c r="J242" s="299" t="s">
        <v>231</v>
      </c>
      <c r="K242" s="299" t="s">
        <v>232</v>
      </c>
      <c r="L242" s="299" t="s">
        <v>233</v>
      </c>
      <c r="M242" s="300" t="s">
        <v>234</v>
      </c>
      <c r="O242" s="298"/>
      <c r="P242" s="299" t="s">
        <v>235</v>
      </c>
      <c r="Q242" s="299" t="s">
        <v>236</v>
      </c>
      <c r="R242" s="299" t="s">
        <v>237</v>
      </c>
      <c r="S242" s="300" t="s">
        <v>238</v>
      </c>
      <c r="T242" s="285"/>
      <c r="U242" s="298"/>
      <c r="V242" s="299" t="s">
        <v>239</v>
      </c>
      <c r="W242" s="300" t="s">
        <v>240</v>
      </c>
      <c r="X242" s="285"/>
      <c r="Y242" s="298"/>
      <c r="Z242" s="301" t="s">
        <v>241</v>
      </c>
    </row>
    <row r="243" spans="1:28" ht="13.5" thickBot="1">
      <c r="A243" s="311" t="s">
        <v>242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242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242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242</v>
      </c>
      <c r="Z243" s="304">
        <f t="shared" ref="Z243:Z248" si="84">(Z90/1000)/1.02</f>
        <v>12.603137254901961</v>
      </c>
      <c r="AA243" s="231"/>
    </row>
    <row r="244" spans="1:28">
      <c r="A244" s="311" t="s">
        <v>243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243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243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243</v>
      </c>
      <c r="Z244" s="307">
        <f t="shared" si="84"/>
        <v>13.484396078431374</v>
      </c>
      <c r="AA244" s="231"/>
    </row>
    <row r="245" spans="1:28">
      <c r="A245" s="305" t="s">
        <v>244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244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244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244</v>
      </c>
      <c r="Z245" s="309">
        <f t="shared" si="84"/>
        <v>13.469354901960784</v>
      </c>
      <c r="AA245" s="231"/>
    </row>
    <row r="246" spans="1:28">
      <c r="A246" s="305" t="s">
        <v>245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245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245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245</v>
      </c>
      <c r="Z246" s="309">
        <f t="shared" si="84"/>
        <v>11.942844117647057</v>
      </c>
      <c r="AA246" s="231"/>
    </row>
    <row r="247" spans="1:28">
      <c r="A247" s="305" t="s">
        <v>98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98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98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98</v>
      </c>
      <c r="Z247" s="309">
        <f t="shared" si="84"/>
        <v>11.272619607843138</v>
      </c>
      <c r="AA247" s="231"/>
    </row>
    <row r="248" spans="1:28" ht="13.5" thickBot="1">
      <c r="A248" s="308" t="s">
        <v>246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246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246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246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250</v>
      </c>
      <c r="O250" s="291">
        <v>2013</v>
      </c>
      <c r="P250" s="293" t="s">
        <v>220</v>
      </c>
      <c r="Q250" s="293"/>
      <c r="R250" s="293"/>
      <c r="S250" s="293"/>
      <c r="T250" s="285"/>
      <c r="U250" s="291">
        <v>2013</v>
      </c>
      <c r="V250" s="293" t="s">
        <v>221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223</v>
      </c>
      <c r="C251" s="299" t="s">
        <v>224</v>
      </c>
      <c r="D251" s="299" t="s">
        <v>225</v>
      </c>
      <c r="E251" s="299" t="s">
        <v>226</v>
      </c>
      <c r="F251" s="299" t="s">
        <v>227</v>
      </c>
      <c r="G251" s="299" t="s">
        <v>228</v>
      </c>
      <c r="H251" s="299" t="s">
        <v>229</v>
      </c>
      <c r="I251" s="299" t="s">
        <v>230</v>
      </c>
      <c r="J251" s="299" t="s">
        <v>231</v>
      </c>
      <c r="K251" s="299" t="s">
        <v>232</v>
      </c>
      <c r="L251" s="299" t="s">
        <v>233</v>
      </c>
      <c r="M251" s="300" t="s">
        <v>234</v>
      </c>
      <c r="O251" s="298"/>
      <c r="P251" s="299" t="s">
        <v>235</v>
      </c>
      <c r="Q251" s="299" t="s">
        <v>236</v>
      </c>
      <c r="R251" s="299" t="s">
        <v>237</v>
      </c>
      <c r="S251" s="300" t="s">
        <v>238</v>
      </c>
      <c r="T251" s="285"/>
      <c r="U251" s="298"/>
      <c r="V251" s="299" t="s">
        <v>239</v>
      </c>
      <c r="W251" s="300" t="s">
        <v>240</v>
      </c>
      <c r="X251" s="285"/>
      <c r="Y251" s="298"/>
      <c r="Z251" s="301" t="s">
        <v>241</v>
      </c>
    </row>
    <row r="252" spans="1:28" ht="13.5" thickBot="1">
      <c r="A252" s="311" t="s">
        <v>242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242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242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242</v>
      </c>
      <c r="Z252" s="304">
        <f t="shared" ref="Z252:Z257" si="93">(Z99/1000)/1.02</f>
        <v>11.952539215686274</v>
      </c>
    </row>
    <row r="253" spans="1:28">
      <c r="A253" s="311" t="s">
        <v>243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243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243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243</v>
      </c>
      <c r="Z253" s="307">
        <f t="shared" si="93"/>
        <v>12.629663725490195</v>
      </c>
      <c r="AB253" s="231"/>
    </row>
    <row r="254" spans="1:28">
      <c r="A254" s="305" t="s">
        <v>244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244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244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244</v>
      </c>
      <c r="Z254" s="309">
        <f t="shared" si="93"/>
        <v>12.503901960784313</v>
      </c>
      <c r="AB254" s="231"/>
    </row>
    <row r="255" spans="1:28">
      <c r="A255" s="305" t="s">
        <v>245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245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245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245</v>
      </c>
      <c r="Z255" s="309">
        <f t="shared" si="93"/>
        <v>11.904103921568627</v>
      </c>
      <c r="AB255" s="231"/>
    </row>
    <row r="256" spans="1:28">
      <c r="A256" s="305" t="s">
        <v>98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98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98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98</v>
      </c>
      <c r="Z256" s="309">
        <f t="shared" si="93"/>
        <v>10.598221568627451</v>
      </c>
      <c r="AB256" s="231"/>
    </row>
    <row r="257" spans="1:29" ht="13.5" thickBot="1">
      <c r="A257" s="308" t="s">
        <v>246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246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246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246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250</v>
      </c>
      <c r="O259" s="291">
        <v>2014</v>
      </c>
      <c r="P259" s="293" t="s">
        <v>220</v>
      </c>
      <c r="Q259" s="293"/>
      <c r="R259" s="293"/>
      <c r="S259" s="293"/>
      <c r="T259" s="285"/>
      <c r="U259" s="291">
        <v>2014</v>
      </c>
      <c r="V259" s="293" t="s">
        <v>221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223</v>
      </c>
      <c r="C260" s="296" t="s">
        <v>224</v>
      </c>
      <c r="D260" s="296" t="s">
        <v>225</v>
      </c>
      <c r="E260" s="296" t="s">
        <v>226</v>
      </c>
      <c r="F260" s="296" t="s">
        <v>227</v>
      </c>
      <c r="G260" s="296" t="s">
        <v>228</v>
      </c>
      <c r="H260" s="296" t="s">
        <v>229</v>
      </c>
      <c r="I260" s="296" t="s">
        <v>230</v>
      </c>
      <c r="J260" s="296" t="s">
        <v>231</v>
      </c>
      <c r="K260" s="296" t="s">
        <v>232</v>
      </c>
      <c r="L260" s="296" t="s">
        <v>233</v>
      </c>
      <c r="M260" s="297" t="s">
        <v>234</v>
      </c>
      <c r="O260" s="298"/>
      <c r="P260" s="299" t="s">
        <v>235</v>
      </c>
      <c r="Q260" s="299" t="s">
        <v>236</v>
      </c>
      <c r="R260" s="299" t="s">
        <v>237</v>
      </c>
      <c r="S260" s="300" t="s">
        <v>238</v>
      </c>
      <c r="T260" s="285"/>
      <c r="U260" s="298"/>
      <c r="V260" s="299" t="s">
        <v>239</v>
      </c>
      <c r="W260" s="300" t="s">
        <v>240</v>
      </c>
      <c r="X260" s="285"/>
      <c r="Y260" s="298"/>
      <c r="Z260" s="301" t="s">
        <v>241</v>
      </c>
      <c r="AA260" s="231"/>
    </row>
    <row r="261" spans="1:29" ht="14.25" thickBot="1">
      <c r="A261" s="302" t="s">
        <v>242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242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242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242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247</v>
      </c>
      <c r="B262" s="329" t="s">
        <v>248</v>
      </c>
      <c r="C262" s="330" t="s">
        <v>248</v>
      </c>
      <c r="D262" s="330" t="s">
        <v>248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247</v>
      </c>
      <c r="P262" s="330" t="s">
        <v>248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247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247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243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243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243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243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244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244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244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244</v>
      </c>
      <c r="Z264" s="288">
        <f t="shared" si="101"/>
        <v>12.18033431372549</v>
      </c>
      <c r="AB264" s="334"/>
      <c r="AC264" s="339"/>
    </row>
    <row r="265" spans="1:29" ht="13.5">
      <c r="A265" s="305" t="s">
        <v>245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245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245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245</v>
      </c>
      <c r="Z265" s="288">
        <f t="shared" si="101"/>
        <v>11.958708823529411</v>
      </c>
      <c r="AB265" s="334"/>
      <c r="AC265" s="339"/>
    </row>
    <row r="266" spans="1:29" ht="13.5">
      <c r="A266" s="305" t="s">
        <v>98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98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98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98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246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246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246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246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250</v>
      </c>
      <c r="O269" s="291">
        <v>2015</v>
      </c>
      <c r="P269" s="293" t="s">
        <v>220</v>
      </c>
      <c r="Q269" s="293"/>
      <c r="R269" s="293"/>
      <c r="S269" s="293"/>
      <c r="T269" s="285"/>
      <c r="U269" s="291">
        <v>2015</v>
      </c>
      <c r="V269" s="293" t="s">
        <v>221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223</v>
      </c>
      <c r="C270" s="296" t="s">
        <v>224</v>
      </c>
      <c r="D270" s="296" t="s">
        <v>225</v>
      </c>
      <c r="E270" s="296" t="s">
        <v>226</v>
      </c>
      <c r="F270" s="296" t="s">
        <v>227</v>
      </c>
      <c r="G270" s="296" t="s">
        <v>228</v>
      </c>
      <c r="H270" s="296" t="s">
        <v>229</v>
      </c>
      <c r="I270" s="296" t="s">
        <v>230</v>
      </c>
      <c r="J270" s="296" t="s">
        <v>231</v>
      </c>
      <c r="K270" s="296" t="s">
        <v>232</v>
      </c>
      <c r="L270" s="296" t="s">
        <v>233</v>
      </c>
      <c r="M270" s="297" t="s">
        <v>234</v>
      </c>
      <c r="O270" s="298"/>
      <c r="P270" s="299" t="s">
        <v>235</v>
      </c>
      <c r="Q270" s="299" t="s">
        <v>236</v>
      </c>
      <c r="R270" s="299" t="s">
        <v>237</v>
      </c>
      <c r="S270" s="300" t="s">
        <v>238</v>
      </c>
      <c r="T270" s="285"/>
      <c r="U270" s="298"/>
      <c r="V270" s="299" t="s">
        <v>239</v>
      </c>
      <c r="W270" s="300" t="s">
        <v>240</v>
      </c>
      <c r="X270" s="285"/>
      <c r="Y270" s="298"/>
      <c r="Z270" s="301" t="s">
        <v>241</v>
      </c>
    </row>
    <row r="271" spans="1:29" ht="13.5" thickBot="1">
      <c r="A271" s="333" t="s">
        <v>242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242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242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242</v>
      </c>
      <c r="Z271" s="306">
        <f t="shared" ref="Z271:Z277" si="114">(Z118/1000)*1.02</f>
        <v>12.243355800000002</v>
      </c>
    </row>
    <row r="272" spans="1:29">
      <c r="A272" s="336" t="s">
        <v>247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247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247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247</v>
      </c>
      <c r="Z272" s="338">
        <f t="shared" si="114"/>
        <v>12.894289199999999</v>
      </c>
    </row>
    <row r="273" spans="1:26">
      <c r="A273" s="340" t="s">
        <v>243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243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243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243</v>
      </c>
      <c r="Z273" s="341">
        <f t="shared" si="114"/>
        <v>13.3275138</v>
      </c>
    </row>
    <row r="274" spans="1:26">
      <c r="A274" s="340" t="s">
        <v>244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244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244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244</v>
      </c>
      <c r="Z274" s="341">
        <f t="shared" si="114"/>
        <v>13.228767599999999</v>
      </c>
    </row>
    <row r="275" spans="1:26">
      <c r="A275" s="340" t="s">
        <v>245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245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245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245</v>
      </c>
      <c r="Z275" s="341">
        <f t="shared" si="114"/>
        <v>11.691760200000001</v>
      </c>
    </row>
    <row r="276" spans="1:26">
      <c r="A276" s="340" t="s">
        <v>98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98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98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98</v>
      </c>
      <c r="Z276" s="341">
        <f t="shared" si="114"/>
        <v>10.322563200000001</v>
      </c>
    </row>
    <row r="277" spans="1:26" ht="13.5" thickBot="1">
      <c r="A277" s="342" t="s">
        <v>246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246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246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246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250</v>
      </c>
      <c r="O279" s="291">
        <v>2016</v>
      </c>
      <c r="P279" s="293" t="s">
        <v>220</v>
      </c>
      <c r="Q279" s="293"/>
      <c r="R279" s="293"/>
      <c r="S279" s="293"/>
      <c r="T279" s="285"/>
      <c r="U279" s="291">
        <v>2016</v>
      </c>
      <c r="V279" s="293" t="s">
        <v>221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223</v>
      </c>
      <c r="C280" s="296" t="s">
        <v>224</v>
      </c>
      <c r="D280" s="296" t="s">
        <v>225</v>
      </c>
      <c r="E280" s="296" t="s">
        <v>226</v>
      </c>
      <c r="F280" s="296" t="s">
        <v>227</v>
      </c>
      <c r="G280" s="296" t="s">
        <v>228</v>
      </c>
      <c r="H280" s="296" t="s">
        <v>229</v>
      </c>
      <c r="I280" s="296" t="s">
        <v>230</v>
      </c>
      <c r="J280" s="296" t="s">
        <v>231</v>
      </c>
      <c r="K280" s="296" t="s">
        <v>232</v>
      </c>
      <c r="L280" s="296" t="s">
        <v>233</v>
      </c>
      <c r="M280" s="297" t="s">
        <v>234</v>
      </c>
      <c r="O280" s="298"/>
      <c r="P280" s="296" t="s">
        <v>235</v>
      </c>
      <c r="Q280" s="296" t="s">
        <v>236</v>
      </c>
      <c r="R280" s="296" t="s">
        <v>237</v>
      </c>
      <c r="S280" s="297" t="s">
        <v>238</v>
      </c>
      <c r="T280" s="285"/>
      <c r="U280" s="298"/>
      <c r="V280" s="296" t="s">
        <v>239</v>
      </c>
      <c r="W280" s="297" t="s">
        <v>240</v>
      </c>
      <c r="X280" s="285"/>
      <c r="Y280" s="298"/>
      <c r="Z280" s="344" t="s">
        <v>241</v>
      </c>
    </row>
    <row r="281" spans="1:26" ht="13.5" thickBot="1">
      <c r="A281" s="302" t="s">
        <v>242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242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242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242</v>
      </c>
      <c r="Z281" s="348">
        <f t="shared" ref="Z281:Z287" si="124">(Z128/1000)/1.02</f>
        <v>11.968575169798202</v>
      </c>
    </row>
    <row r="282" spans="1:26">
      <c r="A282" s="336" t="s">
        <v>247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247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247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247</v>
      </c>
      <c r="Z282" s="355">
        <f t="shared" si="124"/>
        <v>13.012526133753708</v>
      </c>
    </row>
    <row r="283" spans="1:26">
      <c r="A283" s="340" t="s">
        <v>243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243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243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243</v>
      </c>
      <c r="Z283" s="362">
        <f t="shared" si="124"/>
        <v>13.046641979382038</v>
      </c>
    </row>
    <row r="284" spans="1:26">
      <c r="A284" s="340" t="s">
        <v>244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244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244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244</v>
      </c>
      <c r="Z284" s="362">
        <f t="shared" si="124"/>
        <v>13.082558384031387</v>
      </c>
    </row>
    <row r="285" spans="1:26">
      <c r="A285" s="340" t="s">
        <v>245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245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245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245</v>
      </c>
      <c r="Z285" s="362">
        <f t="shared" si="124"/>
        <v>10.722657714571618</v>
      </c>
    </row>
    <row r="286" spans="1:26">
      <c r="A286" s="340" t="s">
        <v>98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98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98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98</v>
      </c>
      <c r="Z286" s="362">
        <f t="shared" si="124"/>
        <v>9.9319308294028925</v>
      </c>
    </row>
    <row r="287" spans="1:26" ht="13.5" thickBot="1">
      <c r="A287" s="342" t="s">
        <v>246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246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246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246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250</v>
      </c>
      <c r="O289" s="291">
        <v>2017</v>
      </c>
      <c r="P289" s="293" t="s">
        <v>220</v>
      </c>
      <c r="Q289" s="293"/>
      <c r="R289" s="293"/>
      <c r="S289" s="293"/>
      <c r="T289" s="285"/>
      <c r="U289" s="291">
        <v>2017</v>
      </c>
      <c r="V289" s="293" t="s">
        <v>221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223</v>
      </c>
      <c r="C290" s="296" t="s">
        <v>224</v>
      </c>
      <c r="D290" s="296" t="s">
        <v>225</v>
      </c>
      <c r="E290" s="296" t="s">
        <v>226</v>
      </c>
      <c r="F290" s="296" t="s">
        <v>227</v>
      </c>
      <c r="G290" s="296" t="s">
        <v>228</v>
      </c>
      <c r="H290" s="296" t="s">
        <v>229</v>
      </c>
      <c r="I290" s="296" t="s">
        <v>230</v>
      </c>
      <c r="J290" s="296" t="s">
        <v>231</v>
      </c>
      <c r="K290" s="296" t="s">
        <v>232</v>
      </c>
      <c r="L290" s="296" t="s">
        <v>233</v>
      </c>
      <c r="M290" s="297" t="s">
        <v>234</v>
      </c>
      <c r="O290" s="298"/>
      <c r="P290" s="296" t="s">
        <v>235</v>
      </c>
      <c r="Q290" s="296" t="s">
        <v>236</v>
      </c>
      <c r="R290" s="296" t="s">
        <v>237</v>
      </c>
      <c r="S290" s="297" t="s">
        <v>238</v>
      </c>
      <c r="T290" s="285"/>
      <c r="U290" s="298"/>
      <c r="V290" s="296" t="s">
        <v>239</v>
      </c>
      <c r="W290" s="297" t="s">
        <v>240</v>
      </c>
      <c r="X290" s="285"/>
      <c r="Y290" s="298"/>
      <c r="Z290" s="344" t="s">
        <v>241</v>
      </c>
    </row>
    <row r="291" spans="1:32" ht="13.5" thickBot="1">
      <c r="A291" s="302" t="s">
        <v>242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242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242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242</v>
      </c>
      <c r="Z291" s="348">
        <f t="shared" ref="Z291:Z297" si="134">(Z138/1000)/1.02</f>
        <v>12.630429405855672</v>
      </c>
    </row>
    <row r="292" spans="1:32" ht="13.5" thickBot="1">
      <c r="A292" s="336" t="s">
        <v>247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247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247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247</v>
      </c>
      <c r="Z292" s="348">
        <f t="shared" si="134"/>
        <v>12.871203832745547</v>
      </c>
    </row>
    <row r="293" spans="1:32" ht="13.5" thickBot="1">
      <c r="A293" s="340" t="s">
        <v>243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243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243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243</v>
      </c>
      <c r="Z293" s="348">
        <f t="shared" si="134"/>
        <v>13.482758977132258</v>
      </c>
    </row>
    <row r="294" spans="1:32" ht="13.5" thickBot="1">
      <c r="A294" s="340" t="s">
        <v>244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244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244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244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245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245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245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245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98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98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98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98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246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246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246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246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250</v>
      </c>
      <c r="O300" s="291">
        <v>2018</v>
      </c>
      <c r="P300" s="293" t="s">
        <v>220</v>
      </c>
      <c r="Q300" s="293"/>
      <c r="R300" s="293"/>
      <c r="S300" s="293"/>
      <c r="T300" s="285"/>
      <c r="U300" s="291">
        <v>2018</v>
      </c>
      <c r="V300" s="293" t="s">
        <v>221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223</v>
      </c>
      <c r="C301" s="296" t="s">
        <v>224</v>
      </c>
      <c r="D301" s="296" t="s">
        <v>225</v>
      </c>
      <c r="E301" s="296" t="s">
        <v>226</v>
      </c>
      <c r="F301" s="296" t="s">
        <v>227</v>
      </c>
      <c r="G301" s="296" t="s">
        <v>228</v>
      </c>
      <c r="H301" s="296" t="s">
        <v>229</v>
      </c>
      <c r="I301" s="296" t="s">
        <v>230</v>
      </c>
      <c r="J301" s="296" t="s">
        <v>231</v>
      </c>
      <c r="K301" s="296" t="s">
        <v>232</v>
      </c>
      <c r="L301" s="296" t="s">
        <v>233</v>
      </c>
      <c r="M301" s="297" t="s">
        <v>234</v>
      </c>
      <c r="O301" s="298"/>
      <c r="P301" s="296" t="s">
        <v>235</v>
      </c>
      <c r="Q301" s="296" t="s">
        <v>236</v>
      </c>
      <c r="R301" s="296" t="s">
        <v>237</v>
      </c>
      <c r="S301" s="297" t="s">
        <v>238</v>
      </c>
      <c r="T301" s="285"/>
      <c r="U301" s="298"/>
      <c r="V301" s="296" t="s">
        <v>239</v>
      </c>
      <c r="W301" s="297" t="s">
        <v>240</v>
      </c>
      <c r="X301" s="285"/>
      <c r="Y301" s="298"/>
      <c r="Z301" s="344" t="s">
        <v>241</v>
      </c>
      <c r="AB301"/>
      <c r="AC301"/>
      <c r="AD301"/>
      <c r="AE301"/>
      <c r="AF301"/>
    </row>
    <row r="302" spans="1:32" ht="13.5" thickBot="1">
      <c r="A302" s="302" t="s">
        <v>242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13.04703945658617</v>
      </c>
      <c r="J302" s="346">
        <f t="shared" si="143"/>
        <v>12.960239810685952</v>
      </c>
      <c r="K302" s="346">
        <f t="shared" si="143"/>
        <v>13.024611457182344</v>
      </c>
      <c r="L302" s="346">
        <f t="shared" si="143"/>
        <v>12.831218303089067</v>
      </c>
      <c r="M302" s="347">
        <f>(M148/1000)/1.02</f>
        <v>0</v>
      </c>
      <c r="O302" s="311" t="s">
        <v>242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12.982727234948083</v>
      </c>
      <c r="S302" s="346">
        <f>(S148/1000)/1.02</f>
        <v>0</v>
      </c>
      <c r="T302" s="285"/>
      <c r="U302" s="311" t="s">
        <v>242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242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247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13.434256088613374</v>
      </c>
      <c r="J303" s="346">
        <f t="shared" si="145"/>
        <v>13.173224076538608</v>
      </c>
      <c r="K303" s="346">
        <f t="shared" si="145"/>
        <v>13.537711469938516</v>
      </c>
      <c r="L303" s="346">
        <f t="shared" si="145"/>
        <v>12.864646024671902</v>
      </c>
      <c r="M303" s="347">
        <f t="shared" ref="M303:M308" si="146">(M149/1000)/1.02</f>
        <v>0</v>
      </c>
      <c r="O303" s="352" t="s">
        <v>247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13.125179115444075</v>
      </c>
      <c r="S303" s="346">
        <f t="shared" si="147"/>
        <v>0</v>
      </c>
      <c r="T303" s="285"/>
      <c r="U303" s="353" t="s">
        <v>247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247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243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14.005586505779467</v>
      </c>
      <c r="J304" s="346">
        <f t="shared" si="145"/>
        <v>13.899131266022897</v>
      </c>
      <c r="K304" s="346">
        <f t="shared" si="145"/>
        <v>14.000874588825351</v>
      </c>
      <c r="L304" s="346">
        <f t="shared" si="145"/>
        <v>13.865071294018906</v>
      </c>
      <c r="M304" s="347">
        <f t="shared" si="146"/>
        <v>0</v>
      </c>
      <c r="O304" s="359" t="s">
        <v>243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13.884604254748531</v>
      </c>
      <c r="S304" s="346">
        <f t="shared" si="147"/>
        <v>0</v>
      </c>
      <c r="T304" s="285"/>
      <c r="U304" s="360" t="s">
        <v>243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243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244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13.954571755536971</v>
      </c>
      <c r="J305" s="346">
        <f t="shared" si="145"/>
        <v>13.764841014636522</v>
      </c>
      <c r="K305" s="346">
        <f t="shared" si="145"/>
        <v>13.88438973095643</v>
      </c>
      <c r="L305" s="346">
        <f t="shared" si="145"/>
        <v>13.709127327728359</v>
      </c>
      <c r="M305" s="347">
        <f t="shared" si="146"/>
        <v>0</v>
      </c>
      <c r="O305" s="359" t="s">
        <v>244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13.796716837212617</v>
      </c>
      <c r="S305" s="346">
        <f t="shared" si="147"/>
        <v>0</v>
      </c>
      <c r="T305" s="285"/>
      <c r="U305" s="360" t="s">
        <v>244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244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245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10.203708683473387</v>
      </c>
      <c r="J306" s="346">
        <f t="shared" ref="J306:K308" si="151">J152/1000/1.02</f>
        <v>0</v>
      </c>
      <c r="K306" s="346">
        <f t="shared" si="151"/>
        <v>0</v>
      </c>
      <c r="L306" s="346">
        <f t="shared" si="145"/>
        <v>11.636274509803922</v>
      </c>
      <c r="M306" s="347">
        <f t="shared" si="146"/>
        <v>0</v>
      </c>
      <c r="O306" s="359" t="s">
        <v>245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10.162628727770178</v>
      </c>
      <c r="S306" s="346">
        <f t="shared" si="147"/>
        <v>0</v>
      </c>
      <c r="T306" s="285"/>
      <c r="U306" s="360" t="s">
        <v>245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245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98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11.22299718109044</v>
      </c>
      <c r="J307" s="346">
        <f t="shared" si="151"/>
        <v>11.328373576964433</v>
      </c>
      <c r="K307" s="346">
        <f t="shared" si="151"/>
        <v>11.364356695027411</v>
      </c>
      <c r="L307" s="346">
        <f t="shared" si="145"/>
        <v>10.977300692511097</v>
      </c>
      <c r="M307" s="347">
        <f t="shared" si="146"/>
        <v>0</v>
      </c>
      <c r="O307" s="359" t="s">
        <v>98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11.32876130194987</v>
      </c>
      <c r="S307" s="346">
        <f t="shared" si="147"/>
        <v>0</v>
      </c>
      <c r="T307" s="285"/>
      <c r="U307" s="360" t="s">
        <v>98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98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246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13.188962051342621</v>
      </c>
      <c r="J308" s="346">
        <f t="shared" si="151"/>
        <v>13.17063461887297</v>
      </c>
      <c r="K308" s="346">
        <f t="shared" si="151"/>
        <v>13.309576354698692</v>
      </c>
      <c r="L308" s="346">
        <f t="shared" si="145"/>
        <v>13.22928378273399</v>
      </c>
      <c r="M308" s="347">
        <f t="shared" si="146"/>
        <v>0</v>
      </c>
      <c r="O308" s="366" t="s">
        <v>246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13.157762681830592</v>
      </c>
      <c r="S308" s="346">
        <f t="shared" si="147"/>
        <v>0</v>
      </c>
      <c r="T308" s="285"/>
      <c r="U308" s="367" t="s">
        <v>246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246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251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122</v>
      </c>
      <c r="T311" s="225"/>
      <c r="U311" s="225"/>
      <c r="V311" s="225"/>
      <c r="W311" s="371" t="s">
        <v>122</v>
      </c>
      <c r="X311" s="225"/>
      <c r="Y311" s="225"/>
      <c r="Z311" s="371" t="s">
        <v>122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122</v>
      </c>
      <c r="M312" s="374"/>
      <c r="N312" s="376"/>
      <c r="O312" s="377">
        <v>2004</v>
      </c>
      <c r="P312" s="378" t="s">
        <v>220</v>
      </c>
      <c r="Q312" s="378"/>
      <c r="R312" s="378"/>
      <c r="S312" s="378"/>
      <c r="T312" s="376"/>
      <c r="U312" s="377">
        <v>2004</v>
      </c>
      <c r="V312" s="378" t="s">
        <v>221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223</v>
      </c>
      <c r="C313" s="380" t="s">
        <v>224</v>
      </c>
      <c r="D313" s="380" t="s">
        <v>225</v>
      </c>
      <c r="E313" s="380" t="s">
        <v>252</v>
      </c>
      <c r="F313" s="380" t="s">
        <v>227</v>
      </c>
      <c r="G313" s="380" t="s">
        <v>228</v>
      </c>
      <c r="H313" s="380" t="s">
        <v>229</v>
      </c>
      <c r="I313" s="380" t="s">
        <v>230</v>
      </c>
      <c r="J313" s="380" t="s">
        <v>231</v>
      </c>
      <c r="K313" s="380" t="s">
        <v>232</v>
      </c>
      <c r="L313" s="380" t="s">
        <v>233</v>
      </c>
      <c r="M313" s="381" t="s">
        <v>234</v>
      </c>
      <c r="N313" s="376"/>
      <c r="O313" s="382"/>
      <c r="P313" s="383" t="s">
        <v>235</v>
      </c>
      <c r="Q313" s="383" t="s">
        <v>236</v>
      </c>
      <c r="R313" s="383" t="s">
        <v>237</v>
      </c>
      <c r="S313" s="384" t="s">
        <v>238</v>
      </c>
      <c r="T313" s="376"/>
      <c r="U313" s="382"/>
      <c r="V313" s="383" t="s">
        <v>239</v>
      </c>
      <c r="W313" s="384" t="s">
        <v>240</v>
      </c>
      <c r="X313" s="376"/>
      <c r="Y313" s="382"/>
      <c r="Z313" s="385" t="s">
        <v>241</v>
      </c>
    </row>
    <row r="314" spans="1:32" ht="14.25" thickBot="1">
      <c r="A314" s="386" t="s">
        <v>242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242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242</v>
      </c>
      <c r="V314" s="391">
        <v>3.3315866000000001</v>
      </c>
      <c r="W314" s="392">
        <v>3.9074479000000002</v>
      </c>
      <c r="X314" s="376"/>
      <c r="Y314" s="390" t="s">
        <v>242</v>
      </c>
      <c r="Z314" s="389">
        <v>3.6171804117647062</v>
      </c>
    </row>
    <row r="315" spans="1:32" ht="13.5">
      <c r="A315" s="393" t="s">
        <v>243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243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243</v>
      </c>
      <c r="V315" s="397">
        <v>3.9250651000000003</v>
      </c>
      <c r="W315" s="398">
        <v>4.5897571500000014</v>
      </c>
      <c r="X315" s="376"/>
      <c r="Y315" s="396" t="s">
        <v>243</v>
      </c>
      <c r="Z315" s="399">
        <v>4.0686274509803928</v>
      </c>
    </row>
    <row r="316" spans="1:32" ht="13.5">
      <c r="A316" s="393" t="s">
        <v>244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244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244</v>
      </c>
      <c r="V316" s="394">
        <v>3.7435715200000006</v>
      </c>
      <c r="W316" s="395">
        <v>4.3200341600000005</v>
      </c>
      <c r="X316" s="376"/>
      <c r="Y316" s="396" t="s">
        <v>244</v>
      </c>
      <c r="Z316" s="399">
        <v>4.1083262745098041</v>
      </c>
    </row>
    <row r="317" spans="1:32" ht="13.5">
      <c r="A317" s="393" t="s">
        <v>245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245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245</v>
      </c>
      <c r="V317" s="394">
        <v>3.9977361000000005</v>
      </c>
      <c r="W317" s="395">
        <v>3.8807596800000002</v>
      </c>
      <c r="X317" s="376"/>
      <c r="Y317" s="396" t="s">
        <v>245</v>
      </c>
      <c r="Z317" s="399">
        <v>3.8117011764705886</v>
      </c>
    </row>
    <row r="318" spans="1:32" ht="13.5">
      <c r="A318" s="393" t="s">
        <v>98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98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98</v>
      </c>
      <c r="V318" s="394">
        <v>2.6748143879999997</v>
      </c>
      <c r="W318" s="395">
        <v>3.2365585539999997</v>
      </c>
      <c r="X318" s="376"/>
      <c r="Y318" s="396" t="s">
        <v>98</v>
      </c>
      <c r="Z318" s="399">
        <v>2.9897728431372546</v>
      </c>
    </row>
    <row r="319" spans="1:32" ht="14.25" thickBot="1">
      <c r="A319" s="401" t="s">
        <v>246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246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246</v>
      </c>
      <c r="V319" s="402">
        <v>3.3349349000000004</v>
      </c>
      <c r="W319" s="403">
        <v>3.8676092799999999</v>
      </c>
      <c r="X319" s="376"/>
      <c r="Y319" s="390" t="s">
        <v>246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122</v>
      </c>
      <c r="N321" s="376"/>
      <c r="O321" s="377">
        <v>2005</v>
      </c>
      <c r="P321" s="378" t="s">
        <v>220</v>
      </c>
      <c r="Q321" s="378"/>
      <c r="R321" s="378"/>
      <c r="S321" s="378"/>
      <c r="T321" s="376"/>
      <c r="U321" s="377">
        <v>2005</v>
      </c>
      <c r="V321" s="378" t="s">
        <v>221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223</v>
      </c>
      <c r="C322" s="380" t="s">
        <v>224</v>
      </c>
      <c r="D322" s="380" t="s">
        <v>225</v>
      </c>
      <c r="E322" s="380" t="s">
        <v>252</v>
      </c>
      <c r="F322" s="380" t="s">
        <v>227</v>
      </c>
      <c r="G322" s="380" t="s">
        <v>228</v>
      </c>
      <c r="H322" s="380" t="s">
        <v>229</v>
      </c>
      <c r="I322" s="380" t="s">
        <v>230</v>
      </c>
      <c r="J322" s="380" t="s">
        <v>231</v>
      </c>
      <c r="K322" s="380" t="s">
        <v>232</v>
      </c>
      <c r="L322" s="380" t="s">
        <v>233</v>
      </c>
      <c r="M322" s="381" t="s">
        <v>234</v>
      </c>
      <c r="N322" s="376"/>
      <c r="O322" s="382"/>
      <c r="P322" s="383" t="s">
        <v>235</v>
      </c>
      <c r="Q322" s="383" t="s">
        <v>236</v>
      </c>
      <c r="R322" s="383" t="s">
        <v>237</v>
      </c>
      <c r="S322" s="384" t="s">
        <v>238</v>
      </c>
      <c r="T322" s="376"/>
      <c r="U322" s="382"/>
      <c r="V322" s="383" t="s">
        <v>239</v>
      </c>
      <c r="W322" s="384" t="s">
        <v>240</v>
      </c>
      <c r="X322" s="376"/>
      <c r="Y322" s="382"/>
      <c r="Z322" s="385" t="s">
        <v>241</v>
      </c>
    </row>
    <row r="323" spans="1:28" ht="14.25" thickBot="1">
      <c r="A323" s="386" t="s">
        <v>242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242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242</v>
      </c>
      <c r="V323" s="391">
        <v>4.2741797999999998</v>
      </c>
      <c r="W323" s="392">
        <v>4.1972801999999998</v>
      </c>
      <c r="X323" s="376"/>
      <c r="Y323" s="390" t="s">
        <v>242</v>
      </c>
      <c r="Z323" s="407">
        <v>4.1524159705882351</v>
      </c>
    </row>
    <row r="324" spans="1:28">
      <c r="A324" s="393" t="s">
        <v>243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243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243</v>
      </c>
      <c r="V324" s="397">
        <v>4.92827445</v>
      </c>
      <c r="W324" s="398">
        <v>4.8969937500000009</v>
      </c>
      <c r="X324" s="376"/>
      <c r="Y324" s="396" t="s">
        <v>243</v>
      </c>
      <c r="Z324" s="395">
        <v>4.8158107843137259</v>
      </c>
    </row>
    <row r="325" spans="1:28">
      <c r="A325" s="393" t="s">
        <v>244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244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244</v>
      </c>
      <c r="V325" s="394">
        <v>4.5932114799999999</v>
      </c>
      <c r="W325" s="395">
        <v>4.5736677999999999</v>
      </c>
      <c r="X325" s="376"/>
      <c r="Y325" s="396" t="s">
        <v>244</v>
      </c>
      <c r="Z325" s="395">
        <v>4.4922086274509798</v>
      </c>
    </row>
    <row r="326" spans="1:28">
      <c r="A326" s="393" t="s">
        <v>245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245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245</v>
      </c>
      <c r="V326" s="394">
        <v>3.5448181200000004</v>
      </c>
      <c r="W326" s="395">
        <v>4.12146846</v>
      </c>
      <c r="X326" s="376"/>
      <c r="Y326" s="396" t="s">
        <v>245</v>
      </c>
      <c r="Z326" s="395">
        <v>3.9112941176470595</v>
      </c>
    </row>
    <row r="327" spans="1:28">
      <c r="A327" s="393" t="s">
        <v>98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98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98</v>
      </c>
      <c r="V327" s="394">
        <v>3.5718870259999997</v>
      </c>
      <c r="W327" s="395">
        <v>3.3903163359999997</v>
      </c>
      <c r="X327" s="376"/>
      <c r="Y327" s="396" t="s">
        <v>98</v>
      </c>
      <c r="Z327" s="395">
        <v>3.4148929215686272</v>
      </c>
    </row>
    <row r="328" spans="1:28" ht="13.5" thickBot="1">
      <c r="A328" s="401" t="s">
        <v>246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246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246</v>
      </c>
      <c r="V328" s="402">
        <v>4.1429718400000004</v>
      </c>
      <c r="W328" s="403">
        <v>4.0836431100000006</v>
      </c>
      <c r="X328" s="376"/>
      <c r="Y328" s="390" t="s">
        <v>246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122</v>
      </c>
      <c r="N330" s="376"/>
      <c r="O330" s="377">
        <v>2006</v>
      </c>
      <c r="P330" s="378" t="s">
        <v>220</v>
      </c>
      <c r="Q330" s="378"/>
      <c r="R330" s="378"/>
      <c r="S330" s="378"/>
      <c r="T330" s="376"/>
      <c r="U330" s="377">
        <v>2006</v>
      </c>
      <c r="V330" s="378" t="s">
        <v>221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223</v>
      </c>
      <c r="C331" s="410" t="s">
        <v>224</v>
      </c>
      <c r="D331" s="410" t="s">
        <v>225</v>
      </c>
      <c r="E331" s="410" t="s">
        <v>226</v>
      </c>
      <c r="F331" s="410" t="s">
        <v>227</v>
      </c>
      <c r="G331" s="410" t="s">
        <v>228</v>
      </c>
      <c r="H331" s="410" t="s">
        <v>229</v>
      </c>
      <c r="I331" s="410" t="s">
        <v>230</v>
      </c>
      <c r="J331" s="410" t="s">
        <v>231</v>
      </c>
      <c r="K331" s="410" t="s">
        <v>232</v>
      </c>
      <c r="L331" s="410" t="s">
        <v>233</v>
      </c>
      <c r="M331" s="411" t="s">
        <v>234</v>
      </c>
      <c r="N331" s="376"/>
      <c r="O331" s="382"/>
      <c r="P331" s="383" t="s">
        <v>235</v>
      </c>
      <c r="Q331" s="383" t="s">
        <v>236</v>
      </c>
      <c r="R331" s="383" t="s">
        <v>237</v>
      </c>
      <c r="S331" s="384" t="s">
        <v>238</v>
      </c>
      <c r="T331" s="376"/>
      <c r="U331" s="382"/>
      <c r="V331" s="383" t="s">
        <v>239</v>
      </c>
      <c r="W331" s="384" t="s">
        <v>240</v>
      </c>
      <c r="X331" s="376"/>
      <c r="Y331" s="382"/>
      <c r="Z331" s="385" t="s">
        <v>241</v>
      </c>
    </row>
    <row r="332" spans="1:28" ht="13.5" thickBot="1">
      <c r="A332" s="412" t="s">
        <v>242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242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242</v>
      </c>
      <c r="V332" s="391">
        <v>4.3606657999999996</v>
      </c>
      <c r="W332" s="392">
        <v>4.3018448999999999</v>
      </c>
      <c r="X332" s="376"/>
      <c r="Y332" s="390" t="s">
        <v>242</v>
      </c>
      <c r="Z332" s="391">
        <v>4.3331236559999997</v>
      </c>
    </row>
    <row r="333" spans="1:28">
      <c r="A333" s="396" t="s">
        <v>243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243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243</v>
      </c>
      <c r="V333" s="397">
        <v>5.1950965</v>
      </c>
      <c r="W333" s="398">
        <v>5.1025452500000004</v>
      </c>
      <c r="X333" s="376"/>
      <c r="Y333" s="396" t="s">
        <v>243</v>
      </c>
      <c r="Z333" s="397">
        <v>5.1515040499999998</v>
      </c>
    </row>
    <row r="334" spans="1:28">
      <c r="A334" s="396" t="s">
        <v>244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244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244</v>
      </c>
      <c r="V334" s="394">
        <v>4.8714858400000001</v>
      </c>
      <c r="W334" s="395">
        <v>4.8573954000000006</v>
      </c>
      <c r="X334" s="376"/>
      <c r="Y334" s="396" t="s">
        <v>244</v>
      </c>
      <c r="Z334" s="394">
        <v>4.86459376</v>
      </c>
    </row>
    <row r="335" spans="1:28">
      <c r="A335" s="396" t="s">
        <v>245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245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245</v>
      </c>
      <c r="V335" s="394">
        <v>3.8396403000000001</v>
      </c>
      <c r="W335" s="395">
        <v>4.0792393800000006</v>
      </c>
      <c r="X335" s="376"/>
      <c r="Y335" s="396" t="s">
        <v>245</v>
      </c>
      <c r="Z335" s="394">
        <v>3.9773359800000003</v>
      </c>
      <c r="AB335" s="231"/>
    </row>
    <row r="336" spans="1:28">
      <c r="A336" s="396" t="s">
        <v>98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98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98</v>
      </c>
      <c r="V336" s="394">
        <v>3.4691662600000002</v>
      </c>
      <c r="W336" s="395">
        <v>3.4042366519999998</v>
      </c>
      <c r="X336" s="376"/>
      <c r="Y336" s="396" t="s">
        <v>98</v>
      </c>
      <c r="Z336" s="394">
        <v>3.4395125739999997</v>
      </c>
      <c r="AB336" s="231"/>
    </row>
    <row r="337" spans="1:28" ht="13.5" thickBot="1">
      <c r="A337" s="390" t="s">
        <v>246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246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246</v>
      </c>
      <c r="V337" s="402">
        <v>4.2182185900000002</v>
      </c>
      <c r="W337" s="403">
        <v>4.1969454500000003</v>
      </c>
      <c r="X337" s="376"/>
      <c r="Y337" s="390" t="s">
        <v>246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122</v>
      </c>
      <c r="N339" s="376"/>
      <c r="O339" s="377">
        <v>2007</v>
      </c>
      <c r="P339" s="378" t="s">
        <v>220</v>
      </c>
      <c r="Q339" s="378"/>
      <c r="R339" s="378"/>
      <c r="S339" s="378"/>
      <c r="T339" s="376"/>
      <c r="U339" s="377">
        <v>2007</v>
      </c>
      <c r="V339" s="378" t="s">
        <v>221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223</v>
      </c>
      <c r="C340" s="410" t="s">
        <v>224</v>
      </c>
      <c r="D340" s="410" t="s">
        <v>225</v>
      </c>
      <c r="E340" s="410" t="s">
        <v>226</v>
      </c>
      <c r="F340" s="410" t="s">
        <v>227</v>
      </c>
      <c r="G340" s="410" t="s">
        <v>228</v>
      </c>
      <c r="H340" s="410" t="s">
        <v>229</v>
      </c>
      <c r="I340" s="410" t="s">
        <v>230</v>
      </c>
      <c r="J340" s="410" t="s">
        <v>231</v>
      </c>
      <c r="K340" s="410" t="s">
        <v>232</v>
      </c>
      <c r="L340" s="410" t="s">
        <v>233</v>
      </c>
      <c r="M340" s="411" t="s">
        <v>234</v>
      </c>
      <c r="N340" s="376"/>
      <c r="O340" s="414"/>
      <c r="P340" s="410" t="s">
        <v>235</v>
      </c>
      <c r="Q340" s="410" t="s">
        <v>236</v>
      </c>
      <c r="R340" s="410" t="s">
        <v>237</v>
      </c>
      <c r="S340" s="411" t="s">
        <v>238</v>
      </c>
      <c r="T340" s="376"/>
      <c r="U340" s="414"/>
      <c r="V340" s="410" t="s">
        <v>239</v>
      </c>
      <c r="W340" s="411" t="s">
        <v>240</v>
      </c>
      <c r="X340" s="376"/>
      <c r="Y340" s="382"/>
      <c r="Z340" s="384" t="s">
        <v>241</v>
      </c>
      <c r="AB340" s="231"/>
    </row>
    <row r="341" spans="1:28" ht="13.5" thickBot="1">
      <c r="A341" s="415" t="s">
        <v>242</v>
      </c>
      <c r="B341" s="416">
        <f t="shared" ref="B341:M341" si="152">B198*0.521</f>
        <v>4.239554752941177</v>
      </c>
      <c r="C341" s="416">
        <f t="shared" si="152"/>
        <v>4.3182063431372546</v>
      </c>
      <c r="D341" s="416">
        <f t="shared" si="152"/>
        <v>4.2855059313725485</v>
      </c>
      <c r="E341" s="416">
        <f t="shared" si="152"/>
        <v>4.2212676529411768</v>
      </c>
      <c r="F341" s="416">
        <f t="shared" si="152"/>
        <v>4.0758238627450982</v>
      </c>
      <c r="G341" s="416">
        <f t="shared" si="152"/>
        <v>4.0245870882352941</v>
      </c>
      <c r="H341" s="416">
        <f t="shared" si="152"/>
        <v>4.0007998627450982</v>
      </c>
      <c r="I341" s="416">
        <f t="shared" si="152"/>
        <v>4.1291037745098036</v>
      </c>
      <c r="J341" s="416">
        <f t="shared" si="152"/>
        <v>4.2058695490196083</v>
      </c>
      <c r="K341" s="416">
        <f t="shared" si="152"/>
        <v>4.0356200294117643</v>
      </c>
      <c r="L341" s="416">
        <f t="shared" si="152"/>
        <v>3.9060595882352946</v>
      </c>
      <c r="M341" s="417">
        <f t="shared" si="152"/>
        <v>3.9335311009803924</v>
      </c>
      <c r="N341" s="376"/>
      <c r="O341" s="418" t="s">
        <v>242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242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242</v>
      </c>
      <c r="Z341" s="391">
        <f>Z198*B456</f>
        <v>4.0021973588235289</v>
      </c>
      <c r="AB341" s="231"/>
    </row>
    <row r="342" spans="1:28" ht="13.5" thickBot="1">
      <c r="A342" s="419" t="s">
        <v>243</v>
      </c>
      <c r="B342" s="420">
        <f t="shared" ref="B342:M342" si="153">B199*0.55</f>
        <v>5.0294372549019615</v>
      </c>
      <c r="C342" s="420">
        <f t="shared" si="153"/>
        <v>5.0321991176470577</v>
      </c>
      <c r="D342" s="420">
        <f t="shared" si="153"/>
        <v>4.9662924019607848</v>
      </c>
      <c r="E342" s="420">
        <f t="shared" si="153"/>
        <v>4.9240065686274512</v>
      </c>
      <c r="F342" s="420">
        <f t="shared" si="153"/>
        <v>4.7653989705882349</v>
      </c>
      <c r="G342" s="420">
        <f t="shared" si="153"/>
        <v>4.6678915196078421</v>
      </c>
      <c r="H342" s="420">
        <f t="shared" si="153"/>
        <v>4.6059205392156866</v>
      </c>
      <c r="I342" s="420">
        <f t="shared" si="153"/>
        <v>4.7843416176470601</v>
      </c>
      <c r="J342" s="420">
        <f t="shared" si="153"/>
        <v>4.803961519607844</v>
      </c>
      <c r="K342" s="420">
        <f t="shared" si="153"/>
        <v>4.67049</v>
      </c>
      <c r="L342" s="420">
        <f t="shared" si="153"/>
        <v>4.5795065196078433</v>
      </c>
      <c r="M342" s="421">
        <f t="shared" si="153"/>
        <v>4.6008826470588238</v>
      </c>
      <c r="N342" s="376"/>
      <c r="O342" s="422" t="s">
        <v>243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243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243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244</v>
      </c>
      <c r="B343" s="394">
        <f t="shared" ref="B343:M343" si="154">B200*0.52</f>
        <v>4.7609405490196073</v>
      </c>
      <c r="C343" s="394">
        <f t="shared" si="154"/>
        <v>4.7835605490196089</v>
      </c>
      <c r="D343" s="394">
        <f t="shared" si="154"/>
        <v>4.637351843137254</v>
      </c>
      <c r="E343" s="394">
        <f t="shared" si="154"/>
        <v>4.6410387450980384</v>
      </c>
      <c r="F343" s="394">
        <f t="shared" si="154"/>
        <v>4.449082274509804</v>
      </c>
      <c r="G343" s="394">
        <f t="shared" si="154"/>
        <v>4.429929960784313</v>
      </c>
      <c r="H343" s="394">
        <f t="shared" si="154"/>
        <v>4.4411553333333327</v>
      </c>
      <c r="I343" s="394">
        <f t="shared" si="154"/>
        <v>4.5292983921568624</v>
      </c>
      <c r="J343" s="394">
        <f t="shared" si="154"/>
        <v>4.586243490196078</v>
      </c>
      <c r="K343" s="394">
        <f t="shared" si="154"/>
        <v>4.4115632549019601</v>
      </c>
      <c r="L343" s="394">
        <f t="shared" si="154"/>
        <v>4.2340673725490205</v>
      </c>
      <c r="M343" s="395">
        <f t="shared" si="154"/>
        <v>4.2818431372549011</v>
      </c>
      <c r="N343" s="376"/>
      <c r="O343" s="393" t="s">
        <v>244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244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244</v>
      </c>
      <c r="Z343" s="391">
        <f>Z200*B459</f>
        <v>4.6500379950980397</v>
      </c>
      <c r="AB343" s="231"/>
    </row>
    <row r="344" spans="1:28" ht="13.5" thickBot="1">
      <c r="A344" s="393" t="s">
        <v>245</v>
      </c>
      <c r="B344" s="394">
        <f t="shared" ref="B344:M344" si="155">B201*0.54</f>
        <v>0</v>
      </c>
      <c r="C344" s="394">
        <f t="shared" si="155"/>
        <v>0</v>
      </c>
      <c r="D344" s="394">
        <f t="shared" si="155"/>
        <v>4.1955363529411764</v>
      </c>
      <c r="E344" s="394">
        <f t="shared" si="155"/>
        <v>4.7118176470588233</v>
      </c>
      <c r="F344" s="394">
        <f t="shared" si="155"/>
        <v>4.0948867058823533</v>
      </c>
      <c r="G344" s="394">
        <f t="shared" si="155"/>
        <v>3.5837364705882355</v>
      </c>
      <c r="H344" s="394">
        <f t="shared" si="155"/>
        <v>0</v>
      </c>
      <c r="I344" s="394">
        <f t="shared" si="155"/>
        <v>3.8726470588235298</v>
      </c>
      <c r="J344" s="394">
        <f t="shared" si="155"/>
        <v>4.2677047058823536</v>
      </c>
      <c r="K344" s="394">
        <f t="shared" si="155"/>
        <v>4.0208823529411761</v>
      </c>
      <c r="L344" s="394">
        <f t="shared" si="155"/>
        <v>4.4109047647058821</v>
      </c>
      <c r="M344" s="395">
        <f t="shared" si="155"/>
        <v>3.4358823529411771</v>
      </c>
      <c r="N344" s="376"/>
      <c r="O344" s="393" t="s">
        <v>245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245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245</v>
      </c>
      <c r="Z344" s="391">
        <f>Z201*B460</f>
        <v>3.9945488823529414</v>
      </c>
      <c r="AB344" s="231"/>
    </row>
    <row r="345" spans="1:28" ht="13.5" thickBot="1">
      <c r="A345" s="393" t="s">
        <v>98</v>
      </c>
      <c r="B345" s="394">
        <f t="shared" ref="B345:M345" si="156">B202*0.478</f>
        <v>3.2855231588235285</v>
      </c>
      <c r="C345" s="394">
        <f t="shared" si="156"/>
        <v>3.4129668627450975</v>
      </c>
      <c r="D345" s="394">
        <f t="shared" si="156"/>
        <v>3.4445692235294114</v>
      </c>
      <c r="E345" s="394">
        <f t="shared" si="156"/>
        <v>3.4135334333333329</v>
      </c>
      <c r="F345" s="394">
        <f t="shared" si="156"/>
        <v>3.3232650078431369</v>
      </c>
      <c r="G345" s="394">
        <f t="shared" si="156"/>
        <v>3.3069000686274506</v>
      </c>
      <c r="H345" s="394">
        <f t="shared" si="156"/>
        <v>3.3027747411764703</v>
      </c>
      <c r="I345" s="394">
        <f t="shared" si="156"/>
        <v>3.3844560372549015</v>
      </c>
      <c r="J345" s="394">
        <f t="shared" si="156"/>
        <v>3.5024887647058822</v>
      </c>
      <c r="K345" s="394">
        <f t="shared" si="156"/>
        <v>3.3617454137254903</v>
      </c>
      <c r="L345" s="394">
        <f t="shared" si="156"/>
        <v>3.1397500294117644</v>
      </c>
      <c r="M345" s="395">
        <f t="shared" si="156"/>
        <v>3.0675457862745095</v>
      </c>
      <c r="N345" s="376"/>
      <c r="O345" s="393" t="s">
        <v>98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98</v>
      </c>
      <c r="V345" s="391">
        <f>V202*B461</f>
        <v>3.2686245</v>
      </c>
      <c r="W345" s="392">
        <f>W202*B461</f>
        <v>3.2152270000000001</v>
      </c>
      <c r="X345" s="376"/>
      <c r="Y345" s="396" t="s">
        <v>98</v>
      </c>
      <c r="Z345" s="391">
        <f>Z202*B461</f>
        <v>3.2399964558823533</v>
      </c>
      <c r="AB345" s="231"/>
    </row>
    <row r="346" spans="1:28" ht="13.5" thickBot="1">
      <c r="A346" s="401" t="s">
        <v>246</v>
      </c>
      <c r="B346" s="402">
        <f t="shared" ref="B346:M346" si="157">B203*0.53</f>
        <v>4.0926532450980391</v>
      </c>
      <c r="C346" s="402">
        <f t="shared" si="157"/>
        <v>4.1347627843137253</v>
      </c>
      <c r="D346" s="402">
        <f t="shared" si="157"/>
        <v>4.119478</v>
      </c>
      <c r="E346" s="402">
        <f t="shared" si="157"/>
        <v>4.0572575588235296</v>
      </c>
      <c r="F346" s="402">
        <f t="shared" si="157"/>
        <v>3.9884884999999999</v>
      </c>
      <c r="G346" s="402">
        <f t="shared" si="157"/>
        <v>3.9692609313725491</v>
      </c>
      <c r="H346" s="402">
        <f t="shared" si="157"/>
        <v>3.9708415784313731</v>
      </c>
      <c r="I346" s="402">
        <f t="shared" si="157"/>
        <v>4.0573230294117648</v>
      </c>
      <c r="J346" s="402">
        <f t="shared" si="157"/>
        <v>4.1166918627450979</v>
      </c>
      <c r="K346" s="402">
        <f t="shared" si="157"/>
        <v>4.0068810588235291</v>
      </c>
      <c r="L346" s="402">
        <f t="shared" si="157"/>
        <v>3.9505394607843138</v>
      </c>
      <c r="M346" s="403">
        <f t="shared" si="157"/>
        <v>3.9480759999999999</v>
      </c>
      <c r="N346" s="376"/>
      <c r="O346" s="401" t="s">
        <v>246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246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246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122</v>
      </c>
      <c r="N348" s="376"/>
      <c r="O348" s="377">
        <v>2008</v>
      </c>
      <c r="P348" s="378" t="s">
        <v>220</v>
      </c>
      <c r="Q348" s="378"/>
      <c r="R348" s="378"/>
      <c r="S348" s="378"/>
      <c r="T348" s="376"/>
      <c r="U348" s="377">
        <v>2008</v>
      </c>
      <c r="V348" s="378" t="s">
        <v>221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223</v>
      </c>
      <c r="C349" s="410" t="s">
        <v>224</v>
      </c>
      <c r="D349" s="410" t="s">
        <v>225</v>
      </c>
      <c r="E349" s="410" t="s">
        <v>226</v>
      </c>
      <c r="F349" s="410" t="s">
        <v>227</v>
      </c>
      <c r="G349" s="410" t="s">
        <v>228</v>
      </c>
      <c r="H349" s="410" t="s">
        <v>229</v>
      </c>
      <c r="I349" s="410" t="s">
        <v>230</v>
      </c>
      <c r="J349" s="410" t="s">
        <v>231</v>
      </c>
      <c r="K349" s="410" t="s">
        <v>232</v>
      </c>
      <c r="L349" s="410" t="s">
        <v>233</v>
      </c>
      <c r="M349" s="411" t="s">
        <v>234</v>
      </c>
      <c r="N349" s="376"/>
      <c r="O349" s="414"/>
      <c r="P349" s="410" t="s">
        <v>235</v>
      </c>
      <c r="Q349" s="410" t="s">
        <v>236</v>
      </c>
      <c r="R349" s="410" t="s">
        <v>237</v>
      </c>
      <c r="S349" s="411" t="s">
        <v>238</v>
      </c>
      <c r="T349" s="376"/>
      <c r="U349" s="414"/>
      <c r="V349" s="410" t="s">
        <v>239</v>
      </c>
      <c r="W349" s="411" t="s">
        <v>240</v>
      </c>
      <c r="X349" s="376"/>
      <c r="Y349" s="382"/>
      <c r="Z349" s="384" t="s">
        <v>241</v>
      </c>
      <c r="AA349" s="231"/>
      <c r="AB349" s="231"/>
    </row>
    <row r="350" spans="1:28" ht="13.5" thickBot="1">
      <c r="A350" s="415" t="s">
        <v>242</v>
      </c>
      <c r="B350" s="416">
        <f t="shared" ref="B350:M350" si="158">B207*0.521</f>
        <v>4.152870568627451</v>
      </c>
      <c r="C350" s="416">
        <f t="shared" si="158"/>
        <v>4.2083928235294117</v>
      </c>
      <c r="D350" s="416">
        <f t="shared" si="158"/>
        <v>4.1999035882352942</v>
      </c>
      <c r="E350" s="416">
        <f t="shared" si="158"/>
        <v>4.2024677254901963</v>
      </c>
      <c r="F350" s="416">
        <f t="shared" si="158"/>
        <v>4.2093888529411769</v>
      </c>
      <c r="G350" s="416">
        <f t="shared" si="158"/>
        <v>4.3122761372549014</v>
      </c>
      <c r="H350" s="416">
        <f t="shared" si="158"/>
        <v>4.1137981225490199</v>
      </c>
      <c r="I350" s="416">
        <f t="shared" si="158"/>
        <v>4.1385946578431367</v>
      </c>
      <c r="J350" s="416">
        <f t="shared" si="158"/>
        <v>4.2312350980392157</v>
      </c>
      <c r="K350" s="416">
        <f t="shared" si="158"/>
        <v>4.2179547058823532</v>
      </c>
      <c r="L350" s="416">
        <f t="shared" si="158"/>
        <v>4.169532352941177</v>
      </c>
      <c r="M350" s="416">
        <f t="shared" si="158"/>
        <v>4.2932136666666665</v>
      </c>
      <c r="N350" s="376"/>
      <c r="O350" s="418" t="s">
        <v>242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242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242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243</v>
      </c>
      <c r="B351" s="420">
        <f t="shared" ref="B351:M351" si="159">B208*0.55</f>
        <v>4.8520967647058821</v>
      </c>
      <c r="C351" s="420">
        <f t="shared" si="159"/>
        <v>4.8123775980392161</v>
      </c>
      <c r="D351" s="420">
        <f t="shared" si="159"/>
        <v>4.7612426960784324</v>
      </c>
      <c r="E351" s="420">
        <f t="shared" si="159"/>
        <v>4.7906908823529415</v>
      </c>
      <c r="F351" s="420">
        <f t="shared" si="159"/>
        <v>4.7790076960784322</v>
      </c>
      <c r="G351" s="420">
        <f t="shared" si="159"/>
        <v>4.8675835784313737</v>
      </c>
      <c r="H351" s="420">
        <f t="shared" si="159"/>
        <v>4.7231325490196081</v>
      </c>
      <c r="I351" s="420">
        <f t="shared" si="159"/>
        <v>4.7839695588235296</v>
      </c>
      <c r="J351" s="420">
        <f t="shared" si="159"/>
        <v>4.8680359803921576</v>
      </c>
      <c r="K351" s="420">
        <f t="shared" si="159"/>
        <v>4.9016199509803924</v>
      </c>
      <c r="L351" s="420">
        <f t="shared" si="159"/>
        <v>4.9018820098039226</v>
      </c>
      <c r="M351" s="420">
        <f t="shared" si="159"/>
        <v>5.0363322058823528</v>
      </c>
      <c r="N351" s="376"/>
      <c r="O351" s="422" t="s">
        <v>243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243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243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244</v>
      </c>
      <c r="B352" s="394">
        <f t="shared" ref="B352:M352" si="160">B209*0.52</f>
        <v>4.5551862352941175</v>
      </c>
      <c r="C352" s="394">
        <f t="shared" si="160"/>
        <v>4.481780588235293</v>
      </c>
      <c r="D352" s="394">
        <f t="shared" si="160"/>
        <v>4.4206158431372549</v>
      </c>
      <c r="E352" s="394">
        <f t="shared" si="160"/>
        <v>4.4943008627450984</v>
      </c>
      <c r="F352" s="394">
        <f t="shared" si="160"/>
        <v>4.5509370196078427</v>
      </c>
      <c r="G352" s="394">
        <f t="shared" si="160"/>
        <v>4.6713476078431375</v>
      </c>
      <c r="H352" s="394">
        <f t="shared" si="160"/>
        <v>4.5304408627450981</v>
      </c>
      <c r="I352" s="394">
        <f t="shared" si="160"/>
        <v>4.600308470588236</v>
      </c>
      <c r="J352" s="394">
        <f t="shared" si="160"/>
        <v>4.6832255294117635</v>
      </c>
      <c r="K352" s="394">
        <f t="shared" si="160"/>
        <v>4.6764058823529409</v>
      </c>
      <c r="L352" s="394">
        <f t="shared" si="160"/>
        <v>4.6680761960784318</v>
      </c>
      <c r="M352" s="394">
        <f t="shared" si="160"/>
        <v>4.6453812549019604</v>
      </c>
      <c r="N352" s="376"/>
      <c r="O352" s="393" t="s">
        <v>244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244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244</v>
      </c>
      <c r="Z352" s="391">
        <f>Z209*B459</f>
        <v>4.7167608872549014</v>
      </c>
      <c r="AA352" s="231"/>
    </row>
    <row r="353" spans="1:28" ht="13.5" thickBot="1">
      <c r="A353" s="393" t="s">
        <v>245</v>
      </c>
      <c r="B353" s="394">
        <f t="shared" ref="B353:M353" si="161">B210*0.54</f>
        <v>3.9906825882352943</v>
      </c>
      <c r="C353" s="394">
        <f t="shared" si="161"/>
        <v>4.2217681764705883</v>
      </c>
      <c r="D353" s="394">
        <f t="shared" si="161"/>
        <v>4.5317647058823534</v>
      </c>
      <c r="E353" s="394">
        <f t="shared" si="161"/>
        <v>3.3792289411764709</v>
      </c>
      <c r="F353" s="394">
        <f t="shared" si="161"/>
        <v>4.545272117647059</v>
      </c>
      <c r="G353" s="394">
        <f t="shared" si="161"/>
        <v>5.0246470588235299</v>
      </c>
      <c r="H353" s="394">
        <f t="shared" si="161"/>
        <v>4.3036522941176472</v>
      </c>
      <c r="I353" s="394">
        <f t="shared" si="161"/>
        <v>4.2485294117647063</v>
      </c>
      <c r="J353" s="394">
        <f t="shared" si="161"/>
        <v>3.994547294117647</v>
      </c>
      <c r="K353" s="394">
        <f t="shared" si="161"/>
        <v>0</v>
      </c>
      <c r="L353" s="394">
        <f t="shared" si="161"/>
        <v>4.1199114705882351</v>
      </c>
      <c r="M353" s="394">
        <f t="shared" si="161"/>
        <v>4.0796470588235296</v>
      </c>
      <c r="N353" s="376"/>
      <c r="O353" s="393" t="s">
        <v>245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245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245</v>
      </c>
      <c r="Z353" s="391">
        <f>Z210*B460</f>
        <v>4.0231032352941174</v>
      </c>
    </row>
    <row r="354" spans="1:28" ht="13.5" thickBot="1">
      <c r="A354" s="393" t="s">
        <v>98</v>
      </c>
      <c r="B354" s="394">
        <f t="shared" ref="B354:M354" si="162">B211*0.478</f>
        <v>3.2654776196078434</v>
      </c>
      <c r="C354" s="394">
        <f t="shared" si="162"/>
        <v>3.352321784313725</v>
      </c>
      <c r="D354" s="394">
        <f t="shared" si="162"/>
        <v>3.4245860117647058</v>
      </c>
      <c r="E354" s="394">
        <f t="shared" si="162"/>
        <v>3.4448972627450978</v>
      </c>
      <c r="F354" s="394">
        <f t="shared" si="162"/>
        <v>3.4676106980392154</v>
      </c>
      <c r="G354" s="394">
        <f t="shared" si="162"/>
        <v>3.5857587078431368</v>
      </c>
      <c r="H354" s="394">
        <f t="shared" si="162"/>
        <v>3.3936355117647063</v>
      </c>
      <c r="I354" s="394">
        <f t="shared" si="162"/>
        <v>3.3838908725490193</v>
      </c>
      <c r="J354" s="394">
        <f t="shared" si="162"/>
        <v>3.4532374254901956</v>
      </c>
      <c r="K354" s="394">
        <f t="shared" si="162"/>
        <v>3.4278776509803919</v>
      </c>
      <c r="L354" s="394">
        <f t="shared" si="162"/>
        <v>3.2937100803921564</v>
      </c>
      <c r="M354" s="394">
        <f t="shared" si="162"/>
        <v>3.3733467549019602</v>
      </c>
      <c r="N354" s="376"/>
      <c r="O354" s="393" t="s">
        <v>98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98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98</v>
      </c>
      <c r="Z354" s="391">
        <f>Z211*B461</f>
        <v>3.3132284852941178</v>
      </c>
    </row>
    <row r="355" spans="1:28" ht="13.5" thickBot="1">
      <c r="A355" s="401" t="s">
        <v>246</v>
      </c>
      <c r="B355" s="402">
        <f t="shared" ref="B355:M355" si="163">B212*0.53</f>
        <v>4.067751039215687</v>
      </c>
      <c r="C355" s="402">
        <f t="shared" si="163"/>
        <v>4.1146492843137255</v>
      </c>
      <c r="D355" s="402">
        <f t="shared" si="163"/>
        <v>4.1506877254901964</v>
      </c>
      <c r="E355" s="402">
        <f t="shared" si="163"/>
        <v>4.1380861960784312</v>
      </c>
      <c r="F355" s="402">
        <f t="shared" si="163"/>
        <v>4.1518474901960785</v>
      </c>
      <c r="G355" s="402">
        <f t="shared" si="163"/>
        <v>4.2015485000000004</v>
      </c>
      <c r="H355" s="402">
        <f t="shared" si="163"/>
        <v>4.0835341274509807</v>
      </c>
      <c r="I355" s="402">
        <f t="shared" si="163"/>
        <v>4.066513333333333</v>
      </c>
      <c r="J355" s="402">
        <f t="shared" si="163"/>
        <v>4.1418060686274512</v>
      </c>
      <c r="K355" s="402">
        <f t="shared" si="163"/>
        <v>4.1334518137254896</v>
      </c>
      <c r="L355" s="402">
        <f t="shared" si="163"/>
        <v>4.1090645392156864</v>
      </c>
      <c r="M355" s="402">
        <f t="shared" si="163"/>
        <v>4.1966314509803926</v>
      </c>
      <c r="N355" s="376"/>
      <c r="O355" s="401" t="s">
        <v>246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246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246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253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122</v>
      </c>
      <c r="N357" s="376"/>
      <c r="O357" s="377">
        <v>2009</v>
      </c>
      <c r="P357" s="378" t="s">
        <v>220</v>
      </c>
      <c r="Q357" s="378"/>
      <c r="R357" s="378"/>
      <c r="S357" s="378"/>
      <c r="T357" s="376"/>
      <c r="U357" s="377">
        <v>2009</v>
      </c>
      <c r="V357" s="378" t="s">
        <v>221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223</v>
      </c>
      <c r="C358" s="410" t="s">
        <v>224</v>
      </c>
      <c r="D358" s="410" t="s">
        <v>225</v>
      </c>
      <c r="E358" s="410" t="s">
        <v>226</v>
      </c>
      <c r="F358" s="410" t="s">
        <v>227</v>
      </c>
      <c r="G358" s="410" t="s">
        <v>228</v>
      </c>
      <c r="H358" s="410" t="s">
        <v>229</v>
      </c>
      <c r="I358" s="410" t="s">
        <v>230</v>
      </c>
      <c r="J358" s="410" t="s">
        <v>231</v>
      </c>
      <c r="K358" s="410" t="s">
        <v>232</v>
      </c>
      <c r="L358" s="410" t="s">
        <v>233</v>
      </c>
      <c r="M358" s="411" t="s">
        <v>234</v>
      </c>
      <c r="N358" s="376"/>
      <c r="O358" s="414"/>
      <c r="P358" s="410" t="s">
        <v>235</v>
      </c>
      <c r="Q358" s="410" t="s">
        <v>236</v>
      </c>
      <c r="R358" s="410" t="s">
        <v>237</v>
      </c>
      <c r="S358" s="411" t="s">
        <v>238</v>
      </c>
      <c r="T358" s="376"/>
      <c r="U358" s="414"/>
      <c r="V358" s="410" t="s">
        <v>239</v>
      </c>
      <c r="W358" s="411" t="s">
        <v>240</v>
      </c>
      <c r="X358" s="376"/>
      <c r="Y358" s="382"/>
      <c r="Z358" s="384" t="s">
        <v>241</v>
      </c>
      <c r="AA358" s="231"/>
    </row>
    <row r="359" spans="1:28" ht="13.5" thickBot="1">
      <c r="A359" s="415" t="s">
        <v>242</v>
      </c>
      <c r="B359" s="416">
        <f t="shared" ref="B359:M359" si="164">B216*0.521</f>
        <v>4.5135353725490202</v>
      </c>
      <c r="C359" s="416">
        <f t="shared" si="164"/>
        <v>4.7563060490196083</v>
      </c>
      <c r="D359" s="416">
        <f t="shared" si="164"/>
        <v>4.9364254539215686</v>
      </c>
      <c r="E359" s="416">
        <f t="shared" si="164"/>
        <v>4.8365119558823535</v>
      </c>
      <c r="F359" s="416">
        <f t="shared" si="164"/>
        <v>4.911448100980393</v>
      </c>
      <c r="G359" s="416">
        <f t="shared" si="164"/>
        <v>5.055837632352941</v>
      </c>
      <c r="H359" s="416">
        <f t="shared" si="164"/>
        <v>4.929867494117647</v>
      </c>
      <c r="I359" s="416">
        <f t="shared" si="164"/>
        <v>4.830303372549019</v>
      </c>
      <c r="J359" s="416">
        <f t="shared" si="164"/>
        <v>4.7876171274509804</v>
      </c>
      <c r="K359" s="416">
        <f t="shared" si="164"/>
        <v>4.5930246490196085</v>
      </c>
      <c r="L359" s="416">
        <f t="shared" si="164"/>
        <v>4.6452084176470585</v>
      </c>
      <c r="M359" s="416">
        <f t="shared" si="164"/>
        <v>4.7332339215686279</v>
      </c>
      <c r="N359" s="376"/>
      <c r="O359" s="418" t="s">
        <v>242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242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242</v>
      </c>
      <c r="Z359" s="391">
        <f>Z216*B456</f>
        <v>4.672059676470588</v>
      </c>
      <c r="AA359" s="231"/>
    </row>
    <row r="360" spans="1:28" ht="13.5" thickBot="1">
      <c r="A360" s="419" t="s">
        <v>243</v>
      </c>
      <c r="B360" s="420">
        <f t="shared" ref="B360:M360" si="165">B217*0.55</f>
        <v>5.2326158823529418</v>
      </c>
      <c r="C360" s="420">
        <f t="shared" si="165"/>
        <v>5.4548563235294116</v>
      </c>
      <c r="D360" s="420">
        <f t="shared" si="165"/>
        <v>5.6384781372549018</v>
      </c>
      <c r="E360" s="420">
        <f t="shared" si="165"/>
        <v>5.5708820588235302</v>
      </c>
      <c r="F360" s="420">
        <f t="shared" si="165"/>
        <v>5.6677645588235297</v>
      </c>
      <c r="G360" s="420">
        <f t="shared" si="165"/>
        <v>5.8274640686274521</v>
      </c>
      <c r="H360" s="420">
        <f t="shared" si="165"/>
        <v>5.7441541666666671</v>
      </c>
      <c r="I360" s="420">
        <f t="shared" si="165"/>
        <v>5.7371174019607851</v>
      </c>
      <c r="J360" s="420">
        <f t="shared" si="165"/>
        <v>5.6741569607843152</v>
      </c>
      <c r="K360" s="420">
        <f t="shared" si="165"/>
        <v>5.5205441176470602</v>
      </c>
      <c r="L360" s="420">
        <f t="shared" si="165"/>
        <v>5.6170502450980395</v>
      </c>
      <c r="M360" s="420">
        <f t="shared" si="165"/>
        <v>5.6718642156862744</v>
      </c>
      <c r="N360" s="376"/>
      <c r="O360" s="422" t="s">
        <v>243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243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243</v>
      </c>
      <c r="Z360" s="391">
        <f>Z217*B458</f>
        <v>5.5027154686274509</v>
      </c>
      <c r="AA360" s="231"/>
    </row>
    <row r="361" spans="1:28" ht="13.5" thickBot="1">
      <c r="A361" s="393" t="s">
        <v>244</v>
      </c>
      <c r="B361" s="394">
        <f t="shared" ref="B361:M361" si="166">B218*0.52</f>
        <v>4.964140235294118</v>
      </c>
      <c r="C361" s="394">
        <f t="shared" si="166"/>
        <v>5.1959577647058826</v>
      </c>
      <c r="D361" s="394">
        <f t="shared" si="166"/>
        <v>5.4454726274509806</v>
      </c>
      <c r="E361" s="394">
        <f t="shared" si="166"/>
        <v>5.4134829411764693</v>
      </c>
      <c r="F361" s="394">
        <f t="shared" si="166"/>
        <v>5.4944408235294118</v>
      </c>
      <c r="G361" s="394">
        <f t="shared" si="166"/>
        <v>5.6385695294117655</v>
      </c>
      <c r="H361" s="394">
        <f t="shared" si="166"/>
        <v>5.5495037254901955</v>
      </c>
      <c r="I361" s="394">
        <f t="shared" si="166"/>
        <v>5.5690735686274504</v>
      </c>
      <c r="J361" s="394">
        <f t="shared" si="166"/>
        <v>5.5485289803921578</v>
      </c>
      <c r="K361" s="394">
        <f t="shared" si="166"/>
        <v>5.4422210980392167</v>
      </c>
      <c r="L361" s="394">
        <f t="shared" si="166"/>
        <v>5.4373330980392156</v>
      </c>
      <c r="M361" s="394">
        <f t="shared" si="166"/>
        <v>5.4507475686274516</v>
      </c>
      <c r="N361" s="376"/>
      <c r="O361" s="393" t="s">
        <v>244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244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244</v>
      </c>
      <c r="Z361" s="391">
        <f>Z218*B459</f>
        <v>5.612713848039216</v>
      </c>
      <c r="AA361" s="231"/>
    </row>
    <row r="362" spans="1:28" ht="13.5" thickBot="1">
      <c r="A362" s="393" t="s">
        <v>245</v>
      </c>
      <c r="B362" s="394">
        <f t="shared" ref="B362:M362" si="167">B219*0.54</f>
        <v>3.8101764705882353</v>
      </c>
      <c r="C362" s="394">
        <f t="shared" si="167"/>
        <v>4.5054661764705886</v>
      </c>
      <c r="D362" s="394">
        <f t="shared" si="167"/>
        <v>0</v>
      </c>
      <c r="E362" s="394">
        <f t="shared" si="167"/>
        <v>0</v>
      </c>
      <c r="F362" s="394">
        <f t="shared" si="167"/>
        <v>4.32</v>
      </c>
      <c r="G362" s="394">
        <f t="shared" si="167"/>
        <v>0</v>
      </c>
      <c r="H362" s="394">
        <f t="shared" si="167"/>
        <v>0</v>
      </c>
      <c r="I362" s="394">
        <f t="shared" si="167"/>
        <v>0</v>
      </c>
      <c r="J362" s="394">
        <f t="shared" si="167"/>
        <v>4.0240588235294119</v>
      </c>
      <c r="K362" s="394">
        <f t="shared" si="167"/>
        <v>4.5690633529411766</v>
      </c>
      <c r="L362" s="394">
        <f t="shared" si="167"/>
        <v>4.5091800000000006</v>
      </c>
      <c r="M362" s="394">
        <f t="shared" si="167"/>
        <v>0</v>
      </c>
      <c r="N362" s="376"/>
      <c r="O362" s="393" t="s">
        <v>245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245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245</v>
      </c>
      <c r="Z362" s="391">
        <f>Z219*B460</f>
        <v>4.3893974117647065</v>
      </c>
      <c r="AA362" s="231"/>
    </row>
    <row r="363" spans="1:28" ht="13.5" thickBot="1">
      <c r="A363" s="393" t="s">
        <v>98</v>
      </c>
      <c r="B363" s="394">
        <f t="shared" ref="B363:M363" si="168">B220*0.478</f>
        <v>3.5871725568627446</v>
      </c>
      <c r="C363" s="394">
        <f t="shared" si="168"/>
        <v>3.7541398313725485</v>
      </c>
      <c r="D363" s="394">
        <f t="shared" si="168"/>
        <v>3.977840082352941</v>
      </c>
      <c r="E363" s="394">
        <f t="shared" si="168"/>
        <v>3.9315935823529418</v>
      </c>
      <c r="F363" s="394">
        <f t="shared" si="168"/>
        <v>3.9637512666666663</v>
      </c>
      <c r="G363" s="394">
        <f t="shared" si="168"/>
        <v>4.090658392156862</v>
      </c>
      <c r="H363" s="394">
        <f t="shared" si="168"/>
        <v>3.918549805882352</v>
      </c>
      <c r="I363" s="394">
        <f t="shared" si="168"/>
        <v>3.790322556862745</v>
      </c>
      <c r="J363" s="394">
        <f t="shared" si="168"/>
        <v>3.7137122784313723</v>
      </c>
      <c r="K363" s="394">
        <f t="shared" si="168"/>
        <v>3.5185294137254899</v>
      </c>
      <c r="L363" s="394">
        <f t="shared" si="168"/>
        <v>3.5062523117647055</v>
      </c>
      <c r="M363" s="394">
        <f t="shared" si="168"/>
        <v>3.5216626568627452</v>
      </c>
      <c r="N363" s="376"/>
      <c r="O363" s="393" t="s">
        <v>98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98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98</v>
      </c>
      <c r="Z363" s="391">
        <f>Z220*B461</f>
        <v>3.6707204852941175</v>
      </c>
      <c r="AA363" s="231"/>
    </row>
    <row r="364" spans="1:28" ht="13.5" thickBot="1">
      <c r="A364" s="401" t="s">
        <v>246</v>
      </c>
      <c r="B364" s="402">
        <f t="shared" ref="B364:M364" si="169">B221*0.53</f>
        <v>4.3545844411764705</v>
      </c>
      <c r="C364" s="402">
        <f t="shared" si="169"/>
        <v>4.5082719705882353</v>
      </c>
      <c r="D364" s="402">
        <f t="shared" si="169"/>
        <v>4.7163624411764706</v>
      </c>
      <c r="E364" s="402">
        <f t="shared" si="169"/>
        <v>4.7088120196078425</v>
      </c>
      <c r="F364" s="402">
        <f t="shared" si="169"/>
        <v>4.7191813137254908</v>
      </c>
      <c r="G364" s="402">
        <f t="shared" si="169"/>
        <v>4.8328886568627452</v>
      </c>
      <c r="H364" s="402">
        <f t="shared" si="169"/>
        <v>4.7853211568627447</v>
      </c>
      <c r="I364" s="402">
        <f t="shared" si="169"/>
        <v>4.7701049607843142</v>
      </c>
      <c r="J364" s="402">
        <f t="shared" si="169"/>
        <v>4.7611256176470595</v>
      </c>
      <c r="K364" s="402">
        <f t="shared" si="169"/>
        <v>4.6369549313725491</v>
      </c>
      <c r="L364" s="402">
        <f t="shared" si="169"/>
        <v>4.677624637254902</v>
      </c>
      <c r="M364" s="402">
        <f t="shared" si="169"/>
        <v>4.7028552352941189</v>
      </c>
      <c r="N364" s="376"/>
      <c r="O364" s="401" t="s">
        <v>246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246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246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253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122</v>
      </c>
      <c r="N366" s="376"/>
      <c r="O366" s="377">
        <v>2010</v>
      </c>
      <c r="P366" s="378" t="s">
        <v>220</v>
      </c>
      <c r="Q366" s="378"/>
      <c r="R366" s="378"/>
      <c r="S366" s="378"/>
      <c r="T366" s="376"/>
      <c r="U366" s="377">
        <v>2010</v>
      </c>
      <c r="V366" s="378" t="s">
        <v>221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223</v>
      </c>
      <c r="C367" s="410" t="s">
        <v>224</v>
      </c>
      <c r="D367" s="410" t="s">
        <v>225</v>
      </c>
      <c r="E367" s="410" t="s">
        <v>226</v>
      </c>
      <c r="F367" s="410" t="s">
        <v>227</v>
      </c>
      <c r="G367" s="410" t="s">
        <v>228</v>
      </c>
      <c r="H367" s="410" t="s">
        <v>229</v>
      </c>
      <c r="I367" s="410" t="s">
        <v>230</v>
      </c>
      <c r="J367" s="410" t="s">
        <v>231</v>
      </c>
      <c r="K367" s="410" t="s">
        <v>232</v>
      </c>
      <c r="L367" s="410" t="s">
        <v>233</v>
      </c>
      <c r="M367" s="411" t="s">
        <v>234</v>
      </c>
      <c r="N367" s="376"/>
      <c r="O367" s="414"/>
      <c r="P367" s="410" t="s">
        <v>235</v>
      </c>
      <c r="Q367" s="410" t="s">
        <v>236</v>
      </c>
      <c r="R367" s="410" t="s">
        <v>237</v>
      </c>
      <c r="S367" s="411" t="s">
        <v>238</v>
      </c>
      <c r="T367" s="376"/>
      <c r="U367" s="414"/>
      <c r="V367" s="410" t="s">
        <v>239</v>
      </c>
      <c r="W367" s="411" t="s">
        <v>240</v>
      </c>
      <c r="X367" s="376"/>
      <c r="Y367" s="414"/>
      <c r="Z367" s="411" t="s">
        <v>241</v>
      </c>
      <c r="AA367" s="231"/>
      <c r="AB367" s="231"/>
    </row>
    <row r="368" spans="1:28" ht="13.5" thickBot="1">
      <c r="A368" s="415" t="s">
        <v>242</v>
      </c>
      <c r="B368" s="416">
        <f t="shared" ref="B368:M368" si="170">B225*0.521</f>
        <v>4.9139494117647056</v>
      </c>
      <c r="C368" s="416">
        <f t="shared" si="170"/>
        <v>4.920982911764705</v>
      </c>
      <c r="D368" s="416">
        <f t="shared" si="170"/>
        <v>4.5725641617647055</v>
      </c>
      <c r="E368" s="416">
        <f t="shared" si="170"/>
        <v>4.5739254019607829</v>
      </c>
      <c r="F368" s="416">
        <f t="shared" si="170"/>
        <v>4.3954318235294121</v>
      </c>
      <c r="G368" s="416">
        <f t="shared" si="170"/>
        <v>4.4029761078431369</v>
      </c>
      <c r="H368" s="416">
        <f t="shared" si="170"/>
        <v>4.3209135000000014</v>
      </c>
      <c r="I368" s="416">
        <f t="shared" si="170"/>
        <v>4.4328008039215687</v>
      </c>
      <c r="J368" s="416">
        <f t="shared" si="170"/>
        <v>4.5098985882352949</v>
      </c>
      <c r="K368" s="416">
        <f t="shared" si="170"/>
        <v>4.5821745686274511</v>
      </c>
      <c r="L368" s="416">
        <f t="shared" si="170"/>
        <v>4.8983194117647058</v>
      </c>
      <c r="M368" s="416">
        <f t="shared" si="170"/>
        <v>5.1640789578431363</v>
      </c>
      <c r="N368" s="376"/>
      <c r="O368" s="418" t="s">
        <v>242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242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242</v>
      </c>
      <c r="Z368" s="394">
        <f>Z225*0.521</f>
        <v>4.6352287137254891</v>
      </c>
      <c r="AA368" s="231"/>
      <c r="AB368" s="231"/>
    </row>
    <row r="369" spans="1:28">
      <c r="A369" s="419" t="s">
        <v>243</v>
      </c>
      <c r="B369" s="420">
        <f t="shared" ref="B369:M369" si="171">B226*0.55</f>
        <v>5.8651094117647053</v>
      </c>
      <c r="C369" s="420">
        <f t="shared" si="171"/>
        <v>5.8214388725490203</v>
      </c>
      <c r="D369" s="420">
        <f t="shared" si="171"/>
        <v>5.3412829411764706</v>
      </c>
      <c r="E369" s="420">
        <f t="shared" si="171"/>
        <v>5.2510818627450995</v>
      </c>
      <c r="F369" s="420">
        <f t="shared" si="171"/>
        <v>4.9639608333333332</v>
      </c>
      <c r="G369" s="420">
        <f t="shared" si="171"/>
        <v>4.9370566666666669</v>
      </c>
      <c r="H369" s="420">
        <f t="shared" si="171"/>
        <v>4.8558890686274525</v>
      </c>
      <c r="I369" s="420">
        <f t="shared" si="171"/>
        <v>5.0192148039215683</v>
      </c>
      <c r="J369" s="420">
        <f t="shared" si="171"/>
        <v>5.1188543137254907</v>
      </c>
      <c r="K369" s="420">
        <f t="shared" si="171"/>
        <v>5.2989329411764707</v>
      </c>
      <c r="L369" s="420">
        <f t="shared" si="171"/>
        <v>5.8200352941176474</v>
      </c>
      <c r="M369" s="420">
        <f t="shared" si="171"/>
        <v>6.1474438235294127</v>
      </c>
      <c r="N369" s="376"/>
      <c r="O369" s="422" t="s">
        <v>243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243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243</v>
      </c>
      <c r="Z369" s="394">
        <f>Z226*0.55</f>
        <v>5.365264019607844</v>
      </c>
      <c r="AA369" s="231"/>
      <c r="AB369" s="231"/>
    </row>
    <row r="370" spans="1:28">
      <c r="A370" s="393" t="s">
        <v>244</v>
      </c>
      <c r="B370" s="394">
        <f t="shared" ref="B370:M370" si="172">B227*0.52</f>
        <v>5.6978887843137267</v>
      </c>
      <c r="C370" s="394">
        <f t="shared" si="172"/>
        <v>5.5825996862745111</v>
      </c>
      <c r="D370" s="394">
        <f t="shared" si="172"/>
        <v>5.0988594901960784</v>
      </c>
      <c r="E370" s="394">
        <f t="shared" si="172"/>
        <v>5.0606440784313724</v>
      </c>
      <c r="F370" s="394">
        <f t="shared" si="172"/>
        <v>4.7536569803921571</v>
      </c>
      <c r="G370" s="394">
        <f t="shared" si="172"/>
        <v>4.7371525882352934</v>
      </c>
      <c r="H370" s="394">
        <f t="shared" si="172"/>
        <v>4.6263043921568636</v>
      </c>
      <c r="I370" s="394">
        <f t="shared" si="172"/>
        <v>4.8531324705882346</v>
      </c>
      <c r="J370" s="394">
        <f t="shared" si="172"/>
        <v>4.967954588235294</v>
      </c>
      <c r="K370" s="394">
        <f t="shared" si="172"/>
        <v>5.1231536862745113</v>
      </c>
      <c r="L370" s="394">
        <f t="shared" si="172"/>
        <v>5.6454692156862745</v>
      </c>
      <c r="M370" s="394">
        <f t="shared" si="172"/>
        <v>5.9156948627450969</v>
      </c>
      <c r="N370" s="376"/>
      <c r="O370" s="393" t="s">
        <v>244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244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244</v>
      </c>
      <c r="Z370" s="394">
        <f>Z227*0.52</f>
        <v>5.1141892941176472</v>
      </c>
      <c r="AA370" s="231"/>
      <c r="AB370" s="231"/>
    </row>
    <row r="371" spans="1:28">
      <c r="A371" s="393" t="s">
        <v>245</v>
      </c>
      <c r="B371" s="394">
        <f t="shared" ref="B371:M371" si="173">B228*0.54</f>
        <v>0</v>
      </c>
      <c r="C371" s="394">
        <f t="shared" si="173"/>
        <v>5.6901176470588242</v>
      </c>
      <c r="D371" s="394">
        <f t="shared" si="173"/>
        <v>4.9891150588235291</v>
      </c>
      <c r="E371" s="394">
        <f t="shared" si="173"/>
        <v>3.2352352941176474</v>
      </c>
      <c r="F371" s="394">
        <f t="shared" si="173"/>
        <v>4.5564564705882349</v>
      </c>
      <c r="G371" s="394">
        <f t="shared" si="173"/>
        <v>4.3507058823529414</v>
      </c>
      <c r="H371" s="394">
        <f t="shared" si="173"/>
        <v>4.362146470588236</v>
      </c>
      <c r="I371" s="394">
        <f t="shared" si="173"/>
        <v>4.6588870588235309</v>
      </c>
      <c r="J371" s="394">
        <f t="shared" si="173"/>
        <v>4.1306765294117653</v>
      </c>
      <c r="K371" s="394">
        <f t="shared" si="173"/>
        <v>0</v>
      </c>
      <c r="L371" s="394">
        <f t="shared" si="173"/>
        <v>0</v>
      </c>
      <c r="M371" s="394">
        <f t="shared" si="173"/>
        <v>4.369587882352941</v>
      </c>
      <c r="N371" s="376"/>
      <c r="O371" s="393" t="s">
        <v>245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245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245</v>
      </c>
      <c r="Z371" s="394">
        <f>Z228*0.54</f>
        <v>4.4787562941176473</v>
      </c>
      <c r="AA371" s="231"/>
      <c r="AB371" s="231"/>
    </row>
    <row r="372" spans="1:28">
      <c r="A372" s="393" t="s">
        <v>98</v>
      </c>
      <c r="B372" s="394">
        <f t="shared" ref="B372:M372" si="174">B229*0.478</f>
        <v>3.680002031372549</v>
      </c>
      <c r="C372" s="394">
        <f t="shared" si="174"/>
        <v>3.7112768215686271</v>
      </c>
      <c r="D372" s="394">
        <f t="shared" si="174"/>
        <v>3.6658935333333331</v>
      </c>
      <c r="E372" s="394">
        <f t="shared" si="174"/>
        <v>3.6718324490196075</v>
      </c>
      <c r="F372" s="394">
        <f t="shared" si="174"/>
        <v>3.6145432117647061</v>
      </c>
      <c r="G372" s="394">
        <f t="shared" si="174"/>
        <v>3.6615160843137251</v>
      </c>
      <c r="H372" s="394">
        <f t="shared" si="174"/>
        <v>3.5867414196078431</v>
      </c>
      <c r="I372" s="394">
        <f t="shared" si="174"/>
        <v>3.5677891882352943</v>
      </c>
      <c r="J372" s="394">
        <f t="shared" si="174"/>
        <v>3.6340399882352941</v>
      </c>
      <c r="K372" s="394">
        <f t="shared" si="174"/>
        <v>3.6145347764705886</v>
      </c>
      <c r="L372" s="394">
        <f t="shared" si="174"/>
        <v>3.646393007843137</v>
      </c>
      <c r="M372" s="394">
        <f t="shared" si="174"/>
        <v>3.7523056235294114</v>
      </c>
      <c r="N372" s="376"/>
      <c r="O372" s="393" t="s">
        <v>98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98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98</v>
      </c>
      <c r="Z372" s="394">
        <f>Z229*0.478</f>
        <v>3.6516196098039213</v>
      </c>
      <c r="AA372" s="231"/>
    </row>
    <row r="373" spans="1:28" ht="13.5" thickBot="1">
      <c r="A373" s="401" t="s">
        <v>246</v>
      </c>
      <c r="B373" s="402">
        <f t="shared" ref="B373:M373" si="175">B230*0.53</f>
        <v>4.8585484509803925</v>
      </c>
      <c r="C373" s="402">
        <f t="shared" si="175"/>
        <v>4.8892499999999997</v>
      </c>
      <c r="D373" s="402">
        <f t="shared" si="175"/>
        <v>4.5658715392156859</v>
      </c>
      <c r="E373" s="402">
        <f t="shared" si="175"/>
        <v>4.481313676470589</v>
      </c>
      <c r="F373" s="402">
        <f t="shared" si="175"/>
        <v>4.3422068627450985</v>
      </c>
      <c r="G373" s="402">
        <f t="shared" si="175"/>
        <v>4.3678287254901962</v>
      </c>
      <c r="H373" s="402">
        <f t="shared" si="175"/>
        <v>4.3062479215686267</v>
      </c>
      <c r="I373" s="402">
        <f t="shared" si="175"/>
        <v>4.3844764411764716</v>
      </c>
      <c r="J373" s="402">
        <f t="shared" si="175"/>
        <v>4.4617099117647054</v>
      </c>
      <c r="K373" s="402">
        <f t="shared" si="175"/>
        <v>4.4830834607843135</v>
      </c>
      <c r="L373" s="402">
        <f t="shared" si="175"/>
        <v>4.6027018627450991</v>
      </c>
      <c r="M373" s="402">
        <f t="shared" si="175"/>
        <v>4.7827070098039215</v>
      </c>
      <c r="N373" s="376"/>
      <c r="O373" s="401" t="s">
        <v>246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246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246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253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122</v>
      </c>
      <c r="N375" s="376"/>
      <c r="O375" s="377">
        <v>2011</v>
      </c>
      <c r="P375" s="378" t="s">
        <v>220</v>
      </c>
      <c r="Q375" s="378"/>
      <c r="R375" s="378"/>
      <c r="S375" s="378"/>
      <c r="T375" s="376"/>
      <c r="U375" s="377">
        <v>2011</v>
      </c>
      <c r="V375" s="378" t="s">
        <v>221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223</v>
      </c>
      <c r="C376" s="383" t="s">
        <v>224</v>
      </c>
      <c r="D376" s="383" t="s">
        <v>225</v>
      </c>
      <c r="E376" s="383" t="s">
        <v>226</v>
      </c>
      <c r="F376" s="383" t="s">
        <v>227</v>
      </c>
      <c r="G376" s="383" t="s">
        <v>228</v>
      </c>
      <c r="H376" s="383" t="s">
        <v>229</v>
      </c>
      <c r="I376" s="383" t="s">
        <v>230</v>
      </c>
      <c r="J376" s="383" t="s">
        <v>231</v>
      </c>
      <c r="K376" s="383" t="s">
        <v>232</v>
      </c>
      <c r="L376" s="383" t="s">
        <v>233</v>
      </c>
      <c r="M376" s="384" t="s">
        <v>234</v>
      </c>
      <c r="N376" s="376"/>
      <c r="O376" s="414"/>
      <c r="P376" s="410" t="s">
        <v>235</v>
      </c>
      <c r="Q376" s="410" t="s">
        <v>236</v>
      </c>
      <c r="R376" s="410" t="s">
        <v>237</v>
      </c>
      <c r="S376" s="411" t="s">
        <v>238</v>
      </c>
      <c r="T376" s="376"/>
      <c r="U376" s="382"/>
      <c r="V376" s="410" t="s">
        <v>239</v>
      </c>
      <c r="W376" s="411" t="s">
        <v>240</v>
      </c>
      <c r="X376" s="376"/>
      <c r="Y376" s="382"/>
      <c r="Z376" s="411" t="s">
        <v>241</v>
      </c>
    </row>
    <row r="377" spans="1:28" ht="13.5" thickBot="1">
      <c r="A377" s="412" t="s">
        <v>242</v>
      </c>
      <c r="B377" s="391">
        <f t="shared" ref="B377:M377" si="176">B234*0.507</f>
        <v>5.1352190882352931</v>
      </c>
      <c r="C377" s="391">
        <f t="shared" si="176"/>
        <v>5.1020523411764698</v>
      </c>
      <c r="D377" s="391">
        <f t="shared" si="176"/>
        <v>5.3706773441176479</v>
      </c>
      <c r="E377" s="391">
        <f t="shared" si="176"/>
        <v>5.4425107941176467</v>
      </c>
      <c r="F377" s="391">
        <f t="shared" si="176"/>
        <v>5.5150117941176475</v>
      </c>
      <c r="G377" s="391">
        <f t="shared" si="176"/>
        <v>5.3647707941176472</v>
      </c>
      <c r="H377" s="391">
        <f t="shared" si="176"/>
        <v>5.501740323529412</v>
      </c>
      <c r="I377" s="391">
        <f t="shared" si="176"/>
        <v>5.734955352941177</v>
      </c>
      <c r="J377" s="391">
        <f t="shared" si="176"/>
        <v>5.9451814117647057</v>
      </c>
      <c r="K377" s="391">
        <f t="shared" si="176"/>
        <v>5.9998280588235291</v>
      </c>
      <c r="L377" s="391">
        <f t="shared" si="176"/>
        <v>6.0711361176470593</v>
      </c>
      <c r="M377" s="391">
        <f t="shared" si="176"/>
        <v>6.2904633235294121</v>
      </c>
      <c r="N377" s="376"/>
      <c r="O377" s="418" t="s">
        <v>242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242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242</v>
      </c>
      <c r="Z377" s="391">
        <f>Z234*0.507</f>
        <v>5.6275309999999994</v>
      </c>
    </row>
    <row r="378" spans="1:28">
      <c r="A378" s="422" t="s">
        <v>243</v>
      </c>
      <c r="B378" s="397">
        <f t="shared" ref="B378:M378" si="177">B235*0.539</f>
        <v>6.1833234509803932</v>
      </c>
      <c r="C378" s="397">
        <f t="shared" si="177"/>
        <v>6.0110210039215684</v>
      </c>
      <c r="D378" s="397">
        <f t="shared" si="177"/>
        <v>6.3549648303921575</v>
      </c>
      <c r="E378" s="397">
        <f t="shared" si="177"/>
        <v>6.4113547990196089</v>
      </c>
      <c r="F378" s="397">
        <f t="shared" si="177"/>
        <v>6.4004014735294117</v>
      </c>
      <c r="G378" s="397">
        <f t="shared" si="177"/>
        <v>6.1861357627450984</v>
      </c>
      <c r="H378" s="397">
        <f t="shared" si="177"/>
        <v>6.3821536813725492</v>
      </c>
      <c r="I378" s="397">
        <f t="shared" si="177"/>
        <v>6.7674076303921566</v>
      </c>
      <c r="J378" s="397">
        <f t="shared" si="177"/>
        <v>7.0574789352941174</v>
      </c>
      <c r="K378" s="397">
        <f t="shared" si="177"/>
        <v>7.1723789392156867</v>
      </c>
      <c r="L378" s="397">
        <f t="shared" si="177"/>
        <v>7.2262002029411772</v>
      </c>
      <c r="M378" s="397">
        <f t="shared" si="177"/>
        <v>7.3693834392156878</v>
      </c>
      <c r="N378" s="376"/>
      <c r="O378" s="422" t="s">
        <v>243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243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243</v>
      </c>
      <c r="Z378" s="397">
        <f>Z235*0.539</f>
        <v>6.6026041529411774</v>
      </c>
    </row>
    <row r="379" spans="1:28">
      <c r="A379" s="393" t="s">
        <v>244</v>
      </c>
      <c r="B379" s="394">
        <f t="shared" ref="B379:M379" si="178">B236*0.535</f>
        <v>6.2439797549019609</v>
      </c>
      <c r="C379" s="394">
        <f t="shared" si="178"/>
        <v>6.0201472941176473</v>
      </c>
      <c r="D379" s="394">
        <f t="shared" si="178"/>
        <v>6.3166642254901966</v>
      </c>
      <c r="E379" s="394">
        <f t="shared" si="178"/>
        <v>6.3839441470588243</v>
      </c>
      <c r="F379" s="394">
        <f t="shared" si="178"/>
        <v>6.3634751519607846</v>
      </c>
      <c r="G379" s="394">
        <f t="shared" si="178"/>
        <v>6.1253880882352938</v>
      </c>
      <c r="H379" s="394">
        <f t="shared" si="178"/>
        <v>6.3125683284313725</v>
      </c>
      <c r="I379" s="394">
        <f t="shared" si="178"/>
        <v>6.7315352205882357</v>
      </c>
      <c r="J379" s="394">
        <f t="shared" si="178"/>
        <v>7.0205390735294113</v>
      </c>
      <c r="K379" s="394">
        <f t="shared" si="178"/>
        <v>7.1808444803921576</v>
      </c>
      <c r="L379" s="394">
        <f t="shared" si="178"/>
        <v>7.2133074411764708</v>
      </c>
      <c r="M379" s="394">
        <f t="shared" si="178"/>
        <v>7.343295656862745</v>
      </c>
      <c r="N379" s="376"/>
      <c r="O379" s="393" t="s">
        <v>244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244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244</v>
      </c>
      <c r="Z379" s="394">
        <f>Z236*0.535</f>
        <v>6.8463504166666667</v>
      </c>
    </row>
    <row r="380" spans="1:28">
      <c r="A380" s="393" t="s">
        <v>245</v>
      </c>
      <c r="B380" s="394">
        <f t="shared" ref="B380:M380" si="179">B237*0.54</f>
        <v>0</v>
      </c>
      <c r="C380" s="394">
        <f t="shared" si="179"/>
        <v>4.4393024117647064</v>
      </c>
      <c r="D380" s="394">
        <f t="shared" si="179"/>
        <v>0</v>
      </c>
      <c r="E380" s="394">
        <f t="shared" si="179"/>
        <v>5.4275294117647057</v>
      </c>
      <c r="F380" s="394">
        <f t="shared" si="179"/>
        <v>5.0721098823529411</v>
      </c>
      <c r="G380" s="394">
        <f t="shared" si="179"/>
        <v>4.6960327058823532</v>
      </c>
      <c r="H380" s="394">
        <f t="shared" si="179"/>
        <v>6.874941176470589</v>
      </c>
      <c r="I380" s="394">
        <f t="shared" si="179"/>
        <v>0</v>
      </c>
      <c r="J380" s="394">
        <f t="shared" si="179"/>
        <v>5.269098705882354</v>
      </c>
      <c r="K380" s="394">
        <f t="shared" si="179"/>
        <v>5.8277895882352952</v>
      </c>
      <c r="L380" s="394">
        <f t="shared" si="179"/>
        <v>5.1163814117647064</v>
      </c>
      <c r="M380" s="394">
        <f t="shared" si="179"/>
        <v>5.748782294117647</v>
      </c>
      <c r="N380" s="376"/>
      <c r="O380" s="393" t="s">
        <v>245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245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245</v>
      </c>
      <c r="Z380" s="394">
        <f>Z237*0.54</f>
        <v>5.3822620588235308</v>
      </c>
    </row>
    <row r="381" spans="1:28">
      <c r="A381" s="393" t="s">
        <v>98</v>
      </c>
      <c r="B381" s="394">
        <f t="shared" ref="B381:M381" si="180">B238*0.465</f>
        <v>3.7317025000000004</v>
      </c>
      <c r="C381" s="394">
        <f t="shared" si="180"/>
        <v>3.842612294117647</v>
      </c>
      <c r="D381" s="394">
        <f t="shared" si="180"/>
        <v>4.1510062205882363</v>
      </c>
      <c r="E381" s="394">
        <f t="shared" si="180"/>
        <v>4.2863558676470594</v>
      </c>
      <c r="F381" s="394">
        <f t="shared" si="180"/>
        <v>4.3482382500000005</v>
      </c>
      <c r="G381" s="394">
        <f t="shared" si="180"/>
        <v>4.3829277058823539</v>
      </c>
      <c r="H381" s="394">
        <f t="shared" si="180"/>
        <v>4.4514755441176472</v>
      </c>
      <c r="I381" s="394">
        <f t="shared" si="180"/>
        <v>4.561661397058824</v>
      </c>
      <c r="J381" s="394">
        <f t="shared" si="180"/>
        <v>4.7065175588235295</v>
      </c>
      <c r="K381" s="394">
        <f t="shared" si="180"/>
        <v>4.7662085147058821</v>
      </c>
      <c r="L381" s="394">
        <f t="shared" si="180"/>
        <v>4.8257417352941179</v>
      </c>
      <c r="M381" s="394">
        <f t="shared" si="180"/>
        <v>4.9389136176470592</v>
      </c>
      <c r="N381" s="376"/>
      <c r="O381" s="393" t="s">
        <v>98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98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98</v>
      </c>
      <c r="Z381" s="394">
        <f>Z238*0.465</f>
        <v>4.44829075</v>
      </c>
    </row>
    <row r="382" spans="1:28" ht="13.5" thickBot="1">
      <c r="A382" s="401" t="s">
        <v>246</v>
      </c>
      <c r="B382" s="402">
        <f t="shared" ref="B382:M382" si="181">B239*0.516</f>
        <v>4.7593872117647056</v>
      </c>
      <c r="C382" s="402">
        <f t="shared" si="181"/>
        <v>4.7989037058823536</v>
      </c>
      <c r="D382" s="402">
        <f t="shared" si="181"/>
        <v>5.0184662588235298</v>
      </c>
      <c r="E382" s="402">
        <f t="shared" si="181"/>
        <v>5.0800503529411767</v>
      </c>
      <c r="F382" s="402">
        <f t="shared" si="181"/>
        <v>5.141860070588236</v>
      </c>
      <c r="G382" s="402">
        <f t="shared" si="181"/>
        <v>5.2056695411764702</v>
      </c>
      <c r="H382" s="402">
        <f t="shared" si="181"/>
        <v>5.3190666117647059</v>
      </c>
      <c r="I382" s="402">
        <f t="shared" si="181"/>
        <v>5.5185936941176479</v>
      </c>
      <c r="J382" s="402">
        <f t="shared" si="181"/>
        <v>5.7601029411764708</v>
      </c>
      <c r="K382" s="402">
        <f t="shared" si="181"/>
        <v>5.8479362588235304</v>
      </c>
      <c r="L382" s="402">
        <f t="shared" si="181"/>
        <v>5.9254940941176475</v>
      </c>
      <c r="M382" s="402">
        <f t="shared" si="181"/>
        <v>6.0788285529411761</v>
      </c>
      <c r="N382" s="376"/>
      <c r="O382" s="401" t="s">
        <v>246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246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246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253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122</v>
      </c>
      <c r="N384" s="376"/>
      <c r="O384" s="377">
        <v>2012</v>
      </c>
      <c r="P384" s="378" t="s">
        <v>220</v>
      </c>
      <c r="Q384" s="378"/>
      <c r="R384" s="378"/>
      <c r="S384" s="378"/>
      <c r="T384" s="376"/>
      <c r="U384" s="377">
        <v>2012</v>
      </c>
      <c r="V384" s="378" t="s">
        <v>221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223</v>
      </c>
      <c r="C385" s="383" t="s">
        <v>224</v>
      </c>
      <c r="D385" s="383" t="s">
        <v>225</v>
      </c>
      <c r="E385" s="383" t="s">
        <v>226</v>
      </c>
      <c r="F385" s="383" t="s">
        <v>227</v>
      </c>
      <c r="G385" s="383" t="s">
        <v>228</v>
      </c>
      <c r="H385" s="383" t="s">
        <v>229</v>
      </c>
      <c r="I385" s="383" t="s">
        <v>230</v>
      </c>
      <c r="J385" s="383" t="s">
        <v>231</v>
      </c>
      <c r="K385" s="383" t="s">
        <v>232</v>
      </c>
      <c r="L385" s="383" t="s">
        <v>233</v>
      </c>
      <c r="M385" s="384" t="s">
        <v>234</v>
      </c>
      <c r="N385" s="376"/>
      <c r="O385" s="414"/>
      <c r="P385" s="410" t="s">
        <v>235</v>
      </c>
      <c r="Q385" s="410" t="s">
        <v>236</v>
      </c>
      <c r="R385" s="410" t="s">
        <v>237</v>
      </c>
      <c r="S385" s="411" t="s">
        <v>238</v>
      </c>
      <c r="T385" s="376"/>
      <c r="U385" s="382"/>
      <c r="V385" s="410" t="s">
        <v>239</v>
      </c>
      <c r="W385" s="411" t="s">
        <v>240</v>
      </c>
      <c r="X385" s="376"/>
      <c r="Y385" s="382"/>
      <c r="Z385" s="411" t="s">
        <v>241</v>
      </c>
    </row>
    <row r="386" spans="1:29" ht="13.5" thickBot="1">
      <c r="A386" s="412" t="s">
        <v>242</v>
      </c>
      <c r="B386" s="391">
        <f t="shared" ref="B386:M386" si="182">B243*0.507</f>
        <v>6.5620115294117651</v>
      </c>
      <c r="C386" s="391">
        <f t="shared" si="182"/>
        <v>6.5824008823529416</v>
      </c>
      <c r="D386" s="391">
        <f t="shared" si="182"/>
        <v>6.3442500588235289</v>
      </c>
      <c r="E386" s="391">
        <f t="shared" si="182"/>
        <v>6.3080641764705883</v>
      </c>
      <c r="F386" s="391">
        <f t="shared" si="182"/>
        <v>6.2025236764705882</v>
      </c>
      <c r="G386" s="391">
        <f t="shared" si="182"/>
        <v>6.3292935588235295</v>
      </c>
      <c r="H386" s="391">
        <f t="shared" si="182"/>
        <v>6.3474411764705883</v>
      </c>
      <c r="I386" s="391">
        <f t="shared" si="182"/>
        <v>6.4731722058823538</v>
      </c>
      <c r="J386" s="391">
        <f t="shared" si="182"/>
        <v>6.5462696764705885</v>
      </c>
      <c r="K386" s="391">
        <f t="shared" si="182"/>
        <v>6.4039517941176465</v>
      </c>
      <c r="L386" s="391">
        <f t="shared" si="182"/>
        <v>6.3177617941176472</v>
      </c>
      <c r="M386" s="391">
        <f t="shared" si="182"/>
        <v>6.3456169705882353</v>
      </c>
      <c r="N386" s="376"/>
      <c r="O386" s="418" t="s">
        <v>242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242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242</v>
      </c>
      <c r="Z386" s="391">
        <f>Z243*0.507</f>
        <v>6.3897905882352948</v>
      </c>
    </row>
    <row r="387" spans="1:29">
      <c r="A387" s="422" t="s">
        <v>243</v>
      </c>
      <c r="B387" s="397">
        <f t="shared" ref="B387:M387" si="183">B244*0.539</f>
        <v>7.6711346627450983</v>
      </c>
      <c r="C387" s="397">
        <f t="shared" si="183"/>
        <v>7.5416045078431377</v>
      </c>
      <c r="D387" s="397">
        <f t="shared" si="183"/>
        <v>7.1775168774509801</v>
      </c>
      <c r="E387" s="397">
        <f t="shared" si="183"/>
        <v>7.1742141813725491</v>
      </c>
      <c r="F387" s="397">
        <f t="shared" si="183"/>
        <v>6.9068152245098045</v>
      </c>
      <c r="G387" s="397">
        <f t="shared" si="183"/>
        <v>7.0501569901960792</v>
      </c>
      <c r="H387" s="397">
        <f t="shared" si="183"/>
        <v>7.1358981509803918</v>
      </c>
      <c r="I387" s="397">
        <f t="shared" si="183"/>
        <v>7.3953648245098051</v>
      </c>
      <c r="J387" s="397">
        <f t="shared" si="183"/>
        <v>7.4949905196078435</v>
      </c>
      <c r="K387" s="397">
        <f t="shared" si="183"/>
        <v>7.3695726176470586</v>
      </c>
      <c r="L387" s="397">
        <f t="shared" si="183"/>
        <v>7.2594369509803922</v>
      </c>
      <c r="M387" s="397">
        <f t="shared" si="183"/>
        <v>7.2188941107843139</v>
      </c>
      <c r="N387" s="376"/>
      <c r="O387" s="422" t="s">
        <v>243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243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243</v>
      </c>
      <c r="Z387" s="397">
        <f>Z244*0.539</f>
        <v>7.2680894862745111</v>
      </c>
    </row>
    <row r="388" spans="1:29">
      <c r="A388" s="393" t="s">
        <v>244</v>
      </c>
      <c r="B388" s="394">
        <f t="shared" ref="B388:M388" si="184">B245*0.535</f>
        <v>7.6330610980392164</v>
      </c>
      <c r="C388" s="394">
        <f t="shared" si="184"/>
        <v>7.4960990000000001</v>
      </c>
      <c r="D388" s="394">
        <f t="shared" si="184"/>
        <v>7.1115719460784321</v>
      </c>
      <c r="E388" s="394">
        <f t="shared" si="184"/>
        <v>7.1190063480392158</v>
      </c>
      <c r="F388" s="394">
        <f t="shared" si="184"/>
        <v>6.8322626078431377</v>
      </c>
      <c r="G388" s="394">
        <f t="shared" si="184"/>
        <v>6.9983612254901963</v>
      </c>
      <c r="H388" s="394">
        <f t="shared" si="184"/>
        <v>7.0658797990196094</v>
      </c>
      <c r="I388" s="394">
        <f t="shared" si="184"/>
        <v>7.3357379950980395</v>
      </c>
      <c r="J388" s="394">
        <f t="shared" si="184"/>
        <v>7.4476143627450986</v>
      </c>
      <c r="K388" s="394">
        <f t="shared" si="184"/>
        <v>7.3263356323529418</v>
      </c>
      <c r="L388" s="394">
        <f t="shared" si="184"/>
        <v>7.2307085784313729</v>
      </c>
      <c r="M388" s="394">
        <f t="shared" si="184"/>
        <v>7.2251555931372549</v>
      </c>
      <c r="N388" s="376"/>
      <c r="O388" s="393" t="s">
        <v>244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244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244</v>
      </c>
      <c r="Z388" s="394">
        <f>Z245*0.535</f>
        <v>7.2061048725490204</v>
      </c>
    </row>
    <row r="389" spans="1:29">
      <c r="A389" s="393" t="s">
        <v>245</v>
      </c>
      <c r="B389" s="394">
        <f t="shared" ref="B389:M389" si="185">B246*0.54</f>
        <v>6.6547376470588242</v>
      </c>
      <c r="C389" s="394">
        <f t="shared" si="185"/>
        <v>0</v>
      </c>
      <c r="D389" s="394">
        <f t="shared" si="185"/>
        <v>6.3739164705882363</v>
      </c>
      <c r="E389" s="394">
        <f t="shared" si="185"/>
        <v>5.568490588235294</v>
      </c>
      <c r="F389" s="394">
        <f t="shared" si="185"/>
        <v>0</v>
      </c>
      <c r="G389" s="394">
        <f t="shared" si="185"/>
        <v>0</v>
      </c>
      <c r="H389" s="394">
        <f t="shared" si="185"/>
        <v>0</v>
      </c>
      <c r="I389" s="394">
        <f t="shared" si="185"/>
        <v>0</v>
      </c>
      <c r="J389" s="394">
        <f t="shared" si="185"/>
        <v>0</v>
      </c>
      <c r="K389" s="394">
        <f t="shared" si="185"/>
        <v>6.5927170588235295</v>
      </c>
      <c r="L389" s="394">
        <f t="shared" si="185"/>
        <v>0</v>
      </c>
      <c r="M389" s="394">
        <f t="shared" si="185"/>
        <v>0</v>
      </c>
      <c r="N389" s="376"/>
      <c r="O389" s="393" t="s">
        <v>245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245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245</v>
      </c>
      <c r="Z389" s="394">
        <f>Z246*0.54</f>
        <v>6.4491358235294118</v>
      </c>
    </row>
    <row r="390" spans="1:29">
      <c r="A390" s="393" t="s">
        <v>98</v>
      </c>
      <c r="B390" s="394">
        <f t="shared" ref="B390:M390" si="186">B247*0.465</f>
        <v>5.1291524117647063</v>
      </c>
      <c r="C390" s="394">
        <f t="shared" si="186"/>
        <v>5.2422919264705889</v>
      </c>
      <c r="D390" s="394">
        <f t="shared" si="186"/>
        <v>5.2305556911764715</v>
      </c>
      <c r="E390" s="394">
        <f t="shared" si="186"/>
        <v>5.1842138823529416</v>
      </c>
      <c r="F390" s="394">
        <f t="shared" si="186"/>
        <v>5.1899461470588237</v>
      </c>
      <c r="G390" s="394">
        <f t="shared" si="186"/>
        <v>5.323771323529412</v>
      </c>
      <c r="H390" s="394">
        <f t="shared" si="186"/>
        <v>5.3045125735294123</v>
      </c>
      <c r="I390" s="394">
        <f t="shared" si="186"/>
        <v>5.3603180441176477</v>
      </c>
      <c r="J390" s="394">
        <f t="shared" si="186"/>
        <v>5.3846316176470594</v>
      </c>
      <c r="K390" s="394">
        <f t="shared" si="186"/>
        <v>5.2730799411764711</v>
      </c>
      <c r="L390" s="394">
        <f t="shared" si="186"/>
        <v>5.112533676470588</v>
      </c>
      <c r="M390" s="394">
        <f t="shared" si="186"/>
        <v>5.1276712500000006</v>
      </c>
      <c r="N390" s="376"/>
      <c r="O390" s="393" t="s">
        <v>98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98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98</v>
      </c>
      <c r="Z390" s="394">
        <f>Z247*0.465</f>
        <v>5.2417681176470596</v>
      </c>
    </row>
    <row r="391" spans="1:29" ht="13.5" thickBot="1">
      <c r="A391" s="401" t="s">
        <v>246</v>
      </c>
      <c r="B391" s="402">
        <f t="shared" ref="B391:M391" si="187">B248*0.516</f>
        <v>6.2606016941176472</v>
      </c>
      <c r="C391" s="402">
        <f t="shared" si="187"/>
        <v>6.3656208470588229</v>
      </c>
      <c r="D391" s="402">
        <f t="shared" si="187"/>
        <v>6.2509762705882359</v>
      </c>
      <c r="E391" s="402">
        <f t="shared" si="187"/>
        <v>6.2392504235294117</v>
      </c>
      <c r="F391" s="402">
        <f t="shared" si="187"/>
        <v>6.2878621764705889</v>
      </c>
      <c r="G391" s="402">
        <f t="shared" si="187"/>
        <v>6.3366707176470589</v>
      </c>
      <c r="H391" s="402">
        <f t="shared" si="187"/>
        <v>6.3718912588235295</v>
      </c>
      <c r="I391" s="402">
        <f t="shared" si="187"/>
        <v>6.464001305882352</v>
      </c>
      <c r="J391" s="402">
        <f t="shared" si="187"/>
        <v>6.5202569411764699</v>
      </c>
      <c r="K391" s="402">
        <f t="shared" si="187"/>
        <v>6.4611127176470591</v>
      </c>
      <c r="L391" s="402">
        <f t="shared" si="187"/>
        <v>6.4381775294117638</v>
      </c>
      <c r="M391" s="402">
        <f t="shared" si="187"/>
        <v>6.4006673647058818</v>
      </c>
      <c r="N391" s="376"/>
      <c r="O391" s="401" t="s">
        <v>246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246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246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253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122</v>
      </c>
      <c r="N393" s="376"/>
      <c r="O393" s="377">
        <v>2013</v>
      </c>
      <c r="P393" s="378" t="s">
        <v>220</v>
      </c>
      <c r="Q393" s="378"/>
      <c r="R393" s="378"/>
      <c r="S393" s="378"/>
      <c r="T393" s="376"/>
      <c r="U393" s="377">
        <v>2013</v>
      </c>
      <c r="V393" s="378" t="s">
        <v>221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223</v>
      </c>
      <c r="C394" s="383" t="s">
        <v>224</v>
      </c>
      <c r="D394" s="383" t="s">
        <v>225</v>
      </c>
      <c r="E394" s="383" t="s">
        <v>226</v>
      </c>
      <c r="F394" s="383" t="s">
        <v>227</v>
      </c>
      <c r="G394" s="383" t="s">
        <v>228</v>
      </c>
      <c r="H394" s="383" t="s">
        <v>229</v>
      </c>
      <c r="I394" s="383" t="s">
        <v>230</v>
      </c>
      <c r="J394" s="383" t="s">
        <v>231</v>
      </c>
      <c r="K394" s="383" t="s">
        <v>232</v>
      </c>
      <c r="L394" s="383" t="s">
        <v>233</v>
      </c>
      <c r="M394" s="384" t="s">
        <v>234</v>
      </c>
      <c r="N394" s="376"/>
      <c r="O394" s="414"/>
      <c r="P394" s="410" t="s">
        <v>235</v>
      </c>
      <c r="Q394" s="410" t="s">
        <v>236</v>
      </c>
      <c r="R394" s="410" t="s">
        <v>237</v>
      </c>
      <c r="S394" s="411" t="s">
        <v>238</v>
      </c>
      <c r="T394" s="376"/>
      <c r="U394" s="382"/>
      <c r="V394" s="410" t="s">
        <v>239</v>
      </c>
      <c r="W394" s="411" t="s">
        <v>240</v>
      </c>
      <c r="X394" s="376"/>
      <c r="Y394" s="382"/>
      <c r="Z394" s="411" t="s">
        <v>241</v>
      </c>
      <c r="AB394" s="231"/>
      <c r="AC394" s="231"/>
    </row>
    <row r="395" spans="1:29" ht="13.5" thickBot="1">
      <c r="A395" s="412" t="s">
        <v>242</v>
      </c>
      <c r="B395" s="391">
        <f t="shared" ref="B395:M395" si="188">B252*0.507</f>
        <v>6.4666458235294115</v>
      </c>
      <c r="C395" s="391">
        <f t="shared" si="188"/>
        <v>6.4796240294117649</v>
      </c>
      <c r="D395" s="391">
        <f t="shared" si="188"/>
        <v>6.1812247058823537</v>
      </c>
      <c r="E395" s="391">
        <f t="shared" si="188"/>
        <v>6.2794137058823525</v>
      </c>
      <c r="F395" s="391">
        <f t="shared" si="188"/>
        <v>6.0117177058823525</v>
      </c>
      <c r="G395" s="391">
        <f t="shared" si="188"/>
        <v>5.9960205882352939</v>
      </c>
      <c r="H395" s="391">
        <f t="shared" si="188"/>
        <v>5.9068233823529415</v>
      </c>
      <c r="I395" s="391">
        <f t="shared" si="188"/>
        <v>5.9094279705882347</v>
      </c>
      <c r="J395" s="391">
        <f t="shared" si="188"/>
        <v>5.9798363529411773</v>
      </c>
      <c r="K395" s="391">
        <f t="shared" si="188"/>
        <v>5.9031252647058823</v>
      </c>
      <c r="L395" s="391">
        <f t="shared" si="188"/>
        <v>5.862475794117648</v>
      </c>
      <c r="M395" s="391">
        <f t="shared" si="188"/>
        <v>5.8482450000000004</v>
      </c>
      <c r="N395" s="376"/>
      <c r="O395" s="418" t="s">
        <v>242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242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242</v>
      </c>
      <c r="Z395" s="391">
        <f>Z252*0.507</f>
        <v>6.059937382352941</v>
      </c>
      <c r="AB395" s="231"/>
      <c r="AC395" s="231"/>
    </row>
    <row r="396" spans="1:29">
      <c r="A396" s="422" t="s">
        <v>243</v>
      </c>
      <c r="B396" s="397">
        <f t="shared" ref="B396:M396" si="189">B253*0.539</f>
        <v>7.3596576598039221</v>
      </c>
      <c r="C396" s="397">
        <f t="shared" si="189"/>
        <v>7.2714725039215695</v>
      </c>
      <c r="D396" s="397">
        <f t="shared" si="189"/>
        <v>6.8854306637254901</v>
      </c>
      <c r="E396" s="397">
        <f t="shared" si="189"/>
        <v>6.9361780421568637</v>
      </c>
      <c r="F396" s="397">
        <f t="shared" si="189"/>
        <v>6.6510042392156858</v>
      </c>
      <c r="G396" s="397">
        <f t="shared" si="189"/>
        <v>6.6268765911764707</v>
      </c>
      <c r="H396" s="397">
        <f t="shared" si="189"/>
        <v>6.52254468627451</v>
      </c>
      <c r="I396" s="397">
        <f t="shared" si="189"/>
        <v>6.6218448676470594</v>
      </c>
      <c r="J396" s="397">
        <f t="shared" si="189"/>
        <v>6.718727475490196</v>
      </c>
      <c r="K396" s="397">
        <f t="shared" si="189"/>
        <v>6.7322495058823542</v>
      </c>
      <c r="L396" s="397">
        <f t="shared" si="189"/>
        <v>6.7342353509803932</v>
      </c>
      <c r="M396" s="397">
        <f t="shared" si="189"/>
        <v>6.6998386960784311</v>
      </c>
      <c r="N396" s="376"/>
      <c r="O396" s="422" t="s">
        <v>243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243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243</v>
      </c>
      <c r="Z396" s="397">
        <f>Z253*0.539</f>
        <v>6.8073887480392159</v>
      </c>
      <c r="AB396" s="231"/>
      <c r="AC396" s="231"/>
    </row>
    <row r="397" spans="1:29">
      <c r="A397" s="393" t="s">
        <v>244</v>
      </c>
      <c r="B397" s="394">
        <f t="shared" ref="B397:M397" si="190">B254*0.535</f>
        <v>7.3192620931372545</v>
      </c>
      <c r="C397" s="394">
        <f t="shared" si="190"/>
        <v>7.1667057941176475</v>
      </c>
      <c r="D397" s="394">
        <f t="shared" si="190"/>
        <v>6.8081634803921567</v>
      </c>
      <c r="E397" s="394">
        <f t="shared" si="190"/>
        <v>6.8384612647058827</v>
      </c>
      <c r="F397" s="394">
        <f t="shared" si="190"/>
        <v>6.5327376127450982</v>
      </c>
      <c r="G397" s="394">
        <f t="shared" si="190"/>
        <v>6.5096654754901957</v>
      </c>
      <c r="H397" s="394">
        <f t="shared" si="190"/>
        <v>6.4126012647058834</v>
      </c>
      <c r="I397" s="394">
        <f t="shared" si="190"/>
        <v>6.519843588235295</v>
      </c>
      <c r="J397" s="394">
        <f t="shared" si="190"/>
        <v>6.6427949803921571</v>
      </c>
      <c r="K397" s="394">
        <f t="shared" si="190"/>
        <v>6.6700380196078441</v>
      </c>
      <c r="L397" s="394">
        <f t="shared" si="190"/>
        <v>6.6574392941176477</v>
      </c>
      <c r="M397" s="394">
        <f t="shared" si="190"/>
        <v>6.6214306470588236</v>
      </c>
      <c r="N397" s="376"/>
      <c r="O397" s="393" t="s">
        <v>244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244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244</v>
      </c>
      <c r="Z397" s="394">
        <f>Z254*0.535</f>
        <v>6.6895875490196079</v>
      </c>
      <c r="AB397" s="231"/>
      <c r="AC397" s="231"/>
    </row>
    <row r="398" spans="1:29">
      <c r="A398" s="393" t="s">
        <v>245</v>
      </c>
      <c r="B398" s="394">
        <f t="shared" ref="B398:M398" si="191">B255*0.54</f>
        <v>5.9437799999999994</v>
      </c>
      <c r="C398" s="394">
        <f t="shared" si="191"/>
        <v>6.6609884117647074</v>
      </c>
      <c r="D398" s="394">
        <f t="shared" si="191"/>
        <v>5.9778052941176476</v>
      </c>
      <c r="E398" s="394">
        <f t="shared" si="191"/>
        <v>6.3745517647058829</v>
      </c>
      <c r="F398" s="394">
        <f t="shared" si="191"/>
        <v>0</v>
      </c>
      <c r="G398" s="394">
        <f t="shared" si="191"/>
        <v>6.0527911764705884</v>
      </c>
      <c r="H398" s="394">
        <f t="shared" si="191"/>
        <v>0</v>
      </c>
      <c r="I398" s="394">
        <f t="shared" si="191"/>
        <v>0</v>
      </c>
      <c r="J398" s="394">
        <f t="shared" si="191"/>
        <v>7.1305517647058823</v>
      </c>
      <c r="K398" s="394">
        <f t="shared" si="191"/>
        <v>0</v>
      </c>
      <c r="L398" s="394">
        <f t="shared" si="191"/>
        <v>5.4938170588235291</v>
      </c>
      <c r="M398" s="394">
        <f t="shared" si="191"/>
        <v>0</v>
      </c>
      <c r="N398" s="376"/>
      <c r="O398" s="393" t="s">
        <v>245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245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245</v>
      </c>
      <c r="Z398" s="394">
        <f>Z255*0.54</f>
        <v>6.4282161176470591</v>
      </c>
      <c r="AB398" s="231"/>
      <c r="AC398" s="231"/>
    </row>
    <row r="399" spans="1:29">
      <c r="A399" s="393" t="s">
        <v>98</v>
      </c>
      <c r="B399" s="394">
        <f t="shared" ref="B399:M399" si="192">B256*0.465</f>
        <v>5.1975994999999999</v>
      </c>
      <c r="C399" s="394">
        <f t="shared" si="192"/>
        <v>5.2810615294117644</v>
      </c>
      <c r="D399" s="394">
        <f t="shared" si="192"/>
        <v>5.1480920441176474</v>
      </c>
      <c r="E399" s="394">
        <f t="shared" si="192"/>
        <v>5.2818980735294119</v>
      </c>
      <c r="F399" s="394">
        <f t="shared" si="192"/>
        <v>5.0193987352941178</v>
      </c>
      <c r="G399" s="394">
        <f t="shared" si="192"/>
        <v>4.9728782205882354</v>
      </c>
      <c r="H399" s="394">
        <f t="shared" si="192"/>
        <v>4.9320316176470582</v>
      </c>
      <c r="I399" s="394">
        <f t="shared" si="192"/>
        <v>4.8614906617647069</v>
      </c>
      <c r="J399" s="394">
        <f t="shared" si="192"/>
        <v>4.894601852941177</v>
      </c>
      <c r="K399" s="394">
        <f t="shared" si="192"/>
        <v>4.6872278088235291</v>
      </c>
      <c r="L399" s="394">
        <f t="shared" si="192"/>
        <v>4.5528441764705878</v>
      </c>
      <c r="M399" s="394">
        <f t="shared" si="192"/>
        <v>4.4708633088235299</v>
      </c>
      <c r="N399" s="376"/>
      <c r="O399" s="393" t="s">
        <v>98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98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98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246</v>
      </c>
      <c r="B400" s="402">
        <f t="shared" ref="B400:M400" si="193">B257*0.516</f>
        <v>6.522990223529411</v>
      </c>
      <c r="C400" s="402">
        <f t="shared" si="193"/>
        <v>6.5899366705882354</v>
      </c>
      <c r="D400" s="402">
        <f t="shared" si="193"/>
        <v>6.4147789529411767</v>
      </c>
      <c r="E400" s="402">
        <f t="shared" si="193"/>
        <v>6.4667705058823532</v>
      </c>
      <c r="F400" s="402">
        <f t="shared" si="193"/>
        <v>6.2544016000000004</v>
      </c>
      <c r="G400" s="402">
        <f t="shared" si="193"/>
        <v>6.2586990705882348</v>
      </c>
      <c r="H400" s="402">
        <f t="shared" si="193"/>
        <v>6.2095470352941167</v>
      </c>
      <c r="I400" s="402">
        <f t="shared" si="193"/>
        <v>6.2138313529411766</v>
      </c>
      <c r="J400" s="402">
        <f t="shared" si="193"/>
        <v>6.259592458823529</v>
      </c>
      <c r="K400" s="402">
        <f t="shared" si="193"/>
        <v>6.2746252588235292</v>
      </c>
      <c r="L400" s="402">
        <f t="shared" si="193"/>
        <v>6.2517098000000004</v>
      </c>
      <c r="M400" s="402">
        <f t="shared" si="193"/>
        <v>6.2578507058823529</v>
      </c>
      <c r="N400" s="376"/>
      <c r="O400" s="401" t="s">
        <v>246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246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246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253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122</v>
      </c>
      <c r="N402" s="376"/>
      <c r="O402" s="377">
        <v>2014</v>
      </c>
      <c r="P402" s="378" t="s">
        <v>220</v>
      </c>
      <c r="Q402" s="378"/>
      <c r="R402" s="378"/>
      <c r="S402" s="378"/>
      <c r="T402" s="376"/>
      <c r="U402" s="377">
        <v>2014</v>
      </c>
      <c r="V402" s="378" t="s">
        <v>221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223</v>
      </c>
      <c r="C403" s="410" t="s">
        <v>224</v>
      </c>
      <c r="D403" s="410" t="s">
        <v>225</v>
      </c>
      <c r="E403" s="410" t="s">
        <v>226</v>
      </c>
      <c r="F403" s="410" t="s">
        <v>227</v>
      </c>
      <c r="G403" s="410" t="s">
        <v>228</v>
      </c>
      <c r="H403" s="410" t="s">
        <v>229</v>
      </c>
      <c r="I403" s="410" t="s">
        <v>230</v>
      </c>
      <c r="J403" s="410" t="s">
        <v>231</v>
      </c>
      <c r="K403" s="410" t="s">
        <v>232</v>
      </c>
      <c r="L403" s="410" t="s">
        <v>233</v>
      </c>
      <c r="M403" s="411" t="s">
        <v>234</v>
      </c>
      <c r="N403" s="376"/>
      <c r="O403" s="414"/>
      <c r="P403" s="410" t="s">
        <v>235</v>
      </c>
      <c r="Q403" s="410" t="s">
        <v>236</v>
      </c>
      <c r="R403" s="410" t="s">
        <v>237</v>
      </c>
      <c r="S403" s="411" t="s">
        <v>238</v>
      </c>
      <c r="T403" s="376"/>
      <c r="U403" s="414"/>
      <c r="V403" s="410" t="s">
        <v>239</v>
      </c>
      <c r="W403" s="411" t="s">
        <v>240</v>
      </c>
      <c r="X403" s="376"/>
      <c r="Y403" s="382"/>
      <c r="Z403" s="411" t="s">
        <v>241</v>
      </c>
    </row>
    <row r="404" spans="1:26" ht="13.5" thickBot="1">
      <c r="A404" s="415" t="s">
        <v>242</v>
      </c>
      <c r="B404" s="429">
        <f t="shared" ref="B404:M404" si="194">B261*0.507</f>
        <v>5.965232764705882</v>
      </c>
      <c r="C404" s="420">
        <f t="shared" si="194"/>
        <v>5.9576824411764706</v>
      </c>
      <c r="D404" s="420">
        <f t="shared" si="194"/>
        <v>5.8484637058823532</v>
      </c>
      <c r="E404" s="420">
        <f t="shared" si="194"/>
        <v>5.9247075588235294</v>
      </c>
      <c r="F404" s="420">
        <f t="shared" si="194"/>
        <v>5.884289717647059</v>
      </c>
      <c r="G404" s="420">
        <f t="shared" si="194"/>
        <v>5.8366535882352935</v>
      </c>
      <c r="H404" s="420">
        <f t="shared" si="194"/>
        <v>5.7361830882352942</v>
      </c>
      <c r="I404" s="420">
        <f t="shared" si="194"/>
        <v>5.7371374411764711</v>
      </c>
      <c r="J404" s="420">
        <f t="shared" si="194"/>
        <v>5.7260778823529419</v>
      </c>
      <c r="K404" s="420">
        <f t="shared" si="194"/>
        <v>5.4541419705882355</v>
      </c>
      <c r="L404" s="420">
        <f t="shared" si="194"/>
        <v>5.5137343529411762</v>
      </c>
      <c r="M404" s="421">
        <f t="shared" si="194"/>
        <v>6.0586002941176469</v>
      </c>
      <c r="N404" s="376"/>
      <c r="O404" s="418" t="s">
        <v>242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242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242</v>
      </c>
      <c r="Z404" s="391">
        <f>Z261*0.507</f>
        <v>5.7789897941176473</v>
      </c>
    </row>
    <row r="405" spans="1:26">
      <c r="A405" s="430" t="s">
        <v>247</v>
      </c>
      <c r="B405" s="431" t="s">
        <v>248</v>
      </c>
      <c r="C405" s="432" t="s">
        <v>248</v>
      </c>
      <c r="D405" s="432" t="s">
        <v>248</v>
      </c>
      <c r="E405" s="394">
        <f t="shared" ref="E405:M405" si="195">E262*0.539</f>
        <v>6.3946960000000006</v>
      </c>
      <c r="F405" s="394">
        <f t="shared" si="195"/>
        <v>6.3185849725490204</v>
      </c>
      <c r="G405" s="394">
        <f t="shared" si="195"/>
        <v>6.3731523813725488</v>
      </c>
      <c r="H405" s="394">
        <f t="shared" si="195"/>
        <v>6.4347283754901969</v>
      </c>
      <c r="I405" s="394">
        <f t="shared" si="195"/>
        <v>6.2597515372549024</v>
      </c>
      <c r="J405" s="394">
        <f t="shared" si="195"/>
        <v>6.4490694745098045</v>
      </c>
      <c r="K405" s="394">
        <f t="shared" si="195"/>
        <v>6.1859449990196085</v>
      </c>
      <c r="L405" s="394">
        <f t="shared" si="195"/>
        <v>6.4772993352941182</v>
      </c>
      <c r="M405" s="395">
        <f t="shared" si="195"/>
        <v>7.0357181313725485</v>
      </c>
      <c r="N405" s="376"/>
      <c r="O405" s="422" t="s">
        <v>247</v>
      </c>
      <c r="P405" s="397" t="s">
        <v>248</v>
      </c>
      <c r="Q405" s="397">
        <f t="shared" ref="Q405:S406" si="196">Q262*0.539</f>
        <v>6.3498686382352938</v>
      </c>
      <c r="R405" s="397">
        <f t="shared" si="196"/>
        <v>6.3984621303921569</v>
      </c>
      <c r="S405" s="398">
        <f t="shared" si="196"/>
        <v>6.4425602568627456</v>
      </c>
      <c r="T405" s="376"/>
      <c r="U405" s="422" t="s">
        <v>247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247</v>
      </c>
      <c r="Z405" s="398">
        <f>Z262*0.539</f>
        <v>6.4120887901960781</v>
      </c>
    </row>
    <row r="406" spans="1:26">
      <c r="A406" s="433" t="s">
        <v>243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7">E263*0.539</f>
        <v>6.6009316676470586</v>
      </c>
      <c r="F406" s="394">
        <f t="shared" si="197"/>
        <v>6.5268455892156867</v>
      </c>
      <c r="G406" s="394">
        <f t="shared" si="197"/>
        <v>6.5248592156862752</v>
      </c>
      <c r="H406" s="394">
        <f t="shared" si="197"/>
        <v>6.4823167911764719</v>
      </c>
      <c r="I406" s="394">
        <f t="shared" si="197"/>
        <v>6.5650707294117652</v>
      </c>
      <c r="J406" s="394">
        <f t="shared" si="197"/>
        <v>6.6005596519607845</v>
      </c>
      <c r="K406" s="394">
        <f t="shared" si="197"/>
        <v>6.4460896500000011</v>
      </c>
      <c r="L406" s="394">
        <f t="shared" si="197"/>
        <v>6.5378950892156871</v>
      </c>
      <c r="M406" s="395">
        <f t="shared" si="197"/>
        <v>7.0501749568627456</v>
      </c>
      <c r="N406" s="376"/>
      <c r="O406" s="393" t="s">
        <v>243</v>
      </c>
      <c r="P406" s="394">
        <f>P263*0.539</f>
        <v>6.7099808794117655</v>
      </c>
      <c r="Q406" s="394">
        <f t="shared" si="196"/>
        <v>6.5537448598039232</v>
      </c>
      <c r="R406" s="394">
        <f t="shared" si="196"/>
        <v>6.5460995147058831</v>
      </c>
      <c r="S406" s="395">
        <f t="shared" si="196"/>
        <v>6.5804010519607843</v>
      </c>
      <c r="T406" s="376"/>
      <c r="U406" s="393" t="s">
        <v>243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243</v>
      </c>
      <c r="Z406" s="397">
        <f>Z263*0.539</f>
        <v>6.600039675490196</v>
      </c>
    </row>
    <row r="407" spans="1:26">
      <c r="A407" s="433" t="s">
        <v>244</v>
      </c>
      <c r="B407" s="431">
        <f t="shared" ref="B407:M407" si="198">B264*0.535</f>
        <v>6.7835188627450984</v>
      </c>
      <c r="C407" s="394">
        <f t="shared" si="198"/>
        <v>6.6651574558823539</v>
      </c>
      <c r="D407" s="394">
        <f t="shared" si="198"/>
        <v>6.4492130980392153</v>
      </c>
      <c r="E407" s="394">
        <f t="shared" si="198"/>
        <v>6.500109955882353</v>
      </c>
      <c r="F407" s="394">
        <f t="shared" si="198"/>
        <v>6.4532019950980386</v>
      </c>
      <c r="G407" s="394">
        <f t="shared" si="198"/>
        <v>6.4587130196078437</v>
      </c>
      <c r="H407" s="394">
        <f t="shared" si="198"/>
        <v>6.3852218529411759</v>
      </c>
      <c r="I407" s="394">
        <f t="shared" si="198"/>
        <v>6.4914125343137252</v>
      </c>
      <c r="J407" s="394">
        <f t="shared" si="198"/>
        <v>6.5098616421568645</v>
      </c>
      <c r="K407" s="394">
        <f t="shared" si="198"/>
        <v>6.3534161029411775</v>
      </c>
      <c r="L407" s="394">
        <f t="shared" si="198"/>
        <v>6.4783050343137258</v>
      </c>
      <c r="M407" s="395">
        <f t="shared" si="198"/>
        <v>6.9385414068627442</v>
      </c>
      <c r="N407" s="376"/>
      <c r="O407" s="393" t="s">
        <v>244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244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244</v>
      </c>
      <c r="Z407" s="394">
        <f>Z264*0.535</f>
        <v>6.5164788578431381</v>
      </c>
    </row>
    <row r="408" spans="1:26">
      <c r="A408" s="433" t="s">
        <v>245</v>
      </c>
      <c r="B408" s="431">
        <f t="shared" ref="B408:M408" si="199">B265*0.54</f>
        <v>0</v>
      </c>
      <c r="C408" s="394">
        <f t="shared" si="199"/>
        <v>5.7172801764705889</v>
      </c>
      <c r="D408" s="394">
        <f t="shared" si="199"/>
        <v>6.7403075294117647</v>
      </c>
      <c r="E408" s="394">
        <f t="shared" si="199"/>
        <v>5.7492582352941177</v>
      </c>
      <c r="F408" s="394">
        <f t="shared" si="199"/>
        <v>0</v>
      </c>
      <c r="G408" s="394">
        <f t="shared" si="199"/>
        <v>0</v>
      </c>
      <c r="H408" s="394">
        <f t="shared" si="199"/>
        <v>0</v>
      </c>
      <c r="I408" s="394">
        <f t="shared" si="199"/>
        <v>6.9177335294117652</v>
      </c>
      <c r="J408" s="394">
        <f t="shared" si="199"/>
        <v>7.129080000000001</v>
      </c>
      <c r="K408" s="394">
        <f t="shared" si="199"/>
        <v>0</v>
      </c>
      <c r="L408" s="394">
        <f t="shared" si="199"/>
        <v>0</v>
      </c>
      <c r="M408" s="395">
        <f t="shared" si="199"/>
        <v>0</v>
      </c>
      <c r="N408" s="376"/>
      <c r="O408" s="393" t="s">
        <v>245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245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245</v>
      </c>
      <c r="Z408" s="394">
        <f>Z265*0.54</f>
        <v>6.4577027647058829</v>
      </c>
    </row>
    <row r="409" spans="1:26">
      <c r="A409" s="433" t="s">
        <v>98</v>
      </c>
      <c r="B409" s="431">
        <f t="shared" ref="B409:M409" si="200">B266*0.465</f>
        <v>4.5414904264705882</v>
      </c>
      <c r="C409" s="394">
        <f t="shared" si="200"/>
        <v>4.6277433676470592</v>
      </c>
      <c r="D409" s="394">
        <f t="shared" si="200"/>
        <v>4.5926103382352945</v>
      </c>
      <c r="E409" s="394">
        <f t="shared" si="200"/>
        <v>4.7492168676470596</v>
      </c>
      <c r="F409" s="394">
        <f t="shared" si="200"/>
        <v>4.7476103382352939</v>
      </c>
      <c r="G409" s="394">
        <f t="shared" si="200"/>
        <v>4.7204283529411768</v>
      </c>
      <c r="H409" s="394">
        <f t="shared" si="200"/>
        <v>4.6023849117647062</v>
      </c>
      <c r="I409" s="394">
        <f t="shared" si="200"/>
        <v>4.5338138235294112</v>
      </c>
      <c r="J409" s="394">
        <f t="shared" si="200"/>
        <v>4.5146198088235296</v>
      </c>
      <c r="K409" s="394">
        <f t="shared" si="200"/>
        <v>4.2117151617647064</v>
      </c>
      <c r="L409" s="394">
        <f t="shared" si="200"/>
        <v>4.1475292058823534</v>
      </c>
      <c r="M409" s="395">
        <f t="shared" si="200"/>
        <v>4.2930131176470594</v>
      </c>
      <c r="N409" s="376"/>
      <c r="O409" s="393" t="s">
        <v>98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98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98</v>
      </c>
      <c r="Z409" s="394">
        <f>Z266*0.465</f>
        <v>4.5076543823529409</v>
      </c>
    </row>
    <row r="410" spans="1:26" ht="13.5" thickBot="1">
      <c r="A410" s="434" t="s">
        <v>246</v>
      </c>
      <c r="B410" s="435">
        <f t="shared" ref="B410:M410" si="201">B267*0.516</f>
        <v>6.3277393647058817</v>
      </c>
      <c r="C410" s="402">
        <f t="shared" si="201"/>
        <v>6.3782259176470584</v>
      </c>
      <c r="D410" s="402">
        <f t="shared" si="201"/>
        <v>6.3116088000000001</v>
      </c>
      <c r="E410" s="402">
        <f t="shared" si="201"/>
        <v>6.3316316235294119</v>
      </c>
      <c r="F410" s="402">
        <f t="shared" si="201"/>
        <v>6.2818866941176479</v>
      </c>
      <c r="G410" s="402">
        <f t="shared" si="201"/>
        <v>6.2495704235294118</v>
      </c>
      <c r="H410" s="402">
        <f t="shared" si="201"/>
        <v>6.144729341176471</v>
      </c>
      <c r="I410" s="402">
        <f t="shared" si="201"/>
        <v>6.1475111882352955</v>
      </c>
      <c r="J410" s="402">
        <f t="shared" si="201"/>
        <v>6.1473275529411762</v>
      </c>
      <c r="K410" s="402">
        <f t="shared" si="201"/>
        <v>6.0394916470588242</v>
      </c>
      <c r="L410" s="402">
        <f t="shared" si="201"/>
        <v>6.0709474117647062</v>
      </c>
      <c r="M410" s="403">
        <f t="shared" si="201"/>
        <v>6.3327870588235298</v>
      </c>
      <c r="N410" s="376"/>
      <c r="O410" s="401" t="s">
        <v>246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246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246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253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122</v>
      </c>
      <c r="N412" s="376"/>
      <c r="O412" s="377">
        <v>2015</v>
      </c>
      <c r="P412" s="378" t="s">
        <v>220</v>
      </c>
      <c r="Q412" s="378"/>
      <c r="R412" s="378"/>
      <c r="S412" s="378"/>
      <c r="T412" s="376"/>
      <c r="U412" s="377">
        <v>2015</v>
      </c>
      <c r="V412" s="378" t="s">
        <v>221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223</v>
      </c>
      <c r="C413" s="410" t="s">
        <v>224</v>
      </c>
      <c r="D413" s="410" t="s">
        <v>225</v>
      </c>
      <c r="E413" s="410" t="s">
        <v>226</v>
      </c>
      <c r="F413" s="410" t="s">
        <v>227</v>
      </c>
      <c r="G413" s="410" t="s">
        <v>228</v>
      </c>
      <c r="H413" s="410" t="s">
        <v>229</v>
      </c>
      <c r="I413" s="410" t="s">
        <v>230</v>
      </c>
      <c r="J413" s="410" t="s">
        <v>231</v>
      </c>
      <c r="K413" s="410" t="s">
        <v>232</v>
      </c>
      <c r="L413" s="410" t="s">
        <v>233</v>
      </c>
      <c r="M413" s="411" t="s">
        <v>234</v>
      </c>
      <c r="N413" s="376"/>
      <c r="O413" s="414"/>
      <c r="P413" s="410" t="s">
        <v>235</v>
      </c>
      <c r="Q413" s="410" t="s">
        <v>236</v>
      </c>
      <c r="R413" s="410" t="s">
        <v>237</v>
      </c>
      <c r="S413" s="411" t="s">
        <v>238</v>
      </c>
      <c r="T413" s="376"/>
      <c r="U413" s="414"/>
      <c r="V413" s="410" t="s">
        <v>239</v>
      </c>
      <c r="W413" s="411" t="s">
        <v>240</v>
      </c>
      <c r="X413" s="376"/>
      <c r="Y413" s="382"/>
      <c r="Z413" s="411" t="s">
        <v>241</v>
      </c>
    </row>
    <row r="414" spans="1:26" ht="13.5" thickBot="1">
      <c r="A414" s="415" t="s">
        <v>242</v>
      </c>
      <c r="B414" s="437">
        <f t="shared" ref="B414:M414" si="202">B271*0.507</f>
        <v>5.848791764705882</v>
      </c>
      <c r="C414" s="437">
        <f t="shared" si="202"/>
        <v>6.1309273235294119</v>
      </c>
      <c r="D414" s="438">
        <f t="shared" si="202"/>
        <v>6.1089523529411762</v>
      </c>
      <c r="E414" s="437">
        <f t="shared" si="202"/>
        <v>6.0019753529411766</v>
      </c>
      <c r="F414" s="437">
        <f t="shared" si="202"/>
        <v>6.0736015294117651</v>
      </c>
      <c r="G414" s="437">
        <f t="shared" si="202"/>
        <v>6.209944764705881</v>
      </c>
      <c r="H414" s="437">
        <f t="shared" si="202"/>
        <v>5.7993542941176468</v>
      </c>
      <c r="I414" s="437">
        <f t="shared" si="202"/>
        <v>5.8016904705882357</v>
      </c>
      <c r="J414" s="437">
        <f t="shared" si="202"/>
        <v>5.7801230882352943</v>
      </c>
      <c r="K414" s="437">
        <f t="shared" si="202"/>
        <v>5.8904552352941186</v>
      </c>
      <c r="L414" s="437">
        <f t="shared" si="202"/>
        <v>5.9891412941176476</v>
      </c>
      <c r="M414" s="439">
        <f t="shared" si="202"/>
        <v>6.0182391176470595</v>
      </c>
      <c r="N414" s="376"/>
      <c r="O414" s="418" t="s">
        <v>242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242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242</v>
      </c>
      <c r="Z414" s="391">
        <f>Z271*0.507</f>
        <v>6.207381390600001</v>
      </c>
    </row>
    <row r="415" spans="1:26">
      <c r="A415" s="430" t="s">
        <v>247</v>
      </c>
      <c r="B415" s="440">
        <f t="shared" ref="B415:M415" si="203">B272*0.539</f>
        <v>6.6767689676470594</v>
      </c>
      <c r="C415" s="441">
        <f t="shared" si="203"/>
        <v>7.0741926911764708</v>
      </c>
      <c r="D415" s="442">
        <f t="shared" si="203"/>
        <v>6.787930848039216</v>
      </c>
      <c r="E415" s="441">
        <f t="shared" si="203"/>
        <v>6.5606815784313728</v>
      </c>
      <c r="F415" s="441">
        <f t="shared" si="203"/>
        <v>6.6757739313725493</v>
      </c>
      <c r="G415" s="441">
        <f t="shared" si="203"/>
        <v>6.7629651078431383</v>
      </c>
      <c r="H415" s="441">
        <f t="shared" si="203"/>
        <v>6.5382285294117644</v>
      </c>
      <c r="I415" s="441">
        <f t="shared" si="203"/>
        <v>6.5415840686274516</v>
      </c>
      <c r="J415" s="441">
        <f t="shared" si="203"/>
        <v>6.5722436568627458</v>
      </c>
      <c r="K415" s="441">
        <f t="shared" si="203"/>
        <v>6.6930377843137254</v>
      </c>
      <c r="L415" s="441">
        <f t="shared" si="203"/>
        <v>6.7232376372549023</v>
      </c>
      <c r="M415" s="441">
        <f t="shared" si="203"/>
        <v>6.7261598627450985</v>
      </c>
      <c r="N415" s="376"/>
      <c r="O415" s="422" t="s">
        <v>247</v>
      </c>
      <c r="P415" s="397">
        <f t="shared" ref="P415:S416" si="204">P272*0.539</f>
        <v>6.8303226696078427</v>
      </c>
      <c r="Q415" s="397">
        <f t="shared" si="204"/>
        <v>6.9287288994000003</v>
      </c>
      <c r="R415" s="397">
        <f t="shared" si="204"/>
        <v>6.8196470496000003</v>
      </c>
      <c r="S415" s="397">
        <f t="shared" si="204"/>
        <v>6.9849054198000005</v>
      </c>
      <c r="T415" s="376"/>
      <c r="U415" s="422" t="s">
        <v>247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247</v>
      </c>
      <c r="Z415" s="397">
        <f>Z272*0.539</f>
        <v>6.9500218788000003</v>
      </c>
    </row>
    <row r="416" spans="1:26">
      <c r="A416" s="433" t="s">
        <v>243</v>
      </c>
      <c r="B416" s="431">
        <f t="shared" ref="B416:M416" si="205">B273*0.539</f>
        <v>6.8802187450980394</v>
      </c>
      <c r="C416" s="432">
        <f t="shared" si="205"/>
        <v>7.0391735441176477</v>
      </c>
      <c r="D416" s="443">
        <f t="shared" si="205"/>
        <v>6.9162556509803927</v>
      </c>
      <c r="E416" s="432">
        <f t="shared" si="205"/>
        <v>6.7547744215686283</v>
      </c>
      <c r="F416" s="432">
        <f t="shared" si="205"/>
        <v>6.8433078137254899</v>
      </c>
      <c r="G416" s="432">
        <f t="shared" si="205"/>
        <v>6.9557263039215691</v>
      </c>
      <c r="H416" s="432">
        <f t="shared" si="205"/>
        <v>6.6709229313725489</v>
      </c>
      <c r="I416" s="432">
        <f t="shared" si="205"/>
        <v>6.7822475686274517</v>
      </c>
      <c r="J416" s="432">
        <f t="shared" si="205"/>
        <v>6.8062277843137267</v>
      </c>
      <c r="K416" s="432">
        <f t="shared" si="205"/>
        <v>6.9640332450980402</v>
      </c>
      <c r="L416" s="432">
        <f t="shared" si="205"/>
        <v>7.1130667450980392</v>
      </c>
      <c r="M416" s="432">
        <f t="shared" si="205"/>
        <v>7.1393667745098037</v>
      </c>
      <c r="N416" s="376"/>
      <c r="O416" s="393" t="s">
        <v>243</v>
      </c>
      <c r="P416" s="394">
        <f t="shared" si="204"/>
        <v>6.9457289107843136</v>
      </c>
      <c r="Q416" s="394">
        <f t="shared" si="204"/>
        <v>7.1303552165999999</v>
      </c>
      <c r="R416" s="394">
        <f t="shared" si="204"/>
        <v>7.0237858613999995</v>
      </c>
      <c r="S416" s="394">
        <f t="shared" si="204"/>
        <v>7.3601962433999999</v>
      </c>
      <c r="T416" s="376"/>
      <c r="U416" s="393" t="s">
        <v>243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243</v>
      </c>
      <c r="Z416" s="394">
        <f>Z273*0.539</f>
        <v>7.1835299382000004</v>
      </c>
    </row>
    <row r="417" spans="1:28">
      <c r="A417" s="433" t="s">
        <v>244</v>
      </c>
      <c r="B417" s="431">
        <f t="shared" ref="B417:M417" si="206">B274*0.535</f>
        <v>6.7828752892156867</v>
      </c>
      <c r="C417" s="432">
        <f t="shared" si="206"/>
        <v>6.9735130980392164</v>
      </c>
      <c r="D417" s="443">
        <f t="shared" si="206"/>
        <v>6.8236333725490201</v>
      </c>
      <c r="E417" s="432">
        <f t="shared" si="206"/>
        <v>6.6640491666666675</v>
      </c>
      <c r="F417" s="432">
        <f t="shared" si="206"/>
        <v>6.7435648529411765</v>
      </c>
      <c r="G417" s="432">
        <f t="shared" si="206"/>
        <v>6.8799531372549021</v>
      </c>
      <c r="H417" s="432">
        <f t="shared" si="206"/>
        <v>6.560222450980393</v>
      </c>
      <c r="I417" s="432">
        <f t="shared" si="206"/>
        <v>6.7047353921568629</v>
      </c>
      <c r="J417" s="432">
        <f t="shared" si="206"/>
        <v>6.7429564215686275</v>
      </c>
      <c r="K417" s="432">
        <f t="shared" si="206"/>
        <v>6.8730873039215696</v>
      </c>
      <c r="L417" s="432">
        <f t="shared" si="206"/>
        <v>6.9917733823529415</v>
      </c>
      <c r="M417" s="432">
        <f t="shared" si="206"/>
        <v>7.0088042156862747</v>
      </c>
      <c r="N417" s="376"/>
      <c r="O417" s="393" t="s">
        <v>244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244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244</v>
      </c>
      <c r="Z417" s="394">
        <f>Z274*0.535</f>
        <v>7.0773906660000003</v>
      </c>
    </row>
    <row r="418" spans="1:28">
      <c r="A418" s="433" t="s">
        <v>245</v>
      </c>
      <c r="B418" s="431">
        <f t="shared" ref="B418:M418" si="207">B275*0.54</f>
        <v>6.0760588235294124</v>
      </c>
      <c r="C418" s="432">
        <f t="shared" si="207"/>
        <v>0</v>
      </c>
      <c r="D418" s="443">
        <f t="shared" si="207"/>
        <v>0</v>
      </c>
      <c r="E418" s="432">
        <f t="shared" si="207"/>
        <v>5.8235294117647056</v>
      </c>
      <c r="F418" s="432">
        <f t="shared" si="207"/>
        <v>6.6597882352941182</v>
      </c>
      <c r="G418" s="432">
        <f t="shared" si="207"/>
        <v>6.3342317647058826</v>
      </c>
      <c r="H418" s="432">
        <f t="shared" si="207"/>
        <v>0</v>
      </c>
      <c r="I418" s="432">
        <f t="shared" si="207"/>
        <v>0</v>
      </c>
      <c r="J418" s="432">
        <f t="shared" si="207"/>
        <v>4.8297758823529406</v>
      </c>
      <c r="K418" s="432">
        <f t="shared" si="207"/>
        <v>0</v>
      </c>
      <c r="L418" s="432">
        <f t="shared" si="207"/>
        <v>0</v>
      </c>
      <c r="M418" s="432">
        <f t="shared" si="207"/>
        <v>5.7156776470588246</v>
      </c>
      <c r="N418" s="376"/>
      <c r="O418" s="393" t="s">
        <v>245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245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245</v>
      </c>
      <c r="Z418" s="394">
        <f>Z275*0.54</f>
        <v>6.3135505080000005</v>
      </c>
    </row>
    <row r="419" spans="1:28">
      <c r="A419" s="433" t="s">
        <v>98</v>
      </c>
      <c r="B419" s="431">
        <f t="shared" ref="B419:M419" si="208">B276*0.465</f>
        <v>4.413131735294118</v>
      </c>
      <c r="C419" s="432">
        <f t="shared" si="208"/>
        <v>4.7413027500000009</v>
      </c>
      <c r="D419" s="443">
        <f t="shared" si="208"/>
        <v>4.8700042647058819</v>
      </c>
      <c r="E419" s="432">
        <f t="shared" si="208"/>
        <v>4.8365379411764708</v>
      </c>
      <c r="F419" s="432">
        <f t="shared" si="208"/>
        <v>4.8296951470588239</v>
      </c>
      <c r="G419" s="432">
        <f t="shared" si="208"/>
        <v>4.9144300000000003</v>
      </c>
      <c r="H419" s="432">
        <f t="shared" si="208"/>
        <v>4.6048722058823532</v>
      </c>
      <c r="I419" s="432">
        <f t="shared" si="208"/>
        <v>4.4468387647058822</v>
      </c>
      <c r="J419" s="432">
        <f t="shared" si="208"/>
        <v>4.4034232647058822</v>
      </c>
      <c r="K419" s="432">
        <f t="shared" si="208"/>
        <v>4.51538569117647</v>
      </c>
      <c r="L419" s="432">
        <f t="shared" si="208"/>
        <v>4.5566024705882358</v>
      </c>
      <c r="M419" s="432">
        <f t="shared" si="208"/>
        <v>4.4986976617647061</v>
      </c>
      <c r="N419" s="376"/>
      <c r="O419" s="393" t="s">
        <v>98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98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98</v>
      </c>
      <c r="Z419" s="394">
        <f>Z276*0.465</f>
        <v>4.799991888000001</v>
      </c>
    </row>
    <row r="420" spans="1:28" ht="13.5" thickBot="1">
      <c r="A420" s="434" t="s">
        <v>246</v>
      </c>
      <c r="B420" s="435">
        <f t="shared" ref="B420:M420" si="209">B277*0.516</f>
        <v>6.2967313058823535</v>
      </c>
      <c r="C420" s="444">
        <f t="shared" si="209"/>
        <v>6.4350648352941189</v>
      </c>
      <c r="D420" s="445">
        <f t="shared" si="209"/>
        <v>6.3706680352941181</v>
      </c>
      <c r="E420" s="444">
        <f t="shared" si="209"/>
        <v>6.2968795294117639</v>
      </c>
      <c r="F420" s="444">
        <f t="shared" si="209"/>
        <v>6.2700323529411763</v>
      </c>
      <c r="G420" s="444">
        <f t="shared" si="209"/>
        <v>6.3949094117647061</v>
      </c>
      <c r="H420" s="444">
        <f t="shared" si="209"/>
        <v>6.1337729411764705</v>
      </c>
      <c r="I420" s="444">
        <f t="shared" si="209"/>
        <v>6.1266045882352937</v>
      </c>
      <c r="J420" s="444">
        <f t="shared" si="209"/>
        <v>6.1032024705882355</v>
      </c>
      <c r="K420" s="444">
        <f t="shared" si="209"/>
        <v>6.2105152941176467</v>
      </c>
      <c r="L420" s="444">
        <f t="shared" si="209"/>
        <v>6.2702650588235294</v>
      </c>
      <c r="M420" s="444">
        <f t="shared" si="209"/>
        <v>6.2783440000000006</v>
      </c>
      <c r="N420" s="376"/>
      <c r="O420" s="401" t="s">
        <v>246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246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246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253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122</v>
      </c>
      <c r="N422" s="376"/>
      <c r="O422" s="377">
        <v>2016</v>
      </c>
      <c r="P422" s="378" t="s">
        <v>220</v>
      </c>
      <c r="Q422" s="378"/>
      <c r="R422" s="378"/>
      <c r="S422" s="378"/>
      <c r="T422" s="376"/>
      <c r="U422" s="377">
        <v>2016</v>
      </c>
      <c r="V422" s="378" t="s">
        <v>221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223</v>
      </c>
      <c r="C423" s="410" t="s">
        <v>224</v>
      </c>
      <c r="D423" s="410" t="s">
        <v>225</v>
      </c>
      <c r="E423" s="410" t="s">
        <v>226</v>
      </c>
      <c r="F423" s="410" t="s">
        <v>227</v>
      </c>
      <c r="G423" s="410" t="s">
        <v>228</v>
      </c>
      <c r="H423" s="410" t="s">
        <v>229</v>
      </c>
      <c r="I423" s="410" t="s">
        <v>230</v>
      </c>
      <c r="J423" s="410" t="s">
        <v>231</v>
      </c>
      <c r="K423" s="410" t="s">
        <v>232</v>
      </c>
      <c r="L423" s="410" t="s">
        <v>233</v>
      </c>
      <c r="M423" s="411" t="s">
        <v>234</v>
      </c>
      <c r="N423" s="376"/>
      <c r="O423" s="414"/>
      <c r="P423" s="410" t="s">
        <v>235</v>
      </c>
      <c r="Q423" s="410" t="s">
        <v>236</v>
      </c>
      <c r="R423" s="410" t="s">
        <v>237</v>
      </c>
      <c r="S423" s="411" t="s">
        <v>238</v>
      </c>
      <c r="T423" s="376"/>
      <c r="U423" s="414"/>
      <c r="V423" s="410" t="s">
        <v>239</v>
      </c>
      <c r="W423" s="411" t="s">
        <v>240</v>
      </c>
      <c r="X423" s="376"/>
      <c r="Y423" s="382"/>
      <c r="Z423" s="411" t="s">
        <v>241</v>
      </c>
    </row>
    <row r="424" spans="1:28" ht="13.5" thickBot="1">
      <c r="A424" s="415" t="s">
        <v>242</v>
      </c>
      <c r="B424" s="437">
        <f t="shared" ref="B424:M424" si="210">B281*0.507</f>
        <v>6.0956361470588236</v>
      </c>
      <c r="C424" s="437">
        <f t="shared" si="210"/>
        <v>6.0006531764705882</v>
      </c>
      <c r="D424" s="438">
        <f t="shared" si="210"/>
        <v>6.0301088823529403</v>
      </c>
      <c r="E424" s="437">
        <f t="shared" si="210"/>
        <v>5.943899</v>
      </c>
      <c r="F424" s="437">
        <f t="shared" si="210"/>
        <v>6.0871563235294115</v>
      </c>
      <c r="G424" s="437">
        <f t="shared" si="210"/>
        <v>6.1690268823529406</v>
      </c>
      <c r="H424" s="437">
        <f t="shared" si="210"/>
        <v>5.9334458529411771</v>
      </c>
      <c r="I424" s="437">
        <f t="shared" si="210"/>
        <v>6.017907579411764</v>
      </c>
      <c r="J424" s="437">
        <f t="shared" si="210"/>
        <v>6.0621438264705887</v>
      </c>
      <c r="K424" s="437">
        <f t="shared" si="210"/>
        <v>5.9548636205882355</v>
      </c>
      <c r="L424" s="437">
        <f t="shared" si="210"/>
        <v>6.1433811323529417</v>
      </c>
      <c r="M424" s="439">
        <f t="shared" si="210"/>
        <v>6.350614330014527</v>
      </c>
      <c r="N424" s="376"/>
      <c r="O424" s="418" t="s">
        <v>242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242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242</v>
      </c>
      <c r="Z424" s="391">
        <f>Z281*0.507</f>
        <v>6.0680676110876881</v>
      </c>
    </row>
    <row r="425" spans="1:28">
      <c r="A425" s="430" t="s">
        <v>247</v>
      </c>
      <c r="B425" s="440">
        <f t="shared" ref="B425:M425" si="211">B282*0.539</f>
        <v>6.8206243686274517</v>
      </c>
      <c r="C425" s="441">
        <f t="shared" si="211"/>
        <v>6.5757630098039215</v>
      </c>
      <c r="D425" s="442">
        <f t="shared" si="211"/>
        <v>6.6891273921568626</v>
      </c>
      <c r="E425" s="441">
        <f t="shared" si="211"/>
        <v>6.5355440980392165</v>
      </c>
      <c r="F425" s="441">
        <f t="shared" si="211"/>
        <v>6.8415745588235302</v>
      </c>
      <c r="G425" s="441">
        <f t="shared" si="211"/>
        <v>6.8440317647058837</v>
      </c>
      <c r="H425" s="441">
        <f t="shared" si="211"/>
        <v>7.0067040784313726</v>
      </c>
      <c r="I425" s="441">
        <f t="shared" si="211"/>
        <v>7.1009910313725495</v>
      </c>
      <c r="J425" s="441">
        <f t="shared" si="211"/>
        <v>7.2362562519607856</v>
      </c>
      <c r="K425" s="441">
        <f t="shared" si="211"/>
        <v>6.7560627372549025</v>
      </c>
      <c r="L425" s="441">
        <f t="shared" si="211"/>
        <v>7.2984621362745097</v>
      </c>
      <c r="M425" s="441">
        <f t="shared" si="211"/>
        <v>7.0729673571436962</v>
      </c>
      <c r="N425" s="376"/>
      <c r="O425" s="422" t="s">
        <v>247</v>
      </c>
      <c r="P425" s="397">
        <f t="shared" ref="P425:S426" si="212">P282*0.539</f>
        <v>6.703299921568628</v>
      </c>
      <c r="Q425" s="397">
        <f t="shared" si="212"/>
        <v>6.7880550294117654</v>
      </c>
      <c r="R425" s="397">
        <f t="shared" si="212"/>
        <v>7.0961022436199066</v>
      </c>
      <c r="S425" s="397">
        <f t="shared" si="212"/>
        <v>7.1507215178291679</v>
      </c>
      <c r="T425" s="376"/>
      <c r="U425" s="422" t="s">
        <v>247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247</v>
      </c>
      <c r="Z425" s="397">
        <f>Z282*0.539</f>
        <v>7.0137515860932487</v>
      </c>
    </row>
    <row r="426" spans="1:28">
      <c r="A426" s="433" t="s">
        <v>243</v>
      </c>
      <c r="B426" s="431">
        <f t="shared" ref="B426:M426" si="213">B283*0.539</f>
        <v>7.1357216549019613</v>
      </c>
      <c r="C426" s="432">
        <f t="shared" si="213"/>
        <v>6.9390965686274519</v>
      </c>
      <c r="D426" s="443">
        <f t="shared" si="213"/>
        <v>6.9291620588235299</v>
      </c>
      <c r="E426" s="432">
        <f t="shared" si="213"/>
        <v>6.8283215000000004</v>
      </c>
      <c r="F426" s="432">
        <f t="shared" si="213"/>
        <v>6.9467165490196088</v>
      </c>
      <c r="G426" s="432">
        <f t="shared" si="213"/>
        <v>7.0190535196078425</v>
      </c>
      <c r="H426" s="432">
        <f t="shared" si="213"/>
        <v>6.9007007450980398</v>
      </c>
      <c r="I426" s="432">
        <f t="shared" si="213"/>
        <v>7.0841705323529407</v>
      </c>
      <c r="J426" s="432">
        <f t="shared" si="213"/>
        <v>7.097192138235294</v>
      </c>
      <c r="K426" s="432">
        <f t="shared" si="213"/>
        <v>6.9970929686274514</v>
      </c>
      <c r="L426" s="432">
        <f t="shared" si="213"/>
        <v>7.183639283333334</v>
      </c>
      <c r="M426" s="432">
        <f t="shared" si="213"/>
        <v>7.3310325806691816</v>
      </c>
      <c r="N426" s="376"/>
      <c r="O426" s="393" t="s">
        <v>243</v>
      </c>
      <c r="P426" s="394">
        <f t="shared" si="212"/>
        <v>6.995268823529412</v>
      </c>
      <c r="Q426" s="394">
        <f t="shared" si="212"/>
        <v>6.9424521078431383</v>
      </c>
      <c r="R426" s="394">
        <f t="shared" si="212"/>
        <v>7.030156096262723</v>
      </c>
      <c r="S426" s="394">
        <f t="shared" si="212"/>
        <v>7.1765564506373094</v>
      </c>
      <c r="T426" s="376"/>
      <c r="U426" s="393" t="s">
        <v>243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243</v>
      </c>
      <c r="Z426" s="394">
        <f>Z283*0.539</f>
        <v>7.0321400268869185</v>
      </c>
    </row>
    <row r="427" spans="1:28">
      <c r="A427" s="433" t="s">
        <v>244</v>
      </c>
      <c r="B427" s="431">
        <f t="shared" ref="B427:M427" si="214">B284*0.535</f>
        <v>7.0653164754901967</v>
      </c>
      <c r="C427" s="432">
        <f t="shared" si="214"/>
        <v>6.8124697058823536</v>
      </c>
      <c r="D427" s="443">
        <f t="shared" si="214"/>
        <v>6.8257712745098056</v>
      </c>
      <c r="E427" s="432">
        <f t="shared" si="214"/>
        <v>6.7373494117647068</v>
      </c>
      <c r="F427" s="432">
        <f t="shared" si="214"/>
        <v>6.9062363235294129</v>
      </c>
      <c r="G427" s="432">
        <f t="shared" si="214"/>
        <v>6.9757233823529416</v>
      </c>
      <c r="H427" s="432">
        <f t="shared" si="214"/>
        <v>6.8664207843137257</v>
      </c>
      <c r="I427" s="432">
        <f t="shared" si="214"/>
        <v>7.0779267401960784</v>
      </c>
      <c r="J427" s="432">
        <f t="shared" si="214"/>
        <v>7.0828230392156861</v>
      </c>
      <c r="K427" s="432">
        <f t="shared" si="214"/>
        <v>7.0211359656862751</v>
      </c>
      <c r="L427" s="432">
        <f t="shared" si="214"/>
        <v>7.1883517892156865</v>
      </c>
      <c r="M427" s="432">
        <f t="shared" si="214"/>
        <v>7.27006650290976</v>
      </c>
      <c r="N427" s="376"/>
      <c r="O427" s="393" t="s">
        <v>244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244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244</v>
      </c>
      <c r="Z427" s="394">
        <f>Z284*0.535</f>
        <v>6.9991687354567924</v>
      </c>
    </row>
    <row r="428" spans="1:28">
      <c r="A428" s="433" t="s">
        <v>245</v>
      </c>
      <c r="B428" s="431">
        <f t="shared" ref="B428:M428" si="215">B285*0.54</f>
        <v>0</v>
      </c>
      <c r="C428" s="432">
        <f t="shared" si="215"/>
        <v>0</v>
      </c>
      <c r="D428" s="443">
        <f t="shared" si="215"/>
        <v>6.5985882352941188</v>
      </c>
      <c r="E428" s="432">
        <f t="shared" si="215"/>
        <v>6.2081841176470585</v>
      </c>
      <c r="F428" s="432">
        <f t="shared" si="215"/>
        <v>0</v>
      </c>
      <c r="G428" s="432">
        <f t="shared" si="215"/>
        <v>5.4227647058823534</v>
      </c>
      <c r="H428" s="432">
        <f t="shared" si="215"/>
        <v>5.8945500000000006</v>
      </c>
      <c r="I428" s="432">
        <f t="shared" si="215"/>
        <v>6.443829</v>
      </c>
      <c r="J428" s="432">
        <f t="shared" si="215"/>
        <v>5.7598305882352951</v>
      </c>
      <c r="K428" s="432">
        <f t="shared" si="215"/>
        <v>4.1558823529411768</v>
      </c>
      <c r="L428" s="432">
        <f t="shared" si="215"/>
        <v>0</v>
      </c>
      <c r="M428" s="432">
        <f t="shared" si="215"/>
        <v>0</v>
      </c>
      <c r="N428" s="376"/>
      <c r="O428" s="393" t="s">
        <v>245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245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245</v>
      </c>
      <c r="Z428" s="394">
        <f>Z285*0.54</f>
        <v>5.7902351658686744</v>
      </c>
    </row>
    <row r="429" spans="1:28">
      <c r="A429" s="433" t="s">
        <v>98</v>
      </c>
      <c r="B429" s="431">
        <f t="shared" ref="B429:M429" si="216">B286*0.465</f>
        <v>4.5821574117647055</v>
      </c>
      <c r="C429" s="432">
        <f t="shared" si="216"/>
        <v>4.6392138235294116</v>
      </c>
      <c r="D429" s="443">
        <f t="shared" si="216"/>
        <v>4.6718230882352945</v>
      </c>
      <c r="E429" s="432">
        <f t="shared" si="216"/>
        <v>4.6376501470588236</v>
      </c>
      <c r="F429" s="432">
        <f t="shared" si="216"/>
        <v>4.651723235294118</v>
      </c>
      <c r="G429" s="432">
        <f t="shared" si="216"/>
        <v>4.7864045588235289</v>
      </c>
      <c r="H429" s="432">
        <f t="shared" si="216"/>
        <v>4.5551509411764703</v>
      </c>
      <c r="I429" s="432">
        <f t="shared" si="216"/>
        <v>4.4960134264705882</v>
      </c>
      <c r="J429" s="432">
        <f t="shared" si="216"/>
        <v>4.5590204705882353</v>
      </c>
      <c r="K429" s="432">
        <f t="shared" si="216"/>
        <v>4.5080719705882366</v>
      </c>
      <c r="L429" s="432">
        <f t="shared" si="216"/>
        <v>4.6098645735294115</v>
      </c>
      <c r="M429" s="432">
        <f t="shared" si="216"/>
        <v>4.7431482816076995</v>
      </c>
      <c r="N429" s="376"/>
      <c r="O429" s="393" t="s">
        <v>98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98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98</v>
      </c>
      <c r="Z429" s="394">
        <f>Z286*0.465</f>
        <v>4.6183478356723455</v>
      </c>
    </row>
    <row r="430" spans="1:28" ht="13.5" thickBot="1">
      <c r="A430" s="434" t="s">
        <v>246</v>
      </c>
      <c r="B430" s="435">
        <f t="shared" ref="B430:M430" si="217">B287*0.516</f>
        <v>6.2910345647058818</v>
      </c>
      <c r="C430" s="444">
        <f t="shared" si="217"/>
        <v>6.2487549411764709</v>
      </c>
      <c r="D430" s="445">
        <f t="shared" si="217"/>
        <v>6.242067176470588</v>
      </c>
      <c r="E430" s="444">
        <f t="shared" si="217"/>
        <v>6.1866680000000001</v>
      </c>
      <c r="F430" s="444">
        <f t="shared" si="217"/>
        <v>6.2521089411764708</v>
      </c>
      <c r="G430" s="444">
        <f t="shared" si="217"/>
        <v>6.3373298823529423</v>
      </c>
      <c r="H430" s="444">
        <f t="shared" si="217"/>
        <v>6.2028359999999996</v>
      </c>
      <c r="I430" s="444">
        <f t="shared" si="217"/>
        <v>6.2791412705882346</v>
      </c>
      <c r="J430" s="444">
        <f t="shared" si="217"/>
        <v>6.2947209294117643</v>
      </c>
      <c r="K430" s="444">
        <f t="shared" si="217"/>
        <v>6.2529011529411767</v>
      </c>
      <c r="L430" s="444">
        <f t="shared" si="217"/>
        <v>6.3565867999999996</v>
      </c>
      <c r="M430" s="444">
        <f t="shared" si="217"/>
        <v>6.4609353969605374</v>
      </c>
      <c r="N430" s="376"/>
      <c r="O430" s="401" t="s">
        <v>246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246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246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253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122</v>
      </c>
      <c r="N432" s="376"/>
      <c r="O432" s="377">
        <v>2017</v>
      </c>
      <c r="P432" s="378" t="s">
        <v>220</v>
      </c>
      <c r="Q432" s="378"/>
      <c r="R432" s="378"/>
      <c r="S432" s="378"/>
      <c r="T432" s="376"/>
      <c r="U432" s="377">
        <v>2017</v>
      </c>
      <c r="V432" s="378" t="s">
        <v>221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223</v>
      </c>
      <c r="C433" s="410" t="s">
        <v>224</v>
      </c>
      <c r="D433" s="410" t="s">
        <v>225</v>
      </c>
      <c r="E433" s="410" t="s">
        <v>226</v>
      </c>
      <c r="F433" s="410" t="s">
        <v>227</v>
      </c>
      <c r="G433" s="410" t="s">
        <v>228</v>
      </c>
      <c r="H433" s="410" t="s">
        <v>229</v>
      </c>
      <c r="I433" s="410" t="s">
        <v>230</v>
      </c>
      <c r="J433" s="410" t="s">
        <v>231</v>
      </c>
      <c r="K433" s="410" t="s">
        <v>232</v>
      </c>
      <c r="L433" s="410" t="s">
        <v>233</v>
      </c>
      <c r="M433" s="411" t="s">
        <v>234</v>
      </c>
      <c r="N433" s="376"/>
      <c r="O433" s="414"/>
      <c r="P433" s="410" t="s">
        <v>235</v>
      </c>
      <c r="Q433" s="410" t="s">
        <v>236</v>
      </c>
      <c r="R433" s="410" t="s">
        <v>237</v>
      </c>
      <c r="S433" s="411" t="s">
        <v>238</v>
      </c>
      <c r="T433" s="376"/>
      <c r="U433" s="414"/>
      <c r="V433" s="410" t="s">
        <v>239</v>
      </c>
      <c r="W433" s="411" t="s">
        <v>240</v>
      </c>
      <c r="X433" s="376"/>
      <c r="Y433" s="382"/>
      <c r="Z433" s="411" t="s">
        <v>241</v>
      </c>
    </row>
    <row r="434" spans="1:26" ht="13.5" thickBot="1">
      <c r="A434" s="415" t="s">
        <v>242</v>
      </c>
      <c r="B434" s="437">
        <f t="shared" ref="B434:M434" si="218">B291*0.507</f>
        <v>6.3757343467059062</v>
      </c>
      <c r="C434" s="437">
        <f t="shared" si="218"/>
        <v>6.3392273468395119</v>
      </c>
      <c r="D434" s="438">
        <f t="shared" si="218"/>
        <v>6.2723321784795028</v>
      </c>
      <c r="E434" s="437">
        <f t="shared" si="218"/>
        <v>6.1314847971813577</v>
      </c>
      <c r="F434" s="437">
        <f t="shared" si="218"/>
        <v>6.3007473439470747</v>
      </c>
      <c r="G434" s="437">
        <f t="shared" si="218"/>
        <v>6.2963271885737031</v>
      </c>
      <c r="H434" s="437">
        <f t="shared" si="218"/>
        <v>6.2056090091467491</v>
      </c>
      <c r="I434" s="437">
        <f t="shared" si="218"/>
        <v>6.3769514932866009</v>
      </c>
      <c r="J434" s="437">
        <f t="shared" si="218"/>
        <v>6.4801798565347033</v>
      </c>
      <c r="K434" s="437">
        <f t="shared" si="218"/>
        <v>6.5777367493489489</v>
      </c>
      <c r="L434" s="437">
        <f t="shared" si="218"/>
        <v>6.6936790917504041</v>
      </c>
      <c r="M434" s="439">
        <f t="shared" si="218"/>
        <v>6.7226032319267146</v>
      </c>
      <c r="N434" s="376"/>
      <c r="O434" s="418" t="s">
        <v>242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242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242</v>
      </c>
      <c r="Z434" s="391">
        <f>Z291*0.507</f>
        <v>6.403627708768826</v>
      </c>
    </row>
    <row r="435" spans="1:26">
      <c r="A435" s="430" t="s">
        <v>247</v>
      </c>
      <c r="B435" s="440">
        <f t="shared" ref="B435:M435" si="219">B292*0.539</f>
        <v>6.7957457316612278</v>
      </c>
      <c r="C435" s="441">
        <f t="shared" si="219"/>
        <v>6.8539480097445251</v>
      </c>
      <c r="D435" s="442">
        <f t="shared" si="219"/>
        <v>6.6704057547728155</v>
      </c>
      <c r="E435" s="441">
        <f t="shared" si="219"/>
        <v>6.4915063453984798</v>
      </c>
      <c r="F435" s="441">
        <f t="shared" si="219"/>
        <v>6.6550829379602572</v>
      </c>
      <c r="G435" s="441">
        <f t="shared" si="219"/>
        <v>6.5138897607760402</v>
      </c>
      <c r="H435" s="441">
        <f t="shared" si="219"/>
        <v>6.8701608631322753</v>
      </c>
      <c r="I435" s="441">
        <f t="shared" si="219"/>
        <v>7.0794587658490657</v>
      </c>
      <c r="J435" s="441">
        <f t="shared" si="219"/>
        <v>6.7656061783264132</v>
      </c>
      <c r="K435" s="441">
        <f t="shared" si="219"/>
        <v>7.0534951683483795</v>
      </c>
      <c r="L435" s="441">
        <f t="shared" si="219"/>
        <v>7.2588913372950152</v>
      </c>
      <c r="M435" s="441">
        <f t="shared" si="219"/>
        <v>7.3796305800162969</v>
      </c>
      <c r="N435" s="376"/>
      <c r="O435" s="422" t="s">
        <v>247</v>
      </c>
      <c r="P435" s="397">
        <f t="shared" ref="P435:S436" si="220">P292*0.539</f>
        <v>6.775939891230867</v>
      </c>
      <c r="Q435" s="397">
        <f t="shared" si="220"/>
        <v>6.5965527015325645</v>
      </c>
      <c r="R435" s="397">
        <f t="shared" si="220"/>
        <v>6.9233973184362698</v>
      </c>
      <c r="S435" s="397">
        <f t="shared" si="220"/>
        <v>7.2156960377510098</v>
      </c>
      <c r="T435" s="376"/>
      <c r="U435" s="422" t="s">
        <v>247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247</v>
      </c>
      <c r="Z435" s="397">
        <f>Z292*0.539</f>
        <v>6.9375788658498498</v>
      </c>
    </row>
    <row r="436" spans="1:26">
      <c r="A436" s="433" t="s">
        <v>243</v>
      </c>
      <c r="B436" s="431">
        <f t="shared" ref="B436:M436" si="221">B293*0.539</f>
        <v>7.3201340834890942</v>
      </c>
      <c r="C436" s="432">
        <f t="shared" si="221"/>
        <v>7.2241010975875675</v>
      </c>
      <c r="D436" s="443">
        <f t="shared" si="221"/>
        <v>7.0821994797961763</v>
      </c>
      <c r="E436" s="432">
        <f t="shared" si="221"/>
        <v>6.9260655906473243</v>
      </c>
      <c r="F436" s="432">
        <f t="shared" si="221"/>
        <v>7.06439608177533</v>
      </c>
      <c r="G436" s="432">
        <f t="shared" si="221"/>
        <v>7.0164933193182186</v>
      </c>
      <c r="H436" s="432">
        <f t="shared" si="221"/>
        <v>7.0068248130795956</v>
      </c>
      <c r="I436" s="432">
        <f t="shared" si="221"/>
        <v>7.2679714181448078</v>
      </c>
      <c r="J436" s="432">
        <f t="shared" si="221"/>
        <v>7.370328437438884</v>
      </c>
      <c r="K436" s="432">
        <f t="shared" si="221"/>
        <v>7.5316019742958185</v>
      </c>
      <c r="L436" s="432">
        <f t="shared" si="221"/>
        <v>7.6792531572540241</v>
      </c>
      <c r="M436" s="432">
        <f t="shared" si="221"/>
        <v>7.6318801408568415</v>
      </c>
      <c r="N436" s="376"/>
      <c r="O436" s="393" t="s">
        <v>243</v>
      </c>
      <c r="P436" s="394">
        <f t="shared" si="220"/>
        <v>7.1945413578334279</v>
      </c>
      <c r="Q436" s="394">
        <f t="shared" si="220"/>
        <v>7.0476395716859148</v>
      </c>
      <c r="R436" s="394">
        <f t="shared" si="220"/>
        <v>7.215826808263694</v>
      </c>
      <c r="S436" s="394">
        <f t="shared" si="220"/>
        <v>7.6187057787862278</v>
      </c>
      <c r="T436" s="376"/>
      <c r="U436" s="393" t="s">
        <v>243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243</v>
      </c>
      <c r="Z436" s="394">
        <f>Z293*0.539</f>
        <v>7.2672070886742874</v>
      </c>
    </row>
    <row r="437" spans="1:26">
      <c r="A437" s="433" t="s">
        <v>244</v>
      </c>
      <c r="B437" s="431">
        <f t="shared" ref="B437:M437" si="222">B294*0.535</f>
        <v>7.2602228956775408</v>
      </c>
      <c r="C437" s="432">
        <f t="shared" si="222"/>
        <v>7.139612189575864</v>
      </c>
      <c r="D437" s="443">
        <f t="shared" si="222"/>
        <v>6.9836800457803427</v>
      </c>
      <c r="E437" s="432">
        <f t="shared" si="222"/>
        <v>6.8328853052791869</v>
      </c>
      <c r="F437" s="432">
        <f t="shared" si="222"/>
        <v>6.9441120536442504</v>
      </c>
      <c r="G437" s="432">
        <f t="shared" si="222"/>
        <v>6.8863884263083044</v>
      </c>
      <c r="H437" s="432">
        <f t="shared" si="222"/>
        <v>6.8863366734697022</v>
      </c>
      <c r="I437" s="432">
        <f t="shared" si="222"/>
        <v>7.1420598405818305</v>
      </c>
      <c r="J437" s="432">
        <f t="shared" si="222"/>
        <v>7.2451899701938007</v>
      </c>
      <c r="K437" s="432">
        <f t="shared" si="222"/>
        <v>7.4089761627556276</v>
      </c>
      <c r="L437" s="432">
        <f t="shared" si="222"/>
        <v>7.5315482938243044</v>
      </c>
      <c r="M437" s="432">
        <f t="shared" si="222"/>
        <v>7.4716624201794151</v>
      </c>
      <c r="N437" s="376"/>
      <c r="O437" s="393" t="s">
        <v>244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244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244</v>
      </c>
      <c r="Z437" s="394">
        <f>Z294*0.535</f>
        <v>7.1229468473569471</v>
      </c>
    </row>
    <row r="438" spans="1:26">
      <c r="A438" s="433" t="s">
        <v>245</v>
      </c>
      <c r="B438" s="431">
        <f t="shared" ref="B438:M438" si="223">B295*0.54</f>
        <v>7.8331764705882359</v>
      </c>
      <c r="C438" s="432">
        <f t="shared" si="223"/>
        <v>0</v>
      </c>
      <c r="D438" s="443">
        <f t="shared" si="223"/>
        <v>6.6578267973856198</v>
      </c>
      <c r="E438" s="432">
        <f t="shared" si="223"/>
        <v>0</v>
      </c>
      <c r="F438" s="432">
        <f t="shared" si="223"/>
        <v>6.999882352941178</v>
      </c>
      <c r="G438" s="432">
        <f t="shared" si="223"/>
        <v>7.4513414634146358</v>
      </c>
      <c r="H438" s="432">
        <f t="shared" si="223"/>
        <v>0</v>
      </c>
      <c r="I438" s="432">
        <f t="shared" si="223"/>
        <v>0</v>
      </c>
      <c r="J438" s="432">
        <f t="shared" si="223"/>
        <v>0</v>
      </c>
      <c r="K438" s="432">
        <f t="shared" si="223"/>
        <v>6.5486911764705882</v>
      </c>
      <c r="L438" s="432">
        <f t="shared" si="223"/>
        <v>0</v>
      </c>
      <c r="M438" s="432">
        <f t="shared" si="223"/>
        <v>0</v>
      </c>
      <c r="N438" s="376"/>
      <c r="O438" s="393" t="s">
        <v>245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245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245</v>
      </c>
      <c r="Z438" s="394">
        <f>Z295*0.54</f>
        <v>6.9857496515193747</v>
      </c>
    </row>
    <row r="439" spans="1:26">
      <c r="A439" s="433" t="s">
        <v>98</v>
      </c>
      <c r="B439" s="431">
        <f t="shared" ref="B439:M439" si="224">B296*0.465</f>
        <v>4.8059290643822017</v>
      </c>
      <c r="C439" s="432">
        <f t="shared" si="224"/>
        <v>4.8750839484785944</v>
      </c>
      <c r="D439" s="443">
        <f t="shared" si="224"/>
        <v>4.9389772649635288</v>
      </c>
      <c r="E439" s="432">
        <f t="shared" si="224"/>
        <v>4.8843628631874791</v>
      </c>
      <c r="F439" s="432">
        <f t="shared" si="224"/>
        <v>5.0224709916228365</v>
      </c>
      <c r="G439" s="432">
        <f t="shared" si="224"/>
        <v>5.1095977225464519</v>
      </c>
      <c r="H439" s="432">
        <f t="shared" si="224"/>
        <v>4.990275926428664</v>
      </c>
      <c r="I439" s="432">
        <f t="shared" si="224"/>
        <v>5.0309127381216845</v>
      </c>
      <c r="J439" s="432">
        <f t="shared" si="224"/>
        <v>5.1982716925900414</v>
      </c>
      <c r="K439" s="432">
        <f t="shared" si="224"/>
        <v>5.3061627023498579</v>
      </c>
      <c r="L439" s="432">
        <f t="shared" si="224"/>
        <v>5.3768916561279125</v>
      </c>
      <c r="M439" s="432">
        <f t="shared" si="224"/>
        <v>5.3719854385077301</v>
      </c>
      <c r="N439" s="376"/>
      <c r="O439" s="393" t="s">
        <v>98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98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98</v>
      </c>
      <c r="Z439" s="394">
        <f>Z296*0.465</f>
        <v>5.0942375319134401</v>
      </c>
    </row>
    <row r="440" spans="1:26" ht="13.5" thickBot="1">
      <c r="A440" s="434" t="s">
        <v>246</v>
      </c>
      <c r="B440" s="435">
        <f t="shared" ref="B440:M440" si="225">B297*0.516</f>
        <v>6.5195491255421496</v>
      </c>
      <c r="C440" s="444">
        <f t="shared" si="225"/>
        <v>6.5268942578256235</v>
      </c>
      <c r="D440" s="445">
        <f t="shared" si="225"/>
        <v>6.4942316067159771</v>
      </c>
      <c r="E440" s="444">
        <f t="shared" si="225"/>
        <v>6.3250191512222891</v>
      </c>
      <c r="F440" s="444">
        <f t="shared" si="225"/>
        <v>6.495390157051192</v>
      </c>
      <c r="G440" s="444">
        <f t="shared" si="225"/>
        <v>6.5309354230328038</v>
      </c>
      <c r="H440" s="444">
        <f t="shared" si="225"/>
        <v>6.4558257601049505</v>
      </c>
      <c r="I440" s="444">
        <f t="shared" si="225"/>
        <v>6.5553685198349303</v>
      </c>
      <c r="J440" s="444">
        <f t="shared" si="225"/>
        <v>6.6053586678251586</v>
      </c>
      <c r="K440" s="444">
        <f t="shared" si="225"/>
        <v>6.7086718150743181</v>
      </c>
      <c r="L440" s="444">
        <f t="shared" si="225"/>
        <v>6.7802737076557351</v>
      </c>
      <c r="M440" s="444">
        <f t="shared" si="225"/>
        <v>6.8403597442432824</v>
      </c>
      <c r="N440" s="376"/>
      <c r="O440" s="401" t="s">
        <v>246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246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246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253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122</v>
      </c>
      <c r="N443" s="376"/>
      <c r="O443" s="377">
        <v>2018</v>
      </c>
      <c r="P443" s="378" t="s">
        <v>220</v>
      </c>
      <c r="Q443" s="378"/>
      <c r="R443" s="378"/>
      <c r="S443" s="378"/>
      <c r="T443" s="376"/>
      <c r="U443" s="377">
        <v>2018</v>
      </c>
      <c r="V443" s="378" t="s">
        <v>221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223</v>
      </c>
      <c r="C444" s="410" t="s">
        <v>224</v>
      </c>
      <c r="D444" s="410" t="s">
        <v>225</v>
      </c>
      <c r="E444" s="410" t="s">
        <v>226</v>
      </c>
      <c r="F444" s="410" t="s">
        <v>227</v>
      </c>
      <c r="G444" s="410" t="s">
        <v>228</v>
      </c>
      <c r="H444" s="410" t="s">
        <v>229</v>
      </c>
      <c r="I444" s="410" t="s">
        <v>230</v>
      </c>
      <c r="J444" s="410" t="s">
        <v>231</v>
      </c>
      <c r="K444" s="410" t="s">
        <v>232</v>
      </c>
      <c r="L444" s="410" t="s">
        <v>233</v>
      </c>
      <c r="M444" s="411" t="s">
        <v>234</v>
      </c>
      <c r="N444" s="376"/>
      <c r="O444" s="414"/>
      <c r="P444" s="410" t="s">
        <v>235</v>
      </c>
      <c r="Q444" s="410" t="s">
        <v>236</v>
      </c>
      <c r="R444" s="410" t="s">
        <v>237</v>
      </c>
      <c r="S444" s="411" t="s">
        <v>238</v>
      </c>
      <c r="T444" s="376"/>
      <c r="U444" s="414"/>
      <c r="V444" s="410" t="s">
        <v>239</v>
      </c>
      <c r="W444" s="411" t="s">
        <v>240</v>
      </c>
      <c r="X444" s="376"/>
      <c r="Y444" s="382"/>
      <c r="Z444" s="411" t="s">
        <v>241</v>
      </c>
    </row>
    <row r="445" spans="1:26" ht="13.5" thickBot="1">
      <c r="A445" s="415" t="s">
        <v>242</v>
      </c>
      <c r="B445" s="437">
        <f>B302*0.518</f>
        <v>6.8432943646691546</v>
      </c>
      <c r="C445" s="437">
        <f t="shared" ref="C445:M445" si="226">C302*0.518</f>
        <v>6.8727735934073451</v>
      </c>
      <c r="D445" s="438">
        <f t="shared" si="226"/>
        <v>6.8463987427915418</v>
      </c>
      <c r="E445" s="437">
        <f t="shared" si="226"/>
        <v>6.863979760543887</v>
      </c>
      <c r="F445" s="437">
        <f t="shared" si="226"/>
        <v>6.8792493818730485</v>
      </c>
      <c r="G445" s="437">
        <f t="shared" si="226"/>
        <v>6.8491745558618478</v>
      </c>
      <c r="H445" s="437">
        <f t="shared" si="226"/>
        <v>6.6998408493917854</v>
      </c>
      <c r="I445" s="437">
        <f t="shared" si="226"/>
        <v>6.7583664385116364</v>
      </c>
      <c r="J445" s="437">
        <f t="shared" si="226"/>
        <v>6.7134042219353232</v>
      </c>
      <c r="K445" s="437">
        <f t="shared" si="226"/>
        <v>6.7467487348204545</v>
      </c>
      <c r="L445" s="437">
        <f t="shared" si="226"/>
        <v>6.646571081000137</v>
      </c>
      <c r="M445" s="439">
        <f t="shared" si="226"/>
        <v>0</v>
      </c>
      <c r="N445" s="376"/>
      <c r="O445" s="418" t="s">
        <v>242</v>
      </c>
      <c r="P445" s="391">
        <f>P302*0.518</f>
        <v>6.853254484383446</v>
      </c>
      <c r="Q445" s="391">
        <f t="shared" ref="Q445:S445" si="227">Q302*0.518</f>
        <v>6.8635923848100955</v>
      </c>
      <c r="R445" s="391">
        <f t="shared" si="227"/>
        <v>6.7250527077031075</v>
      </c>
      <c r="S445" s="391">
        <f t="shared" si="227"/>
        <v>0</v>
      </c>
      <c r="T445" s="376"/>
      <c r="U445" s="418" t="s">
        <v>242</v>
      </c>
      <c r="V445" s="391">
        <f>V302*0.518</f>
        <v>6.8584250635498991</v>
      </c>
      <c r="W445" s="391">
        <f>W302*0.518</f>
        <v>0</v>
      </c>
      <c r="X445" s="376"/>
      <c r="Y445" s="418" t="s">
        <v>242</v>
      </c>
      <c r="Z445" s="391">
        <f>Z302*0.518</f>
        <v>0</v>
      </c>
    </row>
    <row r="446" spans="1:26">
      <c r="A446" s="430" t="s">
        <v>247</v>
      </c>
      <c r="B446" s="440">
        <f>B303*0.539</f>
        <v>7.1487559262081026</v>
      </c>
      <c r="C446" s="441">
        <f t="shared" ref="C446:M446" si="228">C303*0.539</f>
        <v>7.1266026720967215</v>
      </c>
      <c r="D446" s="442">
        <f t="shared" si="228"/>
        <v>7.0925249307626146</v>
      </c>
      <c r="E446" s="441">
        <f t="shared" si="228"/>
        <v>7.3169613222711547</v>
      </c>
      <c r="F446" s="441">
        <f t="shared" si="228"/>
        <v>7.1750694836458573</v>
      </c>
      <c r="G446" s="441">
        <f t="shared" si="228"/>
        <v>7.0787165146129363</v>
      </c>
      <c r="H446" s="441">
        <f t="shared" si="228"/>
        <v>6.7786348614730922</v>
      </c>
      <c r="I446" s="441">
        <f t="shared" si="228"/>
        <v>7.2410640317626092</v>
      </c>
      <c r="J446" s="441">
        <f t="shared" si="228"/>
        <v>7.1003677772543101</v>
      </c>
      <c r="K446" s="441">
        <f t="shared" si="228"/>
        <v>7.2968264822968605</v>
      </c>
      <c r="L446" s="441">
        <f t="shared" si="228"/>
        <v>6.9340442072981556</v>
      </c>
      <c r="M446" s="441">
        <f t="shared" si="228"/>
        <v>0</v>
      </c>
      <c r="N446" s="376"/>
      <c r="O446" s="422" t="s">
        <v>247</v>
      </c>
      <c r="P446" s="397">
        <f>P303*0.539</f>
        <v>7.1233843648775066</v>
      </c>
      <c r="Q446" s="397">
        <f t="shared" ref="Q446:S446" si="229">Q303*0.539</f>
        <v>7.2109807006816258</v>
      </c>
      <c r="R446" s="397">
        <f t="shared" si="229"/>
        <v>7.074471543224357</v>
      </c>
      <c r="S446" s="397">
        <f t="shared" si="229"/>
        <v>0</v>
      </c>
      <c r="T446" s="376"/>
      <c r="U446" s="422" t="s">
        <v>247</v>
      </c>
      <c r="V446" s="397">
        <f>V303*0.539</f>
        <v>7.1636652881929237</v>
      </c>
      <c r="W446" s="397">
        <f>W303*0.539</f>
        <v>0</v>
      </c>
      <c r="X446" s="376"/>
      <c r="Y446" s="419" t="s">
        <v>247</v>
      </c>
      <c r="Z446" s="397">
        <f>Z303*0.539</f>
        <v>0</v>
      </c>
    </row>
    <row r="447" spans="1:26">
      <c r="A447" s="433" t="s">
        <v>243</v>
      </c>
      <c r="B447" s="431">
        <f>B304*0.533</f>
        <v>7.5052399608405969</v>
      </c>
      <c r="C447" s="432">
        <f t="shared" ref="C447:M447" si="230">C304*0.533</f>
        <v>7.4723608245158122</v>
      </c>
      <c r="D447" s="443">
        <f t="shared" si="230"/>
        <v>7.4113664477804253</v>
      </c>
      <c r="E447" s="432">
        <f t="shared" si="230"/>
        <v>7.4289848899835347</v>
      </c>
      <c r="F447" s="432">
        <f t="shared" si="230"/>
        <v>7.4180227241459775</v>
      </c>
      <c r="G447" s="432">
        <f t="shared" si="230"/>
        <v>7.3906700612614609</v>
      </c>
      <c r="H447" s="432">
        <f t="shared" si="230"/>
        <v>7.3205952103034919</v>
      </c>
      <c r="I447" s="432">
        <f t="shared" si="230"/>
        <v>7.4649776075804564</v>
      </c>
      <c r="J447" s="432">
        <f t="shared" si="230"/>
        <v>7.4082369647902047</v>
      </c>
      <c r="K447" s="432">
        <f t="shared" si="230"/>
        <v>7.462466155843912</v>
      </c>
      <c r="L447" s="432">
        <f t="shared" si="230"/>
        <v>7.3900829997120772</v>
      </c>
      <c r="M447" s="432">
        <f t="shared" si="230"/>
        <v>0</v>
      </c>
      <c r="N447" s="376"/>
      <c r="O447" s="393" t="s">
        <v>243</v>
      </c>
      <c r="P447" s="394">
        <f>P304*0.533</f>
        <v>7.4638140987456225</v>
      </c>
      <c r="Q447" s="394">
        <f t="shared" ref="Q447:S447" si="231">Q304*0.533</f>
        <v>7.4119634653662834</v>
      </c>
      <c r="R447" s="394">
        <f t="shared" si="231"/>
        <v>7.4004940677809676</v>
      </c>
      <c r="S447" s="394">
        <f t="shared" si="231"/>
        <v>0</v>
      </c>
      <c r="T447" s="376"/>
      <c r="U447" s="393" t="s">
        <v>243</v>
      </c>
      <c r="V447" s="394">
        <f>V304*0.533</f>
        <v>7.4385458230182815</v>
      </c>
      <c r="W447" s="394">
        <f>W304*0.533</f>
        <v>0</v>
      </c>
      <c r="X447" s="376"/>
      <c r="Y447" s="393" t="s">
        <v>243</v>
      </c>
      <c r="Z447" s="394">
        <f>Z304*0.533</f>
        <v>0</v>
      </c>
    </row>
    <row r="448" spans="1:26">
      <c r="A448" s="433" t="s">
        <v>244</v>
      </c>
      <c r="B448" s="431">
        <f>B305*0.533</f>
        <v>7.4176213311549741</v>
      </c>
      <c r="C448" s="432">
        <f t="shared" ref="C448:M448" si="232">C305*0.533</f>
        <v>7.4110290540404922</v>
      </c>
      <c r="D448" s="443">
        <f t="shared" si="232"/>
        <v>7.3556207581652826</v>
      </c>
      <c r="E448" s="432">
        <f t="shared" si="232"/>
        <v>7.3866609115305861</v>
      </c>
      <c r="F448" s="432">
        <f t="shared" si="232"/>
        <v>7.3673829590192046</v>
      </c>
      <c r="G448" s="432">
        <f t="shared" si="232"/>
        <v>7.3392854188679566</v>
      </c>
      <c r="H448" s="432">
        <f t="shared" si="232"/>
        <v>7.2708168673237914</v>
      </c>
      <c r="I448" s="432">
        <f t="shared" si="232"/>
        <v>7.4377867457012057</v>
      </c>
      <c r="J448" s="432">
        <f t="shared" si="232"/>
        <v>7.336660260801267</v>
      </c>
      <c r="K448" s="432">
        <f t="shared" si="232"/>
        <v>7.4003797265997777</v>
      </c>
      <c r="L448" s="432">
        <f t="shared" si="232"/>
        <v>7.3069648656792152</v>
      </c>
      <c r="M448" s="432">
        <f t="shared" si="232"/>
        <v>0</v>
      </c>
      <c r="N448" s="376"/>
      <c r="O448" s="393" t="s">
        <v>244</v>
      </c>
      <c r="P448" s="394">
        <f>P305*0.533</f>
        <v>7.3929595195970617</v>
      </c>
      <c r="Q448" s="394">
        <f t="shared" ref="Q448:S448" si="233">Q305*0.533</f>
        <v>7.3649664475373742</v>
      </c>
      <c r="R448" s="394">
        <f t="shared" si="233"/>
        <v>7.3536500742343254</v>
      </c>
      <c r="S448" s="394">
        <f t="shared" si="233"/>
        <v>0</v>
      </c>
      <c r="T448" s="376"/>
      <c r="U448" s="393" t="s">
        <v>244</v>
      </c>
      <c r="V448" s="394">
        <f>V305*0.533</f>
        <v>7.3778790360444582</v>
      </c>
      <c r="W448" s="394">
        <f>W305*0.533</f>
        <v>0</v>
      </c>
      <c r="X448" s="376"/>
      <c r="Y448" s="393" t="s">
        <v>244</v>
      </c>
      <c r="Z448" s="394">
        <f>Z305*0.533</f>
        <v>0</v>
      </c>
    </row>
    <row r="449" spans="1:26">
      <c r="A449" s="433" t="s">
        <v>245</v>
      </c>
      <c r="B449" s="431">
        <f>B306*0.521</f>
        <v>0</v>
      </c>
      <c r="C449" s="432">
        <f t="shared" ref="C449:M449" si="234">C306*0.521</f>
        <v>5.9605311470588243</v>
      </c>
      <c r="D449" s="443">
        <f t="shared" si="234"/>
        <v>0</v>
      </c>
      <c r="E449" s="432">
        <f t="shared" si="234"/>
        <v>7.1058423823529413</v>
      </c>
      <c r="F449" s="432">
        <f t="shared" si="234"/>
        <v>0</v>
      </c>
      <c r="G449" s="432">
        <f t="shared" si="234"/>
        <v>0</v>
      </c>
      <c r="H449" s="432">
        <f t="shared" si="234"/>
        <v>5.2484620588235291</v>
      </c>
      <c r="I449" s="432">
        <f t="shared" si="234"/>
        <v>5.3161322240896345</v>
      </c>
      <c r="J449" s="432">
        <f t="shared" si="234"/>
        <v>0</v>
      </c>
      <c r="K449" s="432">
        <f t="shared" si="234"/>
        <v>0</v>
      </c>
      <c r="L449" s="432">
        <f t="shared" si="234"/>
        <v>6.0624990196078432</v>
      </c>
      <c r="M449" s="432">
        <f t="shared" si="234"/>
        <v>0</v>
      </c>
      <c r="N449" s="376"/>
      <c r="O449" s="393" t="s">
        <v>245</v>
      </c>
      <c r="P449" s="394">
        <f>P306*0.521</f>
        <v>5.9605311470588243</v>
      </c>
      <c r="Q449" s="394">
        <f t="shared" ref="Q449:S449" si="235">Q306*0.521</f>
        <v>7.1058423823529413</v>
      </c>
      <c r="R449" s="394">
        <f t="shared" si="235"/>
        <v>5.2947295671682628</v>
      </c>
      <c r="S449" s="394">
        <f t="shared" si="235"/>
        <v>0</v>
      </c>
      <c r="T449" s="376"/>
      <c r="U449" s="393" t="s">
        <v>245</v>
      </c>
      <c r="V449" s="394">
        <f>V306*0.521</f>
        <v>6.2572439023163673</v>
      </c>
      <c r="W449" s="394">
        <f>W306*0.521</f>
        <v>0</v>
      </c>
      <c r="X449" s="376"/>
      <c r="Y449" s="393" t="s">
        <v>245</v>
      </c>
      <c r="Z449" s="394">
        <f>Z306*0.521</f>
        <v>0</v>
      </c>
    </row>
    <row r="450" spans="1:26">
      <c r="A450" s="433" t="s">
        <v>98</v>
      </c>
      <c r="B450" s="431">
        <f>B307*0.487</f>
        <v>5.6005544820905744</v>
      </c>
      <c r="C450" s="432">
        <f t="shared" ref="C450:M450" si="236">C307*0.487</f>
        <v>5.6570146927839842</v>
      </c>
      <c r="D450" s="443">
        <f t="shared" si="236"/>
        <v>5.7270930609124679</v>
      </c>
      <c r="E450" s="432">
        <f t="shared" si="236"/>
        <v>5.7360344011283004</v>
      </c>
      <c r="F450" s="432">
        <f t="shared" si="236"/>
        <v>5.7301981209404103</v>
      </c>
      <c r="G450" s="432">
        <f t="shared" si="236"/>
        <v>5.7248761237753572</v>
      </c>
      <c r="H450" s="432">
        <f t="shared" si="236"/>
        <v>5.5729577003327462</v>
      </c>
      <c r="I450" s="432">
        <f t="shared" si="236"/>
        <v>5.4655996271910441</v>
      </c>
      <c r="J450" s="432">
        <f t="shared" si="236"/>
        <v>5.5169179319816788</v>
      </c>
      <c r="K450" s="432">
        <f t="shared" si="236"/>
        <v>5.5344417104783492</v>
      </c>
      <c r="L450" s="432">
        <f t="shared" si="236"/>
        <v>5.3459454372529045</v>
      </c>
      <c r="M450" s="432">
        <f t="shared" si="236"/>
        <v>0</v>
      </c>
      <c r="N450" s="376"/>
      <c r="O450" s="393" t="s">
        <v>98</v>
      </c>
      <c r="P450" s="394">
        <f>P307*0.487</f>
        <v>5.6597914805114611</v>
      </c>
      <c r="Q450" s="394">
        <f t="shared" ref="Q450:S450" si="237">Q307*0.487</f>
        <v>5.7303638639409451</v>
      </c>
      <c r="R450" s="394">
        <f t="shared" si="237"/>
        <v>5.5171067540495864</v>
      </c>
      <c r="S450" s="394">
        <f t="shared" si="237"/>
        <v>0</v>
      </c>
      <c r="T450" s="376"/>
      <c r="U450" s="393" t="s">
        <v>98</v>
      </c>
      <c r="V450" s="394">
        <f>V307*0.487</f>
        <v>5.6939485765705635</v>
      </c>
      <c r="W450" s="394">
        <f>W307*0.487</f>
        <v>0</v>
      </c>
      <c r="X450" s="376"/>
      <c r="Y450" s="393" t="s">
        <v>98</v>
      </c>
      <c r="Z450" s="394">
        <f>Z307*0.487</f>
        <v>0</v>
      </c>
    </row>
    <row r="451" spans="1:26" ht="13.5" thickBot="1">
      <c r="A451" s="434" t="s">
        <v>246</v>
      </c>
      <c r="B451" s="435">
        <f>B308*0.518</f>
        <v>6.8383878076779316</v>
      </c>
      <c r="C451" s="444">
        <f t="shared" ref="C451:M451" si="238">C308*0.518</f>
        <v>6.8668396764752355</v>
      </c>
      <c r="D451" s="445">
        <f t="shared" si="238"/>
        <v>6.8672994048314582</v>
      </c>
      <c r="E451" s="444">
        <f t="shared" si="238"/>
        <v>6.8856473797276614</v>
      </c>
      <c r="F451" s="444">
        <f t="shared" si="238"/>
        <v>6.8961550947248309</v>
      </c>
      <c r="G451" s="444">
        <f t="shared" si="238"/>
        <v>6.8898222581055846</v>
      </c>
      <c r="H451" s="444">
        <f t="shared" si="238"/>
        <v>6.7949048424751295</v>
      </c>
      <c r="I451" s="444">
        <f t="shared" si="238"/>
        <v>6.8318823425954776</v>
      </c>
      <c r="J451" s="444">
        <f t="shared" si="238"/>
        <v>6.8223887325761989</v>
      </c>
      <c r="K451" s="444">
        <f t="shared" si="238"/>
        <v>6.8943605517339224</v>
      </c>
      <c r="L451" s="444">
        <f t="shared" si="238"/>
        <v>6.8527689994562069</v>
      </c>
      <c r="M451" s="444">
        <f t="shared" si="238"/>
        <v>0</v>
      </c>
      <c r="N451" s="376"/>
      <c r="O451" s="401" t="s">
        <v>246</v>
      </c>
      <c r="P451" s="402">
        <f>P308*0.518</f>
        <v>6.8571488028799035</v>
      </c>
      <c r="Q451" s="402">
        <f t="shared" ref="Q451:S451" si="239">Q308*0.518</f>
        <v>6.8905082274033882</v>
      </c>
      <c r="R451" s="402">
        <f t="shared" si="239"/>
        <v>6.815721069188247</v>
      </c>
      <c r="S451" s="402">
        <f t="shared" si="239"/>
        <v>0</v>
      </c>
      <c r="T451" s="376"/>
      <c r="U451" s="401" t="s">
        <v>246</v>
      </c>
      <c r="V451" s="402">
        <f>V308*0.518</f>
        <v>6.8748077285224038</v>
      </c>
      <c r="W451" s="402">
        <f>W308*0.518</f>
        <v>0</v>
      </c>
      <c r="X451" s="376"/>
      <c r="Y451" s="401" t="s">
        <v>246</v>
      </c>
      <c r="Z451" s="402">
        <f>Z308*0.518</f>
        <v>0</v>
      </c>
    </row>
    <row r="455" spans="1:26" ht="13.5" thickBot="1">
      <c r="A455" s="446" t="s">
        <v>254</v>
      </c>
      <c r="B455" s="447"/>
    </row>
    <row r="456" spans="1:26" ht="14.25" thickBot="1">
      <c r="A456" s="448" t="s">
        <v>242</v>
      </c>
      <c r="B456" s="449">
        <v>0.50700000000000001</v>
      </c>
    </row>
    <row r="457" spans="1:26">
      <c r="A457" s="450" t="s">
        <v>255</v>
      </c>
      <c r="B457" s="451">
        <v>0.53900000000000003</v>
      </c>
    </row>
    <row r="458" spans="1:26">
      <c r="A458" s="452" t="s">
        <v>243</v>
      </c>
      <c r="B458" s="451">
        <v>0.53900000000000003</v>
      </c>
    </row>
    <row r="459" spans="1:26">
      <c r="A459" s="453" t="s">
        <v>244</v>
      </c>
      <c r="B459" s="454">
        <v>0.53500000000000003</v>
      </c>
    </row>
    <row r="460" spans="1:26">
      <c r="A460" s="453" t="s">
        <v>245</v>
      </c>
      <c r="B460" s="454">
        <v>0.54</v>
      </c>
    </row>
    <row r="461" spans="1:26">
      <c r="A461" s="453" t="s">
        <v>98</v>
      </c>
      <c r="B461" s="454">
        <v>0.46500000000000002</v>
      </c>
    </row>
    <row r="462" spans="1:26" ht="13.5" thickBot="1">
      <c r="A462" s="455" t="s">
        <v>246</v>
      </c>
      <c r="B462" s="456">
        <v>0.51600000000000001</v>
      </c>
    </row>
    <row r="464" spans="1:26" ht="13.5" thickBot="1">
      <c r="A464" s="446" t="s">
        <v>256</v>
      </c>
    </row>
    <row r="465" spans="1:15" ht="14.25" thickBot="1">
      <c r="A465" s="448" t="s">
        <v>242</v>
      </c>
      <c r="B465" s="449">
        <v>0.52100000000000002</v>
      </c>
    </row>
    <row r="466" spans="1:15">
      <c r="A466" s="452" t="s">
        <v>243</v>
      </c>
      <c r="B466" s="451">
        <v>0.55000000000000004</v>
      </c>
    </row>
    <row r="467" spans="1:15">
      <c r="A467" s="453" t="s">
        <v>244</v>
      </c>
      <c r="B467" s="454">
        <v>0.52</v>
      </c>
    </row>
    <row r="468" spans="1:15">
      <c r="A468" s="453" t="s">
        <v>245</v>
      </c>
      <c r="B468" s="454">
        <v>0.54</v>
      </c>
    </row>
    <row r="469" spans="1:15">
      <c r="A469" s="453" t="s">
        <v>98</v>
      </c>
      <c r="B469" s="454">
        <v>0.47799999999999998</v>
      </c>
    </row>
    <row r="470" spans="1:15" ht="13.5" thickBot="1">
      <c r="A470" s="455" t="s">
        <v>246</v>
      </c>
      <c r="B470" s="456">
        <v>0.53</v>
      </c>
    </row>
    <row r="473" spans="1:15" ht="13.5" thickBot="1">
      <c r="A473" s="446" t="s">
        <v>354</v>
      </c>
    </row>
    <row r="474" spans="1:15" ht="14.25" thickBot="1">
      <c r="A474" s="448" t="s">
        <v>242</v>
      </c>
      <c r="B474" s="449">
        <v>0.51800000000000002</v>
      </c>
    </row>
    <row r="475" spans="1:15">
      <c r="A475" s="452" t="s">
        <v>243</v>
      </c>
      <c r="B475" s="451">
        <v>0.53300000000000003</v>
      </c>
    </row>
    <row r="476" spans="1:15">
      <c r="A476" s="453" t="s">
        <v>244</v>
      </c>
      <c r="B476" s="454">
        <v>0.53300000000000003</v>
      </c>
    </row>
    <row r="477" spans="1:15" ht="15">
      <c r="A477" s="453" t="s">
        <v>245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98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246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V61:W61"/>
    <mergeCell ref="P70:S70"/>
    <mergeCell ref="V70:W70"/>
    <mergeCell ref="P79:S79"/>
    <mergeCell ref="V79:W79"/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59" t="s">
        <v>88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58"/>
    </row>
    <row r="2" spans="1:12" s="127" customFormat="1" ht="27" thickBot="1">
      <c r="A2" s="653"/>
      <c r="B2" s="651"/>
      <c r="C2" s="462"/>
      <c r="D2" s="462"/>
      <c r="E2" s="652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45"/>
      <c r="B3" s="1165" t="s">
        <v>99</v>
      </c>
      <c r="C3" s="1166"/>
      <c r="D3" s="1166"/>
      <c r="E3" s="1166"/>
      <c r="F3" s="1167"/>
      <c r="G3" s="1161" t="s">
        <v>71</v>
      </c>
      <c r="H3" s="1162"/>
      <c r="I3" s="1168" t="s">
        <v>319</v>
      </c>
      <c r="J3" s="1163" t="s">
        <v>72</v>
      </c>
      <c r="K3" s="1164"/>
      <c r="L3" s="5"/>
    </row>
    <row r="4" spans="1:12" s="127" customFormat="1" ht="31.5">
      <c r="A4" s="846" t="s">
        <v>73</v>
      </c>
      <c r="B4" s="844" t="s">
        <v>74</v>
      </c>
      <c r="C4" s="154" t="s">
        <v>75</v>
      </c>
      <c r="D4" s="154" t="s">
        <v>76</v>
      </c>
      <c r="E4" s="667" t="s">
        <v>69</v>
      </c>
      <c r="F4" s="668" t="s">
        <v>77</v>
      </c>
      <c r="G4" s="153" t="s">
        <v>78</v>
      </c>
      <c r="H4" s="670" t="s">
        <v>91</v>
      </c>
      <c r="I4" s="1169"/>
      <c r="J4" s="129" t="s">
        <v>70</v>
      </c>
      <c r="K4" s="669" t="s">
        <v>81</v>
      </c>
      <c r="L4" s="5"/>
    </row>
    <row r="5" spans="1:12" s="127" customFormat="1" ht="21" customHeight="1" thickBot="1">
      <c r="A5" s="847"/>
      <c r="B5" s="1032" t="s">
        <v>382</v>
      </c>
      <c r="C5" s="1032" t="s">
        <v>382</v>
      </c>
      <c r="D5" s="1032" t="s">
        <v>382</v>
      </c>
      <c r="E5" s="841" t="s">
        <v>127</v>
      </c>
      <c r="F5" s="842" t="s">
        <v>79</v>
      </c>
      <c r="G5" s="1032" t="s">
        <v>382</v>
      </c>
      <c r="H5" s="843" t="s">
        <v>90</v>
      </c>
      <c r="I5" s="948"/>
      <c r="J5" s="1032" t="s">
        <v>382</v>
      </c>
      <c r="K5" s="922" t="s">
        <v>80</v>
      </c>
      <c r="L5" s="5"/>
    </row>
    <row r="6" spans="1:12" s="127" customFormat="1" ht="28.5" customHeight="1" thickBot="1">
      <c r="A6" s="83" t="s">
        <v>22</v>
      </c>
      <c r="B6" s="815">
        <v>6.3028996225075753</v>
      </c>
      <c r="C6" s="816">
        <v>12167.759889010762</v>
      </c>
      <c r="D6" s="816">
        <v>12411.115086790978</v>
      </c>
      <c r="E6" s="817">
        <v>-4.2669572248915797</v>
      </c>
      <c r="F6" s="818">
        <v>-10.888639197911852</v>
      </c>
      <c r="G6" s="819">
        <v>322.03495541205416</v>
      </c>
      <c r="H6" s="817">
        <v>-3.6357838967380034E-2</v>
      </c>
      <c r="I6" s="819">
        <v>-19.718570635067582</v>
      </c>
      <c r="J6" s="820">
        <v>100</v>
      </c>
      <c r="K6" s="821" t="s">
        <v>23</v>
      </c>
    </row>
    <row r="7" spans="1:12" s="127" customFormat="1" ht="25.5" customHeight="1">
      <c r="A7" s="935" t="s">
        <v>103</v>
      </c>
      <c r="B7" s="1104">
        <v>7.0138279088168156</v>
      </c>
      <c r="C7" s="1105">
        <v>13012.667734354018</v>
      </c>
      <c r="D7" s="1105">
        <v>13272.921089041098</v>
      </c>
      <c r="E7" s="1106">
        <v>-1.3974775428874327E-2</v>
      </c>
      <c r="F7" s="1107">
        <v>-6.4514226282237299</v>
      </c>
      <c r="G7" s="822">
        <v>243.35</v>
      </c>
      <c r="H7" s="823">
        <v>-8.3619246861924665</v>
      </c>
      <c r="I7" s="823">
        <v>-66.666666666666657</v>
      </c>
      <c r="J7" s="823">
        <v>4.6125461254612546E-2</v>
      </c>
      <c r="K7" s="824">
        <v>-6.4965077534500579E-2</v>
      </c>
    </row>
    <row r="8" spans="1:12" s="127" customFormat="1" ht="24" customHeight="1">
      <c r="A8" s="936" t="s">
        <v>104</v>
      </c>
      <c r="B8" s="1108">
        <v>6.8079179033930135</v>
      </c>
      <c r="C8" s="825">
        <v>12772.8290870413</v>
      </c>
      <c r="D8" s="825">
        <v>13028.285668782126</v>
      </c>
      <c r="E8" s="826">
        <v>-5.8245871021649913</v>
      </c>
      <c r="F8" s="827">
        <v>-11.675834123530302</v>
      </c>
      <c r="G8" s="828">
        <v>354.69508061182302</v>
      </c>
      <c r="H8" s="829">
        <v>-0.36889626295451017</v>
      </c>
      <c r="I8" s="829">
        <v>-18.893545683151718</v>
      </c>
      <c r="J8" s="829">
        <v>37.192496924969248</v>
      </c>
      <c r="K8" s="830">
        <v>0.3783267095770384</v>
      </c>
    </row>
    <row r="9" spans="1:12" s="127" customFormat="1" ht="24" customHeight="1">
      <c r="A9" s="936" t="s">
        <v>105</v>
      </c>
      <c r="B9" s="1108">
        <v>6.671897649293081</v>
      </c>
      <c r="C9" s="825">
        <v>12517.63161218214</v>
      </c>
      <c r="D9" s="825">
        <v>12767.984244425783</v>
      </c>
      <c r="E9" s="826">
        <v>-6.3487831955963721</v>
      </c>
      <c r="F9" s="827">
        <v>-12.965237854355207</v>
      </c>
      <c r="G9" s="831">
        <v>387.87394136807819</v>
      </c>
      <c r="H9" s="832">
        <v>-1.4965783117651545</v>
      </c>
      <c r="I9" s="832">
        <v>-24.892966360856271</v>
      </c>
      <c r="J9" s="832">
        <v>9.4403444034440334</v>
      </c>
      <c r="K9" s="833">
        <v>-0.65037953656707614</v>
      </c>
    </row>
    <row r="10" spans="1:12" s="127" customFormat="1" ht="24" customHeight="1">
      <c r="A10" s="936" t="s">
        <v>106</v>
      </c>
      <c r="B10" s="921" t="s">
        <v>100</v>
      </c>
      <c r="C10" s="921" t="s">
        <v>100</v>
      </c>
      <c r="D10" s="921" t="s">
        <v>100</v>
      </c>
      <c r="E10" s="834" t="s">
        <v>100</v>
      </c>
      <c r="F10" s="921" t="s">
        <v>100</v>
      </c>
      <c r="G10" s="1103" t="s">
        <v>100</v>
      </c>
      <c r="H10" s="834" t="s">
        <v>100</v>
      </c>
      <c r="I10" s="834" t="s">
        <v>100</v>
      </c>
      <c r="J10" s="913" t="s">
        <v>100</v>
      </c>
      <c r="K10" s="914" t="s">
        <v>100</v>
      </c>
    </row>
    <row r="11" spans="1:12" s="127" customFormat="1" ht="24" customHeight="1">
      <c r="A11" s="936" t="s">
        <v>98</v>
      </c>
      <c r="B11" s="1108">
        <v>5.0583007687212334</v>
      </c>
      <c r="C11" s="825">
        <v>10386.654555895755</v>
      </c>
      <c r="D11" s="825">
        <v>10594.387647013671</v>
      </c>
      <c r="E11" s="826">
        <v>-3.3048611609315159</v>
      </c>
      <c r="F11" s="827">
        <v>-12.519880086559333</v>
      </c>
      <c r="G11" s="831">
        <v>286.13211886304913</v>
      </c>
      <c r="H11" s="832">
        <v>1.2084988401418064</v>
      </c>
      <c r="I11" s="832">
        <v>-23.168552709946397</v>
      </c>
      <c r="J11" s="832">
        <v>29.750922509225092</v>
      </c>
      <c r="K11" s="833">
        <v>-1.3359132619284004</v>
      </c>
    </row>
    <row r="12" spans="1:12" s="127" customFormat="1" ht="24" customHeight="1" thickBot="1">
      <c r="A12" s="937" t="s">
        <v>107</v>
      </c>
      <c r="B12" s="1109">
        <v>6.7498867589029796</v>
      </c>
      <c r="C12" s="835">
        <v>13030.669418731621</v>
      </c>
      <c r="D12" s="835">
        <v>13291.282807106254</v>
      </c>
      <c r="E12" s="836">
        <v>-1.7685269934581003</v>
      </c>
      <c r="F12" s="837">
        <v>-4.0728374822421785</v>
      </c>
      <c r="G12" s="838">
        <v>289.6005544683627</v>
      </c>
      <c r="H12" s="839">
        <v>0.37998408517503079</v>
      </c>
      <c r="I12" s="839">
        <v>-13.58511837655017</v>
      </c>
      <c r="J12" s="839">
        <v>23.570110701107012</v>
      </c>
      <c r="K12" s="840">
        <v>1.6729311664529369</v>
      </c>
    </row>
    <row r="13" spans="1:12" s="127" customFormat="1" ht="15">
      <c r="A13" s="1101"/>
      <c r="B13" s="1102"/>
    </row>
    <row r="14" spans="1:12" s="127" customFormat="1" ht="46.5" customHeight="1">
      <c r="A14" s="1160" t="s">
        <v>126</v>
      </c>
      <c r="B14" s="1160"/>
      <c r="C14" s="1160"/>
      <c r="D14" s="1160"/>
      <c r="E14" s="1160"/>
      <c r="F14" s="1160"/>
      <c r="G14" s="1160"/>
      <c r="H14" s="1160"/>
      <c r="I14" s="1160"/>
      <c r="J14" s="1160"/>
      <c r="K14" s="1160"/>
    </row>
    <row r="15" spans="1:12" s="127" customFormat="1" ht="33.75" customHeight="1">
      <c r="A15" s="1160" t="s">
        <v>350</v>
      </c>
      <c r="B15" s="1160"/>
      <c r="C15" s="1160"/>
      <c r="D15" s="1160"/>
      <c r="E15" s="1160"/>
      <c r="F15" s="1160"/>
      <c r="G15" s="1160"/>
      <c r="H15" s="1160"/>
      <c r="I15" s="1160"/>
      <c r="J15" s="1160"/>
      <c r="K15" s="1160"/>
    </row>
    <row r="16" spans="1:12" s="127" customFormat="1">
      <c r="A16" s="1160" t="s">
        <v>171</v>
      </c>
      <c r="B16" s="1160"/>
      <c r="C16" s="1160"/>
      <c r="D16" s="1160"/>
      <c r="E16" s="1160"/>
      <c r="F16" s="1160"/>
      <c r="G16" s="1160"/>
      <c r="H16" s="1160"/>
      <c r="I16" s="1160"/>
      <c r="J16" s="1160"/>
      <c r="K16" s="1160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workbookViewId="0">
      <selection activeCell="S33" sqref="S33"/>
    </sheetView>
  </sheetViews>
  <sheetFormatPr defaultRowHeight="12.75"/>
  <sheetData>
    <row r="22" s="127" customFormat="1"/>
    <row r="23" s="127" customFormat="1"/>
    <row r="24" s="127" customFormat="1"/>
    <row r="44" spans="1:1" s="127" customFormat="1" ht="12" customHeight="1">
      <c r="A44" s="127" t="s">
        <v>325</v>
      </c>
    </row>
    <row r="58" spans="1:8">
      <c r="A58" s="696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0" t="s">
        <v>87</v>
      </c>
      <c r="B1" s="1170"/>
      <c r="C1" s="1170"/>
      <c r="D1" s="1170"/>
      <c r="E1" s="1170"/>
      <c r="F1" s="1170"/>
      <c r="G1" s="1170"/>
      <c r="H1" s="1170"/>
      <c r="I1" s="1170"/>
      <c r="J1" s="1170"/>
      <c r="K1" s="152"/>
    </row>
    <row r="2" spans="1:11" ht="19.5" thickBot="1">
      <c r="A2" s="1184" t="s">
        <v>351</v>
      </c>
      <c r="B2" s="1185"/>
      <c r="C2" s="1185"/>
      <c r="D2" s="1185"/>
      <c r="E2" s="1185"/>
      <c r="F2" s="1185"/>
      <c r="G2" s="1185"/>
      <c r="H2" s="1185"/>
      <c r="I2" s="1185"/>
      <c r="J2" s="1186"/>
    </row>
    <row r="3" spans="1:11" ht="26.25" thickBot="1">
      <c r="A3" s="792"/>
      <c r="B3" s="903"/>
      <c r="C3" s="904" t="s">
        <v>82</v>
      </c>
      <c r="D3" s="155"/>
      <c r="E3" s="848"/>
      <c r="F3" s="849" t="s">
        <v>333</v>
      </c>
      <c r="G3" s="850" t="s">
        <v>334</v>
      </c>
      <c r="H3" s="851" t="s">
        <v>91</v>
      </c>
      <c r="I3" s="849" t="s">
        <v>335</v>
      </c>
      <c r="J3" s="850" t="s">
        <v>336</v>
      </c>
    </row>
    <row r="4" spans="1:11" ht="27">
      <c r="A4" s="793" t="s">
        <v>73</v>
      </c>
      <c r="B4" s="852" t="s">
        <v>83</v>
      </c>
      <c r="C4" s="853" t="s">
        <v>84</v>
      </c>
      <c r="D4" s="1110" t="s">
        <v>85</v>
      </c>
      <c r="E4" s="854" t="s">
        <v>92</v>
      </c>
      <c r="F4" s="855" t="s">
        <v>78</v>
      </c>
      <c r="G4" s="856" t="s">
        <v>69</v>
      </c>
      <c r="H4" s="857" t="s">
        <v>93</v>
      </c>
      <c r="I4" s="156" t="s">
        <v>70</v>
      </c>
      <c r="J4" s="858" t="s">
        <v>92</v>
      </c>
    </row>
    <row r="5" spans="1:11" ht="14.25" thickBot="1">
      <c r="A5" s="157"/>
      <c r="B5" s="1032" t="s">
        <v>382</v>
      </c>
      <c r="C5" s="1032" t="s">
        <v>382</v>
      </c>
      <c r="D5" s="1032" t="s">
        <v>382</v>
      </c>
      <c r="E5" s="859" t="s">
        <v>70</v>
      </c>
      <c r="F5" s="1032" t="s">
        <v>382</v>
      </c>
      <c r="G5" s="860" t="s">
        <v>94</v>
      </c>
      <c r="H5" s="861" t="s">
        <v>90</v>
      </c>
      <c r="I5" s="1032" t="s">
        <v>382</v>
      </c>
      <c r="J5" s="862" t="s">
        <v>80</v>
      </c>
    </row>
    <row r="6" spans="1:11" ht="16.5" thickBot="1">
      <c r="A6" s="863" t="s">
        <v>340</v>
      </c>
      <c r="B6" s="864"/>
      <c r="C6" s="864"/>
      <c r="D6" s="864"/>
      <c r="E6" s="864"/>
      <c r="F6" s="864"/>
      <c r="G6" s="864"/>
      <c r="H6" s="864"/>
      <c r="I6" s="864"/>
      <c r="J6" s="865"/>
    </row>
    <row r="7" spans="1:11" ht="15.75" thickBot="1">
      <c r="A7" s="866" t="s">
        <v>22</v>
      </c>
      <c r="B7" s="867">
        <v>6.386135159884331</v>
      </c>
      <c r="C7" s="868">
        <v>12328.446254602955</v>
      </c>
      <c r="D7" s="869">
        <v>12575.015179695014</v>
      </c>
      <c r="E7" s="870">
        <v>-4.054752445462233</v>
      </c>
      <c r="F7" s="871">
        <v>322.10641173561896</v>
      </c>
      <c r="G7" s="870">
        <v>-0.77641281245166716</v>
      </c>
      <c r="H7" s="870">
        <v>-26.272937173411108</v>
      </c>
      <c r="I7" s="870">
        <v>100</v>
      </c>
      <c r="J7" s="872" t="s">
        <v>23</v>
      </c>
    </row>
    <row r="8" spans="1:11" ht="15">
      <c r="A8" s="873" t="s">
        <v>103</v>
      </c>
      <c r="B8" s="874">
        <v>6.7556403612200446</v>
      </c>
      <c r="C8" s="875">
        <v>12533.655586679117</v>
      </c>
      <c r="D8" s="876">
        <v>12784.328698412699</v>
      </c>
      <c r="E8" s="877">
        <v>-5.4669081567528588</v>
      </c>
      <c r="F8" s="878">
        <v>210</v>
      </c>
      <c r="G8" s="879">
        <v>-22.222222222222221</v>
      </c>
      <c r="H8" s="879">
        <v>-62.5</v>
      </c>
      <c r="I8" s="879">
        <v>4.9447832536673814E-2</v>
      </c>
      <c r="J8" s="880">
        <v>-4.7769326291859412E-2</v>
      </c>
    </row>
    <row r="9" spans="1:11" ht="15">
      <c r="A9" s="881" t="s">
        <v>104</v>
      </c>
      <c r="B9" s="882">
        <v>6.8409462666655898</v>
      </c>
      <c r="C9" s="883">
        <v>12834.795997496416</v>
      </c>
      <c r="D9" s="884">
        <v>13091.491917446345</v>
      </c>
      <c r="E9" s="885">
        <v>-5.2326169028776164</v>
      </c>
      <c r="F9" s="886">
        <v>353.77522895769738</v>
      </c>
      <c r="G9" s="887">
        <v>-0.42830497276192214</v>
      </c>
      <c r="H9" s="887">
        <v>-24.819672131147541</v>
      </c>
      <c r="I9" s="887">
        <v>37.794626668864353</v>
      </c>
      <c r="J9" s="888">
        <v>0.73058486548605828</v>
      </c>
    </row>
    <row r="10" spans="1:11" ht="15">
      <c r="A10" s="881" t="s">
        <v>105</v>
      </c>
      <c r="B10" s="882">
        <v>6.7430173750085105</v>
      </c>
      <c r="C10" s="883">
        <v>12651.064493449363</v>
      </c>
      <c r="D10" s="884">
        <v>12904.085783318351</v>
      </c>
      <c r="E10" s="885">
        <v>-5.533490076460053</v>
      </c>
      <c r="F10" s="886">
        <v>399.55330812854447</v>
      </c>
      <c r="G10" s="887">
        <v>1.4517503842940946</v>
      </c>
      <c r="H10" s="887">
        <v>-49.905303030303031</v>
      </c>
      <c r="I10" s="887">
        <v>8.7193011373001479</v>
      </c>
      <c r="J10" s="888">
        <v>-4.1133638280662375</v>
      </c>
    </row>
    <row r="11" spans="1:11" ht="15">
      <c r="A11" s="881" t="s">
        <v>106</v>
      </c>
      <c r="B11" s="889" t="s">
        <v>100</v>
      </c>
      <c r="C11" s="883" t="s">
        <v>100</v>
      </c>
      <c r="D11" s="884" t="s">
        <v>100</v>
      </c>
      <c r="E11" s="885" t="s">
        <v>100</v>
      </c>
      <c r="F11" s="886" t="s">
        <v>100</v>
      </c>
      <c r="G11" s="887" t="s">
        <v>100</v>
      </c>
      <c r="H11" s="887" t="s">
        <v>100</v>
      </c>
      <c r="I11" s="887" t="s">
        <v>100</v>
      </c>
      <c r="J11" s="888" t="s">
        <v>100</v>
      </c>
    </row>
    <row r="12" spans="1:11" ht="15">
      <c r="A12" s="881" t="s">
        <v>98</v>
      </c>
      <c r="B12" s="882">
        <v>5.0827353736451082</v>
      </c>
      <c r="C12" s="883">
        <v>10436.828282638826</v>
      </c>
      <c r="D12" s="884">
        <v>10645.564848291602</v>
      </c>
      <c r="E12" s="885">
        <v>-2.9419275980832276</v>
      </c>
      <c r="F12" s="886">
        <v>281.77680288461539</v>
      </c>
      <c r="G12" s="887">
        <v>0.89501310816388935</v>
      </c>
      <c r="H12" s="887">
        <v>-23.317972350230416</v>
      </c>
      <c r="I12" s="887">
        <v>27.427064447008405</v>
      </c>
      <c r="J12" s="888">
        <v>1.0569101147687618</v>
      </c>
    </row>
    <row r="13" spans="1:11" ht="15.75" thickBot="1">
      <c r="A13" s="890" t="s">
        <v>107</v>
      </c>
      <c r="B13" s="891">
        <v>6.8432754579013313</v>
      </c>
      <c r="C13" s="892">
        <v>13210.956482435004</v>
      </c>
      <c r="D13" s="893">
        <v>13475.175612083704</v>
      </c>
      <c r="E13" s="894">
        <v>-1.1685624885483015</v>
      </c>
      <c r="F13" s="895">
        <v>292.86609632446135</v>
      </c>
      <c r="G13" s="896">
        <v>1.0660011580708622</v>
      </c>
      <c r="H13" s="896">
        <v>-18.868894601542415</v>
      </c>
      <c r="I13" s="896">
        <v>26.009559914290424</v>
      </c>
      <c r="J13" s="897">
        <v>2.3736381741032808</v>
      </c>
    </row>
    <row r="14" spans="1:11" ht="16.5" thickBot="1">
      <c r="A14" s="863" t="s">
        <v>337</v>
      </c>
      <c r="B14" s="864"/>
      <c r="C14" s="864"/>
      <c r="D14" s="864"/>
      <c r="E14" s="864"/>
      <c r="F14" s="864"/>
      <c r="G14" s="864"/>
      <c r="H14" s="864"/>
      <c r="I14" s="864"/>
      <c r="J14" s="865"/>
    </row>
    <row r="15" spans="1:11" ht="15.75" thickBot="1">
      <c r="A15" s="866" t="s">
        <v>22</v>
      </c>
      <c r="B15" s="898">
        <v>6.3168303215477426</v>
      </c>
      <c r="C15" s="899">
        <v>12194.653130401048</v>
      </c>
      <c r="D15" s="900">
        <v>12438.54619300907</v>
      </c>
      <c r="E15" s="870">
        <v>-4.6402701088636578</v>
      </c>
      <c r="F15" s="870">
        <v>322.21261031907676</v>
      </c>
      <c r="G15" s="870">
        <v>-2.5486292259431005E-2</v>
      </c>
      <c r="H15" s="870">
        <v>-14.806246385193752</v>
      </c>
      <c r="I15" s="870">
        <v>100</v>
      </c>
      <c r="J15" s="872" t="s">
        <v>23</v>
      </c>
    </row>
    <row r="16" spans="1:11" ht="15">
      <c r="A16" s="873" t="s">
        <v>103</v>
      </c>
      <c r="B16" s="874">
        <v>7.2098016086227261</v>
      </c>
      <c r="C16" s="875">
        <v>13376.25530356721</v>
      </c>
      <c r="D16" s="876">
        <v>13643.780409638553</v>
      </c>
      <c r="E16" s="877">
        <v>4.3933004282525223</v>
      </c>
      <c r="F16" s="878">
        <v>276.66666666666669</v>
      </c>
      <c r="G16" s="879">
        <v>5.5979643765903377</v>
      </c>
      <c r="H16" s="879">
        <v>-70</v>
      </c>
      <c r="I16" s="879">
        <v>5.091649694501018E-2</v>
      </c>
      <c r="J16" s="880">
        <v>-9.3675752910397564E-2</v>
      </c>
    </row>
    <row r="17" spans="1:10" ht="15">
      <c r="A17" s="881" t="s">
        <v>104</v>
      </c>
      <c r="B17" s="882">
        <v>6.8119432894216745</v>
      </c>
      <c r="C17" s="883">
        <v>12780.381406044417</v>
      </c>
      <c r="D17" s="884">
        <v>13035.989034165304</v>
      </c>
      <c r="E17" s="885">
        <v>-6.2658090419497823</v>
      </c>
      <c r="F17" s="886">
        <v>355.72139639639647</v>
      </c>
      <c r="G17" s="887">
        <v>-0.48760912759663566</v>
      </c>
      <c r="H17" s="887">
        <v>-17.990395271518285</v>
      </c>
      <c r="I17" s="887">
        <v>37.678207739307531</v>
      </c>
      <c r="J17" s="888">
        <v>-1.4629142965513466</v>
      </c>
    </row>
    <row r="18" spans="1:10" ht="15">
      <c r="A18" s="881" t="s">
        <v>105</v>
      </c>
      <c r="B18" s="882">
        <v>6.6265232175272821</v>
      </c>
      <c r="C18" s="883">
        <v>12432.501346205032</v>
      </c>
      <c r="D18" s="884">
        <v>12681.151373129132</v>
      </c>
      <c r="E18" s="885">
        <v>-6.8941656955275512</v>
      </c>
      <c r="F18" s="886">
        <v>376.15695581014728</v>
      </c>
      <c r="G18" s="887">
        <v>-4.3990444575354131</v>
      </c>
      <c r="H18" s="887">
        <v>19.803921568627452</v>
      </c>
      <c r="I18" s="887">
        <v>10.369993211133741</v>
      </c>
      <c r="J18" s="888">
        <v>2.9957884685079454</v>
      </c>
    </row>
    <row r="19" spans="1:10" ht="15">
      <c r="A19" s="881" t="s">
        <v>106</v>
      </c>
      <c r="B19" s="889" t="s">
        <v>100</v>
      </c>
      <c r="C19" s="883" t="s">
        <v>100</v>
      </c>
      <c r="D19" s="884" t="s">
        <v>100</v>
      </c>
      <c r="E19" s="885" t="s">
        <v>100</v>
      </c>
      <c r="F19" s="886" t="s">
        <v>100</v>
      </c>
      <c r="G19" s="887" t="s">
        <v>100</v>
      </c>
      <c r="H19" s="887" t="s">
        <v>100</v>
      </c>
      <c r="I19" s="887" t="s">
        <v>100</v>
      </c>
      <c r="J19" s="888" t="s">
        <v>100</v>
      </c>
    </row>
    <row r="20" spans="1:10" ht="15">
      <c r="A20" s="881" t="s">
        <v>98</v>
      </c>
      <c r="B20" s="882">
        <v>5.1691985966388634</v>
      </c>
      <c r="C20" s="883">
        <v>10614.3708349874</v>
      </c>
      <c r="D20" s="884">
        <v>10826.658251687148</v>
      </c>
      <c r="E20" s="885">
        <v>-3.7000200518661099</v>
      </c>
      <c r="F20" s="886">
        <v>288.86270422535216</v>
      </c>
      <c r="G20" s="887">
        <v>0.59783677454140927</v>
      </c>
      <c r="H20" s="887">
        <v>-20.117011701170117</v>
      </c>
      <c r="I20" s="887">
        <v>30.125594025797692</v>
      </c>
      <c r="J20" s="888">
        <v>-2.00280389207391</v>
      </c>
    </row>
    <row r="21" spans="1:10" ht="15.75" thickBot="1">
      <c r="A21" s="890" t="s">
        <v>107</v>
      </c>
      <c r="B21" s="891">
        <v>6.7308039102159878</v>
      </c>
      <c r="C21" s="892">
        <v>12993.829942501905</v>
      </c>
      <c r="D21" s="893">
        <v>13253.706541351943</v>
      </c>
      <c r="E21" s="894">
        <v>-1.934041545150806</v>
      </c>
      <c r="F21" s="895">
        <v>284.7872174590803</v>
      </c>
      <c r="G21" s="896">
        <v>-0.52985904981618459</v>
      </c>
      <c r="H21" s="896">
        <v>-12.5426039536469</v>
      </c>
      <c r="I21" s="896">
        <v>21.775288526816023</v>
      </c>
      <c r="J21" s="897">
        <v>0.56360547302770669</v>
      </c>
    </row>
    <row r="22" spans="1:10" ht="16.5" thickBot="1">
      <c r="A22" s="863" t="s">
        <v>341</v>
      </c>
      <c r="B22" s="864"/>
      <c r="C22" s="864"/>
      <c r="D22" s="864"/>
      <c r="E22" s="864"/>
      <c r="F22" s="864"/>
      <c r="G22" s="864"/>
      <c r="H22" s="864"/>
      <c r="I22" s="864"/>
      <c r="J22" s="865"/>
    </row>
    <row r="23" spans="1:10" ht="15.75" thickBot="1">
      <c r="A23" s="866" t="s">
        <v>22</v>
      </c>
      <c r="B23" s="898">
        <v>5.7407038764037264</v>
      </c>
      <c r="C23" s="899">
        <v>11082.439915837309</v>
      </c>
      <c r="D23" s="900">
        <v>11304.088714154055</v>
      </c>
      <c r="E23" s="870">
        <v>0.7362515979647124</v>
      </c>
      <c r="F23" s="870">
        <v>320.65891325071499</v>
      </c>
      <c r="G23" s="870">
        <v>6.1527667254777905</v>
      </c>
      <c r="H23" s="870">
        <v>-0.85066162570888471</v>
      </c>
      <c r="I23" s="870">
        <v>100</v>
      </c>
      <c r="J23" s="872" t="s">
        <v>23</v>
      </c>
    </row>
    <row r="24" spans="1:10" ht="15">
      <c r="A24" s="873" t="s">
        <v>103</v>
      </c>
      <c r="B24" s="901" t="s">
        <v>100</v>
      </c>
      <c r="C24" s="875" t="s">
        <v>100</v>
      </c>
      <c r="D24" s="876" t="s">
        <v>100</v>
      </c>
      <c r="E24" s="877" t="s">
        <v>100</v>
      </c>
      <c r="F24" s="878" t="s">
        <v>100</v>
      </c>
      <c r="G24" s="879" t="s">
        <v>100</v>
      </c>
      <c r="H24" s="902" t="s">
        <v>100</v>
      </c>
      <c r="I24" s="902">
        <v>0</v>
      </c>
      <c r="J24" s="915">
        <v>0</v>
      </c>
    </row>
    <row r="25" spans="1:10" ht="15">
      <c r="A25" s="881" t="s">
        <v>104</v>
      </c>
      <c r="B25" s="889">
        <v>6.5473336455743416</v>
      </c>
      <c r="C25" s="883">
        <v>12283.928040477189</v>
      </c>
      <c r="D25" s="884">
        <v>12529.606601286732</v>
      </c>
      <c r="E25" s="885">
        <v>-4.7138191493257171</v>
      </c>
      <c r="F25" s="886">
        <v>353.92030769230769</v>
      </c>
      <c r="G25" s="887">
        <v>1.6254231204616425</v>
      </c>
      <c r="H25" s="887">
        <v>56.25</v>
      </c>
      <c r="I25" s="887">
        <v>30.981887511916113</v>
      </c>
      <c r="J25" s="888">
        <v>11.322152162199668</v>
      </c>
    </row>
    <row r="26" spans="1:10" ht="15">
      <c r="A26" s="881" t="s">
        <v>105</v>
      </c>
      <c r="B26" s="882">
        <v>6.5406990785051313</v>
      </c>
      <c r="C26" s="883">
        <v>12271.480447476793</v>
      </c>
      <c r="D26" s="884">
        <v>12516.91005642633</v>
      </c>
      <c r="E26" s="885">
        <v>-6.0930156868909142</v>
      </c>
      <c r="F26" s="886">
        <v>398.74545454545455</v>
      </c>
      <c r="G26" s="887">
        <v>0.99935525467438713</v>
      </c>
      <c r="H26" s="887">
        <v>27.536231884057973</v>
      </c>
      <c r="I26" s="887">
        <v>8.3889418493803625</v>
      </c>
      <c r="J26" s="888">
        <v>1.8672027189455802</v>
      </c>
    </row>
    <row r="27" spans="1:10" ht="15">
      <c r="A27" s="881" t="s">
        <v>106</v>
      </c>
      <c r="B27" s="889" t="s">
        <v>100</v>
      </c>
      <c r="C27" s="883" t="s">
        <v>100</v>
      </c>
      <c r="D27" s="884" t="s">
        <v>100</v>
      </c>
      <c r="E27" s="885" t="s">
        <v>100</v>
      </c>
      <c r="F27" s="886" t="s">
        <v>100</v>
      </c>
      <c r="G27" s="887" t="s">
        <v>100</v>
      </c>
      <c r="H27" s="887" t="s">
        <v>100</v>
      </c>
      <c r="I27" s="887" t="s">
        <v>100</v>
      </c>
      <c r="J27" s="888" t="s">
        <v>100</v>
      </c>
    </row>
    <row r="28" spans="1:10" ht="15">
      <c r="A28" s="881" t="s">
        <v>98</v>
      </c>
      <c r="B28" s="882">
        <v>4.5153527610935793</v>
      </c>
      <c r="C28" s="883">
        <v>9271.7715833543716</v>
      </c>
      <c r="D28" s="884">
        <v>9457.2070150214586</v>
      </c>
      <c r="E28" s="885">
        <v>-4.4913960004146078</v>
      </c>
      <c r="F28" s="886">
        <v>291.92366589327145</v>
      </c>
      <c r="G28" s="887">
        <v>4.6628470920089269</v>
      </c>
      <c r="H28" s="887">
        <v>-33.178294573643413</v>
      </c>
      <c r="I28" s="887">
        <v>41.086749285033363</v>
      </c>
      <c r="J28" s="888">
        <v>-19.877333890770046</v>
      </c>
    </row>
    <row r="29" spans="1:10" ht="15.75" thickBot="1">
      <c r="A29" s="890" t="s">
        <v>107</v>
      </c>
      <c r="B29" s="891">
        <v>6.1512273889649123</v>
      </c>
      <c r="C29" s="892">
        <v>11874.956349353111</v>
      </c>
      <c r="D29" s="893">
        <v>12112.455476340174</v>
      </c>
      <c r="E29" s="894">
        <v>-0.9527445684266217</v>
      </c>
      <c r="F29" s="895">
        <v>294.82146341463414</v>
      </c>
      <c r="G29" s="896">
        <v>0.20948523911697514</v>
      </c>
      <c r="H29" s="896">
        <v>50.735294117647058</v>
      </c>
      <c r="I29" s="896">
        <v>19.542421353670161</v>
      </c>
      <c r="J29" s="897">
        <v>6.687979009624792</v>
      </c>
    </row>
    <row r="30" spans="1:10" ht="15">
      <c r="A30" s="1037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60" t="s">
        <v>59</v>
      </c>
      <c r="B33" s="1172" t="s">
        <v>60</v>
      </c>
      <c r="C33" s="1173"/>
      <c r="D33" s="1173"/>
      <c r="E33" s="1173"/>
      <c r="F33" s="1173"/>
      <c r="G33" s="1173"/>
      <c r="H33" s="1174"/>
    </row>
    <row r="34" spans="1:8" ht="15.75">
      <c r="A34" s="661" t="s">
        <v>63</v>
      </c>
      <c r="B34" s="1178" t="s">
        <v>64</v>
      </c>
      <c r="C34" s="1179"/>
      <c r="D34" s="1179"/>
      <c r="E34" s="1179"/>
      <c r="F34" s="1179"/>
      <c r="G34" s="1179"/>
      <c r="H34" s="1180"/>
    </row>
    <row r="35" spans="1:8" ht="15.75">
      <c r="A35" s="658" t="s">
        <v>65</v>
      </c>
      <c r="B35" s="1175" t="s">
        <v>66</v>
      </c>
      <c r="C35" s="1176"/>
      <c r="D35" s="1176"/>
      <c r="E35" s="1176"/>
      <c r="F35" s="1176"/>
      <c r="G35" s="1176"/>
      <c r="H35" s="1177"/>
    </row>
    <row r="36" spans="1:8" ht="16.5" thickBot="1">
      <c r="A36" s="659" t="s">
        <v>67</v>
      </c>
      <c r="B36" s="1181" t="s">
        <v>62</v>
      </c>
      <c r="C36" s="1182"/>
      <c r="D36" s="1182"/>
      <c r="E36" s="1182"/>
      <c r="F36" s="1182"/>
      <c r="G36" s="1182"/>
      <c r="H36" s="1183"/>
    </row>
    <row r="37" spans="1:8">
      <c r="A37" s="1171"/>
      <c r="B37" s="1171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448"/>
  <sheetViews>
    <sheetView showGridLines="0" tabSelected="1" topLeftCell="A223" zoomScale="90" zoomScaleNormal="90" workbookViewId="0">
      <selection activeCell="W240" sqref="W240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8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4" t="s">
        <v>346</v>
      </c>
      <c r="B1" s="794"/>
      <c r="C1" s="795"/>
      <c r="D1" s="795"/>
      <c r="E1" s="923" t="s">
        <v>383</v>
      </c>
      <c r="F1" s="127"/>
      <c r="G1" s="796"/>
      <c r="H1" s="795"/>
      <c r="I1" s="795"/>
      <c r="J1" s="795"/>
      <c r="K1" s="795"/>
    </row>
    <row r="2" spans="1:12" ht="15" customHeight="1" thickBot="1">
      <c r="A2" s="797" t="s">
        <v>347</v>
      </c>
      <c r="B2" s="797"/>
      <c r="C2" s="795"/>
      <c r="D2" s="795"/>
      <c r="E2" s="795"/>
      <c r="F2" s="796"/>
      <c r="G2" s="795"/>
      <c r="H2" s="795"/>
      <c r="I2" s="795"/>
      <c r="J2" s="795"/>
      <c r="K2" s="795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00"/>
    </row>
    <row r="4" spans="1:12" ht="12.75" customHeight="1">
      <c r="A4" s="30"/>
      <c r="B4" s="31"/>
      <c r="C4" s="3" t="s">
        <v>9</v>
      </c>
      <c r="D4" s="3"/>
      <c r="E4" s="3"/>
      <c r="F4" s="3"/>
      <c r="G4" s="1001"/>
      <c r="H4" s="1187" t="s">
        <v>10</v>
      </c>
      <c r="I4" s="1188"/>
      <c r="J4" s="967" t="s">
        <v>11</v>
      </c>
      <c r="K4" s="32" t="s">
        <v>12</v>
      </c>
      <c r="L4" s="1002"/>
    </row>
    <row r="5" spans="1:12" ht="15.75" customHeight="1">
      <c r="A5" s="33" t="s">
        <v>13</v>
      </c>
      <c r="B5" s="34" t="s">
        <v>14</v>
      </c>
      <c r="C5" s="705" t="s">
        <v>40</v>
      </c>
      <c r="D5" s="705"/>
      <c r="E5" s="706" t="s">
        <v>41</v>
      </c>
      <c r="F5" s="707"/>
      <c r="G5" s="1053"/>
      <c r="H5" s="1189" t="s">
        <v>15</v>
      </c>
      <c r="I5" s="1190"/>
      <c r="J5" s="968" t="s">
        <v>16</v>
      </c>
      <c r="K5" s="86" t="s">
        <v>17</v>
      </c>
      <c r="L5" s="1003"/>
    </row>
    <row r="6" spans="1:12" ht="35.25" customHeight="1" thickBot="1">
      <c r="A6" s="35" t="s">
        <v>18</v>
      </c>
      <c r="B6" s="36" t="s">
        <v>19</v>
      </c>
      <c r="C6" s="715" t="s">
        <v>382</v>
      </c>
      <c r="D6" s="1097" t="s">
        <v>364</v>
      </c>
      <c r="E6" s="906" t="s">
        <v>382</v>
      </c>
      <c r="F6" s="907" t="s">
        <v>364</v>
      </c>
      <c r="G6" s="1052" t="s">
        <v>20</v>
      </c>
      <c r="H6" s="85" t="s">
        <v>382</v>
      </c>
      <c r="I6" s="1054" t="s">
        <v>20</v>
      </c>
      <c r="J6" s="1055" t="s">
        <v>20</v>
      </c>
      <c r="K6" s="716" t="s">
        <v>382</v>
      </c>
      <c r="L6" s="1056" t="s">
        <v>21</v>
      </c>
    </row>
    <row r="7" spans="1:12" ht="15" thickBot="1">
      <c r="A7" s="37" t="s">
        <v>22</v>
      </c>
      <c r="B7" s="38" t="s">
        <v>23</v>
      </c>
      <c r="C7" s="87">
        <v>12167.759889010762</v>
      </c>
      <c r="D7" s="87">
        <v>12710.094170509856</v>
      </c>
      <c r="E7" s="88">
        <v>12411.115086790978</v>
      </c>
      <c r="F7" s="714">
        <v>12964.296053920054</v>
      </c>
      <c r="G7" s="1057">
        <v>-4.2669572248915797</v>
      </c>
      <c r="H7" s="89">
        <v>322.03495541205416</v>
      </c>
      <c r="I7" s="89">
        <v>-3.6357838967380034E-2</v>
      </c>
      <c r="J7" s="90">
        <v>-19.718570635067582</v>
      </c>
      <c r="K7" s="89">
        <v>100</v>
      </c>
      <c r="L7" s="1058" t="s">
        <v>23</v>
      </c>
    </row>
    <row r="8" spans="1:12" ht="15" thickBot="1">
      <c r="A8" s="39"/>
      <c r="B8" s="40"/>
      <c r="C8" s="91"/>
      <c r="D8" s="91"/>
      <c r="E8" s="91"/>
      <c r="F8" s="91"/>
      <c r="G8" s="1059"/>
      <c r="H8" s="90"/>
      <c r="I8" s="90"/>
      <c r="J8" s="90"/>
      <c r="K8" s="90"/>
      <c r="L8" s="1060"/>
    </row>
    <row r="9" spans="1:12" ht="15">
      <c r="A9" s="41" t="s">
        <v>108</v>
      </c>
      <c r="B9" s="42" t="s">
        <v>23</v>
      </c>
      <c r="C9" s="92">
        <v>13012.667734354018</v>
      </c>
      <c r="D9" s="92">
        <v>13014.486479612764</v>
      </c>
      <c r="E9" s="93">
        <v>13272.921089041098</v>
      </c>
      <c r="F9" s="93">
        <v>13274.77620920502</v>
      </c>
      <c r="G9" s="1061">
        <v>-1.3974775428874327E-2</v>
      </c>
      <c r="H9" s="94">
        <v>243.35</v>
      </c>
      <c r="I9" s="94">
        <v>-8.3619246861924665</v>
      </c>
      <c r="J9" s="94">
        <v>-66.666666666666657</v>
      </c>
      <c r="K9" s="94">
        <v>4.6125461254612546E-2</v>
      </c>
      <c r="L9" s="1062">
        <v>-6.4965077534500579E-2</v>
      </c>
    </row>
    <row r="10" spans="1:12" ht="15">
      <c r="A10" s="50" t="s">
        <v>109</v>
      </c>
      <c r="B10" s="95" t="s">
        <v>23</v>
      </c>
      <c r="C10" s="96">
        <v>12772.8290870413</v>
      </c>
      <c r="D10" s="96">
        <v>13562.80656916019</v>
      </c>
      <c r="E10" s="97">
        <v>13028.285668782126</v>
      </c>
      <c r="F10" s="97">
        <v>13834.062700543394</v>
      </c>
      <c r="G10" s="1063">
        <v>-5.8245871021649913</v>
      </c>
      <c r="H10" s="98">
        <v>354.69508061182302</v>
      </c>
      <c r="I10" s="98">
        <v>-0.36889626295451017</v>
      </c>
      <c r="J10" s="98">
        <v>-18.893545683151718</v>
      </c>
      <c r="K10" s="98">
        <v>37.192496924969248</v>
      </c>
      <c r="L10" s="1064">
        <v>0.3783267095770384</v>
      </c>
    </row>
    <row r="11" spans="1:12" ht="15">
      <c r="A11" s="43" t="s">
        <v>110</v>
      </c>
      <c r="B11" s="44" t="s">
        <v>23</v>
      </c>
      <c r="C11" s="99">
        <v>12517.63161218214</v>
      </c>
      <c r="D11" s="99">
        <v>13366.224208625063</v>
      </c>
      <c r="E11" s="100">
        <v>12767.984244425783</v>
      </c>
      <c r="F11" s="100">
        <v>13633.548692797563</v>
      </c>
      <c r="G11" s="1065">
        <v>-6.3487831955963721</v>
      </c>
      <c r="H11" s="101">
        <v>387.87394136807819</v>
      </c>
      <c r="I11" s="101">
        <v>-1.4965783117651545</v>
      </c>
      <c r="J11" s="101">
        <v>-24.892966360856271</v>
      </c>
      <c r="K11" s="101">
        <v>9.4403444034440334</v>
      </c>
      <c r="L11" s="1066">
        <v>-0.65037953656707614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65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66" t="s">
        <v>100</v>
      </c>
    </row>
    <row r="13" spans="1:12" ht="15">
      <c r="A13" s="43" t="s">
        <v>98</v>
      </c>
      <c r="B13" s="44" t="s">
        <v>23</v>
      </c>
      <c r="C13" s="99">
        <v>10386.654555895755</v>
      </c>
      <c r="D13" s="99">
        <v>10741.651214941072</v>
      </c>
      <c r="E13" s="100">
        <v>10594.387647013671</v>
      </c>
      <c r="F13" s="100">
        <v>10956.484239239893</v>
      </c>
      <c r="G13" s="1065">
        <v>-3.3048611609315159</v>
      </c>
      <c r="H13" s="101">
        <v>286.13211886304913</v>
      </c>
      <c r="I13" s="101">
        <v>1.2084988401418064</v>
      </c>
      <c r="J13" s="101">
        <v>-23.168552709946397</v>
      </c>
      <c r="K13" s="101">
        <v>29.750922509225092</v>
      </c>
      <c r="L13" s="1066">
        <v>-1.3359132619284004</v>
      </c>
    </row>
    <row r="14" spans="1:12" ht="15.75" thickBot="1">
      <c r="A14" s="45" t="s">
        <v>112</v>
      </c>
      <c r="B14" s="46" t="s">
        <v>23</v>
      </c>
      <c r="C14" s="102">
        <v>13030.669418731621</v>
      </c>
      <c r="D14" s="102">
        <v>13265.26928682401</v>
      </c>
      <c r="E14" s="103">
        <v>13291.282807106254</v>
      </c>
      <c r="F14" s="103">
        <v>13530.574672560491</v>
      </c>
      <c r="G14" s="1067">
        <v>-1.7685269934581003</v>
      </c>
      <c r="H14" s="104">
        <v>289.6005544683627</v>
      </c>
      <c r="I14" s="104">
        <v>0.37998408517503079</v>
      </c>
      <c r="J14" s="104">
        <v>-13.58511837655017</v>
      </c>
      <c r="K14" s="104">
        <v>23.570110701107012</v>
      </c>
      <c r="L14" s="1068">
        <v>1.6729311664529369</v>
      </c>
    </row>
    <row r="15" spans="1:12" ht="15" thickBot="1">
      <c r="A15" s="39"/>
      <c r="B15" s="47"/>
      <c r="C15" s="91"/>
      <c r="D15" s="91"/>
      <c r="E15" s="91"/>
      <c r="F15" s="91"/>
      <c r="G15" s="1059"/>
      <c r="H15" s="90"/>
      <c r="I15" s="90"/>
      <c r="J15" s="90"/>
      <c r="K15" s="90"/>
      <c r="L15" s="1060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100</v>
      </c>
      <c r="E16" s="106" t="s">
        <v>100</v>
      </c>
      <c r="F16" s="106" t="s">
        <v>100</v>
      </c>
      <c r="G16" s="1069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074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65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70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65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70" t="s">
        <v>100</v>
      </c>
    </row>
    <row r="19" spans="1:12" ht="14.25">
      <c r="A19" s="48" t="s">
        <v>113</v>
      </c>
      <c r="B19" s="52" t="s">
        <v>28</v>
      </c>
      <c r="C19" s="110" t="s">
        <v>257</v>
      </c>
      <c r="D19" s="110" t="s">
        <v>257</v>
      </c>
      <c r="E19" s="111" t="s">
        <v>257</v>
      </c>
      <c r="F19" s="111" t="s">
        <v>257</v>
      </c>
      <c r="G19" s="1075" t="s">
        <v>100</v>
      </c>
      <c r="H19" s="112" t="s">
        <v>257</v>
      </c>
      <c r="I19" s="112" t="s">
        <v>100</v>
      </c>
      <c r="J19" s="113" t="s">
        <v>100</v>
      </c>
      <c r="K19" s="113" t="s">
        <v>100</v>
      </c>
      <c r="L19" s="1072" t="s">
        <v>100</v>
      </c>
    </row>
    <row r="20" spans="1:12" ht="15">
      <c r="A20" s="50" t="s">
        <v>113</v>
      </c>
      <c r="B20" s="51" t="s">
        <v>29</v>
      </c>
      <c r="C20" s="99" t="s">
        <v>100</v>
      </c>
      <c r="D20" s="99" t="s">
        <v>257</v>
      </c>
      <c r="E20" s="100" t="s">
        <v>100</v>
      </c>
      <c r="F20" s="100" t="s">
        <v>257</v>
      </c>
      <c r="G20" s="1065" t="s">
        <v>100</v>
      </c>
      <c r="H20" s="1112" t="s">
        <v>100</v>
      </c>
      <c r="I20" s="101" t="s">
        <v>100</v>
      </c>
      <c r="J20" s="109" t="s">
        <v>100</v>
      </c>
      <c r="K20" s="109" t="s">
        <v>100</v>
      </c>
      <c r="L20" s="1070" t="s">
        <v>100</v>
      </c>
    </row>
    <row r="21" spans="1:12" ht="15">
      <c r="A21" s="50" t="s">
        <v>113</v>
      </c>
      <c r="B21" s="51" t="s">
        <v>30</v>
      </c>
      <c r="C21" s="99" t="s">
        <v>257</v>
      </c>
      <c r="D21" s="99" t="s">
        <v>257</v>
      </c>
      <c r="E21" s="100" t="s">
        <v>257</v>
      </c>
      <c r="F21" s="100" t="s">
        <v>257</v>
      </c>
      <c r="G21" s="1065" t="s">
        <v>100</v>
      </c>
      <c r="H21" s="101" t="s">
        <v>257</v>
      </c>
      <c r="I21" s="101" t="s">
        <v>100</v>
      </c>
      <c r="J21" s="109" t="s">
        <v>100</v>
      </c>
      <c r="K21" s="109" t="s">
        <v>100</v>
      </c>
      <c r="L21" s="1070" t="s">
        <v>100</v>
      </c>
    </row>
    <row r="22" spans="1:12" ht="14.25">
      <c r="A22" s="48" t="s">
        <v>113</v>
      </c>
      <c r="B22" s="52" t="s">
        <v>31</v>
      </c>
      <c r="C22" s="110">
        <v>12576.079466230938</v>
      </c>
      <c r="D22" s="110">
        <v>12711.935464917675</v>
      </c>
      <c r="E22" s="111">
        <v>12827.601055555557</v>
      </c>
      <c r="F22" s="111">
        <v>12966.174174216028</v>
      </c>
      <c r="G22" s="1075">
        <v>-1.0687278822463464</v>
      </c>
      <c r="H22" s="112">
        <v>225.02499999999998</v>
      </c>
      <c r="I22" s="112">
        <v>-5.912891986062724</v>
      </c>
      <c r="J22" s="113">
        <v>-66.666666666666657</v>
      </c>
      <c r="K22" s="113">
        <v>3.0750307503075031E-2</v>
      </c>
      <c r="L22" s="1072">
        <v>-4.3310051689667062E-2</v>
      </c>
    </row>
    <row r="23" spans="1:12" ht="15">
      <c r="A23" s="50" t="s">
        <v>113</v>
      </c>
      <c r="B23" s="51" t="s">
        <v>32</v>
      </c>
      <c r="C23" s="99" t="s">
        <v>257</v>
      </c>
      <c r="D23" s="99">
        <v>12727.465686274509</v>
      </c>
      <c r="E23" s="100" t="s">
        <v>257</v>
      </c>
      <c r="F23" s="100">
        <v>12982.014999999999</v>
      </c>
      <c r="G23" s="1083" t="s">
        <v>100</v>
      </c>
      <c r="H23" s="101" t="s">
        <v>257</v>
      </c>
      <c r="I23" s="101" t="s">
        <v>100</v>
      </c>
      <c r="J23" s="109" t="s">
        <v>100</v>
      </c>
      <c r="K23" s="109" t="s">
        <v>100</v>
      </c>
      <c r="L23" s="1070" t="s">
        <v>100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4" t="s">
        <v>257</v>
      </c>
      <c r="E24" s="115" t="s">
        <v>257</v>
      </c>
      <c r="F24" s="115" t="s">
        <v>257</v>
      </c>
      <c r="G24" s="1098" t="s">
        <v>100</v>
      </c>
      <c r="H24" s="109" t="s">
        <v>257</v>
      </c>
      <c r="I24" s="109" t="s">
        <v>100</v>
      </c>
      <c r="J24" s="109" t="s">
        <v>100</v>
      </c>
      <c r="K24" s="109" t="s">
        <v>100</v>
      </c>
      <c r="L24" s="1070" t="s">
        <v>100</v>
      </c>
    </row>
    <row r="25" spans="1:12" ht="15" thickBot="1">
      <c r="A25" s="39"/>
      <c r="B25" s="47"/>
      <c r="C25" s="91"/>
      <c r="D25" s="91"/>
      <c r="E25" s="91"/>
      <c r="F25" s="91"/>
      <c r="G25" s="1059"/>
      <c r="H25" s="90"/>
      <c r="I25" s="90"/>
      <c r="J25" s="90"/>
      <c r="K25" s="90"/>
      <c r="L25" s="1060"/>
    </row>
    <row r="26" spans="1:12" ht="14.25">
      <c r="A26" s="48" t="s">
        <v>114</v>
      </c>
      <c r="B26" s="49" t="s">
        <v>25</v>
      </c>
      <c r="C26" s="105">
        <v>13510.392948275374</v>
      </c>
      <c r="D26" s="105">
        <v>14174.152458018145</v>
      </c>
      <c r="E26" s="106">
        <v>13780.600807240882</v>
      </c>
      <c r="F26" s="106">
        <v>14457.635507178507</v>
      </c>
      <c r="G26" s="1069">
        <v>-4.6828867666601761</v>
      </c>
      <c r="H26" s="107">
        <v>421.11825095057037</v>
      </c>
      <c r="I26" s="107">
        <v>-0.61741822273514058</v>
      </c>
      <c r="J26" s="108">
        <v>-31.331592689295039</v>
      </c>
      <c r="K26" s="108">
        <v>2.0218327183271834</v>
      </c>
      <c r="L26" s="1074">
        <v>-0.34192707924116839</v>
      </c>
    </row>
    <row r="27" spans="1:12" ht="15">
      <c r="A27" s="50" t="s">
        <v>114</v>
      </c>
      <c r="B27" s="51" t="s">
        <v>26</v>
      </c>
      <c r="C27" s="99">
        <v>13420.485294117647</v>
      </c>
      <c r="D27" s="99">
        <v>14046.699999999999</v>
      </c>
      <c r="E27" s="100">
        <v>13688.895</v>
      </c>
      <c r="F27" s="100">
        <v>14327.634</v>
      </c>
      <c r="G27" s="1065">
        <v>-4.4580912661504302</v>
      </c>
      <c r="H27" s="101">
        <v>409.7</v>
      </c>
      <c r="I27" s="101">
        <v>-0.53411022092740679</v>
      </c>
      <c r="J27" s="109">
        <v>-27.142857142857142</v>
      </c>
      <c r="K27" s="109">
        <v>1.17619926199262</v>
      </c>
      <c r="L27" s="1070">
        <v>-0.11985702388036645</v>
      </c>
    </row>
    <row r="28" spans="1:12" ht="15">
      <c r="A28" s="50" t="s">
        <v>114</v>
      </c>
      <c r="B28" s="51" t="s">
        <v>27</v>
      </c>
      <c r="C28" s="99">
        <v>13627.645098039216</v>
      </c>
      <c r="D28" s="99">
        <v>14319.579411764706</v>
      </c>
      <c r="E28" s="100">
        <v>13900.198</v>
      </c>
      <c r="F28" s="100">
        <v>14605.971</v>
      </c>
      <c r="G28" s="1065">
        <v>-4.8320854532711257</v>
      </c>
      <c r="H28" s="101">
        <v>437</v>
      </c>
      <c r="I28" s="101">
        <v>-0.25108422734536012</v>
      </c>
      <c r="J28" s="109">
        <v>-36.416184971098261</v>
      </c>
      <c r="K28" s="109">
        <v>0.84563345633456333</v>
      </c>
      <c r="L28" s="1070">
        <v>-0.22207005536080171</v>
      </c>
    </row>
    <row r="29" spans="1:12" ht="14.25">
      <c r="A29" s="48" t="s">
        <v>114</v>
      </c>
      <c r="B29" s="52" t="s">
        <v>28</v>
      </c>
      <c r="C29" s="110">
        <v>12967.286332010044</v>
      </c>
      <c r="D29" s="110">
        <v>13752.594806907866</v>
      </c>
      <c r="E29" s="111">
        <v>13226.632058650246</v>
      </c>
      <c r="F29" s="111">
        <v>14027.646703046023</v>
      </c>
      <c r="G29" s="1075">
        <v>-5.7102567618974946</v>
      </c>
      <c r="H29" s="112">
        <v>377.90062893081762</v>
      </c>
      <c r="I29" s="112">
        <v>0.10837871319118934</v>
      </c>
      <c r="J29" s="113">
        <v>-20.579420579420578</v>
      </c>
      <c r="K29" s="113">
        <v>12.223247232472325</v>
      </c>
      <c r="L29" s="1072">
        <v>-0.1324893595168124</v>
      </c>
    </row>
    <row r="30" spans="1:12" ht="15">
      <c r="A30" s="50" t="s">
        <v>114</v>
      </c>
      <c r="B30" s="51" t="s">
        <v>29</v>
      </c>
      <c r="C30" s="99">
        <v>12978.782352941176</v>
      </c>
      <c r="D30" s="99">
        <v>13705.101960784314</v>
      </c>
      <c r="E30" s="100">
        <v>13238.358</v>
      </c>
      <c r="F30" s="100">
        <v>13979.204</v>
      </c>
      <c r="G30" s="1065">
        <v>-5.2996293637320093</v>
      </c>
      <c r="H30" s="101">
        <v>367.8</v>
      </c>
      <c r="I30" s="101">
        <v>0.76712328767123594</v>
      </c>
      <c r="J30" s="109">
        <v>-10.416666666666668</v>
      </c>
      <c r="K30" s="109">
        <v>6.6113161131611324</v>
      </c>
      <c r="L30" s="1070">
        <v>0.68648737774176549</v>
      </c>
    </row>
    <row r="31" spans="1:12" ht="15">
      <c r="A31" s="50" t="s">
        <v>114</v>
      </c>
      <c r="B31" s="51" t="s">
        <v>30</v>
      </c>
      <c r="C31" s="99">
        <v>12954.50588235294</v>
      </c>
      <c r="D31" s="99">
        <v>13793.646078431373</v>
      </c>
      <c r="E31" s="100">
        <v>13213.596</v>
      </c>
      <c r="F31" s="100">
        <v>14069.519</v>
      </c>
      <c r="G31" s="1065">
        <v>-6.0835270914378858</v>
      </c>
      <c r="H31" s="101">
        <v>389.8</v>
      </c>
      <c r="I31" s="101">
        <v>0.20565552699229084</v>
      </c>
      <c r="J31" s="109">
        <v>-29.942418426103647</v>
      </c>
      <c r="K31" s="109">
        <v>5.6119311193111932</v>
      </c>
      <c r="L31" s="1070">
        <v>-0.81897673725857878</v>
      </c>
    </row>
    <row r="32" spans="1:12" ht="14.25">
      <c r="A32" s="48" t="s">
        <v>114</v>
      </c>
      <c r="B32" s="52" t="s">
        <v>31</v>
      </c>
      <c r="C32" s="110">
        <v>12575.152816383492</v>
      </c>
      <c r="D32" s="110">
        <v>13361.549249790403</v>
      </c>
      <c r="E32" s="111">
        <v>12826.655872711162</v>
      </c>
      <c r="F32" s="111">
        <v>13628.780234786213</v>
      </c>
      <c r="G32" s="1075">
        <v>-5.8855183534891937</v>
      </c>
      <c r="H32" s="112">
        <v>336.48197654941373</v>
      </c>
      <c r="I32" s="112">
        <v>-7.9317711660782886E-2</v>
      </c>
      <c r="J32" s="113">
        <v>-16.620111731843576</v>
      </c>
      <c r="K32" s="113">
        <v>22.947416974169741</v>
      </c>
      <c r="L32" s="1072">
        <v>0.85274314833501919</v>
      </c>
    </row>
    <row r="33" spans="1:12" ht="15">
      <c r="A33" s="50" t="s">
        <v>114</v>
      </c>
      <c r="B33" s="51" t="s">
        <v>32</v>
      </c>
      <c r="C33" s="99">
        <v>12601.700980392157</v>
      </c>
      <c r="D33" s="99">
        <v>13338.577450980392</v>
      </c>
      <c r="E33" s="100">
        <v>12853.735000000001</v>
      </c>
      <c r="F33" s="100">
        <v>13605.349</v>
      </c>
      <c r="G33" s="1065">
        <v>-5.5244007338584229</v>
      </c>
      <c r="H33" s="101">
        <v>326.39999999999998</v>
      </c>
      <c r="I33" s="101">
        <v>-6.123698714024662E-2</v>
      </c>
      <c r="J33" s="109">
        <v>-13.987671882408726</v>
      </c>
      <c r="K33" s="109">
        <v>13.945264452644526</v>
      </c>
      <c r="L33" s="1070">
        <v>0.92915632452010577</v>
      </c>
    </row>
    <row r="34" spans="1:12" ht="15.75" thickBot="1">
      <c r="A34" s="53" t="s">
        <v>114</v>
      </c>
      <c r="B34" s="54" t="s">
        <v>33</v>
      </c>
      <c r="C34" s="114">
        <v>12537.033333333333</v>
      </c>
      <c r="D34" s="114">
        <v>13392.167647058825</v>
      </c>
      <c r="E34" s="115">
        <v>12787.773999999999</v>
      </c>
      <c r="F34" s="115">
        <v>13660.011</v>
      </c>
      <c r="G34" s="1073">
        <v>-6.3853316077124758</v>
      </c>
      <c r="H34" s="109">
        <v>352.1</v>
      </c>
      <c r="I34" s="109">
        <v>0.22772559066325401</v>
      </c>
      <c r="J34" s="109">
        <v>-20.394289598912305</v>
      </c>
      <c r="K34" s="109">
        <v>9.0021525215252147</v>
      </c>
      <c r="L34" s="1070">
        <v>-7.6413176185084808E-2</v>
      </c>
    </row>
    <row r="35" spans="1:12" ht="15.75" thickBot="1">
      <c r="A35" s="55"/>
      <c r="B35" s="56"/>
      <c r="C35" s="116"/>
      <c r="D35" s="116"/>
      <c r="E35" s="116"/>
      <c r="F35" s="116"/>
      <c r="G35" s="1076"/>
      <c r="H35" s="117"/>
      <c r="I35" s="117"/>
      <c r="J35" s="117"/>
      <c r="K35" s="117"/>
      <c r="L35" s="1077"/>
    </row>
    <row r="36" spans="1:12" ht="15">
      <c r="A36" s="50" t="s">
        <v>115</v>
      </c>
      <c r="B36" s="57" t="s">
        <v>30</v>
      </c>
      <c r="C36" s="118">
        <v>12788.429411764706</v>
      </c>
      <c r="D36" s="118">
        <v>13540.763725490195</v>
      </c>
      <c r="E36" s="119">
        <v>13044.198</v>
      </c>
      <c r="F36" s="119">
        <v>13811.579</v>
      </c>
      <c r="G36" s="1078">
        <v>-5.556070019220825</v>
      </c>
      <c r="H36" s="120">
        <v>418.6</v>
      </c>
      <c r="I36" s="120">
        <v>0.28749401054145796</v>
      </c>
      <c r="J36" s="120">
        <v>-34.700854700854698</v>
      </c>
      <c r="K36" s="120">
        <v>2.9366543665436655</v>
      </c>
      <c r="L36" s="1079">
        <v>-0.67378814410251087</v>
      </c>
    </row>
    <row r="37" spans="1:12" ht="15.75" thickBot="1">
      <c r="A37" s="53" t="s">
        <v>115</v>
      </c>
      <c r="B37" s="54" t="s">
        <v>33</v>
      </c>
      <c r="C37" s="114">
        <v>12380.751960784313</v>
      </c>
      <c r="D37" s="114">
        <v>13259.599019607842</v>
      </c>
      <c r="E37" s="115">
        <v>12628.367</v>
      </c>
      <c r="F37" s="115">
        <v>13524.790999999999</v>
      </c>
      <c r="G37" s="1073">
        <v>-6.6280063033876031</v>
      </c>
      <c r="H37" s="109">
        <v>374</v>
      </c>
      <c r="I37" s="109">
        <v>-1.7341040462427804</v>
      </c>
      <c r="J37" s="109">
        <v>-19.428571428571427</v>
      </c>
      <c r="K37" s="109">
        <v>6.5036900369003687</v>
      </c>
      <c r="L37" s="1070">
        <v>2.3408607535436055E-2</v>
      </c>
    </row>
    <row r="38" spans="1:12" ht="15.75" thickBot="1">
      <c r="A38" s="55"/>
      <c r="B38" s="56"/>
      <c r="C38" s="116"/>
      <c r="D38" s="116"/>
      <c r="E38" s="116"/>
      <c r="F38" s="116"/>
      <c r="G38" s="1076"/>
      <c r="H38" s="117"/>
      <c r="I38" s="117"/>
      <c r="J38" s="117"/>
      <c r="K38" s="117"/>
      <c r="L38" s="1077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69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74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65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70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65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70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65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70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75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72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65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70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65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70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100</v>
      </c>
      <c r="E46" s="111" t="s">
        <v>100</v>
      </c>
      <c r="F46" s="111" t="s">
        <v>100</v>
      </c>
      <c r="G46" s="1075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072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100</v>
      </c>
      <c r="E47" s="100" t="s">
        <v>100</v>
      </c>
      <c r="F47" s="100" t="s">
        <v>100</v>
      </c>
      <c r="G47" s="1065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070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73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70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76"/>
      <c r="H49" s="117"/>
      <c r="I49" s="117"/>
      <c r="J49" s="117"/>
      <c r="K49" s="117"/>
      <c r="L49" s="1077"/>
    </row>
    <row r="50" spans="1:12" ht="14.25">
      <c r="A50" s="48" t="s">
        <v>24</v>
      </c>
      <c r="B50" s="49" t="s">
        <v>28</v>
      </c>
      <c r="C50" s="105">
        <v>11465.206562215048</v>
      </c>
      <c r="D50" s="105">
        <v>11594.400627772538</v>
      </c>
      <c r="E50" s="106">
        <v>11694.51069345935</v>
      </c>
      <c r="F50" s="106">
        <v>11826.28864032799</v>
      </c>
      <c r="G50" s="1069">
        <v>-1.1142798123434405</v>
      </c>
      <c r="H50" s="107">
        <v>342.59885386819485</v>
      </c>
      <c r="I50" s="107">
        <v>-2.3195809319495351</v>
      </c>
      <c r="J50" s="108">
        <v>-23.965141612200437</v>
      </c>
      <c r="K50" s="108">
        <v>2.6829643296432963</v>
      </c>
      <c r="L50" s="1074">
        <v>-0.14984440947908828</v>
      </c>
    </row>
    <row r="51" spans="1:12" ht="15">
      <c r="A51" s="50" t="s">
        <v>24</v>
      </c>
      <c r="B51" s="51" t="s">
        <v>29</v>
      </c>
      <c r="C51" s="99">
        <v>11202.499019607843</v>
      </c>
      <c r="D51" s="99">
        <v>10352.024509803921</v>
      </c>
      <c r="E51" s="100">
        <v>11426.549000000001</v>
      </c>
      <c r="F51" s="100">
        <v>10559.065000000001</v>
      </c>
      <c r="G51" s="1065">
        <v>8.2155380234897724</v>
      </c>
      <c r="H51" s="101">
        <v>308.60000000000002</v>
      </c>
      <c r="I51" s="101">
        <v>-13.411896745230067</v>
      </c>
      <c r="J51" s="109">
        <v>-46.153846153846153</v>
      </c>
      <c r="K51" s="109">
        <v>0.32287822878228783</v>
      </c>
      <c r="L51" s="1070">
        <v>-0.15851410597053572</v>
      </c>
    </row>
    <row r="52" spans="1:12" ht="15">
      <c r="A52" s="50" t="s">
        <v>24</v>
      </c>
      <c r="B52" s="51" t="s">
        <v>30</v>
      </c>
      <c r="C52" s="99">
        <v>11497.187254901961</v>
      </c>
      <c r="D52" s="99">
        <v>11820.464705882352</v>
      </c>
      <c r="E52" s="100">
        <v>11727.130999999999</v>
      </c>
      <c r="F52" s="100">
        <v>12056.874</v>
      </c>
      <c r="G52" s="1065">
        <v>-2.7348962923557165</v>
      </c>
      <c r="H52" s="101">
        <v>342.3</v>
      </c>
      <c r="I52" s="101">
        <v>0.116993272886819</v>
      </c>
      <c r="J52" s="109">
        <v>-11.836734693877551</v>
      </c>
      <c r="K52" s="109">
        <v>1.6605166051660518</v>
      </c>
      <c r="L52" s="1070">
        <v>0.14845093831423428</v>
      </c>
    </row>
    <row r="53" spans="1:12" ht="15">
      <c r="A53" s="50" t="s">
        <v>24</v>
      </c>
      <c r="B53" s="51" t="s">
        <v>35</v>
      </c>
      <c r="C53" s="99">
        <v>11497.050980392158</v>
      </c>
      <c r="D53" s="99">
        <v>11910.121568627452</v>
      </c>
      <c r="E53" s="100">
        <v>11726.992</v>
      </c>
      <c r="F53" s="100">
        <v>12148.324000000001</v>
      </c>
      <c r="G53" s="1065">
        <v>-3.4682315025513013</v>
      </c>
      <c r="H53" s="101">
        <v>359</v>
      </c>
      <c r="I53" s="101">
        <v>-1.2107870115575061</v>
      </c>
      <c r="J53" s="109">
        <v>-33.088235294117645</v>
      </c>
      <c r="K53" s="109">
        <v>0.69956949569495697</v>
      </c>
      <c r="L53" s="1070">
        <v>-0.13978124182278662</v>
      </c>
    </row>
    <row r="54" spans="1:12" ht="14.25">
      <c r="A54" s="48" t="s">
        <v>24</v>
      </c>
      <c r="B54" s="52" t="s">
        <v>31</v>
      </c>
      <c r="C54" s="110">
        <v>10676.282575829729</v>
      </c>
      <c r="D54" s="110">
        <v>11188.40226349864</v>
      </c>
      <c r="E54" s="111">
        <v>10889.808227346324</v>
      </c>
      <c r="F54" s="111">
        <v>11412.170308768613</v>
      </c>
      <c r="G54" s="1075">
        <v>-4.5772369960245722</v>
      </c>
      <c r="H54" s="112">
        <v>300.02099629477152</v>
      </c>
      <c r="I54" s="112">
        <v>0.52587063316119065</v>
      </c>
      <c r="J54" s="113">
        <v>-18.462571332661966</v>
      </c>
      <c r="K54" s="113">
        <v>18.673124231242312</v>
      </c>
      <c r="L54" s="1072">
        <v>0.28764006164408684</v>
      </c>
    </row>
    <row r="55" spans="1:12" ht="15">
      <c r="A55" s="50" t="s">
        <v>24</v>
      </c>
      <c r="B55" s="51" t="s">
        <v>32</v>
      </c>
      <c r="C55" s="99">
        <v>10360.90980392157</v>
      </c>
      <c r="D55" s="99">
        <v>11028.710784313726</v>
      </c>
      <c r="E55" s="100">
        <v>10568.128000000001</v>
      </c>
      <c r="F55" s="100">
        <v>11249.285</v>
      </c>
      <c r="G55" s="1065">
        <v>-6.0551137250056275</v>
      </c>
      <c r="H55" s="101">
        <v>272.89999999999998</v>
      </c>
      <c r="I55" s="101">
        <v>-0.72753728628592218</v>
      </c>
      <c r="J55" s="109">
        <v>-33.625987708516242</v>
      </c>
      <c r="K55" s="109">
        <v>5.8118081180811805</v>
      </c>
      <c r="L55" s="1070">
        <v>-1.2177543086299227</v>
      </c>
    </row>
    <row r="56" spans="1:12" ht="15">
      <c r="A56" s="50" t="s">
        <v>24</v>
      </c>
      <c r="B56" s="51" t="s">
        <v>33</v>
      </c>
      <c r="C56" s="99">
        <v>10793.248039215685</v>
      </c>
      <c r="D56" s="99">
        <v>11274.25980392157</v>
      </c>
      <c r="E56" s="100">
        <v>11009.112999999999</v>
      </c>
      <c r="F56" s="100">
        <v>11499.745000000001</v>
      </c>
      <c r="G56" s="1065">
        <v>-4.2664598215004021</v>
      </c>
      <c r="H56" s="101">
        <v>304.60000000000002</v>
      </c>
      <c r="I56" s="101">
        <v>-9.8392915710053971E-2</v>
      </c>
      <c r="J56" s="109">
        <v>-6.8055555555555554</v>
      </c>
      <c r="K56" s="109">
        <v>10.316728167281672</v>
      </c>
      <c r="L56" s="1070">
        <v>1.4294850641526224</v>
      </c>
    </row>
    <row r="57" spans="1:12" ht="15">
      <c r="A57" s="50" t="s">
        <v>24</v>
      </c>
      <c r="B57" s="51" t="s">
        <v>36</v>
      </c>
      <c r="C57" s="99">
        <v>10828.005882352942</v>
      </c>
      <c r="D57" s="99">
        <v>11278.363725490197</v>
      </c>
      <c r="E57" s="100">
        <v>11044.566000000001</v>
      </c>
      <c r="F57" s="100">
        <v>11503.931</v>
      </c>
      <c r="G57" s="1065">
        <v>-3.9931133105718364</v>
      </c>
      <c r="H57" s="101">
        <v>343.4</v>
      </c>
      <c r="I57" s="101">
        <v>0.3213555360794525</v>
      </c>
      <c r="J57" s="109">
        <v>-17.25</v>
      </c>
      <c r="K57" s="109">
        <v>2.5445879458794587</v>
      </c>
      <c r="L57" s="1070">
        <v>7.5909306121388909E-2</v>
      </c>
    </row>
    <row r="58" spans="1:12" ht="14.25">
      <c r="A58" s="48" t="s">
        <v>24</v>
      </c>
      <c r="B58" s="52" t="s">
        <v>37</v>
      </c>
      <c r="C58" s="110">
        <v>9073.8888281395502</v>
      </c>
      <c r="D58" s="110">
        <v>9312.3878836690437</v>
      </c>
      <c r="E58" s="111">
        <v>9255.3666047023416</v>
      </c>
      <c r="F58" s="111">
        <v>9498.6356413424255</v>
      </c>
      <c r="G58" s="1075">
        <v>-2.5610945174195892</v>
      </c>
      <c r="H58" s="112">
        <v>237.19166666666666</v>
      </c>
      <c r="I58" s="112">
        <v>1.4187670036511619</v>
      </c>
      <c r="J58" s="113">
        <v>-31.707317073170731</v>
      </c>
      <c r="K58" s="113">
        <v>8.3948339483394836</v>
      </c>
      <c r="L58" s="1072">
        <v>-1.4737089140933985</v>
      </c>
    </row>
    <row r="59" spans="1:12" ht="15">
      <c r="A59" s="50" t="s">
        <v>24</v>
      </c>
      <c r="B59" s="51" t="s">
        <v>102</v>
      </c>
      <c r="C59" s="121">
        <v>8424.5343137254895</v>
      </c>
      <c r="D59" s="121">
        <v>8934.2352941176468</v>
      </c>
      <c r="E59" s="122">
        <v>8593.0249999999996</v>
      </c>
      <c r="F59" s="122">
        <v>9112.92</v>
      </c>
      <c r="G59" s="1080">
        <v>-5.7050319765783133</v>
      </c>
      <c r="H59" s="123">
        <v>215</v>
      </c>
      <c r="I59" s="123">
        <v>-0.78449469312412956</v>
      </c>
      <c r="J59" s="124">
        <v>-45.766590389016024</v>
      </c>
      <c r="K59" s="124">
        <v>3.6439114391143912</v>
      </c>
      <c r="L59" s="1081">
        <v>-1.7501513887569908</v>
      </c>
    </row>
    <row r="60" spans="1:12" ht="15">
      <c r="A60" s="50" t="s">
        <v>24</v>
      </c>
      <c r="B60" s="51" t="s">
        <v>38</v>
      </c>
      <c r="C60" s="99">
        <v>9289.9088235294112</v>
      </c>
      <c r="D60" s="99">
        <v>9533.9764705882353</v>
      </c>
      <c r="E60" s="100">
        <v>9475.7070000000003</v>
      </c>
      <c r="F60" s="100">
        <v>9724.6560000000009</v>
      </c>
      <c r="G60" s="1065">
        <v>-2.5599774429038979</v>
      </c>
      <c r="H60" s="101">
        <v>244.1</v>
      </c>
      <c r="I60" s="101">
        <v>-1.0539116335630296</v>
      </c>
      <c r="J60" s="109">
        <v>-19.830508474576273</v>
      </c>
      <c r="K60" s="109">
        <v>3.6362238622386225</v>
      </c>
      <c r="L60" s="1070">
        <v>-5.0771314045299221E-3</v>
      </c>
    </row>
    <row r="61" spans="1:12" ht="15.75" thickBot="1">
      <c r="A61" s="50" t="s">
        <v>24</v>
      </c>
      <c r="B61" s="51" t="s">
        <v>39</v>
      </c>
      <c r="C61" s="99">
        <v>10064.109803921569</v>
      </c>
      <c r="D61" s="99">
        <v>10321.160784313726</v>
      </c>
      <c r="E61" s="100">
        <v>10265.392</v>
      </c>
      <c r="F61" s="100">
        <v>10527.584000000001</v>
      </c>
      <c r="G61" s="1065">
        <v>-2.4905239416755154</v>
      </c>
      <c r="H61" s="101">
        <v>287.2</v>
      </c>
      <c r="I61" s="101">
        <v>-0.62283737024221841</v>
      </c>
      <c r="J61" s="109">
        <v>7.4074074074074066</v>
      </c>
      <c r="K61" s="109">
        <v>1.1146986469864699</v>
      </c>
      <c r="L61" s="1070">
        <v>0.28151960606812154</v>
      </c>
    </row>
    <row r="62" spans="1:12" ht="15.75" thickBot="1">
      <c r="A62" s="55"/>
      <c r="B62" s="56"/>
      <c r="C62" s="116"/>
      <c r="D62" s="116"/>
      <c r="E62" s="116"/>
      <c r="F62" s="116"/>
      <c r="G62" s="1076"/>
      <c r="H62" s="117"/>
      <c r="I62" s="117"/>
      <c r="J62" s="117"/>
      <c r="K62" s="117"/>
      <c r="L62" s="1077"/>
    </row>
    <row r="63" spans="1:12" ht="14.25">
      <c r="A63" s="48" t="s">
        <v>117</v>
      </c>
      <c r="B63" s="52" t="s">
        <v>25</v>
      </c>
      <c r="C63" s="110">
        <v>13789.544888514934</v>
      </c>
      <c r="D63" s="110">
        <v>14017.101744252479</v>
      </c>
      <c r="E63" s="111">
        <v>14065.335786285234</v>
      </c>
      <c r="F63" s="111">
        <v>14297.443779137529</v>
      </c>
      <c r="G63" s="1075">
        <v>-1.6234230148957258</v>
      </c>
      <c r="H63" s="112">
        <v>327.84827586206899</v>
      </c>
      <c r="I63" s="112">
        <v>-1.9184895490369762</v>
      </c>
      <c r="J63" s="113">
        <v>-5.8441558441558437</v>
      </c>
      <c r="K63" s="113">
        <v>1.1146986469864699</v>
      </c>
      <c r="L63" s="1072">
        <v>0.16425737067961321</v>
      </c>
    </row>
    <row r="64" spans="1:12" ht="15">
      <c r="A64" s="50" t="s">
        <v>117</v>
      </c>
      <c r="B64" s="51" t="s">
        <v>26</v>
      </c>
      <c r="C64" s="99">
        <v>13922.599999999999</v>
      </c>
      <c r="D64" s="99">
        <v>13843.708823529412</v>
      </c>
      <c r="E64" s="100">
        <v>14201.052</v>
      </c>
      <c r="F64" s="100">
        <v>14120.583000000001</v>
      </c>
      <c r="G64" s="1065">
        <v>0.56987023836054884</v>
      </c>
      <c r="H64" s="101">
        <v>308.39999999999998</v>
      </c>
      <c r="I64" s="101">
        <v>-3.9850560398505639</v>
      </c>
      <c r="J64" s="109">
        <v>9.7560975609756095</v>
      </c>
      <c r="K64" s="109">
        <v>0.34594095940959407</v>
      </c>
      <c r="L64" s="1070">
        <v>9.2901398834391913E-2</v>
      </c>
    </row>
    <row r="65" spans="1:12" ht="15">
      <c r="A65" s="50" t="s">
        <v>117</v>
      </c>
      <c r="B65" s="51" t="s">
        <v>27</v>
      </c>
      <c r="C65" s="99">
        <v>13734.678431372547</v>
      </c>
      <c r="D65" s="99">
        <v>14076.709803921569</v>
      </c>
      <c r="E65" s="100">
        <v>14009.371999999999</v>
      </c>
      <c r="F65" s="100">
        <v>14358.244000000001</v>
      </c>
      <c r="G65" s="1065">
        <v>-2.4297678741216626</v>
      </c>
      <c r="H65" s="101">
        <v>336.6</v>
      </c>
      <c r="I65" s="101">
        <v>-0.70796460176990483</v>
      </c>
      <c r="J65" s="109">
        <v>-11.504424778761061</v>
      </c>
      <c r="K65" s="109">
        <v>0.76875768757687579</v>
      </c>
      <c r="L65" s="1070">
        <v>7.1355971845221244E-2</v>
      </c>
    </row>
    <row r="66" spans="1:12" ht="14.25">
      <c r="A66" s="48" t="s">
        <v>117</v>
      </c>
      <c r="B66" s="52" t="s">
        <v>28</v>
      </c>
      <c r="C66" s="110">
        <v>13324.310289555227</v>
      </c>
      <c r="D66" s="110">
        <v>13673.398412359147</v>
      </c>
      <c r="E66" s="111">
        <v>13590.796495346332</v>
      </c>
      <c r="F66" s="111">
        <v>13946.86638060633</v>
      </c>
      <c r="G66" s="1075">
        <v>-2.5530457921008503</v>
      </c>
      <c r="H66" s="112">
        <v>305.11913303437967</v>
      </c>
      <c r="I66" s="112">
        <v>-0.2111508793120877</v>
      </c>
      <c r="J66" s="113">
        <v>-8.7934560327198366</v>
      </c>
      <c r="K66" s="113">
        <v>10.285977859778598</v>
      </c>
      <c r="L66" s="1072">
        <v>1.2320989484658771</v>
      </c>
    </row>
    <row r="67" spans="1:12" ht="15">
      <c r="A67" s="50" t="s">
        <v>117</v>
      </c>
      <c r="B67" s="51" t="s">
        <v>29</v>
      </c>
      <c r="C67" s="99">
        <v>13260.008823529412</v>
      </c>
      <c r="D67" s="99">
        <v>13568.957843137254</v>
      </c>
      <c r="E67" s="100">
        <v>13525.209000000001</v>
      </c>
      <c r="F67" s="100">
        <v>13840.337</v>
      </c>
      <c r="G67" s="1065">
        <v>-2.2768809747912844</v>
      </c>
      <c r="H67" s="101">
        <v>280.39999999999998</v>
      </c>
      <c r="I67" s="101">
        <v>-1.3023583245336308</v>
      </c>
      <c r="J67" s="109">
        <v>-18.875502008032129</v>
      </c>
      <c r="K67" s="109">
        <v>1.552890528905289</v>
      </c>
      <c r="L67" s="1070">
        <v>1.6138075655890649E-2</v>
      </c>
    </row>
    <row r="68" spans="1:12" ht="15">
      <c r="A68" s="50" t="s">
        <v>117</v>
      </c>
      <c r="B68" s="51" t="s">
        <v>30</v>
      </c>
      <c r="C68" s="99">
        <v>13298.88137254902</v>
      </c>
      <c r="D68" s="99">
        <v>13740.440196078431</v>
      </c>
      <c r="E68" s="100">
        <v>13564.859</v>
      </c>
      <c r="F68" s="100">
        <v>14015.249</v>
      </c>
      <c r="G68" s="1065">
        <v>-3.2135711609547526</v>
      </c>
      <c r="H68" s="101">
        <v>302.39999999999998</v>
      </c>
      <c r="I68" s="101">
        <v>-0.52631578947369162</v>
      </c>
      <c r="J68" s="109">
        <v>-8.5393258426966288</v>
      </c>
      <c r="K68" s="109">
        <v>6.2576875768757683</v>
      </c>
      <c r="L68" s="1070">
        <v>0.76487760341406297</v>
      </c>
    </row>
    <row r="69" spans="1:12" ht="15">
      <c r="A69" s="50" t="s">
        <v>117</v>
      </c>
      <c r="B69" s="51" t="s">
        <v>35</v>
      </c>
      <c r="C69" s="99">
        <v>13418.204901960784</v>
      </c>
      <c r="D69" s="99">
        <v>13573.143137254901</v>
      </c>
      <c r="E69" s="100">
        <v>13686.569</v>
      </c>
      <c r="F69" s="100">
        <v>13844.606</v>
      </c>
      <c r="G69" s="1065">
        <v>-1.1415059410141413</v>
      </c>
      <c r="H69" s="101">
        <v>327.5</v>
      </c>
      <c r="I69" s="101">
        <v>0.1529051987767584</v>
      </c>
      <c r="J69" s="109">
        <v>-1.8292682926829267</v>
      </c>
      <c r="K69" s="109">
        <v>2.4753997539975403</v>
      </c>
      <c r="L69" s="1070">
        <v>0.45108326939592303</v>
      </c>
    </row>
    <row r="70" spans="1:12" ht="14.25">
      <c r="A70" s="48" t="s">
        <v>117</v>
      </c>
      <c r="B70" s="52" t="s">
        <v>31</v>
      </c>
      <c r="C70" s="110">
        <v>12669.748782410703</v>
      </c>
      <c r="D70" s="110">
        <v>12841.672463692403</v>
      </c>
      <c r="E70" s="111">
        <v>12923.143758058917</v>
      </c>
      <c r="F70" s="111">
        <v>13098.505912966251</v>
      </c>
      <c r="G70" s="1075">
        <v>-1.3387950967273494</v>
      </c>
      <c r="H70" s="112">
        <v>272.98035375868602</v>
      </c>
      <c r="I70" s="112">
        <v>0.46851316407708016</v>
      </c>
      <c r="J70" s="113">
        <v>-17.851582771146859</v>
      </c>
      <c r="K70" s="113">
        <v>12.169434194341944</v>
      </c>
      <c r="L70" s="1072">
        <v>0.27657484730744386</v>
      </c>
    </row>
    <row r="71" spans="1:12" ht="15">
      <c r="A71" s="50" t="s">
        <v>117</v>
      </c>
      <c r="B71" s="51" t="s">
        <v>32</v>
      </c>
      <c r="C71" s="99">
        <v>12437.608823529412</v>
      </c>
      <c r="D71" s="99">
        <v>12655.504901960783</v>
      </c>
      <c r="E71" s="100">
        <v>12686.361000000001</v>
      </c>
      <c r="F71" s="100">
        <v>12908.615</v>
      </c>
      <c r="G71" s="1065">
        <v>-1.7217493898454557</v>
      </c>
      <c r="H71" s="101">
        <v>247.5</v>
      </c>
      <c r="I71" s="101">
        <v>1.3098649201801018</v>
      </c>
      <c r="J71" s="109">
        <v>-21.29471890971039</v>
      </c>
      <c r="K71" s="109">
        <v>3.5516605166051658</v>
      </c>
      <c r="L71" s="1070">
        <v>-7.1125387239800997E-2</v>
      </c>
    </row>
    <row r="72" spans="1:12" ht="15">
      <c r="A72" s="50" t="s">
        <v>117</v>
      </c>
      <c r="B72" s="51" t="s">
        <v>33</v>
      </c>
      <c r="C72" s="99">
        <v>12816.467647058824</v>
      </c>
      <c r="D72" s="99">
        <v>12927.591176470589</v>
      </c>
      <c r="E72" s="100">
        <v>13072.797</v>
      </c>
      <c r="F72" s="100">
        <v>13186.143</v>
      </c>
      <c r="G72" s="1065">
        <v>-0.85958418621730059</v>
      </c>
      <c r="H72" s="101">
        <v>277.3</v>
      </c>
      <c r="I72" s="101">
        <v>-0.57368232341339764</v>
      </c>
      <c r="J72" s="101">
        <v>-18.946395563770796</v>
      </c>
      <c r="K72" s="101">
        <v>6.7420049200492009</v>
      </c>
      <c r="L72" s="1066">
        <v>6.4229199503622603E-2</v>
      </c>
    </row>
    <row r="73" spans="1:12" ht="15.75" thickBot="1">
      <c r="A73" s="60" t="s">
        <v>117</v>
      </c>
      <c r="B73" s="61" t="s">
        <v>36</v>
      </c>
      <c r="C73" s="102">
        <v>12547.259803921568</v>
      </c>
      <c r="D73" s="102">
        <v>12851.455882352942</v>
      </c>
      <c r="E73" s="103">
        <v>12798.205</v>
      </c>
      <c r="F73" s="103">
        <v>13108.485000000001</v>
      </c>
      <c r="G73" s="1067">
        <v>-2.3670164782581713</v>
      </c>
      <c r="H73" s="104">
        <v>305.7</v>
      </c>
      <c r="I73" s="104">
        <v>0.59230009871668698</v>
      </c>
      <c r="J73" s="104">
        <v>-5.4263565891472867</v>
      </c>
      <c r="K73" s="104">
        <v>1.8757687576875768</v>
      </c>
      <c r="L73" s="1068">
        <v>0.28347103504362181</v>
      </c>
    </row>
    <row r="74" spans="1:12">
      <c r="A74" s="4"/>
      <c r="B74" s="4"/>
      <c r="C74" s="734"/>
      <c r="D74" s="734"/>
      <c r="E74" s="734"/>
      <c r="F74" s="734"/>
      <c r="G74" s="735"/>
      <c r="H74" s="735"/>
      <c r="I74" s="735"/>
      <c r="J74" s="735"/>
      <c r="K74" s="735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4"/>
    </row>
    <row r="76" spans="1:12" ht="21" thickBot="1">
      <c r="A76" s="28" t="s">
        <v>343</v>
      </c>
      <c r="B76" s="29"/>
      <c r="C76" s="29"/>
      <c r="D76" s="29"/>
      <c r="E76" s="29"/>
      <c r="F76" s="29"/>
      <c r="G76" s="908"/>
      <c r="H76" s="908"/>
      <c r="I76" s="908"/>
      <c r="J76" s="908"/>
      <c r="K76" s="908"/>
      <c r="L76" s="1005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01"/>
      <c r="H77" s="1187" t="s">
        <v>10</v>
      </c>
      <c r="I77" s="1188"/>
      <c r="J77" s="967" t="s">
        <v>11</v>
      </c>
      <c r="K77" s="32" t="s">
        <v>12</v>
      </c>
      <c r="L77" s="1002"/>
    </row>
    <row r="78" spans="1:12" ht="15.75" customHeight="1">
      <c r="A78" s="33" t="s">
        <v>13</v>
      </c>
      <c r="B78" s="34" t="s">
        <v>14</v>
      </c>
      <c r="C78" s="705" t="s">
        <v>40</v>
      </c>
      <c r="D78" s="705" t="s">
        <v>40</v>
      </c>
      <c r="E78" s="706" t="s">
        <v>41</v>
      </c>
      <c r="F78" s="707"/>
      <c r="G78" s="1053"/>
      <c r="H78" s="1189" t="s">
        <v>15</v>
      </c>
      <c r="I78" s="1190"/>
      <c r="J78" s="968" t="s">
        <v>16</v>
      </c>
      <c r="K78" s="86" t="s">
        <v>17</v>
      </c>
      <c r="L78" s="1003"/>
    </row>
    <row r="79" spans="1:12" ht="33" customHeight="1" thickBot="1">
      <c r="A79" s="35" t="s">
        <v>18</v>
      </c>
      <c r="B79" s="36" t="s">
        <v>19</v>
      </c>
      <c r="C79" s="715" t="s">
        <v>382</v>
      </c>
      <c r="D79" s="1097" t="s">
        <v>364</v>
      </c>
      <c r="E79" s="906" t="s">
        <v>382</v>
      </c>
      <c r="F79" s="907" t="s">
        <v>364</v>
      </c>
      <c r="G79" s="1052" t="s">
        <v>20</v>
      </c>
      <c r="H79" s="85" t="s">
        <v>382</v>
      </c>
      <c r="I79" s="1054" t="s">
        <v>20</v>
      </c>
      <c r="J79" s="1055" t="s">
        <v>20</v>
      </c>
      <c r="K79" s="716" t="s">
        <v>382</v>
      </c>
      <c r="L79" s="1056" t="s">
        <v>21</v>
      </c>
    </row>
    <row r="80" spans="1:12" ht="15" thickBot="1">
      <c r="A80" s="37" t="s">
        <v>22</v>
      </c>
      <c r="B80" s="38" t="s">
        <v>23</v>
      </c>
      <c r="C80" s="87">
        <v>12328.446254602955</v>
      </c>
      <c r="D80" s="87">
        <v>12849.460050217856</v>
      </c>
      <c r="E80" s="88">
        <v>12575.015179695014</v>
      </c>
      <c r="F80" s="714">
        <v>13106.449251222213</v>
      </c>
      <c r="G80" s="1057">
        <v>-4.054752445462233</v>
      </c>
      <c r="H80" s="89">
        <v>322.10641173561896</v>
      </c>
      <c r="I80" s="89">
        <v>-0.77641281245166716</v>
      </c>
      <c r="J80" s="90">
        <v>-26.272937173411108</v>
      </c>
      <c r="K80" s="89">
        <v>100</v>
      </c>
      <c r="L80" s="1058" t="s">
        <v>23</v>
      </c>
    </row>
    <row r="81" spans="1:12" ht="15" thickBot="1">
      <c r="A81" s="39"/>
      <c r="B81" s="40"/>
      <c r="C81" s="91"/>
      <c r="D81" s="91"/>
      <c r="E81" s="91"/>
      <c r="F81" s="91"/>
      <c r="G81" s="1059"/>
      <c r="H81" s="90"/>
      <c r="I81" s="90"/>
      <c r="J81" s="90"/>
      <c r="K81" s="90"/>
      <c r="L81" s="1060"/>
    </row>
    <row r="82" spans="1:12" ht="15">
      <c r="A82" s="41" t="s">
        <v>108</v>
      </c>
      <c r="B82" s="42" t="s">
        <v>23</v>
      </c>
      <c r="C82" s="92">
        <v>12533.655586679117</v>
      </c>
      <c r="D82" s="92">
        <v>13258.484772149599</v>
      </c>
      <c r="E82" s="93">
        <v>12784.328698412699</v>
      </c>
      <c r="F82" s="93">
        <v>13523.654467592591</v>
      </c>
      <c r="G82" s="1061">
        <v>-5.4669081567528588</v>
      </c>
      <c r="H82" s="94">
        <v>210</v>
      </c>
      <c r="I82" s="94">
        <v>-22.222222222222221</v>
      </c>
      <c r="J82" s="94">
        <v>-62.5</v>
      </c>
      <c r="K82" s="94">
        <v>4.9447832536673814E-2</v>
      </c>
      <c r="L82" s="1062">
        <v>-4.7769326291859412E-2</v>
      </c>
    </row>
    <row r="83" spans="1:12" ht="15">
      <c r="A83" s="50" t="s">
        <v>109</v>
      </c>
      <c r="B83" s="95" t="s">
        <v>23</v>
      </c>
      <c r="C83" s="96">
        <v>12834.795997496416</v>
      </c>
      <c r="D83" s="96">
        <v>13543.474113179502</v>
      </c>
      <c r="E83" s="97">
        <v>13091.491917446345</v>
      </c>
      <c r="F83" s="97">
        <v>13814.343595443092</v>
      </c>
      <c r="G83" s="1063">
        <v>-5.2326169028776164</v>
      </c>
      <c r="H83" s="98">
        <v>353.77522895769738</v>
      </c>
      <c r="I83" s="98">
        <v>-0.42830497276192214</v>
      </c>
      <c r="J83" s="98">
        <v>-24.819672131147541</v>
      </c>
      <c r="K83" s="98">
        <v>37.794626668864353</v>
      </c>
      <c r="L83" s="1064">
        <v>0.73058486548605828</v>
      </c>
    </row>
    <row r="84" spans="1:12" ht="15">
      <c r="A84" s="43" t="s">
        <v>110</v>
      </c>
      <c r="B84" s="44" t="s">
        <v>23</v>
      </c>
      <c r="C84" s="99">
        <v>12651.064493449363</v>
      </c>
      <c r="D84" s="99">
        <v>13392.115897675252</v>
      </c>
      <c r="E84" s="100">
        <v>12904.085783318351</v>
      </c>
      <c r="F84" s="100">
        <v>13659.958215628758</v>
      </c>
      <c r="G84" s="1065">
        <v>-5.533490076460053</v>
      </c>
      <c r="H84" s="101">
        <v>399.55330812854447</v>
      </c>
      <c r="I84" s="101">
        <v>1.4517503842940946</v>
      </c>
      <c r="J84" s="101">
        <v>-49.905303030303031</v>
      </c>
      <c r="K84" s="101">
        <v>8.7193011373001479</v>
      </c>
      <c r="L84" s="1066">
        <v>-4.1133638280662375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65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66" t="s">
        <v>100</v>
      </c>
    </row>
    <row r="86" spans="1:12" ht="15">
      <c r="A86" s="43" t="s">
        <v>98</v>
      </c>
      <c r="B86" s="44" t="s">
        <v>23</v>
      </c>
      <c r="C86" s="99">
        <v>10436.828282638826</v>
      </c>
      <c r="D86" s="99">
        <v>10753.1790240177</v>
      </c>
      <c r="E86" s="100">
        <v>10645.564848291602</v>
      </c>
      <c r="F86" s="100">
        <v>10968.242604498053</v>
      </c>
      <c r="G86" s="1065">
        <v>-2.9419275980832276</v>
      </c>
      <c r="H86" s="101">
        <v>281.77680288461539</v>
      </c>
      <c r="I86" s="101">
        <v>0.89501310816388935</v>
      </c>
      <c r="J86" s="101">
        <v>-23.317972350230416</v>
      </c>
      <c r="K86" s="101">
        <v>27.427064447008405</v>
      </c>
      <c r="L86" s="1066">
        <v>1.0569101147687618</v>
      </c>
    </row>
    <row r="87" spans="1:12" ht="15.75" thickBot="1">
      <c r="A87" s="45" t="s">
        <v>112</v>
      </c>
      <c r="B87" s="46" t="s">
        <v>23</v>
      </c>
      <c r="C87" s="102">
        <v>13210.956482435004</v>
      </c>
      <c r="D87" s="102">
        <v>13367.160101161369</v>
      </c>
      <c r="E87" s="103">
        <v>13475.175612083704</v>
      </c>
      <c r="F87" s="103">
        <v>13634.503303184598</v>
      </c>
      <c r="G87" s="1067">
        <v>-1.1685624885483015</v>
      </c>
      <c r="H87" s="104">
        <v>292.86609632446135</v>
      </c>
      <c r="I87" s="104">
        <v>1.0660011580708622</v>
      </c>
      <c r="J87" s="104">
        <v>-18.868894601542415</v>
      </c>
      <c r="K87" s="104">
        <v>26.009559914290424</v>
      </c>
      <c r="L87" s="1068">
        <v>2.3736381741032808</v>
      </c>
    </row>
    <row r="88" spans="1:12" ht="15" thickBot="1">
      <c r="A88" s="39"/>
      <c r="B88" s="47"/>
      <c r="C88" s="91"/>
      <c r="D88" s="91"/>
      <c r="E88" s="91"/>
      <c r="F88" s="91"/>
      <c r="G88" s="1059"/>
      <c r="H88" s="90"/>
      <c r="I88" s="90"/>
      <c r="J88" s="90"/>
      <c r="K88" s="90"/>
      <c r="L88" s="1060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69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74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65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70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65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70" t="s">
        <v>100</v>
      </c>
    </row>
    <row r="92" spans="1:12" ht="14.25">
      <c r="A92" s="48" t="s">
        <v>113</v>
      </c>
      <c r="B92" s="52" t="s">
        <v>28</v>
      </c>
      <c r="C92" s="110" t="s">
        <v>100</v>
      </c>
      <c r="D92" s="110" t="s">
        <v>257</v>
      </c>
      <c r="E92" s="111" t="s">
        <v>100</v>
      </c>
      <c r="F92" s="111" t="s">
        <v>257</v>
      </c>
      <c r="G92" s="1075" t="s">
        <v>100</v>
      </c>
      <c r="H92" s="112" t="s">
        <v>100</v>
      </c>
      <c r="I92" s="112" t="s">
        <v>100</v>
      </c>
      <c r="J92" s="113" t="s">
        <v>100</v>
      </c>
      <c r="K92" s="113" t="s">
        <v>100</v>
      </c>
      <c r="L92" s="1072" t="s">
        <v>100</v>
      </c>
    </row>
    <row r="93" spans="1:12" ht="15">
      <c r="A93" s="50" t="s">
        <v>113</v>
      </c>
      <c r="B93" s="51" t="s">
        <v>29</v>
      </c>
      <c r="C93" s="99" t="s">
        <v>100</v>
      </c>
      <c r="D93" s="99" t="s">
        <v>257</v>
      </c>
      <c r="E93" s="100" t="s">
        <v>100</v>
      </c>
      <c r="F93" s="100" t="s">
        <v>257</v>
      </c>
      <c r="G93" s="1065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070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100</v>
      </c>
      <c r="E94" s="100" t="s">
        <v>100</v>
      </c>
      <c r="F94" s="100" t="s">
        <v>100</v>
      </c>
      <c r="G94" s="1065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70" t="s">
        <v>100</v>
      </c>
    </row>
    <row r="95" spans="1:12" ht="14.25">
      <c r="A95" s="48" t="s">
        <v>113</v>
      </c>
      <c r="B95" s="52" t="s">
        <v>31</v>
      </c>
      <c r="C95" s="110">
        <v>12533.655586679117</v>
      </c>
      <c r="D95" s="110">
        <v>12816.5931372549</v>
      </c>
      <c r="E95" s="111">
        <v>12784.328698412699</v>
      </c>
      <c r="F95" s="111">
        <v>13072.924999999999</v>
      </c>
      <c r="G95" s="1075">
        <v>-2.2075878320062294</v>
      </c>
      <c r="H95" s="112">
        <v>210</v>
      </c>
      <c r="I95" s="112">
        <v>-5.6179775280898872</v>
      </c>
      <c r="J95" s="113">
        <v>-25</v>
      </c>
      <c r="K95" s="113">
        <v>4.9447832536673814E-2</v>
      </c>
      <c r="L95" s="1072">
        <v>8.3925312240720057E-4</v>
      </c>
    </row>
    <row r="96" spans="1:12" ht="15">
      <c r="A96" s="50" t="s">
        <v>113</v>
      </c>
      <c r="B96" s="51" t="s">
        <v>32</v>
      </c>
      <c r="C96" s="99" t="s">
        <v>257</v>
      </c>
      <c r="D96" s="99">
        <v>12816.5931372549</v>
      </c>
      <c r="E96" s="100" t="s">
        <v>257</v>
      </c>
      <c r="F96" s="100">
        <v>13072.924999999999</v>
      </c>
      <c r="G96" s="1065" t="s">
        <v>100</v>
      </c>
      <c r="H96" s="101" t="s">
        <v>257</v>
      </c>
      <c r="I96" s="101" t="s">
        <v>100</v>
      </c>
      <c r="J96" s="109" t="s">
        <v>100</v>
      </c>
      <c r="K96" s="109" t="s">
        <v>257</v>
      </c>
      <c r="L96" s="1070" t="s">
        <v>100</v>
      </c>
    </row>
    <row r="97" spans="1:12" ht="15.75" thickBot="1">
      <c r="A97" s="53" t="s">
        <v>113</v>
      </c>
      <c r="B97" s="54" t="s">
        <v>33</v>
      </c>
      <c r="C97" s="114" t="s">
        <v>257</v>
      </c>
      <c r="D97" s="114" t="s">
        <v>100</v>
      </c>
      <c r="E97" s="115" t="s">
        <v>257</v>
      </c>
      <c r="F97" s="115" t="s">
        <v>100</v>
      </c>
      <c r="G97" s="1073" t="s">
        <v>100</v>
      </c>
      <c r="H97" s="109" t="s">
        <v>257</v>
      </c>
      <c r="I97" s="109" t="s">
        <v>100</v>
      </c>
      <c r="J97" s="109" t="s">
        <v>100</v>
      </c>
      <c r="K97" s="109" t="s">
        <v>257</v>
      </c>
      <c r="L97" s="1070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9"/>
      <c r="H98" s="90"/>
      <c r="I98" s="90"/>
      <c r="J98" s="90"/>
      <c r="K98" s="90"/>
      <c r="L98" s="1060"/>
    </row>
    <row r="99" spans="1:12" ht="14.25">
      <c r="A99" s="48" t="s">
        <v>114</v>
      </c>
      <c r="B99" s="49" t="s">
        <v>25</v>
      </c>
      <c r="C99" s="105">
        <v>13368.794776035415</v>
      </c>
      <c r="D99" s="105">
        <v>13944.873540350025</v>
      </c>
      <c r="E99" s="106">
        <v>13636.170671556123</v>
      </c>
      <c r="F99" s="106">
        <v>14223.771011157025</v>
      </c>
      <c r="G99" s="1069">
        <v>-4.1311150126080651</v>
      </c>
      <c r="H99" s="107">
        <v>418.17599999999999</v>
      </c>
      <c r="I99" s="107">
        <v>1.095101722021784</v>
      </c>
      <c r="J99" s="108">
        <v>-35.897435897435898</v>
      </c>
      <c r="K99" s="108">
        <v>1.2361958134168451</v>
      </c>
      <c r="L99" s="1074">
        <v>-0.18560513445045346</v>
      </c>
    </row>
    <row r="100" spans="1:12" ht="15">
      <c r="A100" s="50" t="s">
        <v>114</v>
      </c>
      <c r="B100" s="51" t="s">
        <v>26</v>
      </c>
      <c r="C100" s="99">
        <v>13349.372549019608</v>
      </c>
      <c r="D100" s="99">
        <v>13965.747058823528</v>
      </c>
      <c r="E100" s="100">
        <v>13616.36</v>
      </c>
      <c r="F100" s="100">
        <v>14245.062</v>
      </c>
      <c r="G100" s="1065">
        <v>-4.413473244272291</v>
      </c>
      <c r="H100" s="101">
        <v>409.3</v>
      </c>
      <c r="I100" s="101">
        <v>0.86249383932971901</v>
      </c>
      <c r="J100" s="109">
        <v>-25</v>
      </c>
      <c r="K100" s="109">
        <v>0.89006098566012848</v>
      </c>
      <c r="L100" s="1070">
        <v>1.5106556203329347E-2</v>
      </c>
    </row>
    <row r="101" spans="1:12" ht="15">
      <c r="A101" s="50" t="s">
        <v>114</v>
      </c>
      <c r="B101" s="51" t="s">
        <v>27</v>
      </c>
      <c r="C101" s="99">
        <v>13415.148039215685</v>
      </c>
      <c r="D101" s="99">
        <v>13913.073529411764</v>
      </c>
      <c r="E101" s="100">
        <v>13683.450999999999</v>
      </c>
      <c r="F101" s="100">
        <v>14191.334999999999</v>
      </c>
      <c r="G101" s="1065">
        <v>-3.5788317307709248</v>
      </c>
      <c r="H101" s="101">
        <v>441</v>
      </c>
      <c r="I101" s="101">
        <v>3.4725480994838129</v>
      </c>
      <c r="J101" s="109">
        <v>-53.333333333333336</v>
      </c>
      <c r="K101" s="109">
        <v>0.34613482775671667</v>
      </c>
      <c r="L101" s="1070">
        <v>-0.2007116906537828</v>
      </c>
    </row>
    <row r="102" spans="1:12" ht="14.25">
      <c r="A102" s="48" t="s">
        <v>114</v>
      </c>
      <c r="B102" s="52" t="s">
        <v>28</v>
      </c>
      <c r="C102" s="110">
        <v>12982.073606607997</v>
      </c>
      <c r="D102" s="110">
        <v>13721.619218999833</v>
      </c>
      <c r="E102" s="111">
        <v>13241.715078740157</v>
      </c>
      <c r="F102" s="111">
        <v>13996.05160337983</v>
      </c>
      <c r="G102" s="1075">
        <v>-5.3896380637630168</v>
      </c>
      <c r="H102" s="112">
        <v>376.04805194805192</v>
      </c>
      <c r="I102" s="112">
        <v>-1.097932922881572</v>
      </c>
      <c r="J102" s="113">
        <v>-19.287211740041929</v>
      </c>
      <c r="K102" s="113">
        <v>12.691610351079611</v>
      </c>
      <c r="L102" s="1072">
        <v>1.0984641607770218</v>
      </c>
    </row>
    <row r="103" spans="1:12" ht="15">
      <c r="A103" s="50" t="s">
        <v>114</v>
      </c>
      <c r="B103" s="51" t="s">
        <v>29</v>
      </c>
      <c r="C103" s="99">
        <v>13102.823529411764</v>
      </c>
      <c r="D103" s="99">
        <v>13774.050000000001</v>
      </c>
      <c r="E103" s="100">
        <v>13364.88</v>
      </c>
      <c r="F103" s="100">
        <v>14049.531000000001</v>
      </c>
      <c r="G103" s="1065">
        <v>-4.8731235227709853</v>
      </c>
      <c r="H103" s="101">
        <v>369</v>
      </c>
      <c r="I103" s="101">
        <v>0.10851871947910396</v>
      </c>
      <c r="J103" s="109">
        <v>1.6260162601626018</v>
      </c>
      <c r="K103" s="109">
        <v>8.2413054227789679</v>
      </c>
      <c r="L103" s="1070">
        <v>2.2624501548241742</v>
      </c>
    </row>
    <row r="104" spans="1:12" ht="15">
      <c r="A104" s="50" t="s">
        <v>114</v>
      </c>
      <c r="B104" s="51" t="s">
        <v>30</v>
      </c>
      <c r="C104" s="99">
        <v>12769.988235294119</v>
      </c>
      <c r="D104" s="99">
        <v>13669.2</v>
      </c>
      <c r="E104" s="100">
        <v>13025.388000000001</v>
      </c>
      <c r="F104" s="100">
        <v>13942.584000000001</v>
      </c>
      <c r="G104" s="1065">
        <v>-6.5783788715205151</v>
      </c>
      <c r="H104" s="101">
        <v>389.1</v>
      </c>
      <c r="I104" s="101">
        <v>-0.89149261334691787</v>
      </c>
      <c r="J104" s="109">
        <v>-41.558441558441558</v>
      </c>
      <c r="K104" s="109">
        <v>4.4503049283006426</v>
      </c>
      <c r="L104" s="1070">
        <v>-1.1639859940471515</v>
      </c>
    </row>
    <row r="105" spans="1:12" ht="14.25">
      <c r="A105" s="48" t="s">
        <v>114</v>
      </c>
      <c r="B105" s="52" t="s">
        <v>31</v>
      </c>
      <c r="C105" s="110">
        <v>12713.664659793063</v>
      </c>
      <c r="D105" s="110">
        <v>13418.493685276753</v>
      </c>
      <c r="E105" s="111">
        <v>12967.937952988925</v>
      </c>
      <c r="F105" s="111">
        <v>13686.863558982288</v>
      </c>
      <c r="G105" s="1075">
        <v>-5.2526687571277302</v>
      </c>
      <c r="H105" s="112">
        <v>338.59558011049728</v>
      </c>
      <c r="I105" s="112">
        <v>-0.36372483019650093</v>
      </c>
      <c r="J105" s="113">
        <v>-26.831733198585145</v>
      </c>
      <c r="K105" s="113">
        <v>23.86682050436789</v>
      </c>
      <c r="L105" s="1072">
        <v>-0.1822741608405174</v>
      </c>
    </row>
    <row r="106" spans="1:12" ht="15">
      <c r="A106" s="50" t="s">
        <v>114</v>
      </c>
      <c r="B106" s="51" t="s">
        <v>32</v>
      </c>
      <c r="C106" s="99">
        <v>12797.030392156863</v>
      </c>
      <c r="D106" s="99">
        <v>13467.452941176471</v>
      </c>
      <c r="E106" s="100">
        <v>13052.971</v>
      </c>
      <c r="F106" s="100">
        <v>13736.802</v>
      </c>
      <c r="G106" s="1065">
        <v>-4.9780946103758366</v>
      </c>
      <c r="H106" s="101">
        <v>330.3</v>
      </c>
      <c r="I106" s="101">
        <v>-0.27173913043477577</v>
      </c>
      <c r="J106" s="109">
        <v>-15.012510425354462</v>
      </c>
      <c r="K106" s="109">
        <v>16.795780451623539</v>
      </c>
      <c r="L106" s="1070">
        <v>2.2253587721971204</v>
      </c>
    </row>
    <row r="107" spans="1:12" ht="15.75" thickBot="1">
      <c r="A107" s="53" t="s">
        <v>114</v>
      </c>
      <c r="B107" s="54" t="s">
        <v>33</v>
      </c>
      <c r="C107" s="114">
        <v>12531.12450980392</v>
      </c>
      <c r="D107" s="114">
        <v>13347.900980392156</v>
      </c>
      <c r="E107" s="115">
        <v>12781.746999999999</v>
      </c>
      <c r="F107" s="115">
        <v>13614.859</v>
      </c>
      <c r="G107" s="1073">
        <v>-6.1191379212961436</v>
      </c>
      <c r="H107" s="109">
        <v>358.3</v>
      </c>
      <c r="I107" s="109">
        <v>1.4726706315491329</v>
      </c>
      <c r="J107" s="109">
        <v>-45</v>
      </c>
      <c r="K107" s="109">
        <v>7.0710400527443555</v>
      </c>
      <c r="L107" s="1070">
        <v>-2.4076329330376351</v>
      </c>
    </row>
    <row r="108" spans="1:12" ht="15.75" thickBot="1">
      <c r="A108" s="55"/>
      <c r="B108" s="56"/>
      <c r="C108" s="116"/>
      <c r="D108" s="116"/>
      <c r="E108" s="116"/>
      <c r="F108" s="116"/>
      <c r="G108" s="1076"/>
      <c r="H108" s="117"/>
      <c r="I108" s="117"/>
      <c r="J108" s="117"/>
      <c r="K108" s="117"/>
      <c r="L108" s="1077"/>
    </row>
    <row r="109" spans="1:12" ht="15">
      <c r="A109" s="50" t="s">
        <v>115</v>
      </c>
      <c r="B109" s="57" t="s">
        <v>30</v>
      </c>
      <c r="C109" s="118">
        <v>12873.684313725489</v>
      </c>
      <c r="D109" s="118">
        <v>13561.877450980392</v>
      </c>
      <c r="E109" s="119">
        <v>13131.157999999999</v>
      </c>
      <c r="F109" s="119">
        <v>13833.115</v>
      </c>
      <c r="G109" s="1078">
        <v>-5.0744680428088706</v>
      </c>
      <c r="H109" s="120">
        <v>428.8</v>
      </c>
      <c r="I109" s="120">
        <v>2.7558111670261205</v>
      </c>
      <c r="J109" s="120">
        <v>-44.591029023746707</v>
      </c>
      <c r="K109" s="120">
        <v>3.4613482775671667</v>
      </c>
      <c r="L109" s="1079">
        <v>-1.144314621934595</v>
      </c>
    </row>
    <row r="110" spans="1:12" ht="15.75" thickBot="1">
      <c r="A110" s="53" t="s">
        <v>115</v>
      </c>
      <c r="B110" s="54" t="s">
        <v>33</v>
      </c>
      <c r="C110" s="114">
        <v>12485.824509803921</v>
      </c>
      <c r="D110" s="114">
        <v>13287.943137254901</v>
      </c>
      <c r="E110" s="115">
        <v>12735.540999999999</v>
      </c>
      <c r="F110" s="115">
        <v>13553.701999999999</v>
      </c>
      <c r="G110" s="1073">
        <v>-6.036439343287908</v>
      </c>
      <c r="H110" s="109">
        <v>380.3</v>
      </c>
      <c r="I110" s="109">
        <v>-0.10506960861570193</v>
      </c>
      <c r="J110" s="109">
        <v>-52.880354505169869</v>
      </c>
      <c r="K110" s="109">
        <v>5.2579528597329821</v>
      </c>
      <c r="L110" s="1070">
        <v>-2.9690492061316425</v>
      </c>
    </row>
    <row r="111" spans="1:12" ht="15.75" thickBot="1">
      <c r="A111" s="55"/>
      <c r="B111" s="56"/>
      <c r="C111" s="116"/>
      <c r="D111" s="116"/>
      <c r="E111" s="116"/>
      <c r="F111" s="116"/>
      <c r="G111" s="1076"/>
      <c r="H111" s="117"/>
      <c r="I111" s="117"/>
      <c r="J111" s="117"/>
      <c r="K111" s="117"/>
      <c r="L111" s="1077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9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74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65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70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65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70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65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70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75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72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65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70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65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70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075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72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65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70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73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70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76"/>
      <c r="H122" s="117"/>
      <c r="I122" s="117"/>
      <c r="J122" s="117"/>
      <c r="K122" s="117"/>
      <c r="L122" s="1077"/>
    </row>
    <row r="123" spans="1:12" ht="14.25">
      <c r="A123" s="48" t="s">
        <v>24</v>
      </c>
      <c r="B123" s="49" t="s">
        <v>28</v>
      </c>
      <c r="C123" s="105">
        <v>11401.4643683703</v>
      </c>
      <c r="D123" s="105">
        <v>11080.986368239075</v>
      </c>
      <c r="E123" s="106">
        <v>11629.493655737706</v>
      </c>
      <c r="F123" s="106">
        <v>11302.606095603856</v>
      </c>
      <c r="G123" s="1069">
        <v>2.8921432576597739</v>
      </c>
      <c r="H123" s="107">
        <v>339.50434782608698</v>
      </c>
      <c r="I123" s="107">
        <v>-4.0180213849410142</v>
      </c>
      <c r="J123" s="108">
        <v>-33.52601156069364</v>
      </c>
      <c r="K123" s="108">
        <v>1.8955002472391629</v>
      </c>
      <c r="L123" s="1074">
        <v>-0.20682081242786832</v>
      </c>
    </row>
    <row r="124" spans="1:12" ht="15">
      <c r="A124" s="50" t="s">
        <v>24</v>
      </c>
      <c r="B124" s="51" t="s">
        <v>29</v>
      </c>
      <c r="C124" s="99">
        <v>11418.833333333332</v>
      </c>
      <c r="D124" s="99">
        <v>9483.9323529411777</v>
      </c>
      <c r="E124" s="100">
        <v>11647.21</v>
      </c>
      <c r="F124" s="100">
        <v>9673.6110000000008</v>
      </c>
      <c r="G124" s="1065">
        <v>20.401885087171671</v>
      </c>
      <c r="H124" s="101">
        <v>322.7</v>
      </c>
      <c r="I124" s="101">
        <v>-19.526184538653368</v>
      </c>
      <c r="J124" s="109">
        <v>-61.53846153846154</v>
      </c>
      <c r="K124" s="109">
        <v>0.24723916268336904</v>
      </c>
      <c r="L124" s="1070">
        <v>-0.22669448660573049</v>
      </c>
    </row>
    <row r="125" spans="1:12" ht="15">
      <c r="A125" s="50" t="s">
        <v>24</v>
      </c>
      <c r="B125" s="51" t="s">
        <v>30</v>
      </c>
      <c r="C125" s="99">
        <v>11428.168627450979</v>
      </c>
      <c r="D125" s="99">
        <v>11609.410784313726</v>
      </c>
      <c r="E125" s="100">
        <v>11656.732</v>
      </c>
      <c r="F125" s="100">
        <v>11841.599</v>
      </c>
      <c r="G125" s="1065">
        <v>-1.5611658526859438</v>
      </c>
      <c r="H125" s="101">
        <v>344.3</v>
      </c>
      <c r="I125" s="101">
        <v>2.8375149342891275</v>
      </c>
      <c r="J125" s="109">
        <v>-16.666666666666664</v>
      </c>
      <c r="K125" s="109">
        <v>1.2361958134168451</v>
      </c>
      <c r="L125" s="1070">
        <v>0.1425027765958462</v>
      </c>
    </row>
    <row r="126" spans="1:12" ht="15">
      <c r="A126" s="50" t="s">
        <v>24</v>
      </c>
      <c r="B126" s="51" t="s">
        <v>35</v>
      </c>
      <c r="C126" s="99">
        <v>11309.15294117647</v>
      </c>
      <c r="D126" s="99">
        <v>11668.307843137256</v>
      </c>
      <c r="E126" s="100">
        <v>11535.335999999999</v>
      </c>
      <c r="F126" s="100">
        <v>11901.674000000001</v>
      </c>
      <c r="G126" s="1065">
        <v>-3.0780375937032178</v>
      </c>
      <c r="H126" s="101">
        <v>335.2</v>
      </c>
      <c r="I126" s="101">
        <v>-4.3651925820256805</v>
      </c>
      <c r="J126" s="109">
        <v>-43.18181818181818</v>
      </c>
      <c r="K126" s="109">
        <v>0.41206527113894842</v>
      </c>
      <c r="L126" s="1070">
        <v>-0.12262910241798441</v>
      </c>
    </row>
    <row r="127" spans="1:12" ht="14.25">
      <c r="A127" s="48" t="s">
        <v>24</v>
      </c>
      <c r="B127" s="52" t="s">
        <v>31</v>
      </c>
      <c r="C127" s="110">
        <v>10668.633695633664</v>
      </c>
      <c r="D127" s="110">
        <v>11151.949656806266</v>
      </c>
      <c r="E127" s="111">
        <v>10882.006369546338</v>
      </c>
      <c r="F127" s="111">
        <v>11374.988649942392</v>
      </c>
      <c r="G127" s="1075">
        <v>-4.3339144817392929</v>
      </c>
      <c r="H127" s="112">
        <v>298.44845463609175</v>
      </c>
      <c r="I127" s="112">
        <v>0.73822964854283868</v>
      </c>
      <c r="J127" s="113">
        <v>-22.187742435996896</v>
      </c>
      <c r="K127" s="113">
        <v>16.532058678094611</v>
      </c>
      <c r="L127" s="1072">
        <v>0.86794396184719247</v>
      </c>
    </row>
    <row r="128" spans="1:12" ht="15">
      <c r="A128" s="50" t="s">
        <v>24</v>
      </c>
      <c r="B128" s="51" t="s">
        <v>32</v>
      </c>
      <c r="C128" s="99">
        <v>10455.073529411764</v>
      </c>
      <c r="D128" s="99">
        <v>11105.043137254903</v>
      </c>
      <c r="E128" s="100">
        <v>10664.174999999999</v>
      </c>
      <c r="F128" s="100">
        <v>11327.144</v>
      </c>
      <c r="G128" s="1065">
        <v>-5.8529228550462582</v>
      </c>
      <c r="H128" s="101">
        <v>272.2</v>
      </c>
      <c r="I128" s="101">
        <v>-0.62066447608615871</v>
      </c>
      <c r="J128" s="109">
        <v>-43.874172185430467</v>
      </c>
      <c r="K128" s="109">
        <v>5.5876050766441407</v>
      </c>
      <c r="L128" s="1070">
        <v>-1.7522904149101182</v>
      </c>
    </row>
    <row r="129" spans="1:12" ht="15">
      <c r="A129" s="50" t="s">
        <v>24</v>
      </c>
      <c r="B129" s="51" t="s">
        <v>33</v>
      </c>
      <c r="C129" s="99">
        <v>10749.058823529413</v>
      </c>
      <c r="D129" s="99">
        <v>11206.745098039215</v>
      </c>
      <c r="E129" s="100">
        <v>10964.04</v>
      </c>
      <c r="F129" s="100">
        <v>11430.88</v>
      </c>
      <c r="G129" s="1065">
        <v>-4.0840250269445422</v>
      </c>
      <c r="H129" s="101">
        <v>307.10000000000002</v>
      </c>
      <c r="I129" s="101">
        <v>-1.2857602057216329</v>
      </c>
      <c r="J129" s="109">
        <v>-2.7960526315789473</v>
      </c>
      <c r="K129" s="109">
        <v>9.7412230097247399</v>
      </c>
      <c r="L129" s="1070">
        <v>2.3527189387562144</v>
      </c>
    </row>
    <row r="130" spans="1:12" ht="15">
      <c r="A130" s="50" t="s">
        <v>24</v>
      </c>
      <c r="B130" s="51" t="s">
        <v>36</v>
      </c>
      <c r="C130" s="99">
        <v>10868.630392156863</v>
      </c>
      <c r="D130" s="99">
        <v>11056.460784313726</v>
      </c>
      <c r="E130" s="100">
        <v>11086.003000000001</v>
      </c>
      <c r="F130" s="100">
        <v>11277.59</v>
      </c>
      <c r="G130" s="1065">
        <v>-1.6988292711474662</v>
      </c>
      <c r="H130" s="101">
        <v>350.3</v>
      </c>
      <c r="I130" s="101">
        <v>-1.1847672778561322</v>
      </c>
      <c r="J130" s="109">
        <v>-5.1948051948051948</v>
      </c>
      <c r="K130" s="109">
        <v>1.2032305917257293</v>
      </c>
      <c r="L130" s="1070">
        <v>0.26751543800109701</v>
      </c>
    </row>
    <row r="131" spans="1:12" ht="14.25">
      <c r="A131" s="48" t="s">
        <v>24</v>
      </c>
      <c r="B131" s="52" t="s">
        <v>37</v>
      </c>
      <c r="C131" s="110">
        <v>9616.4111680401766</v>
      </c>
      <c r="D131" s="110">
        <v>9695.6772712889542</v>
      </c>
      <c r="E131" s="111">
        <v>9808.7393914009808</v>
      </c>
      <c r="F131" s="111">
        <v>9889.5908167147336</v>
      </c>
      <c r="G131" s="1075">
        <v>-0.8175406527143978</v>
      </c>
      <c r="H131" s="112">
        <v>238.99230769230769</v>
      </c>
      <c r="I131" s="112">
        <v>3.8346477927424294</v>
      </c>
      <c r="J131" s="113">
        <v>-22.881355932203391</v>
      </c>
      <c r="K131" s="113">
        <v>8.9995055216746334</v>
      </c>
      <c r="L131" s="1072">
        <v>0.39578696534944058</v>
      </c>
    </row>
    <row r="132" spans="1:12" ht="15">
      <c r="A132" s="50" t="s">
        <v>24</v>
      </c>
      <c r="B132" s="51" t="s">
        <v>102</v>
      </c>
      <c r="C132" s="121">
        <v>8924.8166666666675</v>
      </c>
      <c r="D132" s="121">
        <v>9247.605882352942</v>
      </c>
      <c r="E132" s="122">
        <v>9103.3130000000001</v>
      </c>
      <c r="F132" s="122">
        <v>9432.5580000000009</v>
      </c>
      <c r="G132" s="1080">
        <v>-3.4905165703725411</v>
      </c>
      <c r="H132" s="123">
        <v>209.8</v>
      </c>
      <c r="I132" s="123">
        <v>-1.2241054613935942</v>
      </c>
      <c r="J132" s="124">
        <v>-53.789731051344745</v>
      </c>
      <c r="K132" s="124">
        <v>3.11521344981045</v>
      </c>
      <c r="L132" s="1081">
        <v>-1.8550137952983121</v>
      </c>
    </row>
    <row r="133" spans="1:12" ht="15">
      <c r="A133" s="50" t="s">
        <v>24</v>
      </c>
      <c r="B133" s="51" t="s">
        <v>38</v>
      </c>
      <c r="C133" s="99">
        <v>9620.0362745098028</v>
      </c>
      <c r="D133" s="99">
        <v>9901.5549019607843</v>
      </c>
      <c r="E133" s="100">
        <v>9812.4369999999999</v>
      </c>
      <c r="F133" s="100">
        <v>10099.585999999999</v>
      </c>
      <c r="G133" s="1065">
        <v>-2.8431759480042</v>
      </c>
      <c r="H133" s="101">
        <v>241.6</v>
      </c>
      <c r="I133" s="101">
        <v>1.0455876202425762</v>
      </c>
      <c r="J133" s="109">
        <v>18.723404255319149</v>
      </c>
      <c r="K133" s="109">
        <v>4.5986484259106639</v>
      </c>
      <c r="L133" s="1070">
        <v>1.7428943853225003</v>
      </c>
    </row>
    <row r="134" spans="1:12" ht="15.75" thickBot="1">
      <c r="A134" s="50" t="s">
        <v>24</v>
      </c>
      <c r="B134" s="51" t="s">
        <v>39</v>
      </c>
      <c r="C134" s="99">
        <v>10776.350980392157</v>
      </c>
      <c r="D134" s="99">
        <v>11070.889215686275</v>
      </c>
      <c r="E134" s="100">
        <v>10991.878000000001</v>
      </c>
      <c r="F134" s="100">
        <v>11292.307000000001</v>
      </c>
      <c r="G134" s="1065">
        <v>-2.6604749587484653</v>
      </c>
      <c r="H134" s="101">
        <v>300.39999999999998</v>
      </c>
      <c r="I134" s="101">
        <v>-3.3772917336764232</v>
      </c>
      <c r="J134" s="109">
        <v>21.875</v>
      </c>
      <c r="K134" s="109">
        <v>1.285643645953519</v>
      </c>
      <c r="L134" s="1070">
        <v>0.50790637532525318</v>
      </c>
    </row>
    <row r="135" spans="1:12" ht="15.75" thickBot="1">
      <c r="A135" s="55"/>
      <c r="B135" s="56"/>
      <c r="C135" s="116"/>
      <c r="D135" s="116"/>
      <c r="E135" s="116"/>
      <c r="F135" s="116"/>
      <c r="G135" s="1076"/>
      <c r="H135" s="117"/>
      <c r="I135" s="117"/>
      <c r="J135" s="117"/>
      <c r="K135" s="117"/>
      <c r="L135" s="1077"/>
    </row>
    <row r="136" spans="1:12" ht="14.25">
      <c r="A136" s="48" t="s">
        <v>117</v>
      </c>
      <c r="B136" s="52" t="s">
        <v>25</v>
      </c>
      <c r="C136" s="110">
        <v>13771.572952028493</v>
      </c>
      <c r="D136" s="110">
        <v>14012.884301673957</v>
      </c>
      <c r="E136" s="111">
        <v>14047.004411069063</v>
      </c>
      <c r="F136" s="111">
        <v>14293.141987707437</v>
      </c>
      <c r="G136" s="1075">
        <v>-1.7220676660881125</v>
      </c>
      <c r="H136" s="112">
        <v>335.53015873015875</v>
      </c>
      <c r="I136" s="112">
        <v>-3.0706692872094359</v>
      </c>
      <c r="J136" s="113">
        <v>34.042553191489361</v>
      </c>
      <c r="K136" s="113">
        <v>1.03840448327015</v>
      </c>
      <c r="L136" s="1072">
        <v>0.46725367515251726</v>
      </c>
    </row>
    <row r="137" spans="1:12" ht="15">
      <c r="A137" s="50" t="s">
        <v>117</v>
      </c>
      <c r="B137" s="51" t="s">
        <v>26</v>
      </c>
      <c r="C137" s="99">
        <v>13707.694117647059</v>
      </c>
      <c r="D137" s="99">
        <v>14036.770588235293</v>
      </c>
      <c r="E137" s="100">
        <v>13981.848</v>
      </c>
      <c r="F137" s="100">
        <v>14317.505999999999</v>
      </c>
      <c r="G137" s="1065">
        <v>-2.3443887503871097</v>
      </c>
      <c r="H137" s="101">
        <v>304.8</v>
      </c>
      <c r="I137" s="101">
        <v>-4.4514106583072071</v>
      </c>
      <c r="J137" s="109">
        <v>130</v>
      </c>
      <c r="K137" s="109">
        <v>0.37910004944783254</v>
      </c>
      <c r="L137" s="1070">
        <v>0.257578600912166</v>
      </c>
    </row>
    <row r="138" spans="1:12" ht="15">
      <c r="A138" s="50" t="s">
        <v>117</v>
      </c>
      <c r="B138" s="51" t="s">
        <v>27</v>
      </c>
      <c r="C138" s="99">
        <v>13803.263725490195</v>
      </c>
      <c r="D138" s="99">
        <v>14007.058823529413</v>
      </c>
      <c r="E138" s="100">
        <v>14079.329</v>
      </c>
      <c r="F138" s="100">
        <v>14287.2</v>
      </c>
      <c r="G138" s="1065">
        <v>-1.4549456856486995</v>
      </c>
      <c r="H138" s="101">
        <v>353.2</v>
      </c>
      <c r="I138" s="101">
        <v>-8.4865629420088087E-2</v>
      </c>
      <c r="J138" s="109">
        <v>8.1081081081081088</v>
      </c>
      <c r="K138" s="109">
        <v>0.6593044338223174</v>
      </c>
      <c r="L138" s="1070">
        <v>0.2096750742403512</v>
      </c>
    </row>
    <row r="139" spans="1:12" ht="14.25">
      <c r="A139" s="48" t="s">
        <v>117</v>
      </c>
      <c r="B139" s="52" t="s">
        <v>28</v>
      </c>
      <c r="C139" s="110">
        <v>13480.550546224875</v>
      </c>
      <c r="D139" s="110">
        <v>13796.859972997938</v>
      </c>
      <c r="E139" s="111">
        <v>13750.161557149373</v>
      </c>
      <c r="F139" s="111">
        <v>14072.797172457897</v>
      </c>
      <c r="G139" s="1075">
        <v>-2.2926189538207726</v>
      </c>
      <c r="H139" s="112">
        <v>310.24528301886795</v>
      </c>
      <c r="I139" s="112">
        <v>0.25969169442194406</v>
      </c>
      <c r="J139" s="113">
        <v>-16.094986807387862</v>
      </c>
      <c r="K139" s="113">
        <v>10.482940497774848</v>
      </c>
      <c r="L139" s="1072">
        <v>1.2716146987713248</v>
      </c>
    </row>
    <row r="140" spans="1:12" ht="15">
      <c r="A140" s="50" t="s">
        <v>117</v>
      </c>
      <c r="B140" s="51" t="s">
        <v>29</v>
      </c>
      <c r="C140" s="99">
        <v>13626.193137254902</v>
      </c>
      <c r="D140" s="99">
        <v>13871.662745098038</v>
      </c>
      <c r="E140" s="100">
        <v>13898.717000000001</v>
      </c>
      <c r="F140" s="100">
        <v>14149.096</v>
      </c>
      <c r="G140" s="1065">
        <v>-1.7695759502939199</v>
      </c>
      <c r="H140" s="101">
        <v>287.3</v>
      </c>
      <c r="I140" s="101">
        <v>2.8643036161833155</v>
      </c>
      <c r="J140" s="109">
        <v>0.76923076923076927</v>
      </c>
      <c r="K140" s="109">
        <v>2.1592220207680897</v>
      </c>
      <c r="L140" s="1070">
        <v>0.57944318980442477</v>
      </c>
    </row>
    <row r="141" spans="1:12" ht="15">
      <c r="A141" s="50" t="s">
        <v>117</v>
      </c>
      <c r="B141" s="51" t="s">
        <v>30</v>
      </c>
      <c r="C141" s="99">
        <v>13412.367647058823</v>
      </c>
      <c r="D141" s="99">
        <v>13847.190196078431</v>
      </c>
      <c r="E141" s="100">
        <v>13680.615</v>
      </c>
      <c r="F141" s="100">
        <v>14124.134</v>
      </c>
      <c r="G141" s="1065">
        <v>-3.1401500438894185</v>
      </c>
      <c r="H141" s="101">
        <v>309.8</v>
      </c>
      <c r="I141" s="101">
        <v>6.4599483204130698E-2</v>
      </c>
      <c r="J141" s="109">
        <v>-15.789473684210526</v>
      </c>
      <c r="K141" s="109">
        <v>6.8567661117521013</v>
      </c>
      <c r="L141" s="1070">
        <v>0.85360655409017383</v>
      </c>
    </row>
    <row r="142" spans="1:12" ht="15">
      <c r="A142" s="50" t="s">
        <v>117</v>
      </c>
      <c r="B142" s="51" t="s">
        <v>35</v>
      </c>
      <c r="C142" s="99">
        <v>13587.872549019607</v>
      </c>
      <c r="D142" s="99">
        <v>13567.041176470588</v>
      </c>
      <c r="E142" s="100">
        <v>13859.63</v>
      </c>
      <c r="F142" s="100">
        <v>13838.382</v>
      </c>
      <c r="G142" s="1065">
        <v>0.15354396200364748</v>
      </c>
      <c r="H142" s="101">
        <v>346.1</v>
      </c>
      <c r="I142" s="101">
        <v>2.3661638568470869</v>
      </c>
      <c r="J142" s="109">
        <v>-33.582089552238806</v>
      </c>
      <c r="K142" s="109">
        <v>1.4669523652546563</v>
      </c>
      <c r="L142" s="1070">
        <v>-0.16143504512327556</v>
      </c>
    </row>
    <row r="143" spans="1:12" ht="14.25">
      <c r="A143" s="48" t="s">
        <v>117</v>
      </c>
      <c r="B143" s="52" t="s">
        <v>31</v>
      </c>
      <c r="C143" s="110">
        <v>12944.050519646466</v>
      </c>
      <c r="D143" s="110">
        <v>13011.401261914476</v>
      </c>
      <c r="E143" s="111">
        <v>13202.931530039396</v>
      </c>
      <c r="F143" s="111">
        <v>13271.629287152766</v>
      </c>
      <c r="G143" s="1075">
        <v>-0.51762866206541203</v>
      </c>
      <c r="H143" s="112">
        <v>277.23356086461888</v>
      </c>
      <c r="I143" s="112">
        <v>1.0410046180059798</v>
      </c>
      <c r="J143" s="113">
        <v>-22.894736842105264</v>
      </c>
      <c r="K143" s="113">
        <v>14.488214933245427</v>
      </c>
      <c r="L143" s="1072">
        <v>0.63476980017944129</v>
      </c>
    </row>
    <row r="144" spans="1:12" ht="15">
      <c r="A144" s="50" t="s">
        <v>117</v>
      </c>
      <c r="B144" s="51" t="s">
        <v>32</v>
      </c>
      <c r="C144" s="99">
        <v>12755.935294117648</v>
      </c>
      <c r="D144" s="99">
        <v>12858.370588235295</v>
      </c>
      <c r="E144" s="100">
        <v>13011.054</v>
      </c>
      <c r="F144" s="100">
        <v>13115.538</v>
      </c>
      <c r="G144" s="1065">
        <v>-0.79664288266329886</v>
      </c>
      <c r="H144" s="101">
        <v>252.7</v>
      </c>
      <c r="I144" s="101">
        <v>4.1632316570486374</v>
      </c>
      <c r="J144" s="109">
        <v>-21.965317919075144</v>
      </c>
      <c r="K144" s="109">
        <v>4.4503049283006426</v>
      </c>
      <c r="L144" s="1070">
        <v>0.24566280896658022</v>
      </c>
    </row>
    <row r="145" spans="1:12" ht="15">
      <c r="A145" s="50" t="s">
        <v>117</v>
      </c>
      <c r="B145" s="51" t="s">
        <v>33</v>
      </c>
      <c r="C145" s="99">
        <v>13055.393137254901</v>
      </c>
      <c r="D145" s="99">
        <v>13059.941176470587</v>
      </c>
      <c r="E145" s="100">
        <v>13316.501</v>
      </c>
      <c r="F145" s="100">
        <v>13321.14</v>
      </c>
      <c r="G145" s="1065">
        <v>-3.4824346865202339E-2</v>
      </c>
      <c r="H145" s="101">
        <v>283.7</v>
      </c>
      <c r="I145" s="101">
        <v>-0.28119507908612001</v>
      </c>
      <c r="J145" s="101">
        <v>-24.608819345661452</v>
      </c>
      <c r="K145" s="101">
        <v>8.7357837481457068</v>
      </c>
      <c r="L145" s="1066">
        <v>0.19282591608834743</v>
      </c>
    </row>
    <row r="146" spans="1:12" ht="15.75" thickBot="1">
      <c r="A146" s="60" t="s">
        <v>117</v>
      </c>
      <c r="B146" s="61" t="s">
        <v>36</v>
      </c>
      <c r="C146" s="102">
        <v>12788.343137254902</v>
      </c>
      <c r="D146" s="102">
        <v>13120.152941176471</v>
      </c>
      <c r="E146" s="103">
        <v>13044.11</v>
      </c>
      <c r="F146" s="103">
        <v>13382.556</v>
      </c>
      <c r="G146" s="1067">
        <v>-2.5290086587345488</v>
      </c>
      <c r="H146" s="104">
        <v>317.7</v>
      </c>
      <c r="I146" s="104">
        <v>0.22082018927444438</v>
      </c>
      <c r="J146" s="104">
        <v>-13.186813186813188</v>
      </c>
      <c r="K146" s="104">
        <v>1.302126256799077</v>
      </c>
      <c r="L146" s="1068">
        <v>0.19628107512451143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4"/>
    </row>
    <row r="149" spans="1:12" ht="21" thickBot="1">
      <c r="A149" s="28" t="s">
        <v>344</v>
      </c>
      <c r="B149" s="29"/>
      <c r="C149" s="29"/>
      <c r="D149" s="29"/>
      <c r="E149" s="29"/>
      <c r="F149" s="29"/>
      <c r="G149" s="908"/>
      <c r="H149" s="908"/>
      <c r="I149" s="908"/>
      <c r="J149" s="908"/>
      <c r="K149" s="908"/>
      <c r="L149" s="1005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01"/>
      <c r="H150" s="1187" t="s">
        <v>10</v>
      </c>
      <c r="I150" s="1188"/>
      <c r="J150" s="967" t="s">
        <v>11</v>
      </c>
      <c r="K150" s="32" t="s">
        <v>12</v>
      </c>
      <c r="L150" s="1002"/>
    </row>
    <row r="151" spans="1:12" ht="15.75" customHeight="1">
      <c r="A151" s="33" t="s">
        <v>13</v>
      </c>
      <c r="B151" s="34" t="s">
        <v>14</v>
      </c>
      <c r="C151" s="705" t="s">
        <v>40</v>
      </c>
      <c r="D151" s="705" t="s">
        <v>40</v>
      </c>
      <c r="E151" s="706" t="s">
        <v>41</v>
      </c>
      <c r="F151" s="707"/>
      <c r="G151" s="1053"/>
      <c r="H151" s="1189" t="s">
        <v>15</v>
      </c>
      <c r="I151" s="1190"/>
      <c r="J151" s="968" t="s">
        <v>16</v>
      </c>
      <c r="K151" s="86" t="s">
        <v>17</v>
      </c>
      <c r="L151" s="1003"/>
    </row>
    <row r="152" spans="1:12" ht="33.75" customHeight="1" thickBot="1">
      <c r="A152" s="35" t="s">
        <v>18</v>
      </c>
      <c r="B152" s="36" t="s">
        <v>19</v>
      </c>
      <c r="C152" s="715" t="s">
        <v>382</v>
      </c>
      <c r="D152" s="1097" t="s">
        <v>364</v>
      </c>
      <c r="E152" s="906" t="s">
        <v>382</v>
      </c>
      <c r="F152" s="907" t="s">
        <v>364</v>
      </c>
      <c r="G152" s="1052" t="s">
        <v>20</v>
      </c>
      <c r="H152" s="85" t="s">
        <v>382</v>
      </c>
      <c r="I152" s="1054" t="s">
        <v>20</v>
      </c>
      <c r="J152" s="1055" t="s">
        <v>20</v>
      </c>
      <c r="K152" s="716" t="s">
        <v>382</v>
      </c>
      <c r="L152" s="1056" t="s">
        <v>21</v>
      </c>
    </row>
    <row r="153" spans="1:12" ht="15" thickBot="1">
      <c r="A153" s="37" t="s">
        <v>22</v>
      </c>
      <c r="B153" s="38" t="s">
        <v>23</v>
      </c>
      <c r="C153" s="87">
        <v>12194.653130401048</v>
      </c>
      <c r="D153" s="87">
        <v>12788.053347385307</v>
      </c>
      <c r="E153" s="88">
        <v>12438.54619300907</v>
      </c>
      <c r="F153" s="714">
        <v>13043.814414333014</v>
      </c>
      <c r="G153" s="1057">
        <v>-4.6402701088636578</v>
      </c>
      <c r="H153" s="89">
        <v>322.21261031907676</v>
      </c>
      <c r="I153" s="89">
        <v>-2.5486292259431005E-2</v>
      </c>
      <c r="J153" s="90">
        <v>-14.806246385193752</v>
      </c>
      <c r="K153" s="89">
        <v>100</v>
      </c>
      <c r="L153" s="1058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9"/>
      <c r="H154" s="90"/>
      <c r="I154" s="90"/>
      <c r="J154" s="90"/>
      <c r="K154" s="90"/>
      <c r="L154" s="1060"/>
    </row>
    <row r="155" spans="1:12" ht="15">
      <c r="A155" s="41" t="s">
        <v>108</v>
      </c>
      <c r="B155" s="42" t="s">
        <v>23</v>
      </c>
      <c r="C155" s="92">
        <v>13376.25530356721</v>
      </c>
      <c r="D155" s="92">
        <v>12813.327338721749</v>
      </c>
      <c r="E155" s="93">
        <v>13643.780409638553</v>
      </c>
      <c r="F155" s="93">
        <v>13069.593885496184</v>
      </c>
      <c r="G155" s="1061">
        <v>4.3933004282525223</v>
      </c>
      <c r="H155" s="94">
        <v>276.66666666666669</v>
      </c>
      <c r="I155" s="94">
        <v>5.5979643765903377</v>
      </c>
      <c r="J155" s="94">
        <v>-70</v>
      </c>
      <c r="K155" s="94">
        <v>5.091649694501018E-2</v>
      </c>
      <c r="L155" s="1062">
        <v>-9.3675752910397564E-2</v>
      </c>
    </row>
    <row r="156" spans="1:12" ht="15">
      <c r="A156" s="50" t="s">
        <v>109</v>
      </c>
      <c r="B156" s="95" t="s">
        <v>23</v>
      </c>
      <c r="C156" s="96">
        <v>12780.381406044417</v>
      </c>
      <c r="D156" s="96">
        <v>13634.706050606597</v>
      </c>
      <c r="E156" s="97">
        <v>13035.989034165304</v>
      </c>
      <c r="F156" s="97">
        <v>13907.40017161873</v>
      </c>
      <c r="G156" s="1063">
        <v>-6.2658090419497823</v>
      </c>
      <c r="H156" s="98">
        <v>355.72139639639647</v>
      </c>
      <c r="I156" s="98">
        <v>-0.48760912759663566</v>
      </c>
      <c r="J156" s="98">
        <v>-17.990395271518285</v>
      </c>
      <c r="K156" s="98">
        <v>37.678207739307531</v>
      </c>
      <c r="L156" s="1064">
        <v>-1.4629142965513466</v>
      </c>
    </row>
    <row r="157" spans="1:12" ht="15">
      <c r="A157" s="43" t="s">
        <v>110</v>
      </c>
      <c r="B157" s="44" t="s">
        <v>23</v>
      </c>
      <c r="C157" s="99">
        <v>12432.501346205032</v>
      </c>
      <c r="D157" s="99">
        <v>13353.085162792877</v>
      </c>
      <c r="E157" s="100">
        <v>12681.151373129132</v>
      </c>
      <c r="F157" s="100">
        <v>13620.146866048735</v>
      </c>
      <c r="G157" s="1065">
        <v>-6.8941656955275512</v>
      </c>
      <c r="H157" s="101">
        <v>376.15695581014728</v>
      </c>
      <c r="I157" s="101">
        <v>-4.3990444575354131</v>
      </c>
      <c r="J157" s="101">
        <v>19.803921568627452</v>
      </c>
      <c r="K157" s="101">
        <v>10.369993211133741</v>
      </c>
      <c r="L157" s="1066">
        <v>2.9957884685079454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65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66" t="s">
        <v>100</v>
      </c>
    </row>
    <row r="159" spans="1:12" ht="15">
      <c r="A159" s="43" t="s">
        <v>98</v>
      </c>
      <c r="B159" s="44" t="s">
        <v>23</v>
      </c>
      <c r="C159" s="99">
        <v>10614.3708349874</v>
      </c>
      <c r="D159" s="99">
        <v>11022.194231716541</v>
      </c>
      <c r="E159" s="100">
        <v>10826.658251687148</v>
      </c>
      <c r="F159" s="100">
        <v>11242.638116350872</v>
      </c>
      <c r="G159" s="1065">
        <v>-3.7000200518661099</v>
      </c>
      <c r="H159" s="101">
        <v>288.86270422535216</v>
      </c>
      <c r="I159" s="101">
        <v>0.59783677454140927</v>
      </c>
      <c r="J159" s="101">
        <v>-20.117011701170117</v>
      </c>
      <c r="K159" s="101">
        <v>30.125594025797692</v>
      </c>
      <c r="L159" s="1066">
        <v>-2.00280389207391</v>
      </c>
    </row>
    <row r="160" spans="1:12" ht="15.75" thickBot="1">
      <c r="A160" s="45" t="s">
        <v>112</v>
      </c>
      <c r="B160" s="46" t="s">
        <v>23</v>
      </c>
      <c r="C160" s="102">
        <v>12993.829942501905</v>
      </c>
      <c r="D160" s="102">
        <v>13250.092231020642</v>
      </c>
      <c r="E160" s="103">
        <v>13253.706541351943</v>
      </c>
      <c r="F160" s="103">
        <v>13515.094075641056</v>
      </c>
      <c r="G160" s="1067">
        <v>-1.934041545150806</v>
      </c>
      <c r="H160" s="104">
        <v>284.7872174590803</v>
      </c>
      <c r="I160" s="104">
        <v>-0.52985904981618459</v>
      </c>
      <c r="J160" s="104">
        <v>-12.5426039536469</v>
      </c>
      <c r="K160" s="104">
        <v>21.775288526816023</v>
      </c>
      <c r="L160" s="1068">
        <v>0.56360547302770669</v>
      </c>
    </row>
    <row r="161" spans="1:12" ht="15" thickBot="1">
      <c r="A161" s="39"/>
      <c r="B161" s="47"/>
      <c r="C161" s="91"/>
      <c r="D161" s="91"/>
      <c r="E161" s="91"/>
      <c r="F161" s="91"/>
      <c r="G161" s="1059"/>
      <c r="H161" s="90"/>
      <c r="I161" s="90"/>
      <c r="J161" s="90"/>
      <c r="K161" s="90"/>
      <c r="L161" s="1060"/>
    </row>
    <row r="162" spans="1:12" ht="14.25">
      <c r="A162" s="48" t="s">
        <v>113</v>
      </c>
      <c r="B162" s="49" t="s">
        <v>25</v>
      </c>
      <c r="C162" s="105" t="s">
        <v>100</v>
      </c>
      <c r="D162" s="105">
        <v>13272.549019607843</v>
      </c>
      <c r="E162" s="106" t="s">
        <v>100</v>
      </c>
      <c r="F162" s="106" t="s">
        <v>100</v>
      </c>
      <c r="G162" s="1069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074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65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70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>
        <v>13272.549019607843</v>
      </c>
      <c r="E164" s="100" t="s">
        <v>100</v>
      </c>
      <c r="F164" s="100" t="s">
        <v>100</v>
      </c>
      <c r="G164" s="1065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70" t="s">
        <v>100</v>
      </c>
    </row>
    <row r="165" spans="1:12" ht="14.25">
      <c r="A165" s="48" t="s">
        <v>113</v>
      </c>
      <c r="B165" s="52" t="s">
        <v>28</v>
      </c>
      <c r="C165" s="110" t="s">
        <v>257</v>
      </c>
      <c r="D165" s="110" t="s">
        <v>257</v>
      </c>
      <c r="E165" s="111" t="s">
        <v>257</v>
      </c>
      <c r="F165" s="111" t="s">
        <v>257</v>
      </c>
      <c r="G165" s="1071" t="s">
        <v>100</v>
      </c>
      <c r="H165" s="112" t="s">
        <v>257</v>
      </c>
      <c r="I165" s="1100" t="s">
        <v>100</v>
      </c>
      <c r="J165" s="113" t="s">
        <v>100</v>
      </c>
      <c r="K165" s="113" t="s">
        <v>257</v>
      </c>
      <c r="L165" s="1072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65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070" t="s">
        <v>100</v>
      </c>
    </row>
    <row r="167" spans="1:12" ht="15">
      <c r="A167" s="50" t="s">
        <v>113</v>
      </c>
      <c r="B167" s="51" t="s">
        <v>30</v>
      </c>
      <c r="C167" s="99" t="s">
        <v>257</v>
      </c>
      <c r="D167" s="99" t="s">
        <v>257</v>
      </c>
      <c r="E167" s="100" t="s">
        <v>257</v>
      </c>
      <c r="F167" s="100" t="s">
        <v>257</v>
      </c>
      <c r="G167" s="1065" t="s">
        <v>100</v>
      </c>
      <c r="H167" s="101" t="s">
        <v>257</v>
      </c>
      <c r="I167" s="101" t="s">
        <v>100</v>
      </c>
      <c r="J167" s="109" t="s">
        <v>100</v>
      </c>
      <c r="K167" s="109" t="s">
        <v>257</v>
      </c>
      <c r="L167" s="1070" t="s">
        <v>100</v>
      </c>
    </row>
    <row r="168" spans="1:12" ht="14.25">
      <c r="A168" s="48" t="s">
        <v>113</v>
      </c>
      <c r="B168" s="52" t="s">
        <v>31</v>
      </c>
      <c r="C168" s="110" t="s">
        <v>257</v>
      </c>
      <c r="D168" s="110" t="s">
        <v>257</v>
      </c>
      <c r="E168" s="111" t="s">
        <v>257</v>
      </c>
      <c r="F168" s="111" t="s">
        <v>257</v>
      </c>
      <c r="G168" s="1071" t="s">
        <v>100</v>
      </c>
      <c r="H168" s="112" t="s">
        <v>257</v>
      </c>
      <c r="I168" s="112" t="s">
        <v>100</v>
      </c>
      <c r="J168" s="113" t="s">
        <v>100</v>
      </c>
      <c r="K168" s="113" t="s">
        <v>257</v>
      </c>
      <c r="L168" s="1072" t="s">
        <v>100</v>
      </c>
    </row>
    <row r="169" spans="1:12" ht="15">
      <c r="A169" s="50" t="s">
        <v>113</v>
      </c>
      <c r="B169" s="51" t="s">
        <v>32</v>
      </c>
      <c r="C169" s="99" t="s">
        <v>257</v>
      </c>
      <c r="D169" s="99" t="s">
        <v>257</v>
      </c>
      <c r="E169" s="100" t="s">
        <v>257</v>
      </c>
      <c r="F169" s="100" t="s">
        <v>257</v>
      </c>
      <c r="G169" s="1065" t="s">
        <v>100</v>
      </c>
      <c r="H169" s="101" t="s">
        <v>257</v>
      </c>
      <c r="I169" s="101" t="s">
        <v>100</v>
      </c>
      <c r="J169" s="109" t="s">
        <v>100</v>
      </c>
      <c r="K169" s="109" t="s">
        <v>257</v>
      </c>
      <c r="L169" s="1070" t="s">
        <v>100</v>
      </c>
    </row>
    <row r="170" spans="1:12" ht="15.75" thickBot="1">
      <c r="A170" s="53" t="s">
        <v>113</v>
      </c>
      <c r="B170" s="54" t="s">
        <v>33</v>
      </c>
      <c r="C170" s="114" t="s">
        <v>100</v>
      </c>
      <c r="D170" s="114" t="s">
        <v>100</v>
      </c>
      <c r="E170" s="115" t="s">
        <v>100</v>
      </c>
      <c r="F170" s="115" t="s">
        <v>100</v>
      </c>
      <c r="G170" s="1073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070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9"/>
      <c r="H171" s="90"/>
      <c r="I171" s="90"/>
      <c r="J171" s="90"/>
      <c r="K171" s="90"/>
      <c r="L171" s="1060"/>
    </row>
    <row r="172" spans="1:12" ht="14.25">
      <c r="A172" s="48" t="s">
        <v>114</v>
      </c>
      <c r="B172" s="49" t="s">
        <v>25</v>
      </c>
      <c r="C172" s="105">
        <v>13678.593843849876</v>
      </c>
      <c r="D172" s="105">
        <v>14296.632067011948</v>
      </c>
      <c r="E172" s="106">
        <v>13952.165720726874</v>
      </c>
      <c r="F172" s="106">
        <v>14582.564708352187</v>
      </c>
      <c r="G172" s="1069">
        <v>-4.3229637600322164</v>
      </c>
      <c r="H172" s="107">
        <v>423.03930635838151</v>
      </c>
      <c r="I172" s="107">
        <v>-1.2379257308582705</v>
      </c>
      <c r="J172" s="108">
        <v>-32.945736434108525</v>
      </c>
      <c r="K172" s="108">
        <v>2.9361846571622539</v>
      </c>
      <c r="L172" s="1074">
        <v>-0.79429538910726638</v>
      </c>
    </row>
    <row r="173" spans="1:12" ht="15">
      <c r="A173" s="50" t="s">
        <v>114</v>
      </c>
      <c r="B173" s="51" t="s">
        <v>26</v>
      </c>
      <c r="C173" s="99">
        <v>13594.377450980392</v>
      </c>
      <c r="D173" s="99">
        <v>14111.96862745098</v>
      </c>
      <c r="E173" s="100">
        <v>13866.264999999999</v>
      </c>
      <c r="F173" s="100">
        <v>14394.208000000001</v>
      </c>
      <c r="G173" s="1065">
        <v>-3.6677460823131156</v>
      </c>
      <c r="H173" s="101">
        <v>411.1</v>
      </c>
      <c r="I173" s="101">
        <v>-1.0351468464130849</v>
      </c>
      <c r="J173" s="109">
        <v>-33.333333333333329</v>
      </c>
      <c r="K173" s="109">
        <v>1.4935505770536321</v>
      </c>
      <c r="L173" s="1070">
        <v>-0.41506712103775012</v>
      </c>
    </row>
    <row r="174" spans="1:12" ht="15">
      <c r="A174" s="50" t="s">
        <v>114</v>
      </c>
      <c r="B174" s="51" t="s">
        <v>27</v>
      </c>
      <c r="C174" s="99">
        <v>13760.921568627451</v>
      </c>
      <c r="D174" s="99">
        <v>14478.476470588235</v>
      </c>
      <c r="E174" s="100">
        <v>14036.14</v>
      </c>
      <c r="F174" s="100">
        <v>14768.046</v>
      </c>
      <c r="G174" s="1065">
        <v>-4.9560111066826371</v>
      </c>
      <c r="H174" s="101">
        <v>435.4</v>
      </c>
      <c r="I174" s="101">
        <v>-1.4709210228558498</v>
      </c>
      <c r="J174" s="109">
        <v>-32.539682539682538</v>
      </c>
      <c r="K174" s="109">
        <v>1.4426340801086219</v>
      </c>
      <c r="L174" s="1070">
        <v>-0.37922826806951559</v>
      </c>
    </row>
    <row r="175" spans="1:12" ht="14.25">
      <c r="A175" s="48" t="s">
        <v>114</v>
      </c>
      <c r="B175" s="52" t="s">
        <v>28</v>
      </c>
      <c r="C175" s="110">
        <v>13039.703167746107</v>
      </c>
      <c r="D175" s="110">
        <v>13832.037337395364</v>
      </c>
      <c r="E175" s="111">
        <v>13300.49723110103</v>
      </c>
      <c r="F175" s="111">
        <v>14108.678084143272</v>
      </c>
      <c r="G175" s="1075">
        <v>-5.7282535487896338</v>
      </c>
      <c r="H175" s="112">
        <v>380.39816124469587</v>
      </c>
      <c r="I175" s="112">
        <v>1.2230180344124058</v>
      </c>
      <c r="J175" s="113">
        <v>-28.077314343845373</v>
      </c>
      <c r="K175" s="113">
        <v>11.999321113374066</v>
      </c>
      <c r="L175" s="1072">
        <v>-2.2140970474125155</v>
      </c>
    </row>
    <row r="176" spans="1:12" ht="15">
      <c r="A176" s="50" t="s">
        <v>114</v>
      </c>
      <c r="B176" s="51" t="s">
        <v>29</v>
      </c>
      <c r="C176" s="99">
        <v>12902.996078431373</v>
      </c>
      <c r="D176" s="99">
        <v>13710.701960784312</v>
      </c>
      <c r="E176" s="100">
        <v>13161.056</v>
      </c>
      <c r="F176" s="100">
        <v>13984.915999999999</v>
      </c>
      <c r="G176" s="1065">
        <v>-5.8910614836728286</v>
      </c>
      <c r="H176" s="101">
        <v>367</v>
      </c>
      <c r="I176" s="101">
        <v>1.2693156732891895</v>
      </c>
      <c r="J176" s="109">
        <v>-31.904761904761902</v>
      </c>
      <c r="K176" s="109">
        <v>4.8540393754243043</v>
      </c>
      <c r="L176" s="1070">
        <v>-1.2188351185028212</v>
      </c>
    </row>
    <row r="177" spans="1:12" ht="15">
      <c r="A177" s="50" t="s">
        <v>114</v>
      </c>
      <c r="B177" s="51" t="s">
        <v>30</v>
      </c>
      <c r="C177" s="99">
        <v>13127.198039215686</v>
      </c>
      <c r="D177" s="99">
        <v>13917.063725490196</v>
      </c>
      <c r="E177" s="100">
        <v>13389.742</v>
      </c>
      <c r="F177" s="100">
        <v>14195.405000000001</v>
      </c>
      <c r="G177" s="1065">
        <v>-5.6755196487877617</v>
      </c>
      <c r="H177" s="101">
        <v>389.5</v>
      </c>
      <c r="I177" s="101">
        <v>0.95904613789527959</v>
      </c>
      <c r="J177" s="109">
        <v>-25.22202486678508</v>
      </c>
      <c r="K177" s="109">
        <v>7.1452817379497633</v>
      </c>
      <c r="L177" s="1070">
        <v>-0.99526192890969423</v>
      </c>
    </row>
    <row r="178" spans="1:12" ht="14.25">
      <c r="A178" s="48" t="s">
        <v>114</v>
      </c>
      <c r="B178" s="52" t="s">
        <v>31</v>
      </c>
      <c r="C178" s="110">
        <v>12477.681114028826</v>
      </c>
      <c r="D178" s="110">
        <v>13335.282801115853</v>
      </c>
      <c r="E178" s="111">
        <v>12727.234736309403</v>
      </c>
      <c r="F178" s="111">
        <v>13601.98845713817</v>
      </c>
      <c r="G178" s="1075">
        <v>-6.4310723655239235</v>
      </c>
      <c r="H178" s="112">
        <v>334.01059701492545</v>
      </c>
      <c r="I178" s="112">
        <v>0.39549194245363128</v>
      </c>
      <c r="J178" s="113">
        <v>-8.5948158253751714</v>
      </c>
      <c r="K178" s="113">
        <v>22.742701968771215</v>
      </c>
      <c r="L178" s="1072">
        <v>1.5454781399684379</v>
      </c>
    </row>
    <row r="179" spans="1:12" ht="15">
      <c r="A179" s="50" t="s">
        <v>114</v>
      </c>
      <c r="B179" s="51" t="s">
        <v>32</v>
      </c>
      <c r="C179" s="99">
        <v>12371.920588235294</v>
      </c>
      <c r="D179" s="99">
        <v>13206.507843137255</v>
      </c>
      <c r="E179" s="100">
        <v>12619.359</v>
      </c>
      <c r="F179" s="100">
        <v>13470.638000000001</v>
      </c>
      <c r="G179" s="1065">
        <v>-6.3195150816167747</v>
      </c>
      <c r="H179" s="101">
        <v>320.10000000000002</v>
      </c>
      <c r="I179" s="101">
        <v>6.251953735543779E-2</v>
      </c>
      <c r="J179" s="109">
        <v>-17.995169082125603</v>
      </c>
      <c r="K179" s="109">
        <v>11.524100475220637</v>
      </c>
      <c r="L179" s="1070">
        <v>-0.44813781280712561</v>
      </c>
    </row>
    <row r="180" spans="1:12" ht="15.75" thickBot="1">
      <c r="A180" s="53" t="s">
        <v>114</v>
      </c>
      <c r="B180" s="54" t="s">
        <v>33</v>
      </c>
      <c r="C180" s="114">
        <v>12577.538235294118</v>
      </c>
      <c r="D180" s="114">
        <v>13488.332352941175</v>
      </c>
      <c r="E180" s="115">
        <v>12829.089</v>
      </c>
      <c r="F180" s="115">
        <v>13758.099</v>
      </c>
      <c r="G180" s="1073">
        <v>-6.7524590424883568</v>
      </c>
      <c r="H180" s="109">
        <v>348.3</v>
      </c>
      <c r="I180" s="109">
        <v>-0.28628685943315202</v>
      </c>
      <c r="J180" s="109">
        <v>3.6050156739811912</v>
      </c>
      <c r="K180" s="109">
        <v>11.218601493550578</v>
      </c>
      <c r="L180" s="1070">
        <v>1.9936159527755635</v>
      </c>
    </row>
    <row r="181" spans="1:12" ht="15.75" thickBot="1">
      <c r="A181" s="55"/>
      <c r="B181" s="56"/>
      <c r="C181" s="116"/>
      <c r="D181" s="116"/>
      <c r="E181" s="116"/>
      <c r="F181" s="116"/>
      <c r="G181" s="1076"/>
      <c r="H181" s="117"/>
      <c r="I181" s="117"/>
      <c r="J181" s="117"/>
      <c r="K181" s="117"/>
      <c r="L181" s="1077"/>
    </row>
    <row r="182" spans="1:12" ht="15">
      <c r="A182" s="50" t="s">
        <v>115</v>
      </c>
      <c r="B182" s="57" t="s">
        <v>30</v>
      </c>
      <c r="C182" s="118">
        <v>12801.869607843137</v>
      </c>
      <c r="D182" s="118">
        <v>13522.142156862745</v>
      </c>
      <c r="E182" s="119">
        <v>13057.906999999999</v>
      </c>
      <c r="F182" s="119">
        <v>13792.584999999999</v>
      </c>
      <c r="G182" s="1078">
        <v>-5.326615714168156</v>
      </c>
      <c r="H182" s="120">
        <v>402.9</v>
      </c>
      <c r="I182" s="120">
        <v>-3.6124401913875648</v>
      </c>
      <c r="J182" s="120">
        <v>-26.486486486486488</v>
      </c>
      <c r="K182" s="120">
        <v>2.3082145281737949</v>
      </c>
      <c r="L182" s="1079">
        <v>-0.36674209415124848</v>
      </c>
    </row>
    <row r="183" spans="1:12" ht="15.75" thickBot="1">
      <c r="A183" s="53" t="s">
        <v>115</v>
      </c>
      <c r="B183" s="54" t="s">
        <v>33</v>
      </c>
      <c r="C183" s="114">
        <v>12316.86274509804</v>
      </c>
      <c r="D183" s="114">
        <v>13247.092156862744</v>
      </c>
      <c r="E183" s="115">
        <v>12563.2</v>
      </c>
      <c r="F183" s="115">
        <v>13512.034</v>
      </c>
      <c r="G183" s="1073">
        <v>-7.0221404120208621</v>
      </c>
      <c r="H183" s="109">
        <v>368.5</v>
      </c>
      <c r="I183" s="109">
        <v>-2.8985507246376812</v>
      </c>
      <c r="J183" s="109">
        <v>46.153846153846153</v>
      </c>
      <c r="K183" s="109">
        <v>8.0617786829599449</v>
      </c>
      <c r="L183" s="1070">
        <v>3.3625305626591935</v>
      </c>
    </row>
    <row r="184" spans="1:12" ht="15.75" thickBot="1">
      <c r="A184" s="55"/>
      <c r="B184" s="56"/>
      <c r="C184" s="116"/>
      <c r="D184" s="116"/>
      <c r="E184" s="116"/>
      <c r="F184" s="116"/>
      <c r="G184" s="1076"/>
      <c r="H184" s="117"/>
      <c r="I184" s="117"/>
      <c r="J184" s="117"/>
      <c r="K184" s="117"/>
      <c r="L184" s="1077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9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74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65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70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65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70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65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70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75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72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65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70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65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70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75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72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65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70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73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70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76"/>
      <c r="H195" s="117"/>
      <c r="I195" s="117"/>
      <c r="J195" s="117"/>
      <c r="K195" s="117"/>
      <c r="L195" s="1077"/>
    </row>
    <row r="196" spans="1:12" ht="14.25">
      <c r="A196" s="48" t="s">
        <v>24</v>
      </c>
      <c r="B196" s="49" t="s">
        <v>28</v>
      </c>
      <c r="C196" s="105">
        <v>11719.861257215356</v>
      </c>
      <c r="D196" s="105">
        <v>12041.500867208499</v>
      </c>
      <c r="E196" s="106">
        <v>11954.258482359663</v>
      </c>
      <c r="F196" s="106">
        <v>12282.330884552668</v>
      </c>
      <c r="G196" s="1069">
        <v>-2.6710923624897451</v>
      </c>
      <c r="H196" s="107">
        <v>343.19264705882352</v>
      </c>
      <c r="I196" s="107">
        <v>-1.8726816965993518</v>
      </c>
      <c r="J196" s="108">
        <v>-22.433460076045627</v>
      </c>
      <c r="K196" s="108">
        <v>3.4623217922606928</v>
      </c>
      <c r="L196" s="1074">
        <v>-0.34045437893653085</v>
      </c>
    </row>
    <row r="197" spans="1:12" ht="15">
      <c r="A197" s="50" t="s">
        <v>24</v>
      </c>
      <c r="B197" s="51" t="s">
        <v>29</v>
      </c>
      <c r="C197" s="99">
        <v>11150.432352941178</v>
      </c>
      <c r="D197" s="99">
        <v>11669.303921568628</v>
      </c>
      <c r="E197" s="100">
        <v>11373.441000000001</v>
      </c>
      <c r="F197" s="100">
        <v>11902.69</v>
      </c>
      <c r="G197" s="1065">
        <v>-4.4464654628491518</v>
      </c>
      <c r="H197" s="101">
        <v>300.39999999999998</v>
      </c>
      <c r="I197" s="101">
        <v>-4.5136681500318003</v>
      </c>
      <c r="J197" s="109">
        <v>-31.428571428571427</v>
      </c>
      <c r="K197" s="109">
        <v>0.40733197556008144</v>
      </c>
      <c r="L197" s="1070">
        <v>-9.8740898933845689E-2</v>
      </c>
    </row>
    <row r="198" spans="1:12" ht="15">
      <c r="A198" s="50" t="s">
        <v>24</v>
      </c>
      <c r="B198" s="51" t="s">
        <v>30</v>
      </c>
      <c r="C198" s="99">
        <v>11763.26862745098</v>
      </c>
      <c r="D198" s="99">
        <v>12055.650980392156</v>
      </c>
      <c r="E198" s="100">
        <v>11998.534</v>
      </c>
      <c r="F198" s="100">
        <v>12296.763999999999</v>
      </c>
      <c r="G198" s="1065">
        <v>-2.4252722098269071</v>
      </c>
      <c r="H198" s="101">
        <v>340</v>
      </c>
      <c r="I198" s="101">
        <v>-1.7341040462427744</v>
      </c>
      <c r="J198" s="109">
        <v>-14.583333333333334</v>
      </c>
      <c r="K198" s="109">
        <v>2.0875763747454172</v>
      </c>
      <c r="L198" s="1070">
        <v>5.4479768275457197E-3</v>
      </c>
    </row>
    <row r="199" spans="1:12" ht="15">
      <c r="A199" s="50" t="s">
        <v>24</v>
      </c>
      <c r="B199" s="51" t="s">
        <v>35</v>
      </c>
      <c r="C199" s="99">
        <v>11829.026470588235</v>
      </c>
      <c r="D199" s="99">
        <v>12150.418627450979</v>
      </c>
      <c r="E199" s="100">
        <v>12065.607</v>
      </c>
      <c r="F199" s="100">
        <v>12393.427</v>
      </c>
      <c r="G199" s="1065">
        <v>-2.6451117999888143</v>
      </c>
      <c r="H199" s="101">
        <v>368.1</v>
      </c>
      <c r="I199" s="101">
        <v>-0.72815533980582214</v>
      </c>
      <c r="J199" s="109">
        <v>-32.142857142857146</v>
      </c>
      <c r="K199" s="109">
        <v>0.96741344195519341</v>
      </c>
      <c r="L199" s="1070">
        <v>-0.24716145683023161</v>
      </c>
    </row>
    <row r="200" spans="1:12" ht="14.25">
      <c r="A200" s="48" t="s">
        <v>24</v>
      </c>
      <c r="B200" s="52" t="s">
        <v>31</v>
      </c>
      <c r="C200" s="110">
        <v>10883.801909384954</v>
      </c>
      <c r="D200" s="110">
        <v>11372.044672715936</v>
      </c>
      <c r="E200" s="111">
        <v>11101.477947572654</v>
      </c>
      <c r="F200" s="111">
        <v>11599.485566170255</v>
      </c>
      <c r="G200" s="1075">
        <v>-4.2933595266503355</v>
      </c>
      <c r="H200" s="112">
        <v>298.28767693588679</v>
      </c>
      <c r="I200" s="112">
        <v>0.33853191261915661</v>
      </c>
      <c r="J200" s="113">
        <v>-16.131284916201118</v>
      </c>
      <c r="K200" s="113">
        <v>20.383570943652408</v>
      </c>
      <c r="L200" s="1072">
        <v>-0.32203923564198078</v>
      </c>
    </row>
    <row r="201" spans="1:12" ht="15">
      <c r="A201" s="50" t="s">
        <v>24</v>
      </c>
      <c r="B201" s="51" t="s">
        <v>32</v>
      </c>
      <c r="C201" s="99">
        <v>10418.311764705883</v>
      </c>
      <c r="D201" s="99">
        <v>11070.354901960785</v>
      </c>
      <c r="E201" s="100">
        <v>10626.678</v>
      </c>
      <c r="F201" s="100">
        <v>11291.762000000001</v>
      </c>
      <c r="G201" s="1065">
        <v>-5.8899930763684241</v>
      </c>
      <c r="H201" s="101">
        <v>271.8</v>
      </c>
      <c r="I201" s="101">
        <v>-1.3788098693759112</v>
      </c>
      <c r="J201" s="109">
        <v>-25.316455696202532</v>
      </c>
      <c r="K201" s="109">
        <v>6.0081466395112022</v>
      </c>
      <c r="L201" s="1070">
        <v>-0.84552600363512553</v>
      </c>
    </row>
    <row r="202" spans="1:12" ht="15">
      <c r="A202" s="50" t="s">
        <v>24</v>
      </c>
      <c r="B202" s="51" t="s">
        <v>33</v>
      </c>
      <c r="C202" s="99">
        <v>11049.756862745098</v>
      </c>
      <c r="D202" s="99">
        <v>11501.48137254902</v>
      </c>
      <c r="E202" s="100">
        <v>11270.752</v>
      </c>
      <c r="F202" s="100">
        <v>11731.511</v>
      </c>
      <c r="G202" s="1065">
        <v>-3.927533290468721</v>
      </c>
      <c r="H202" s="101">
        <v>300.10000000000002</v>
      </c>
      <c r="I202" s="101">
        <v>0.90786819098858296</v>
      </c>
      <c r="J202" s="109">
        <v>-8.9743589743589745</v>
      </c>
      <c r="K202" s="109">
        <v>10.84521384928717</v>
      </c>
      <c r="L202" s="1070">
        <v>0.69483790943754542</v>
      </c>
    </row>
    <row r="203" spans="1:12" ht="15">
      <c r="A203" s="50" t="s">
        <v>24</v>
      </c>
      <c r="B203" s="51" t="s">
        <v>36</v>
      </c>
      <c r="C203" s="99">
        <v>11068.235294117647</v>
      </c>
      <c r="D203" s="99">
        <v>11515.5</v>
      </c>
      <c r="E203" s="100">
        <v>11289.6</v>
      </c>
      <c r="F203" s="100">
        <v>11745.81</v>
      </c>
      <c r="G203" s="1065">
        <v>-3.8840233240619346</v>
      </c>
      <c r="H203" s="101">
        <v>337.8</v>
      </c>
      <c r="I203" s="101">
        <v>0.20765351527736237</v>
      </c>
      <c r="J203" s="109">
        <v>-18.75</v>
      </c>
      <c r="K203" s="109">
        <v>3.5302104548540396</v>
      </c>
      <c r="L203" s="1070">
        <v>-0.17135114144439845</v>
      </c>
    </row>
    <row r="204" spans="1:12" ht="14.25">
      <c r="A204" s="48" t="s">
        <v>24</v>
      </c>
      <c r="B204" s="52" t="s">
        <v>37</v>
      </c>
      <c r="C204" s="110">
        <v>8555.7973309612662</v>
      </c>
      <c r="D204" s="110">
        <v>9005.7074658377805</v>
      </c>
      <c r="E204" s="111">
        <v>8726.9132775804919</v>
      </c>
      <c r="F204" s="111">
        <v>9185.8216151545366</v>
      </c>
      <c r="G204" s="1075">
        <v>-4.9958333266231651</v>
      </c>
      <c r="H204" s="112">
        <v>228.31486486486483</v>
      </c>
      <c r="I204" s="112">
        <v>-2.290513563931558E-2</v>
      </c>
      <c r="J204" s="113">
        <v>-29.791271347248578</v>
      </c>
      <c r="K204" s="113">
        <v>6.2797012898845885</v>
      </c>
      <c r="L204" s="1072">
        <v>-1.3403102774954005</v>
      </c>
    </row>
    <row r="205" spans="1:12" ht="15">
      <c r="A205" s="50" t="s">
        <v>24</v>
      </c>
      <c r="B205" s="51" t="s">
        <v>102</v>
      </c>
      <c r="C205" s="121">
        <v>8225.7127450980406</v>
      </c>
      <c r="D205" s="121">
        <v>8665.4862745098035</v>
      </c>
      <c r="E205" s="122">
        <v>8390.2270000000008</v>
      </c>
      <c r="F205" s="122">
        <v>8838.7960000000003</v>
      </c>
      <c r="G205" s="1080">
        <v>-5.0750011653170803</v>
      </c>
      <c r="H205" s="123">
        <v>212.2</v>
      </c>
      <c r="I205" s="123">
        <v>-0.51570557899672886</v>
      </c>
      <c r="J205" s="124">
        <v>-31.272727272727273</v>
      </c>
      <c r="K205" s="124">
        <v>3.207739307535642</v>
      </c>
      <c r="L205" s="1081">
        <v>-0.76854756348807118</v>
      </c>
    </row>
    <row r="206" spans="1:12" ht="15">
      <c r="A206" s="50" t="s">
        <v>24</v>
      </c>
      <c r="B206" s="51" t="s">
        <v>38</v>
      </c>
      <c r="C206" s="99">
        <v>8710.1882352941175</v>
      </c>
      <c r="D206" s="99">
        <v>9227.7127450980388</v>
      </c>
      <c r="E206" s="100">
        <v>8884.3919999999998</v>
      </c>
      <c r="F206" s="100">
        <v>9412.2669999999998</v>
      </c>
      <c r="G206" s="1065">
        <v>-5.6083725631667702</v>
      </c>
      <c r="H206" s="101">
        <v>239.5</v>
      </c>
      <c r="I206" s="101">
        <v>-0.62240663900414939</v>
      </c>
      <c r="J206" s="109">
        <v>-33.168316831683171</v>
      </c>
      <c r="K206" s="109">
        <v>2.2912423625254581</v>
      </c>
      <c r="L206" s="1070">
        <v>-0.62952108455377864</v>
      </c>
    </row>
    <row r="207" spans="1:12" ht="15.75" thickBot="1">
      <c r="A207" s="50" t="s">
        <v>24</v>
      </c>
      <c r="B207" s="51" t="s">
        <v>39</v>
      </c>
      <c r="C207" s="99">
        <v>9240.866666666665</v>
      </c>
      <c r="D207" s="99">
        <v>9709.2862745098028</v>
      </c>
      <c r="E207" s="100">
        <v>9425.6839999999993</v>
      </c>
      <c r="F207" s="100">
        <v>9903.4719999999998</v>
      </c>
      <c r="G207" s="1065">
        <v>-4.8244494456085754</v>
      </c>
      <c r="H207" s="101">
        <v>261.7</v>
      </c>
      <c r="I207" s="101">
        <v>0.57647963105303623</v>
      </c>
      <c r="J207" s="109">
        <v>-8</v>
      </c>
      <c r="K207" s="109">
        <v>0.78071961982348947</v>
      </c>
      <c r="L207" s="1070">
        <v>5.7758370546450721E-2</v>
      </c>
    </row>
    <row r="208" spans="1:12" ht="15.75" thickBot="1">
      <c r="A208" s="55"/>
      <c r="B208" s="56"/>
      <c r="C208" s="116"/>
      <c r="D208" s="116"/>
      <c r="E208" s="116"/>
      <c r="F208" s="116"/>
      <c r="G208" s="1076"/>
      <c r="H208" s="117"/>
      <c r="I208" s="117"/>
      <c r="J208" s="117"/>
      <c r="K208" s="117"/>
      <c r="L208" s="1077"/>
    </row>
    <row r="209" spans="1:12" ht="14.25">
      <c r="A209" s="48" t="s">
        <v>117</v>
      </c>
      <c r="B209" s="52" t="s">
        <v>25</v>
      </c>
      <c r="C209" s="110">
        <v>14216.392215988779</v>
      </c>
      <c r="D209" s="110">
        <v>14053.806922249498</v>
      </c>
      <c r="E209" s="111">
        <v>14500.720060308555</v>
      </c>
      <c r="F209" s="111">
        <v>14334.883060694488</v>
      </c>
      <c r="G209" s="1075">
        <v>1.1568772407274315</v>
      </c>
      <c r="H209" s="112">
        <v>319.24328358208959</v>
      </c>
      <c r="I209" s="112">
        <v>-3.1210108502043483</v>
      </c>
      <c r="J209" s="113">
        <v>-35.57692307692308</v>
      </c>
      <c r="K209" s="113">
        <v>1.1371350984385609</v>
      </c>
      <c r="L209" s="1072">
        <v>-0.36662430005767965</v>
      </c>
    </row>
    <row r="210" spans="1:12" ht="15">
      <c r="A210" s="50" t="s">
        <v>117</v>
      </c>
      <c r="B210" s="51" t="s">
        <v>26</v>
      </c>
      <c r="C210" s="99">
        <v>14768.296078431373</v>
      </c>
      <c r="D210" s="99">
        <v>13850.013725490195</v>
      </c>
      <c r="E210" s="100">
        <v>15063.662</v>
      </c>
      <c r="F210" s="100">
        <v>14127.013999999999</v>
      </c>
      <c r="G210" s="1065">
        <v>6.6301909235738075</v>
      </c>
      <c r="H210" s="101">
        <v>309.5</v>
      </c>
      <c r="I210" s="101">
        <v>-3.9118286246507363</v>
      </c>
      <c r="J210" s="109">
        <v>-34.482758620689658</v>
      </c>
      <c r="K210" s="109">
        <v>0.32247114731839782</v>
      </c>
      <c r="L210" s="1070">
        <v>-9.6846377262284677E-2</v>
      </c>
    </row>
    <row r="211" spans="1:12" ht="15">
      <c r="A211" s="50" t="s">
        <v>117</v>
      </c>
      <c r="B211" s="51" t="s">
        <v>27</v>
      </c>
      <c r="C211" s="99">
        <v>14007.159803921568</v>
      </c>
      <c r="D211" s="99">
        <v>14130.157843137255</v>
      </c>
      <c r="E211" s="100">
        <v>14287.303</v>
      </c>
      <c r="F211" s="100">
        <v>14412.761</v>
      </c>
      <c r="G211" s="1065">
        <v>-0.87046472220000415</v>
      </c>
      <c r="H211" s="101">
        <v>323.10000000000002</v>
      </c>
      <c r="I211" s="101">
        <v>-2.797833935018037</v>
      </c>
      <c r="J211" s="109">
        <v>-36</v>
      </c>
      <c r="K211" s="109">
        <v>0.81466395112016288</v>
      </c>
      <c r="L211" s="1070">
        <v>-0.26977792279539525</v>
      </c>
    </row>
    <row r="212" spans="1:12" ht="14.25">
      <c r="A212" s="48" t="s">
        <v>117</v>
      </c>
      <c r="B212" s="52" t="s">
        <v>28</v>
      </c>
      <c r="C212" s="110">
        <v>13355.312955231888</v>
      </c>
      <c r="D212" s="110">
        <v>13627.071229667279</v>
      </c>
      <c r="E212" s="111">
        <v>13622.419214336525</v>
      </c>
      <c r="F212" s="111">
        <v>13899.612654260625</v>
      </c>
      <c r="G212" s="1075">
        <v>-1.9942529825759736</v>
      </c>
      <c r="H212" s="112">
        <v>300.0886699507389</v>
      </c>
      <c r="I212" s="112">
        <v>-0.58822366064969167</v>
      </c>
      <c r="J212" s="113">
        <v>-8.2831325301204828</v>
      </c>
      <c r="K212" s="113">
        <v>10.336048879837067</v>
      </c>
      <c r="L212" s="1072">
        <v>0.73512348943799211</v>
      </c>
    </row>
    <row r="213" spans="1:12" ht="15">
      <c r="A213" s="50" t="s">
        <v>117</v>
      </c>
      <c r="B213" s="51" t="s">
        <v>29</v>
      </c>
      <c r="C213" s="99">
        <v>12644.028431372548</v>
      </c>
      <c r="D213" s="99">
        <v>13347.00294117647</v>
      </c>
      <c r="E213" s="100">
        <v>12896.909</v>
      </c>
      <c r="F213" s="100">
        <v>13613.942999999999</v>
      </c>
      <c r="G213" s="1065">
        <v>-5.2669090799043286</v>
      </c>
      <c r="H213" s="101">
        <v>265.8</v>
      </c>
      <c r="I213" s="101">
        <v>-8.3764219234746662</v>
      </c>
      <c r="J213" s="109">
        <v>-44.954128440366972</v>
      </c>
      <c r="K213" s="109">
        <v>1.0183299389002036</v>
      </c>
      <c r="L213" s="1070">
        <v>-0.55772558452374099</v>
      </c>
    </row>
    <row r="214" spans="1:12" ht="15">
      <c r="A214" s="50" t="s">
        <v>117</v>
      </c>
      <c r="B214" s="51" t="s">
        <v>30</v>
      </c>
      <c r="C214" s="99">
        <v>13429.583333333332</v>
      </c>
      <c r="D214" s="99">
        <v>13678.475490196079</v>
      </c>
      <c r="E214" s="100">
        <v>13698.174999999999</v>
      </c>
      <c r="F214" s="100">
        <v>13952.045</v>
      </c>
      <c r="G214" s="1065">
        <v>-1.8195898880773449</v>
      </c>
      <c r="H214" s="101">
        <v>294</v>
      </c>
      <c r="I214" s="101">
        <v>-1.0101010101010102</v>
      </c>
      <c r="J214" s="109">
        <v>-10.962566844919785</v>
      </c>
      <c r="K214" s="109">
        <v>5.6517311608961309</v>
      </c>
      <c r="L214" s="1070">
        <v>0.24398101630388069</v>
      </c>
    </row>
    <row r="215" spans="1:12" ht="15">
      <c r="A215" s="50" t="s">
        <v>117</v>
      </c>
      <c r="B215" s="51" t="s">
        <v>35</v>
      </c>
      <c r="C215" s="99">
        <v>13414.443137254902</v>
      </c>
      <c r="D215" s="99">
        <v>13681.552941176469</v>
      </c>
      <c r="E215" s="100">
        <v>13682.732</v>
      </c>
      <c r="F215" s="100">
        <v>13955.183999999999</v>
      </c>
      <c r="G215" s="1065">
        <v>-1.9523354188665611</v>
      </c>
      <c r="H215" s="101">
        <v>319</v>
      </c>
      <c r="I215" s="101">
        <v>0</v>
      </c>
      <c r="J215" s="109">
        <v>19.337016574585636</v>
      </c>
      <c r="K215" s="109">
        <v>3.6659877800407332</v>
      </c>
      <c r="L215" s="1070">
        <v>1.0488680576578528</v>
      </c>
    </row>
    <row r="216" spans="1:12" ht="14.25">
      <c r="A216" s="48" t="s">
        <v>117</v>
      </c>
      <c r="B216" s="52" t="s">
        <v>31</v>
      </c>
      <c r="C216" s="110">
        <v>12422.010349259386</v>
      </c>
      <c r="D216" s="110">
        <v>12693.670358612953</v>
      </c>
      <c r="E216" s="111">
        <v>12670.450556244574</v>
      </c>
      <c r="F216" s="111">
        <v>12947.543765785213</v>
      </c>
      <c r="G216" s="1075">
        <v>-2.1401218219696383</v>
      </c>
      <c r="H216" s="112">
        <v>265.63212520593083</v>
      </c>
      <c r="I216" s="112">
        <v>0.203646269388573</v>
      </c>
      <c r="J216" s="113">
        <v>-13.161659513590845</v>
      </c>
      <c r="K216" s="113">
        <v>10.302104548540393</v>
      </c>
      <c r="L216" s="1072">
        <v>0.19510628364739091</v>
      </c>
    </row>
    <row r="217" spans="1:12" ht="15">
      <c r="A217" s="50" t="s">
        <v>117</v>
      </c>
      <c r="B217" s="51" t="s">
        <v>32</v>
      </c>
      <c r="C217" s="99">
        <v>12021.243137254902</v>
      </c>
      <c r="D217" s="99">
        <v>12401.342156862745</v>
      </c>
      <c r="E217" s="100">
        <v>12261.668</v>
      </c>
      <c r="F217" s="100">
        <v>12649.369000000001</v>
      </c>
      <c r="G217" s="1065">
        <v>-3.0649829252352503</v>
      </c>
      <c r="H217" s="101">
        <v>238.1</v>
      </c>
      <c r="I217" s="101">
        <v>-3.4468775344687757</v>
      </c>
      <c r="J217" s="109">
        <v>-24.336283185840706</v>
      </c>
      <c r="K217" s="109">
        <v>2.9022403258655802</v>
      </c>
      <c r="L217" s="1070">
        <v>-0.36554452086663458</v>
      </c>
    </row>
    <row r="218" spans="1:12" ht="15">
      <c r="A218" s="50" t="s">
        <v>117</v>
      </c>
      <c r="B218" s="51" t="s">
        <v>33</v>
      </c>
      <c r="C218" s="99">
        <v>12547.851960784314</v>
      </c>
      <c r="D218" s="99">
        <v>12779.41274509804</v>
      </c>
      <c r="E218" s="100">
        <v>12798.808999999999</v>
      </c>
      <c r="F218" s="100">
        <v>13035.001</v>
      </c>
      <c r="G218" s="1065">
        <v>-1.811982983353825</v>
      </c>
      <c r="H218" s="101">
        <v>265.3</v>
      </c>
      <c r="I218" s="101">
        <v>-0.41291291291290011</v>
      </c>
      <c r="J218" s="101">
        <v>-11.515151515151516</v>
      </c>
      <c r="K218" s="101">
        <v>4.9558723693143243</v>
      </c>
      <c r="L218" s="1066">
        <v>0.18432812408586852</v>
      </c>
    </row>
    <row r="219" spans="1:12" ht="15.75" thickBot="1">
      <c r="A219" s="60" t="s">
        <v>117</v>
      </c>
      <c r="B219" s="61" t="s">
        <v>36</v>
      </c>
      <c r="C219" s="102">
        <v>12574.565686274511</v>
      </c>
      <c r="D219" s="102">
        <v>12903.796078431371</v>
      </c>
      <c r="E219" s="103">
        <v>12826.057000000001</v>
      </c>
      <c r="F219" s="103">
        <v>13161.871999999999</v>
      </c>
      <c r="G219" s="1067">
        <v>-2.5514227763345421</v>
      </c>
      <c r="H219" s="104">
        <v>299</v>
      </c>
      <c r="I219" s="104">
        <v>2.6433230346721555</v>
      </c>
      <c r="J219" s="104">
        <v>0.69930069930069927</v>
      </c>
      <c r="K219" s="104">
        <v>2.4439918533604885</v>
      </c>
      <c r="L219" s="1068">
        <v>0.37632268042815786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82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4"/>
    </row>
    <row r="223" spans="1:12" ht="21" thickBot="1">
      <c r="A223" s="28" t="s">
        <v>331</v>
      </c>
      <c r="B223" s="29"/>
      <c r="C223" s="29"/>
      <c r="D223" s="29"/>
      <c r="E223" s="29"/>
      <c r="F223" s="29"/>
      <c r="G223" s="908"/>
      <c r="H223" s="908"/>
      <c r="I223" s="908"/>
      <c r="J223" s="908"/>
      <c r="K223" s="908"/>
      <c r="L223" s="1005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01"/>
      <c r="H224" s="1187" t="s">
        <v>10</v>
      </c>
      <c r="I224" s="1188"/>
      <c r="J224" s="967" t="s">
        <v>11</v>
      </c>
      <c r="K224" s="32" t="s">
        <v>12</v>
      </c>
      <c r="L224" s="1002"/>
    </row>
    <row r="225" spans="1:12" ht="15.75" customHeight="1">
      <c r="A225" s="33" t="s">
        <v>13</v>
      </c>
      <c r="B225" s="34" t="s">
        <v>14</v>
      </c>
      <c r="C225" s="705" t="s">
        <v>40</v>
      </c>
      <c r="D225" s="705" t="s">
        <v>40</v>
      </c>
      <c r="E225" s="706" t="s">
        <v>41</v>
      </c>
      <c r="F225" s="707"/>
      <c r="G225" s="1053"/>
      <c r="H225" s="1189" t="s">
        <v>15</v>
      </c>
      <c r="I225" s="1190"/>
      <c r="J225" s="968" t="s">
        <v>16</v>
      </c>
      <c r="K225" s="86" t="s">
        <v>17</v>
      </c>
      <c r="L225" s="1003"/>
    </row>
    <row r="226" spans="1:12" ht="33" customHeight="1" thickBot="1">
      <c r="A226" s="35" t="s">
        <v>18</v>
      </c>
      <c r="B226" s="36" t="s">
        <v>19</v>
      </c>
      <c r="C226" s="715" t="s">
        <v>382</v>
      </c>
      <c r="D226" s="1097" t="s">
        <v>364</v>
      </c>
      <c r="E226" s="906" t="s">
        <v>382</v>
      </c>
      <c r="F226" s="907" t="s">
        <v>364</v>
      </c>
      <c r="G226" s="1052" t="s">
        <v>20</v>
      </c>
      <c r="H226" s="85" t="s">
        <v>382</v>
      </c>
      <c r="I226" s="1054" t="s">
        <v>20</v>
      </c>
      <c r="J226" s="1055" t="s">
        <v>20</v>
      </c>
      <c r="K226" s="716" t="s">
        <v>382</v>
      </c>
      <c r="L226" s="1056" t="s">
        <v>21</v>
      </c>
    </row>
    <row r="227" spans="1:12" ht="15" thickBot="1">
      <c r="A227" s="37" t="s">
        <v>22</v>
      </c>
      <c r="B227" s="38" t="s">
        <v>23</v>
      </c>
      <c r="C227" s="87">
        <v>11082.439915837309</v>
      </c>
      <c r="D227" s="87">
        <v>11001.441626066242</v>
      </c>
      <c r="E227" s="88">
        <v>11304.088714154055</v>
      </c>
      <c r="F227" s="714">
        <v>11221.470458587566</v>
      </c>
      <c r="G227" s="1057">
        <v>0.7362515979647124</v>
      </c>
      <c r="H227" s="89">
        <v>320.65891325071499</v>
      </c>
      <c r="I227" s="89">
        <v>6.1527667254777905</v>
      </c>
      <c r="J227" s="90">
        <v>-0.85066162570888471</v>
      </c>
      <c r="K227" s="89">
        <v>100</v>
      </c>
      <c r="L227" s="1058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9"/>
      <c r="H228" s="90"/>
      <c r="I228" s="90"/>
      <c r="J228" s="90"/>
      <c r="K228" s="90"/>
      <c r="L228" s="1060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61" t="s">
        <v>100</v>
      </c>
      <c r="H229" s="94" t="s">
        <v>100</v>
      </c>
      <c r="I229" s="94" t="s">
        <v>100</v>
      </c>
      <c r="J229" s="94" t="s">
        <v>100</v>
      </c>
      <c r="K229" s="94">
        <v>0</v>
      </c>
      <c r="L229" s="1062">
        <v>0</v>
      </c>
    </row>
    <row r="230" spans="1:12" ht="15">
      <c r="A230" s="50" t="s">
        <v>109</v>
      </c>
      <c r="B230" s="95" t="s">
        <v>23</v>
      </c>
      <c r="C230" s="96">
        <v>12283.928040477189</v>
      </c>
      <c r="D230" s="96">
        <v>12891.615479612607</v>
      </c>
      <c r="E230" s="97">
        <v>12529.606601286732</v>
      </c>
      <c r="F230" s="97">
        <v>13149.447789204858</v>
      </c>
      <c r="G230" s="1063">
        <v>-4.7138191493257171</v>
      </c>
      <c r="H230" s="98">
        <v>353.92030769230769</v>
      </c>
      <c r="I230" s="98">
        <v>1.6254231204616425</v>
      </c>
      <c r="J230" s="98">
        <v>56.25</v>
      </c>
      <c r="K230" s="98">
        <v>30.981887511916113</v>
      </c>
      <c r="L230" s="1064">
        <v>11.322152162199668</v>
      </c>
    </row>
    <row r="231" spans="1:12" ht="15">
      <c r="A231" s="43" t="s">
        <v>110</v>
      </c>
      <c r="B231" s="44" t="s">
        <v>23</v>
      </c>
      <c r="C231" s="99">
        <v>12271.480447476793</v>
      </c>
      <c r="D231" s="99">
        <v>13067.697293484205</v>
      </c>
      <c r="E231" s="100">
        <v>12516.91005642633</v>
      </c>
      <c r="F231" s="100">
        <v>13329.05123935389</v>
      </c>
      <c r="G231" s="1065">
        <v>-6.0930156868909142</v>
      </c>
      <c r="H231" s="101">
        <v>398.74545454545455</v>
      </c>
      <c r="I231" s="101">
        <v>0.99935525467438713</v>
      </c>
      <c r="J231" s="101">
        <v>27.536231884057973</v>
      </c>
      <c r="K231" s="101">
        <v>8.3889418493803625</v>
      </c>
      <c r="L231" s="1066">
        <v>1.8672027189455802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65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66" t="s">
        <v>100</v>
      </c>
    </row>
    <row r="233" spans="1:12" ht="15">
      <c r="A233" s="43" t="s">
        <v>98</v>
      </c>
      <c r="B233" s="44" t="s">
        <v>23</v>
      </c>
      <c r="C233" s="99">
        <v>9271.7715833543716</v>
      </c>
      <c r="D233" s="99">
        <v>9707.7867281932213</v>
      </c>
      <c r="E233" s="100">
        <v>9457.2070150214586</v>
      </c>
      <c r="F233" s="100">
        <v>9901.9424627570861</v>
      </c>
      <c r="G233" s="1065">
        <v>-4.4913960004146078</v>
      </c>
      <c r="H233" s="101">
        <v>291.92366589327145</v>
      </c>
      <c r="I233" s="101">
        <v>4.6628470920089269</v>
      </c>
      <c r="J233" s="101">
        <v>-33.178294573643413</v>
      </c>
      <c r="K233" s="101">
        <v>41.086749285033363</v>
      </c>
      <c r="L233" s="1066">
        <v>-19.877333890770046</v>
      </c>
    </row>
    <row r="234" spans="1:12" ht="15.75" thickBot="1">
      <c r="A234" s="45" t="s">
        <v>112</v>
      </c>
      <c r="B234" s="46" t="s">
        <v>23</v>
      </c>
      <c r="C234" s="102">
        <v>11874.956349353111</v>
      </c>
      <c r="D234" s="102">
        <v>11989.182635713621</v>
      </c>
      <c r="E234" s="103">
        <v>12112.455476340174</v>
      </c>
      <c r="F234" s="103">
        <v>12228.966288427893</v>
      </c>
      <c r="G234" s="1067">
        <v>-0.9527445684266217</v>
      </c>
      <c r="H234" s="104">
        <v>294.82146341463414</v>
      </c>
      <c r="I234" s="104">
        <v>0.20948523911697514</v>
      </c>
      <c r="J234" s="104">
        <v>50.735294117647058</v>
      </c>
      <c r="K234" s="104">
        <v>19.542421353670161</v>
      </c>
      <c r="L234" s="1068">
        <v>6.687979009624792</v>
      </c>
    </row>
    <row r="235" spans="1:12" ht="15" thickBot="1">
      <c r="A235" s="39"/>
      <c r="B235" s="47"/>
      <c r="C235" s="91"/>
      <c r="D235" s="91"/>
      <c r="E235" s="91"/>
      <c r="F235" s="91"/>
      <c r="G235" s="1059"/>
      <c r="H235" s="90"/>
      <c r="I235" s="90"/>
      <c r="J235" s="90"/>
      <c r="K235" s="90"/>
      <c r="L235" s="1060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9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74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65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70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65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70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75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72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65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70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65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70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75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72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65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70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73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70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9"/>
      <c r="H245" s="90"/>
      <c r="I245" s="90"/>
      <c r="J245" s="90"/>
      <c r="K245" s="90"/>
      <c r="L245" s="1060"/>
    </row>
    <row r="246" spans="1:12" ht="14.25">
      <c r="A246" s="48" t="s">
        <v>114</v>
      </c>
      <c r="B246" s="49" t="s">
        <v>25</v>
      </c>
      <c r="C246" s="105">
        <v>12243.067917021881</v>
      </c>
      <c r="D246" s="105">
        <v>13452.823001508295</v>
      </c>
      <c r="E246" s="106">
        <v>12487.929275362319</v>
      </c>
      <c r="F246" s="106">
        <v>13721.879461538461</v>
      </c>
      <c r="G246" s="1069">
        <v>-8.9925741560026395</v>
      </c>
      <c r="H246" s="107">
        <v>413.99333333333328</v>
      </c>
      <c r="I246" s="107">
        <v>-2.0192099086839113</v>
      </c>
      <c r="J246" s="108">
        <v>87.5</v>
      </c>
      <c r="K246" s="108">
        <v>1.4299332697807436</v>
      </c>
      <c r="L246" s="1074">
        <v>0.67378960248395725</v>
      </c>
    </row>
    <row r="247" spans="1:12" ht="15">
      <c r="A247" s="50" t="s">
        <v>114</v>
      </c>
      <c r="B247" s="51" t="s">
        <v>26</v>
      </c>
      <c r="C247" s="99">
        <v>12350.235294117647</v>
      </c>
      <c r="D247" s="99">
        <v>13549.481372549018</v>
      </c>
      <c r="E247" s="100">
        <v>12597.24</v>
      </c>
      <c r="F247" s="100">
        <v>13820.471</v>
      </c>
      <c r="G247" s="1065">
        <v>-8.8508633316476679</v>
      </c>
      <c r="H247" s="101">
        <v>400.9</v>
      </c>
      <c r="I247" s="101">
        <v>-1.4261126137201896</v>
      </c>
      <c r="J247" s="109">
        <v>83.333333333333343</v>
      </c>
      <c r="K247" s="109">
        <v>1.0486177311725453</v>
      </c>
      <c r="L247" s="1070">
        <v>0.48150998069995543</v>
      </c>
    </row>
    <row r="248" spans="1:12" ht="15">
      <c r="A248" s="50" t="s">
        <v>114</v>
      </c>
      <c r="B248" s="51" t="s">
        <v>27</v>
      </c>
      <c r="C248" s="99">
        <v>11980.507843137255</v>
      </c>
      <c r="D248" s="99" t="s">
        <v>257</v>
      </c>
      <c r="E248" s="100">
        <v>12220.118</v>
      </c>
      <c r="F248" s="100" t="s">
        <v>257</v>
      </c>
      <c r="G248" s="1083" t="s">
        <v>100</v>
      </c>
      <c r="H248" s="101">
        <v>450</v>
      </c>
      <c r="I248" s="101" t="s">
        <v>100</v>
      </c>
      <c r="J248" s="109" t="s">
        <v>100</v>
      </c>
      <c r="K248" s="109" t="s">
        <v>100</v>
      </c>
      <c r="L248" s="1070" t="s">
        <v>100</v>
      </c>
    </row>
    <row r="249" spans="1:12" ht="14.25">
      <c r="A249" s="48" t="s">
        <v>114</v>
      </c>
      <c r="B249" s="52" t="s">
        <v>28</v>
      </c>
      <c r="C249" s="110">
        <v>12406.45392804903</v>
      </c>
      <c r="D249" s="110">
        <v>12986.299400064723</v>
      </c>
      <c r="E249" s="111">
        <v>12654.58300661001</v>
      </c>
      <c r="F249" s="111">
        <v>13246.025388066018</v>
      </c>
      <c r="G249" s="1075">
        <v>-4.4650554723295901</v>
      </c>
      <c r="H249" s="112">
        <v>374.87256637168139</v>
      </c>
      <c r="I249" s="112">
        <v>3.1255737388344791</v>
      </c>
      <c r="J249" s="113">
        <v>73.846153846153854</v>
      </c>
      <c r="K249" s="113">
        <v>10.772163965681601</v>
      </c>
      <c r="L249" s="1072">
        <v>4.6284966688952123</v>
      </c>
    </row>
    <row r="250" spans="1:12" ht="15">
      <c r="A250" s="50" t="s">
        <v>114</v>
      </c>
      <c r="B250" s="51" t="s">
        <v>29</v>
      </c>
      <c r="C250" s="99">
        <v>12422.824509803922</v>
      </c>
      <c r="D250" s="99">
        <v>12911.996078431373</v>
      </c>
      <c r="E250" s="100">
        <v>12671.281000000001</v>
      </c>
      <c r="F250" s="100">
        <v>13170.236000000001</v>
      </c>
      <c r="G250" s="1065">
        <v>-3.7885046251259267</v>
      </c>
      <c r="H250" s="101">
        <v>363</v>
      </c>
      <c r="I250" s="101">
        <v>3.4777651083238279</v>
      </c>
      <c r="J250" s="109">
        <v>54.166666666666664</v>
      </c>
      <c r="K250" s="109">
        <v>7.0543374642516685</v>
      </c>
      <c r="L250" s="1070">
        <v>2.5174754604709495</v>
      </c>
    </row>
    <row r="251" spans="1:12" ht="15">
      <c r="A251" s="50" t="s">
        <v>114</v>
      </c>
      <c r="B251" s="51" t="s">
        <v>30</v>
      </c>
      <c r="C251" s="99">
        <v>12378.085294117647</v>
      </c>
      <c r="D251" s="99">
        <v>13170.580392156862</v>
      </c>
      <c r="E251" s="100">
        <v>12625.647000000001</v>
      </c>
      <c r="F251" s="100">
        <v>13433.992</v>
      </c>
      <c r="G251" s="1065">
        <v>-6.0171615406648993</v>
      </c>
      <c r="H251" s="101">
        <v>397.4</v>
      </c>
      <c r="I251" s="101">
        <v>-0.50075112669003508</v>
      </c>
      <c r="J251" s="109">
        <v>129.41176470588235</v>
      </c>
      <c r="K251" s="109">
        <v>3.7178265014299336</v>
      </c>
      <c r="L251" s="1070">
        <v>2.1110212084242628</v>
      </c>
    </row>
    <row r="252" spans="1:12" ht="14.25">
      <c r="A252" s="48" t="s">
        <v>114</v>
      </c>
      <c r="B252" s="52" t="s">
        <v>31</v>
      </c>
      <c r="C252" s="110">
        <v>12209.639775151596</v>
      </c>
      <c r="D252" s="110">
        <v>12800.612563823679</v>
      </c>
      <c r="E252" s="111">
        <v>12453.832570654627</v>
      </c>
      <c r="F252" s="111">
        <v>13056.624815100153</v>
      </c>
      <c r="G252" s="1075">
        <v>-4.6167539695893565</v>
      </c>
      <c r="H252" s="112">
        <v>337.32791878172583</v>
      </c>
      <c r="I252" s="112">
        <v>0.24140436088581785</v>
      </c>
      <c r="J252" s="113">
        <v>45.925925925925924</v>
      </c>
      <c r="K252" s="113">
        <v>18.779790276453763</v>
      </c>
      <c r="L252" s="1072">
        <v>6.0198658908204941</v>
      </c>
    </row>
    <row r="253" spans="1:12" ht="15">
      <c r="A253" s="50" t="s">
        <v>114</v>
      </c>
      <c r="B253" s="51" t="s">
        <v>32</v>
      </c>
      <c r="C253" s="99">
        <v>12186.654901960785</v>
      </c>
      <c r="D253" s="99">
        <v>12736.132352941177</v>
      </c>
      <c r="E253" s="100">
        <v>12430.388000000001</v>
      </c>
      <c r="F253" s="100">
        <v>12990.855</v>
      </c>
      <c r="G253" s="1065">
        <v>-4.3143195732690316</v>
      </c>
      <c r="H253" s="101">
        <v>328.2</v>
      </c>
      <c r="I253" s="101">
        <v>0.12202562538132314</v>
      </c>
      <c r="J253" s="109">
        <v>41.463414634146339</v>
      </c>
      <c r="K253" s="109">
        <v>11.05815061963775</v>
      </c>
      <c r="L253" s="1070">
        <v>3.3076780298456896</v>
      </c>
    </row>
    <row r="254" spans="1:12" ht="15.75" thickBot="1">
      <c r="A254" s="53" t="s">
        <v>114</v>
      </c>
      <c r="B254" s="54" t="s">
        <v>33</v>
      </c>
      <c r="C254" s="114">
        <v>12240.472549019607</v>
      </c>
      <c r="D254" s="114">
        <v>12894.048039215686</v>
      </c>
      <c r="E254" s="115">
        <v>12485.281999999999</v>
      </c>
      <c r="F254" s="115">
        <v>13151.929</v>
      </c>
      <c r="G254" s="1073">
        <v>-5.0688153806183172</v>
      </c>
      <c r="H254" s="109">
        <v>350.4</v>
      </c>
      <c r="I254" s="109">
        <v>0.11428571428570779</v>
      </c>
      <c r="J254" s="109">
        <v>52.830188679245282</v>
      </c>
      <c r="K254" s="109">
        <v>7.7216396568160146</v>
      </c>
      <c r="L254" s="1070">
        <v>2.7121878609748045</v>
      </c>
    </row>
    <row r="255" spans="1:12" ht="15.75" thickBot="1">
      <c r="A255" s="55"/>
      <c r="B255" s="56"/>
      <c r="C255" s="116"/>
      <c r="D255" s="116"/>
      <c r="E255" s="116"/>
      <c r="F255" s="116"/>
      <c r="G255" s="1076"/>
      <c r="H255" s="117"/>
      <c r="I255" s="117"/>
      <c r="J255" s="117"/>
      <c r="K255" s="117"/>
      <c r="L255" s="1077"/>
    </row>
    <row r="256" spans="1:12" ht="15">
      <c r="A256" s="50" t="s">
        <v>115</v>
      </c>
      <c r="B256" s="57" t="s">
        <v>30</v>
      </c>
      <c r="C256" s="118">
        <v>12230.119607843137</v>
      </c>
      <c r="D256" s="118">
        <v>13321.434313725489</v>
      </c>
      <c r="E256" s="119">
        <v>12474.722</v>
      </c>
      <c r="F256" s="119">
        <v>13587.862999999999</v>
      </c>
      <c r="G256" s="1078">
        <v>-8.192171204552178</v>
      </c>
      <c r="H256" s="120">
        <v>418.6</v>
      </c>
      <c r="I256" s="120">
        <v>1.5033947623666455</v>
      </c>
      <c r="J256" s="120">
        <v>71.428571428571431</v>
      </c>
      <c r="K256" s="120">
        <v>3.4318398474737846</v>
      </c>
      <c r="L256" s="1079">
        <v>1.4469627208197204</v>
      </c>
    </row>
    <row r="257" spans="1:12" ht="15.75" thickBot="1">
      <c r="A257" s="53" t="s">
        <v>115</v>
      </c>
      <c r="B257" s="54" t="s">
        <v>33</v>
      </c>
      <c r="C257" s="114">
        <v>12302.614705882352</v>
      </c>
      <c r="D257" s="114">
        <v>12949.432352941176</v>
      </c>
      <c r="E257" s="115">
        <v>12548.666999999999</v>
      </c>
      <c r="F257" s="115">
        <v>13208.421</v>
      </c>
      <c r="G257" s="1073">
        <v>-4.9949498126990415</v>
      </c>
      <c r="H257" s="109">
        <v>385</v>
      </c>
      <c r="I257" s="109">
        <v>-0.54249547920434582</v>
      </c>
      <c r="J257" s="109">
        <v>8.3333333333333321</v>
      </c>
      <c r="K257" s="109">
        <v>4.9571020019065779</v>
      </c>
      <c r="L257" s="1070">
        <v>0.42023999812585888</v>
      </c>
    </row>
    <row r="258" spans="1:12" ht="15.75" thickBot="1">
      <c r="A258" s="55"/>
      <c r="B258" s="56"/>
      <c r="C258" s="116"/>
      <c r="D258" s="116"/>
      <c r="E258" s="116"/>
      <c r="F258" s="116"/>
      <c r="G258" s="1076"/>
      <c r="H258" s="117"/>
      <c r="I258" s="117"/>
      <c r="J258" s="117"/>
      <c r="K258" s="117"/>
      <c r="L258" s="1077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9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74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65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70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65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70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65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70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75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72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65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70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65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70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75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72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65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70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73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70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76"/>
      <c r="H269" s="117"/>
      <c r="I269" s="117"/>
      <c r="J269" s="117"/>
      <c r="K269" s="117"/>
      <c r="L269" s="1077"/>
    </row>
    <row r="270" spans="1:12" ht="14.25">
      <c r="A270" s="48" t="s">
        <v>24</v>
      </c>
      <c r="B270" s="49" t="s">
        <v>28</v>
      </c>
      <c r="C270" s="105">
        <v>10005.654541892876</v>
      </c>
      <c r="D270" s="105">
        <v>10349.15930115636</v>
      </c>
      <c r="E270" s="106">
        <v>10205.767632730734</v>
      </c>
      <c r="F270" s="106">
        <v>10556.142487179488</v>
      </c>
      <c r="G270" s="1069">
        <v>-3.3191561678358008</v>
      </c>
      <c r="H270" s="107">
        <v>350.31000000000006</v>
      </c>
      <c r="I270" s="107">
        <v>3.2952141639209862</v>
      </c>
      <c r="J270" s="108">
        <v>30.434782608695656</v>
      </c>
      <c r="K270" s="108">
        <v>2.8598665395614873</v>
      </c>
      <c r="L270" s="1074">
        <v>0.68595349608322653</v>
      </c>
    </row>
    <row r="271" spans="1:12" ht="15">
      <c r="A271" s="50" t="s">
        <v>24</v>
      </c>
      <c r="B271" s="51" t="s">
        <v>29</v>
      </c>
      <c r="C271" s="99" t="s">
        <v>257</v>
      </c>
      <c r="D271" s="99" t="s">
        <v>257</v>
      </c>
      <c r="E271" s="100" t="s">
        <v>257</v>
      </c>
      <c r="F271" s="100" t="s">
        <v>257</v>
      </c>
      <c r="G271" s="1083" t="s">
        <v>100</v>
      </c>
      <c r="H271" s="101" t="s">
        <v>257</v>
      </c>
      <c r="I271" s="1112" t="s">
        <v>100</v>
      </c>
      <c r="J271" s="109" t="s">
        <v>100</v>
      </c>
      <c r="K271" s="109" t="s">
        <v>100</v>
      </c>
      <c r="L271" s="1070" t="s">
        <v>100</v>
      </c>
    </row>
    <row r="272" spans="1:12" ht="15">
      <c r="A272" s="50" t="s">
        <v>24</v>
      </c>
      <c r="B272" s="51" t="s">
        <v>30</v>
      </c>
      <c r="C272" s="99">
        <v>10011.418627450981</v>
      </c>
      <c r="D272" s="99">
        <v>10409.86568627451</v>
      </c>
      <c r="E272" s="100">
        <v>10211.647000000001</v>
      </c>
      <c r="F272" s="100">
        <v>10618.063</v>
      </c>
      <c r="G272" s="1065">
        <v>-3.8275907762084218</v>
      </c>
      <c r="H272" s="101">
        <v>349.4</v>
      </c>
      <c r="I272" s="101">
        <v>1.128798842257591</v>
      </c>
      <c r="J272" s="109">
        <v>63.636363636363633</v>
      </c>
      <c r="K272" s="109">
        <v>1.7159199237368923</v>
      </c>
      <c r="L272" s="1070">
        <v>0.67622238120381106</v>
      </c>
    </row>
    <row r="273" spans="1:12" ht="15">
      <c r="A273" s="50" t="s">
        <v>24</v>
      </c>
      <c r="B273" s="51" t="s">
        <v>35</v>
      </c>
      <c r="C273" s="99">
        <v>9868.5774509803923</v>
      </c>
      <c r="D273" s="99">
        <v>10592.066666666666</v>
      </c>
      <c r="E273" s="100">
        <v>10065.949000000001</v>
      </c>
      <c r="F273" s="100">
        <v>10803.907999999999</v>
      </c>
      <c r="G273" s="1065">
        <v>-6.830482081113602</v>
      </c>
      <c r="H273" s="101">
        <v>367.8</v>
      </c>
      <c r="I273" s="101">
        <v>3.2565974171813652</v>
      </c>
      <c r="J273" s="109">
        <v>12.5</v>
      </c>
      <c r="K273" s="109">
        <v>0.85795996186844614</v>
      </c>
      <c r="L273" s="1070">
        <v>0.10181629457165975</v>
      </c>
    </row>
    <row r="274" spans="1:12" ht="14.25">
      <c r="A274" s="48" t="s">
        <v>24</v>
      </c>
      <c r="B274" s="52" t="s">
        <v>31</v>
      </c>
      <c r="C274" s="110">
        <v>9665.1133271413819</v>
      </c>
      <c r="D274" s="110">
        <v>10399.747884720897</v>
      </c>
      <c r="E274" s="111">
        <v>9858.4155936842089</v>
      </c>
      <c r="F274" s="111">
        <v>10607.742842415315</v>
      </c>
      <c r="G274" s="1075">
        <v>-7.0639650664880644</v>
      </c>
      <c r="H274" s="112">
        <v>316.68933333333337</v>
      </c>
      <c r="I274" s="112">
        <v>0.27828977001464561</v>
      </c>
      <c r="J274" s="113">
        <v>-12.790697674418606</v>
      </c>
      <c r="K274" s="113">
        <v>21.448999046711155</v>
      </c>
      <c r="L274" s="1072">
        <v>-2.9366342236102057</v>
      </c>
    </row>
    <row r="275" spans="1:12" ht="15">
      <c r="A275" s="50" t="s">
        <v>24</v>
      </c>
      <c r="B275" s="51" t="s">
        <v>32</v>
      </c>
      <c r="C275" s="99">
        <v>9563.3558823529402</v>
      </c>
      <c r="D275" s="99">
        <v>9974.0872549019605</v>
      </c>
      <c r="E275" s="100">
        <v>9754.6229999999996</v>
      </c>
      <c r="F275" s="100">
        <v>10173.569</v>
      </c>
      <c r="G275" s="1065">
        <v>-4.1179845538964734</v>
      </c>
      <c r="H275" s="101">
        <v>282.89999999999998</v>
      </c>
      <c r="I275" s="101">
        <v>0.74786324786323566</v>
      </c>
      <c r="J275" s="109">
        <v>3.278688524590164</v>
      </c>
      <c r="K275" s="109">
        <v>6.0057197330791228</v>
      </c>
      <c r="L275" s="1070">
        <v>0.24012426994112612</v>
      </c>
    </row>
    <row r="276" spans="1:12" ht="15">
      <c r="A276" s="50" t="s">
        <v>24</v>
      </c>
      <c r="B276" s="51" t="s">
        <v>33</v>
      </c>
      <c r="C276" s="99">
        <v>9636.2480392156867</v>
      </c>
      <c r="D276" s="99">
        <v>10429.480392156862</v>
      </c>
      <c r="E276" s="100">
        <v>9828.973</v>
      </c>
      <c r="F276" s="100">
        <v>10638.07</v>
      </c>
      <c r="G276" s="1065">
        <v>-7.6056747135523626</v>
      </c>
      <c r="H276" s="101">
        <v>317.7</v>
      </c>
      <c r="I276" s="101">
        <v>0.63351282863477987</v>
      </c>
      <c r="J276" s="109">
        <v>-13.846153846153847</v>
      </c>
      <c r="K276" s="109">
        <v>10.676835081029552</v>
      </c>
      <c r="L276" s="1070">
        <v>-1.6104995125432264</v>
      </c>
    </row>
    <row r="277" spans="1:12" ht="15">
      <c r="A277" s="50" t="s">
        <v>24</v>
      </c>
      <c r="B277" s="51" t="s">
        <v>36</v>
      </c>
      <c r="C277" s="99">
        <v>9824.2362745098035</v>
      </c>
      <c r="D277" s="99">
        <v>10660.208823529412</v>
      </c>
      <c r="E277" s="100">
        <v>10020.721</v>
      </c>
      <c r="F277" s="100">
        <v>10873.413</v>
      </c>
      <c r="G277" s="1065">
        <v>-7.8419903667781306</v>
      </c>
      <c r="H277" s="101">
        <v>357</v>
      </c>
      <c r="I277" s="101">
        <v>2.6156941649899466</v>
      </c>
      <c r="J277" s="109">
        <v>-25.373134328358208</v>
      </c>
      <c r="K277" s="109">
        <v>4.7664442326024785</v>
      </c>
      <c r="L277" s="1070">
        <v>-1.5662589810081071</v>
      </c>
    </row>
    <row r="278" spans="1:12" ht="14.25">
      <c r="A278" s="48" t="s">
        <v>24</v>
      </c>
      <c r="B278" s="52" t="s">
        <v>37</v>
      </c>
      <c r="C278" s="110">
        <v>8460.6342901391145</v>
      </c>
      <c r="D278" s="110">
        <v>9030.4119643112153</v>
      </c>
      <c r="E278" s="111">
        <v>8629.8469759418967</v>
      </c>
      <c r="F278" s="111">
        <v>9211.0202035974398</v>
      </c>
      <c r="G278" s="1075">
        <v>-6.3095424264573987</v>
      </c>
      <c r="H278" s="112">
        <v>250.31079545454548</v>
      </c>
      <c r="I278" s="112">
        <v>0.54084453776034058</v>
      </c>
      <c r="J278" s="113">
        <v>-51.648351648351657</v>
      </c>
      <c r="K278" s="113">
        <v>16.777883698760725</v>
      </c>
      <c r="L278" s="1072">
        <v>-17.626653163243056</v>
      </c>
    </row>
    <row r="279" spans="1:12" ht="15">
      <c r="A279" s="50" t="s">
        <v>24</v>
      </c>
      <c r="B279" s="51" t="s">
        <v>102</v>
      </c>
      <c r="C279" s="121">
        <v>7889.2705882352939</v>
      </c>
      <c r="D279" s="121">
        <v>8672.6813725490192</v>
      </c>
      <c r="E279" s="122">
        <v>8047.0559999999996</v>
      </c>
      <c r="F279" s="122">
        <v>8846.1350000000002</v>
      </c>
      <c r="G279" s="1080">
        <v>-9.0330862009227832</v>
      </c>
      <c r="H279" s="123">
        <v>230.8</v>
      </c>
      <c r="I279" s="123">
        <v>8.6730268863840887E-2</v>
      </c>
      <c r="J279" s="124">
        <v>-49.473684210526315</v>
      </c>
      <c r="K279" s="124">
        <v>9.1515729265967583</v>
      </c>
      <c r="L279" s="1081">
        <v>-8.8068391717019185</v>
      </c>
    </row>
    <row r="280" spans="1:12" ht="15">
      <c r="A280" s="50" t="s">
        <v>24</v>
      </c>
      <c r="B280" s="51" t="s">
        <v>38</v>
      </c>
      <c r="C280" s="99">
        <v>9066.7362745098035</v>
      </c>
      <c r="D280" s="99">
        <v>9392.8696078431385</v>
      </c>
      <c r="E280" s="100">
        <v>9248.0709999999999</v>
      </c>
      <c r="F280" s="100">
        <v>9580.7270000000008</v>
      </c>
      <c r="G280" s="1065">
        <v>-3.4721373440658607</v>
      </c>
      <c r="H280" s="101">
        <v>266.39999999999998</v>
      </c>
      <c r="I280" s="101">
        <v>0.1503759398496155</v>
      </c>
      <c r="J280" s="109">
        <v>-61.437908496732028</v>
      </c>
      <c r="K280" s="109">
        <v>5.6244041944709249</v>
      </c>
      <c r="L280" s="1070">
        <v>-8.8368434425801148</v>
      </c>
    </row>
    <row r="281" spans="1:12" ht="15.75" thickBot="1">
      <c r="A281" s="50" t="s">
        <v>24</v>
      </c>
      <c r="B281" s="51" t="s">
        <v>39</v>
      </c>
      <c r="C281" s="99">
        <v>8967.6725490196077</v>
      </c>
      <c r="D281" s="99">
        <v>9182.1882352941175</v>
      </c>
      <c r="E281" s="100">
        <v>9147.0259999999998</v>
      </c>
      <c r="F281" s="100">
        <v>9365.8320000000003</v>
      </c>
      <c r="G281" s="1065">
        <v>-2.3362152983312159</v>
      </c>
      <c r="H281" s="101">
        <v>294.3</v>
      </c>
      <c r="I281" s="101">
        <v>1.134020618556705</v>
      </c>
      <c r="J281" s="109">
        <v>0</v>
      </c>
      <c r="K281" s="109">
        <v>2.0019065776930409</v>
      </c>
      <c r="L281" s="1070">
        <v>1.7029451038976795E-2</v>
      </c>
    </row>
    <row r="282" spans="1:12" ht="15.75" thickBot="1">
      <c r="A282" s="55"/>
      <c r="B282" s="56"/>
      <c r="C282" s="116"/>
      <c r="D282" s="116"/>
      <c r="E282" s="116"/>
      <c r="F282" s="116"/>
      <c r="G282" s="1076"/>
      <c r="H282" s="117"/>
      <c r="I282" s="117"/>
      <c r="J282" s="117"/>
      <c r="K282" s="117"/>
      <c r="L282" s="1077"/>
    </row>
    <row r="283" spans="1:12" ht="14.25">
      <c r="A283" s="48" t="s">
        <v>117</v>
      </c>
      <c r="B283" s="52" t="s">
        <v>25</v>
      </c>
      <c r="C283" s="110">
        <v>12042.969167547257</v>
      </c>
      <c r="D283" s="110" t="s">
        <v>257</v>
      </c>
      <c r="E283" s="111">
        <v>12283.828550898203</v>
      </c>
      <c r="F283" s="111">
        <v>13006.936808510638</v>
      </c>
      <c r="G283" s="1075">
        <v>-5.5594047104103295</v>
      </c>
      <c r="H283" s="112">
        <v>334</v>
      </c>
      <c r="I283" s="112">
        <v>6.5957446808510705</v>
      </c>
      <c r="J283" s="113">
        <v>400</v>
      </c>
      <c r="K283" s="113">
        <v>1.4299332697807436</v>
      </c>
      <c r="L283" s="1072">
        <v>1.1463793945444487</v>
      </c>
    </row>
    <row r="284" spans="1:12" ht="15">
      <c r="A284" s="50" t="s">
        <v>117</v>
      </c>
      <c r="B284" s="51" t="s">
        <v>26</v>
      </c>
      <c r="C284" s="99" t="s">
        <v>257</v>
      </c>
      <c r="D284" s="99" t="s">
        <v>257</v>
      </c>
      <c r="E284" s="100" t="s">
        <v>257</v>
      </c>
      <c r="F284" s="100" t="s">
        <v>257</v>
      </c>
      <c r="G284" s="1065" t="s">
        <v>100</v>
      </c>
      <c r="H284" s="101" t="s">
        <v>257</v>
      </c>
      <c r="I284" s="101" t="s">
        <v>100</v>
      </c>
      <c r="J284" s="109" t="s">
        <v>100</v>
      </c>
      <c r="K284" s="109" t="s">
        <v>257</v>
      </c>
      <c r="L284" s="1070" t="s">
        <v>100</v>
      </c>
    </row>
    <row r="285" spans="1:12" ht="15">
      <c r="A285" s="50" t="s">
        <v>117</v>
      </c>
      <c r="B285" s="51" t="s">
        <v>27</v>
      </c>
      <c r="C285" s="99">
        <v>12442.313725490196</v>
      </c>
      <c r="D285" s="99" t="s">
        <v>257</v>
      </c>
      <c r="E285" s="100">
        <v>12691.16</v>
      </c>
      <c r="F285" s="100" t="s">
        <v>257</v>
      </c>
      <c r="G285" s="1065" t="s">
        <v>100</v>
      </c>
      <c r="H285" s="101">
        <v>335</v>
      </c>
      <c r="I285" s="101" t="s">
        <v>100</v>
      </c>
      <c r="J285" s="1099" t="s">
        <v>100</v>
      </c>
      <c r="K285" s="109">
        <v>1.1439466158245948</v>
      </c>
      <c r="L285" s="1111" t="s">
        <v>100</v>
      </c>
    </row>
    <row r="286" spans="1:12" ht="14.25">
      <c r="A286" s="48" t="s">
        <v>117</v>
      </c>
      <c r="B286" s="52" t="s">
        <v>28</v>
      </c>
      <c r="C286" s="110">
        <v>12032.15881137866</v>
      </c>
      <c r="D286" s="110">
        <v>12227.993621328033</v>
      </c>
      <c r="E286" s="111">
        <v>12272.801987606234</v>
      </c>
      <c r="F286" s="111">
        <v>12472.553493754593</v>
      </c>
      <c r="G286" s="1075">
        <v>-1.6015285582730201</v>
      </c>
      <c r="H286" s="112">
        <v>303.63548387096773</v>
      </c>
      <c r="I286" s="112">
        <v>0.40560811111921785</v>
      </c>
      <c r="J286" s="113">
        <v>106.66666666666667</v>
      </c>
      <c r="K286" s="113">
        <v>8.8655862726406109</v>
      </c>
      <c r="L286" s="1072">
        <v>4.6122781440961882</v>
      </c>
    </row>
    <row r="287" spans="1:12" ht="15">
      <c r="A287" s="50" t="s">
        <v>117</v>
      </c>
      <c r="B287" s="51" t="s">
        <v>29</v>
      </c>
      <c r="C287" s="99">
        <v>11967.649019607843</v>
      </c>
      <c r="D287" s="99">
        <v>12155.084313725491</v>
      </c>
      <c r="E287" s="100">
        <v>12207.002</v>
      </c>
      <c r="F287" s="100">
        <v>12398.186</v>
      </c>
      <c r="G287" s="1065">
        <v>-1.5420320359768702</v>
      </c>
      <c r="H287" s="101">
        <v>278.2</v>
      </c>
      <c r="I287" s="101">
        <v>-0.99644128113879404</v>
      </c>
      <c r="J287" s="109">
        <v>10</v>
      </c>
      <c r="K287" s="109">
        <v>1.0486177311725453</v>
      </c>
      <c r="L287" s="1070">
        <v>0.10343814705156229</v>
      </c>
    </row>
    <row r="288" spans="1:12" ht="15">
      <c r="A288" s="50" t="s">
        <v>117</v>
      </c>
      <c r="B288" s="51" t="s">
        <v>30</v>
      </c>
      <c r="C288" s="99">
        <v>11887.751960784313</v>
      </c>
      <c r="D288" s="99">
        <v>12307.645098039216</v>
      </c>
      <c r="E288" s="100">
        <v>12125.507</v>
      </c>
      <c r="F288" s="100">
        <v>12553.798000000001</v>
      </c>
      <c r="G288" s="1065">
        <v>-3.4116448265297965</v>
      </c>
      <c r="H288" s="101">
        <v>298.89999999999998</v>
      </c>
      <c r="I288" s="101">
        <v>-0.20033388981636818</v>
      </c>
      <c r="J288" s="109">
        <v>195.45454545454547</v>
      </c>
      <c r="K288" s="109">
        <v>6.1963775023832222</v>
      </c>
      <c r="L288" s="1070">
        <v>4.1169824173170593</v>
      </c>
    </row>
    <row r="289" spans="1:12" ht="15">
      <c r="A289" s="50" t="s">
        <v>117</v>
      </c>
      <c r="B289" s="51" t="s">
        <v>35</v>
      </c>
      <c r="C289" s="99">
        <v>12554.458823529412</v>
      </c>
      <c r="D289" s="99">
        <v>12151.977450980392</v>
      </c>
      <c r="E289" s="100">
        <v>12805.548000000001</v>
      </c>
      <c r="F289" s="100">
        <v>12395.017</v>
      </c>
      <c r="G289" s="1065">
        <v>3.3120648402499238</v>
      </c>
      <c r="H289" s="101">
        <v>338.2</v>
      </c>
      <c r="I289" s="101">
        <v>4.4471896232242054</v>
      </c>
      <c r="J289" s="109">
        <v>30.76923076923077</v>
      </c>
      <c r="K289" s="109">
        <v>1.6205910390848426</v>
      </c>
      <c r="L289" s="1070">
        <v>0.39185757972756474</v>
      </c>
    </row>
    <row r="290" spans="1:12" ht="14.25">
      <c r="A290" s="48" t="s">
        <v>117</v>
      </c>
      <c r="B290" s="52" t="s">
        <v>31</v>
      </c>
      <c r="C290" s="110">
        <v>11680.725317843209</v>
      </c>
      <c r="D290" s="110">
        <v>11833.362889499869</v>
      </c>
      <c r="E290" s="111">
        <v>11914.339824200073</v>
      </c>
      <c r="F290" s="111">
        <v>12070.030147289866</v>
      </c>
      <c r="G290" s="1075">
        <v>-1.2898917499783635</v>
      </c>
      <c r="H290" s="112">
        <v>280.31237113402062</v>
      </c>
      <c r="I290" s="112">
        <v>-3.1260876949601841</v>
      </c>
      <c r="J290" s="113">
        <v>10.227272727272728</v>
      </c>
      <c r="K290" s="113">
        <v>9.2469018112488079</v>
      </c>
      <c r="L290" s="1072">
        <v>0.92932147098415818</v>
      </c>
    </row>
    <row r="291" spans="1:12" ht="15">
      <c r="A291" s="50" t="s">
        <v>117</v>
      </c>
      <c r="B291" s="51" t="s">
        <v>32</v>
      </c>
      <c r="C291" s="99">
        <v>11555.794117647058</v>
      </c>
      <c r="D291" s="99">
        <v>11885.038235294118</v>
      </c>
      <c r="E291" s="100">
        <v>11786.91</v>
      </c>
      <c r="F291" s="100">
        <v>12122.739</v>
      </c>
      <c r="G291" s="1065">
        <v>-2.7702402897562979</v>
      </c>
      <c r="H291" s="101">
        <v>257.10000000000002</v>
      </c>
      <c r="I291" s="101">
        <v>3.6693548387096868</v>
      </c>
      <c r="J291" s="109">
        <v>40</v>
      </c>
      <c r="K291" s="109">
        <v>2.0019065776930409</v>
      </c>
      <c r="L291" s="1070">
        <v>0.58413720151156645</v>
      </c>
    </row>
    <row r="292" spans="1:12" ht="15">
      <c r="A292" s="50" t="s">
        <v>117</v>
      </c>
      <c r="B292" s="51" t="s">
        <v>33</v>
      </c>
      <c r="C292" s="99">
        <v>11831.939215686274</v>
      </c>
      <c r="D292" s="99">
        <v>11956.642156862745</v>
      </c>
      <c r="E292" s="100">
        <v>12068.578</v>
      </c>
      <c r="F292" s="100">
        <v>12195.775</v>
      </c>
      <c r="G292" s="1065">
        <v>-1.0429595495161244</v>
      </c>
      <c r="H292" s="101">
        <v>279.10000000000002</v>
      </c>
      <c r="I292" s="101">
        <v>-1.2734347364697438</v>
      </c>
      <c r="J292" s="101">
        <v>12.244897959183673</v>
      </c>
      <c r="K292" s="101">
        <v>5.2430886558627261</v>
      </c>
      <c r="L292" s="1066">
        <v>0.61170869366990921</v>
      </c>
    </row>
    <row r="293" spans="1:12" ht="15.75" thickBot="1">
      <c r="A293" s="60" t="s">
        <v>117</v>
      </c>
      <c r="B293" s="61" t="s">
        <v>36</v>
      </c>
      <c r="C293" s="102">
        <v>11425.056862745099</v>
      </c>
      <c r="D293" s="102">
        <v>11592.596078431372</v>
      </c>
      <c r="E293" s="103">
        <v>11653.558000000001</v>
      </c>
      <c r="F293" s="103">
        <v>11824.448</v>
      </c>
      <c r="G293" s="1067">
        <v>-1.4452260266187429</v>
      </c>
      <c r="H293" s="104">
        <v>306.7</v>
      </c>
      <c r="I293" s="104">
        <v>-6.7214111922141191</v>
      </c>
      <c r="J293" s="104">
        <v>-12.5</v>
      </c>
      <c r="K293" s="104">
        <v>2.0019065776930409</v>
      </c>
      <c r="L293" s="1068">
        <v>-0.26652442419731859</v>
      </c>
    </row>
    <row r="294" spans="1:12">
      <c r="E294" s="127"/>
      <c r="F294" s="127"/>
      <c r="G294" s="84"/>
      <c r="H294" s="84"/>
      <c r="I294" s="84"/>
      <c r="J294" s="84"/>
      <c r="K294" s="84"/>
      <c r="L294" s="84"/>
    </row>
    <row r="295" spans="1:12">
      <c r="E295" s="127"/>
      <c r="F295" s="127"/>
      <c r="G295" s="84"/>
      <c r="H295" s="84"/>
      <c r="I295" s="84"/>
      <c r="J295" s="84"/>
      <c r="K295" s="84"/>
      <c r="L295" s="84"/>
    </row>
    <row r="296" spans="1:12">
      <c r="E296" s="127"/>
      <c r="F296" s="127"/>
      <c r="G296" s="84"/>
      <c r="H296" s="84"/>
      <c r="I296" s="84"/>
      <c r="J296" s="84"/>
      <c r="K296" s="84"/>
      <c r="L296" s="84"/>
    </row>
    <row r="297" spans="1:12">
      <c r="E297" s="127"/>
      <c r="F297" s="127"/>
      <c r="G297" s="84"/>
      <c r="H297" s="84"/>
      <c r="I297" s="84"/>
      <c r="J297" s="84"/>
      <c r="K297" s="84"/>
      <c r="L297" s="84"/>
    </row>
    <row r="298" spans="1:12">
      <c r="E298" s="127"/>
      <c r="F298" s="127"/>
      <c r="G298" s="84"/>
      <c r="H298" s="84"/>
      <c r="I298" s="84"/>
      <c r="J298" s="84"/>
      <c r="K298" s="84"/>
      <c r="L298" s="84"/>
    </row>
    <row r="299" spans="1:12">
      <c r="E299" s="127"/>
      <c r="F299" s="127"/>
      <c r="G299" s="84"/>
      <c r="H299" s="84"/>
      <c r="I299" s="84"/>
      <c r="J299" s="84"/>
      <c r="K299" s="84"/>
      <c r="L299" s="84"/>
    </row>
    <row r="300" spans="1:12">
      <c r="E300" s="127"/>
      <c r="F300" s="127"/>
      <c r="G300" s="84"/>
      <c r="H300" s="84"/>
      <c r="I300" s="84"/>
      <c r="J300" s="84"/>
      <c r="K300" s="84"/>
      <c r="L300" s="84"/>
    </row>
    <row r="301" spans="1:12">
      <c r="E301" s="127"/>
      <c r="F301" s="127"/>
      <c r="G301" s="84"/>
      <c r="H301" s="84"/>
      <c r="I301" s="84"/>
      <c r="J301" s="84"/>
      <c r="K301" s="84"/>
      <c r="L301" s="84"/>
    </row>
    <row r="302" spans="1:12">
      <c r="E302" s="127"/>
      <c r="F302" s="127"/>
      <c r="G302" s="84"/>
      <c r="H302" s="84"/>
      <c r="I302" s="84"/>
      <c r="J302" s="84"/>
      <c r="K302" s="84"/>
      <c r="L302" s="84"/>
    </row>
    <row r="303" spans="1:12">
      <c r="E303" s="127"/>
      <c r="F303" s="127"/>
      <c r="G303" s="84"/>
      <c r="H303" s="84"/>
      <c r="I303" s="84"/>
      <c r="J303" s="84"/>
      <c r="K303" s="84"/>
      <c r="L303" s="84"/>
    </row>
    <row r="304" spans="1:12">
      <c r="E304" s="127"/>
      <c r="F304" s="127"/>
      <c r="G304" s="84"/>
      <c r="H304" s="84"/>
      <c r="I304" s="84"/>
      <c r="J304" s="84"/>
      <c r="K304" s="84"/>
      <c r="L304" s="84"/>
    </row>
    <row r="305" spans="5:12">
      <c r="E305" s="127"/>
      <c r="F305" s="127"/>
      <c r="G305" s="84"/>
      <c r="H305" s="84"/>
      <c r="I305" s="84"/>
      <c r="J305" s="84"/>
      <c r="K305" s="84"/>
      <c r="L305" s="84"/>
    </row>
    <row r="306" spans="5:12">
      <c r="E306" s="127"/>
      <c r="F306" s="127"/>
      <c r="G306" s="84"/>
      <c r="H306" s="84"/>
      <c r="I306" s="84"/>
      <c r="J306" s="84"/>
      <c r="K306" s="84"/>
      <c r="L306" s="84"/>
    </row>
    <row r="307" spans="5:12">
      <c r="E307" s="127"/>
      <c r="F307" s="127"/>
      <c r="G307" s="84"/>
      <c r="H307" s="84"/>
      <c r="I307" s="84"/>
      <c r="J307" s="84"/>
      <c r="K307" s="84"/>
      <c r="L307" s="84"/>
    </row>
    <row r="308" spans="5:12">
      <c r="E308" s="127"/>
      <c r="F308" s="127"/>
      <c r="G308" s="84"/>
      <c r="H308" s="84"/>
      <c r="I308" s="84"/>
      <c r="J308" s="84"/>
      <c r="K308" s="84"/>
      <c r="L308" s="84"/>
    </row>
    <row r="309" spans="5:12">
      <c r="E309" s="127"/>
      <c r="F309" s="127"/>
      <c r="G309" s="84"/>
      <c r="H309" s="84"/>
      <c r="I309" s="84"/>
      <c r="J309" s="84"/>
      <c r="K309" s="84"/>
      <c r="L309" s="84"/>
    </row>
    <row r="310" spans="5:12">
      <c r="E310" s="127"/>
      <c r="F310" s="127"/>
      <c r="G310" s="84"/>
      <c r="H310" s="84"/>
      <c r="I310" s="84"/>
      <c r="J310" s="84"/>
      <c r="K310" s="84"/>
      <c r="L310" s="84"/>
    </row>
    <row r="311" spans="5:12">
      <c r="E311" s="127"/>
      <c r="F311" s="127"/>
      <c r="G311" s="84"/>
      <c r="H311" s="84"/>
      <c r="I311" s="84"/>
      <c r="J311" s="84"/>
      <c r="K311" s="84"/>
      <c r="L311" s="84"/>
    </row>
    <row r="312" spans="5:12">
      <c r="E312" s="127"/>
      <c r="F312" s="127"/>
      <c r="G312" s="84"/>
      <c r="H312" s="84"/>
      <c r="I312" s="84"/>
      <c r="J312" s="84"/>
      <c r="K312" s="84"/>
      <c r="L312" s="84"/>
    </row>
    <row r="313" spans="5:12">
      <c r="E313" s="127"/>
      <c r="F313" s="127"/>
      <c r="G313" s="84"/>
      <c r="H313" s="84"/>
      <c r="I313" s="84"/>
      <c r="J313" s="84"/>
      <c r="K313" s="84"/>
      <c r="L313" s="84"/>
    </row>
    <row r="314" spans="5:12">
      <c r="E314" s="127"/>
      <c r="F314" s="127"/>
      <c r="G314" s="84"/>
      <c r="H314" s="84"/>
      <c r="I314" s="84"/>
      <c r="J314" s="84"/>
      <c r="K314" s="84"/>
      <c r="L314" s="84"/>
    </row>
    <row r="315" spans="5:12">
      <c r="E315" s="127"/>
      <c r="F315" s="127"/>
      <c r="G315" s="84"/>
      <c r="H315" s="84"/>
      <c r="I315" s="84"/>
      <c r="J315" s="84"/>
      <c r="K315" s="84"/>
      <c r="L315" s="84"/>
    </row>
    <row r="316" spans="5:12">
      <c r="E316" s="127"/>
      <c r="F316" s="127"/>
      <c r="G316" s="84"/>
      <c r="H316" s="84"/>
      <c r="I316" s="84"/>
      <c r="J316" s="84"/>
      <c r="K316" s="84"/>
      <c r="L316" s="84"/>
    </row>
    <row r="317" spans="5:12">
      <c r="E317" s="127"/>
      <c r="F317" s="127"/>
      <c r="G317" s="84"/>
      <c r="H317" s="84"/>
      <c r="I317" s="84"/>
      <c r="J317" s="84"/>
      <c r="K317" s="84"/>
      <c r="L317" s="84"/>
    </row>
    <row r="318" spans="5:12">
      <c r="E318" s="127"/>
      <c r="F318" s="127"/>
      <c r="G318" s="84"/>
      <c r="H318" s="84"/>
      <c r="I318" s="84"/>
      <c r="J318" s="84"/>
      <c r="K318" s="84"/>
      <c r="L318" s="84"/>
    </row>
    <row r="319" spans="5:12">
      <c r="E319" s="127"/>
      <c r="F319" s="127"/>
      <c r="G319" s="84"/>
      <c r="H319" s="84"/>
      <c r="I319" s="84"/>
      <c r="J319" s="84"/>
      <c r="K319" s="84"/>
      <c r="L319" s="84"/>
    </row>
    <row r="320" spans="5:12">
      <c r="E320" s="127"/>
      <c r="F320" s="127"/>
      <c r="G320" s="84"/>
      <c r="H320" s="84"/>
      <c r="I320" s="84"/>
      <c r="J320" s="84"/>
      <c r="K320" s="84"/>
      <c r="L320" s="84"/>
    </row>
    <row r="321" spans="5:12">
      <c r="E321" s="127"/>
      <c r="F321" s="127"/>
      <c r="G321" s="84"/>
      <c r="H321" s="84"/>
      <c r="I321" s="84"/>
      <c r="J321" s="84"/>
      <c r="K321" s="84"/>
      <c r="L321" s="84"/>
    </row>
    <row r="322" spans="5:12">
      <c r="E322" s="127"/>
      <c r="F322" s="127"/>
      <c r="G322" s="84"/>
      <c r="H322" s="84"/>
      <c r="I322" s="84"/>
      <c r="J322" s="84"/>
      <c r="K322" s="84"/>
      <c r="L322" s="84"/>
    </row>
    <row r="323" spans="5:12">
      <c r="E323" s="127"/>
      <c r="F323" s="127"/>
      <c r="G323" s="84"/>
      <c r="H323" s="84"/>
      <c r="I323" s="84"/>
      <c r="J323" s="84"/>
      <c r="K323" s="84"/>
      <c r="L323" s="84"/>
    </row>
    <row r="324" spans="5:12">
      <c r="E324" s="127"/>
      <c r="F324" s="127"/>
      <c r="G324" s="84"/>
      <c r="H324" s="84"/>
      <c r="I324" s="84"/>
      <c r="J324" s="84"/>
      <c r="K324" s="84"/>
      <c r="L324" s="84"/>
    </row>
    <row r="325" spans="5:12">
      <c r="E325" s="127"/>
      <c r="F325" s="127"/>
      <c r="G325" s="84"/>
      <c r="H325" s="84"/>
      <c r="I325" s="84"/>
      <c r="J325" s="84"/>
      <c r="K325" s="84"/>
      <c r="L325" s="84"/>
    </row>
    <row r="326" spans="5:12">
      <c r="E326" s="127"/>
      <c r="F326" s="127"/>
      <c r="G326" s="84"/>
      <c r="H326" s="84"/>
      <c r="I326" s="84"/>
      <c r="J326" s="84"/>
      <c r="K326" s="84"/>
      <c r="L326" s="84"/>
    </row>
    <row r="327" spans="5:12">
      <c r="E327" s="127"/>
      <c r="F327" s="127"/>
      <c r="G327" s="84"/>
      <c r="H327" s="84"/>
      <c r="I327" s="84"/>
      <c r="J327" s="84"/>
      <c r="K327" s="84"/>
      <c r="L327" s="84"/>
    </row>
    <row r="328" spans="5:12">
      <c r="E328" s="127"/>
      <c r="F328" s="127"/>
      <c r="G328" s="84"/>
      <c r="H328" s="84"/>
      <c r="I328" s="84"/>
      <c r="J328" s="84"/>
      <c r="K328" s="84"/>
      <c r="L328" s="84"/>
    </row>
    <row r="329" spans="5:12">
      <c r="E329" s="127"/>
      <c r="F329" s="127"/>
      <c r="G329" s="84"/>
      <c r="H329" s="84"/>
      <c r="I329" s="84"/>
      <c r="J329" s="84"/>
      <c r="K329" s="84"/>
      <c r="L329" s="84"/>
    </row>
    <row r="330" spans="5:12">
      <c r="E330" s="127"/>
      <c r="F330" s="127"/>
      <c r="G330" s="84"/>
      <c r="H330" s="84"/>
      <c r="I330" s="84"/>
      <c r="J330" s="84"/>
      <c r="K330" s="84"/>
      <c r="L330" s="84"/>
    </row>
    <row r="331" spans="5:12">
      <c r="E331" s="127"/>
      <c r="F331" s="127"/>
      <c r="G331" s="84"/>
      <c r="H331" s="84"/>
      <c r="I331" s="84"/>
      <c r="J331" s="84"/>
      <c r="K331" s="84"/>
      <c r="L331" s="84"/>
    </row>
    <row r="332" spans="5:12">
      <c r="E332" s="127"/>
      <c r="F332" s="127"/>
      <c r="G332" s="84"/>
      <c r="H332" s="84"/>
      <c r="I332" s="84"/>
      <c r="J332" s="84"/>
      <c r="K332" s="84"/>
      <c r="L332" s="84"/>
    </row>
    <row r="333" spans="5:12">
      <c r="E333" s="127"/>
      <c r="F333" s="127"/>
      <c r="G333" s="84"/>
      <c r="H333" s="84"/>
      <c r="I333" s="84"/>
      <c r="J333" s="84"/>
      <c r="K333" s="84"/>
      <c r="L333" s="84"/>
    </row>
    <row r="334" spans="5:12">
      <c r="E334" s="127"/>
      <c r="F334" s="127"/>
      <c r="G334" s="84"/>
      <c r="H334" s="84"/>
      <c r="I334" s="84"/>
      <c r="J334" s="84"/>
      <c r="K334" s="84"/>
      <c r="L334" s="84"/>
    </row>
    <row r="335" spans="5:12">
      <c r="E335" s="127"/>
      <c r="F335" s="127"/>
      <c r="G335" s="84"/>
      <c r="H335" s="84"/>
      <c r="I335" s="84"/>
      <c r="J335" s="84"/>
      <c r="K335" s="84"/>
      <c r="L335" s="84"/>
    </row>
    <row r="336" spans="5:12">
      <c r="E336" s="127"/>
      <c r="F336" s="127"/>
      <c r="G336" s="84"/>
      <c r="H336" s="84"/>
      <c r="I336" s="84"/>
      <c r="J336" s="84"/>
      <c r="K336" s="84"/>
      <c r="L336" s="84"/>
    </row>
    <row r="337" spans="5:12">
      <c r="E337" s="127"/>
      <c r="F337" s="127"/>
      <c r="G337" s="84"/>
      <c r="H337" s="84"/>
      <c r="I337" s="84"/>
      <c r="J337" s="84"/>
      <c r="K337" s="84"/>
      <c r="L337" s="84"/>
    </row>
    <row r="338" spans="5:12">
      <c r="E338" s="127"/>
      <c r="F338" s="127"/>
      <c r="G338" s="84"/>
      <c r="H338" s="84"/>
      <c r="I338" s="84"/>
      <c r="J338" s="84"/>
      <c r="K338" s="84"/>
      <c r="L338" s="84"/>
    </row>
    <row r="339" spans="5:12">
      <c r="E339" s="127"/>
      <c r="F339" s="127"/>
      <c r="G339" s="84"/>
      <c r="H339" s="84"/>
      <c r="I339" s="84"/>
      <c r="J339" s="84"/>
      <c r="K339" s="84"/>
      <c r="L339" s="84"/>
    </row>
    <row r="340" spans="5:12">
      <c r="E340" s="127"/>
      <c r="F340" s="127"/>
      <c r="G340" s="84"/>
      <c r="H340" s="84"/>
      <c r="I340" s="84"/>
      <c r="J340" s="84"/>
      <c r="K340" s="84"/>
      <c r="L340" s="84"/>
    </row>
    <row r="341" spans="5:12">
      <c r="E341" s="127"/>
      <c r="F341" s="127"/>
      <c r="G341" s="84"/>
      <c r="H341" s="84"/>
      <c r="I341" s="84"/>
      <c r="J341" s="84"/>
      <c r="K341" s="84"/>
      <c r="L341" s="84"/>
    </row>
    <row r="342" spans="5:12">
      <c r="E342" s="127"/>
      <c r="F342" s="127"/>
      <c r="G342" s="84"/>
      <c r="H342" s="84"/>
      <c r="I342" s="84"/>
      <c r="J342" s="84"/>
      <c r="K342" s="84"/>
      <c r="L342" s="84"/>
    </row>
    <row r="343" spans="5:12">
      <c r="E343" s="127"/>
      <c r="F343" s="127"/>
      <c r="G343" s="84"/>
      <c r="H343" s="84"/>
      <c r="I343" s="84"/>
      <c r="J343" s="84"/>
      <c r="K343" s="84"/>
      <c r="L343" s="84"/>
    </row>
    <row r="344" spans="5:12">
      <c r="E344" s="127"/>
      <c r="F344" s="127"/>
      <c r="G344" s="1034"/>
      <c r="H344" s="84"/>
      <c r="I344" s="708"/>
      <c r="J344" s="84"/>
      <c r="K344" s="84"/>
      <c r="L344" s="84"/>
    </row>
    <row r="345" spans="5:12">
      <c r="E345" s="127"/>
      <c r="F345" s="127"/>
      <c r="G345" s="1034"/>
      <c r="H345" s="84"/>
      <c r="I345" s="708"/>
      <c r="J345" s="84"/>
      <c r="K345" s="84"/>
      <c r="L345" s="84"/>
    </row>
    <row r="346" spans="5:12">
      <c r="E346" s="127"/>
      <c r="F346" s="127"/>
      <c r="G346" s="1034"/>
      <c r="H346" s="84"/>
      <c r="I346" s="708"/>
      <c r="J346" s="84"/>
      <c r="K346" s="84"/>
      <c r="L346" s="84"/>
    </row>
    <row r="347" spans="5:12">
      <c r="E347" s="127"/>
      <c r="F347" s="127"/>
      <c r="G347" s="1034"/>
      <c r="H347" s="84"/>
      <c r="I347" s="708"/>
      <c r="J347" s="84"/>
      <c r="K347" s="84"/>
      <c r="L347" s="84"/>
    </row>
    <row r="348" spans="5:12">
      <c r="E348" s="127"/>
      <c r="F348" s="127"/>
      <c r="G348" s="1034"/>
      <c r="H348" s="84"/>
      <c r="I348" s="708"/>
      <c r="J348" s="84"/>
      <c r="K348" s="84"/>
      <c r="L348" s="84"/>
    </row>
    <row r="349" spans="5:12">
      <c r="E349" s="127"/>
      <c r="F349" s="127"/>
      <c r="G349" s="1034"/>
      <c r="H349" s="84"/>
      <c r="I349" s="708"/>
      <c r="J349" s="84"/>
      <c r="K349" s="84"/>
      <c r="L349" s="84"/>
    </row>
    <row r="350" spans="5:12">
      <c r="E350" s="127"/>
      <c r="F350" s="127"/>
      <c r="G350" s="1034"/>
      <c r="H350" s="84"/>
      <c r="I350" s="708"/>
      <c r="J350" s="84"/>
      <c r="K350" s="84"/>
      <c r="L350" s="84"/>
    </row>
    <row r="351" spans="5:12">
      <c r="E351" s="127"/>
      <c r="F351" s="127"/>
      <c r="G351" s="1034"/>
      <c r="H351" s="84"/>
      <c r="I351" s="708"/>
      <c r="J351" s="84"/>
      <c r="K351" s="84"/>
      <c r="L351" s="84"/>
    </row>
    <row r="352" spans="5:12">
      <c r="E352" s="127"/>
      <c r="F352" s="127"/>
      <c r="G352" s="1034"/>
      <c r="H352" s="84"/>
      <c r="I352" s="708"/>
      <c r="J352" s="84"/>
      <c r="K352" s="84"/>
      <c r="L352" s="84"/>
    </row>
    <row r="353" spans="5:12">
      <c r="E353" s="127"/>
      <c r="F353" s="127"/>
      <c r="G353" s="1034"/>
      <c r="H353" s="84"/>
      <c r="I353" s="708"/>
      <c r="J353" s="84"/>
      <c r="K353" s="84"/>
      <c r="L353" s="84"/>
    </row>
    <row r="354" spans="5:12">
      <c r="E354" s="127"/>
      <c r="F354" s="127"/>
      <c r="G354" s="1034"/>
      <c r="H354" s="84"/>
      <c r="I354" s="708"/>
      <c r="J354" s="84"/>
      <c r="K354" s="84"/>
      <c r="L354" s="84"/>
    </row>
    <row r="355" spans="5:12">
      <c r="E355" s="127"/>
      <c r="F355" s="127"/>
      <c r="G355" s="1034"/>
      <c r="H355" s="84"/>
      <c r="I355" s="708"/>
      <c r="J355" s="84"/>
      <c r="K355" s="84"/>
      <c r="L355" s="84"/>
    </row>
    <row r="356" spans="5:12">
      <c r="E356" s="127"/>
      <c r="F356" s="127"/>
      <c r="G356" s="1035"/>
      <c r="I356" s="1036"/>
    </row>
    <row r="357" spans="5:12">
      <c r="E357" s="127"/>
      <c r="F357" s="127"/>
      <c r="G357" s="1035"/>
      <c r="I357" s="1036"/>
    </row>
    <row r="358" spans="5:12">
      <c r="E358" s="127"/>
      <c r="F358" s="127"/>
      <c r="G358" s="1035"/>
      <c r="I358" s="1036"/>
    </row>
    <row r="359" spans="5:12">
      <c r="E359" s="127"/>
      <c r="F359" s="127"/>
      <c r="G359" s="1035"/>
      <c r="I359" s="1036"/>
    </row>
    <row r="360" spans="5:12">
      <c r="E360" s="127"/>
      <c r="F360" s="127"/>
      <c r="G360" s="1035"/>
      <c r="I360" s="1036"/>
    </row>
    <row r="361" spans="5:12">
      <c r="E361" s="127"/>
      <c r="F361" s="127"/>
      <c r="G361" s="1035"/>
      <c r="I361" s="1036"/>
    </row>
    <row r="362" spans="5:12">
      <c r="E362" s="127"/>
      <c r="F362" s="127"/>
      <c r="G362" s="1035"/>
      <c r="I362" s="1036"/>
    </row>
    <row r="363" spans="5:12">
      <c r="E363" s="127"/>
      <c r="F363" s="127"/>
      <c r="G363" s="1035"/>
      <c r="I363" s="1036"/>
    </row>
    <row r="364" spans="5:12">
      <c r="E364" s="127"/>
      <c r="F364" s="127"/>
      <c r="G364" s="1035"/>
      <c r="I364" s="1036"/>
    </row>
    <row r="365" spans="5:12">
      <c r="E365" s="127"/>
      <c r="F365" s="127"/>
      <c r="G365" s="1035"/>
      <c r="I365" s="1036"/>
    </row>
    <row r="366" spans="5:12">
      <c r="E366" s="127"/>
      <c r="F366" s="127"/>
      <c r="G366" s="1035"/>
      <c r="I366" s="1036"/>
    </row>
    <row r="367" spans="5:12">
      <c r="E367" s="127"/>
      <c r="F367" s="127"/>
      <c r="G367" s="1035"/>
      <c r="I367" s="1036"/>
    </row>
    <row r="368" spans="5:12">
      <c r="E368" s="127"/>
      <c r="F368" s="127"/>
      <c r="G368" s="1035"/>
      <c r="I368" s="1036"/>
    </row>
    <row r="369" spans="5:9">
      <c r="E369" s="127"/>
      <c r="F369" s="127"/>
      <c r="G369" s="1035"/>
      <c r="I369" s="1036"/>
    </row>
    <row r="370" spans="5:9">
      <c r="E370" s="127"/>
      <c r="F370" s="127"/>
      <c r="G370" s="1035"/>
      <c r="I370" s="1036"/>
    </row>
    <row r="371" spans="5:9">
      <c r="E371" s="127"/>
      <c r="F371" s="127"/>
      <c r="G371" s="1035"/>
      <c r="I371" s="1036"/>
    </row>
    <row r="372" spans="5:9">
      <c r="E372" s="127"/>
      <c r="F372" s="127"/>
      <c r="G372" s="1035"/>
      <c r="I372" s="1036"/>
    </row>
    <row r="373" spans="5:9">
      <c r="E373" s="127"/>
      <c r="F373" s="127"/>
      <c r="G373" s="1035"/>
      <c r="I373" s="1036"/>
    </row>
    <row r="374" spans="5:9">
      <c r="E374" s="127"/>
      <c r="F374" s="127"/>
      <c r="G374" s="1035"/>
      <c r="I374" s="1036"/>
    </row>
    <row r="375" spans="5:9">
      <c r="E375" s="127"/>
      <c r="F375" s="127"/>
      <c r="G375" s="1035"/>
      <c r="I375" s="1036"/>
    </row>
    <row r="376" spans="5:9">
      <c r="E376" s="127"/>
      <c r="F376" s="127"/>
      <c r="G376" s="1035"/>
      <c r="I376" s="1036"/>
    </row>
    <row r="377" spans="5:9">
      <c r="E377" s="127"/>
      <c r="F377" s="127"/>
      <c r="G377" s="1035"/>
      <c r="I377" s="1036"/>
    </row>
    <row r="378" spans="5:9">
      <c r="E378" s="127"/>
      <c r="F378" s="127"/>
      <c r="G378" s="1035"/>
      <c r="I378" s="1036"/>
    </row>
    <row r="379" spans="5:9">
      <c r="E379" s="127"/>
      <c r="F379" s="127"/>
      <c r="G379" s="1035"/>
      <c r="I379" s="1036"/>
    </row>
    <row r="380" spans="5:9">
      <c r="E380" s="127"/>
      <c r="F380" s="127"/>
      <c r="G380" s="1035"/>
      <c r="I380" s="1036"/>
    </row>
    <row r="381" spans="5:9">
      <c r="E381" s="127"/>
      <c r="F381" s="127"/>
      <c r="G381" s="1035"/>
      <c r="I381" s="1036"/>
    </row>
    <row r="382" spans="5:9">
      <c r="E382" s="127"/>
      <c r="F382" s="127"/>
      <c r="G382" s="1035"/>
      <c r="I382" s="1036"/>
    </row>
    <row r="383" spans="5:9">
      <c r="E383" s="127"/>
      <c r="F383" s="127"/>
      <c r="G383" s="1035"/>
      <c r="I383" s="1036"/>
    </row>
    <row r="384" spans="5:9">
      <c r="E384" s="127"/>
      <c r="F384" s="127"/>
      <c r="G384" s="1035"/>
      <c r="I384" s="1036"/>
    </row>
    <row r="385" spans="5:9">
      <c r="E385" s="127"/>
      <c r="F385" s="127"/>
      <c r="G385" s="1035"/>
      <c r="I385" s="1036"/>
    </row>
    <row r="386" spans="5:9">
      <c r="E386" s="127"/>
      <c r="F386" s="127"/>
      <c r="G386" s="1035"/>
      <c r="I386" s="1036"/>
    </row>
    <row r="387" spans="5:9">
      <c r="E387" s="127"/>
      <c r="F387" s="127"/>
      <c r="G387" s="1035"/>
      <c r="I387" s="1036"/>
    </row>
    <row r="388" spans="5:9">
      <c r="E388" s="127"/>
      <c r="F388" s="127"/>
      <c r="G388" s="1035"/>
      <c r="I388" s="1036"/>
    </row>
    <row r="389" spans="5:9">
      <c r="E389" s="127"/>
      <c r="F389" s="127"/>
      <c r="G389" s="1035"/>
      <c r="I389" s="1036"/>
    </row>
    <row r="390" spans="5:9">
      <c r="E390" s="127"/>
      <c r="F390" s="127"/>
      <c r="G390" s="1035"/>
      <c r="I390" s="1036"/>
    </row>
    <row r="391" spans="5:9">
      <c r="E391" s="127"/>
      <c r="F391" s="127"/>
      <c r="G391" s="1035"/>
      <c r="I391" s="1036"/>
    </row>
    <row r="392" spans="5:9">
      <c r="E392" s="127"/>
      <c r="F392" s="127"/>
      <c r="G392" s="1035"/>
      <c r="I392" s="1036"/>
    </row>
    <row r="393" spans="5:9">
      <c r="E393" s="127"/>
      <c r="F393" s="127"/>
      <c r="G393" s="1035"/>
      <c r="I393" s="1036"/>
    </row>
    <row r="394" spans="5:9">
      <c r="E394" s="127"/>
      <c r="F394" s="127"/>
      <c r="G394" s="1035"/>
      <c r="I394" s="1036"/>
    </row>
    <row r="395" spans="5:9">
      <c r="E395" s="127"/>
      <c r="F395" s="127"/>
      <c r="G395" s="1035"/>
      <c r="I395" s="1036"/>
    </row>
    <row r="396" spans="5:9">
      <c r="E396" s="127"/>
      <c r="F396" s="127"/>
      <c r="G396" s="1035"/>
      <c r="I396" s="1036"/>
    </row>
    <row r="397" spans="5:9">
      <c r="E397" s="127"/>
      <c r="F397" s="127"/>
      <c r="G397" s="1035"/>
      <c r="I397" s="1036"/>
    </row>
    <row r="398" spans="5:9">
      <c r="E398" s="127"/>
      <c r="F398" s="127"/>
      <c r="G398" s="1035"/>
      <c r="I398" s="1036"/>
    </row>
    <row r="399" spans="5:9">
      <c r="E399" s="127"/>
      <c r="F399" s="127"/>
      <c r="G399" s="1035"/>
      <c r="I399" s="1036"/>
    </row>
    <row r="400" spans="5:9">
      <c r="E400" s="127"/>
      <c r="F400" s="127"/>
      <c r="G400" s="1035"/>
      <c r="I400" s="1036"/>
    </row>
    <row r="401" spans="5:9">
      <c r="E401" s="127"/>
      <c r="F401" s="127"/>
      <c r="G401" s="1035"/>
      <c r="I401" s="1036"/>
    </row>
    <row r="402" spans="5:9">
      <c r="E402" s="127"/>
      <c r="F402" s="127"/>
      <c r="G402" s="1035"/>
      <c r="I402" s="1036"/>
    </row>
    <row r="403" spans="5:9">
      <c r="E403" s="127"/>
      <c r="F403" s="127"/>
      <c r="G403" s="1035"/>
      <c r="I403" s="1036"/>
    </row>
    <row r="404" spans="5:9">
      <c r="E404" s="127"/>
      <c r="F404" s="127"/>
      <c r="G404" s="1035"/>
      <c r="I404" s="1036"/>
    </row>
    <row r="405" spans="5:9">
      <c r="E405" s="127"/>
      <c r="F405" s="127"/>
      <c r="G405" s="1035"/>
      <c r="I405" s="1036"/>
    </row>
    <row r="406" spans="5:9">
      <c r="E406" s="127"/>
      <c r="F406" s="127"/>
      <c r="G406" s="1035"/>
      <c r="I406" s="1036"/>
    </row>
    <row r="407" spans="5:9">
      <c r="E407" s="127"/>
      <c r="F407" s="127"/>
      <c r="G407" s="1035"/>
      <c r="I407" s="1036"/>
    </row>
    <row r="408" spans="5:9">
      <c r="E408" s="127"/>
      <c r="F408" s="127"/>
      <c r="G408" s="1035"/>
      <c r="I408" s="1036"/>
    </row>
    <row r="409" spans="5:9">
      <c r="E409" s="127"/>
      <c r="F409" s="127"/>
      <c r="G409" s="1035"/>
      <c r="I409" s="1036"/>
    </row>
    <row r="410" spans="5:9">
      <c r="E410" s="127"/>
      <c r="F410" s="127"/>
      <c r="G410" s="1035"/>
      <c r="I410" s="1036"/>
    </row>
    <row r="411" spans="5:9">
      <c r="E411" s="127"/>
      <c r="F411" s="127"/>
      <c r="G411" s="1035"/>
      <c r="I411" s="1036"/>
    </row>
    <row r="412" spans="5:9">
      <c r="E412" s="127"/>
      <c r="F412" s="127"/>
      <c r="G412" s="1035"/>
      <c r="I412" s="1036"/>
    </row>
    <row r="413" spans="5:9">
      <c r="E413" s="127"/>
      <c r="F413" s="127"/>
      <c r="G413" s="1035"/>
      <c r="I413" s="1036"/>
    </row>
    <row r="414" spans="5:9">
      <c r="E414" s="127"/>
      <c r="F414" s="127"/>
      <c r="G414" s="1035"/>
      <c r="I414" s="1036"/>
    </row>
    <row r="415" spans="5:9">
      <c r="E415" s="127"/>
      <c r="F415" s="127"/>
      <c r="G415" s="1035"/>
      <c r="I415" s="1036"/>
    </row>
    <row r="416" spans="5:9">
      <c r="E416" s="127"/>
      <c r="F416" s="127"/>
      <c r="G416" s="1035"/>
      <c r="I416" s="1036"/>
    </row>
    <row r="417" spans="5:9">
      <c r="E417" s="127"/>
      <c r="F417" s="127"/>
      <c r="G417" s="1035"/>
      <c r="I417" s="1036"/>
    </row>
    <row r="418" spans="5:9">
      <c r="E418" s="127"/>
      <c r="F418" s="127"/>
      <c r="G418" s="1035"/>
    </row>
    <row r="419" spans="5:9">
      <c r="E419" s="127"/>
      <c r="F419" s="127"/>
      <c r="G419" s="1035"/>
    </row>
    <row r="420" spans="5:9">
      <c r="E420" s="127"/>
      <c r="F420" s="127"/>
      <c r="G420" s="1035"/>
    </row>
    <row r="421" spans="5:9">
      <c r="E421" s="127"/>
      <c r="F421" s="127"/>
      <c r="G421" s="1035"/>
    </row>
    <row r="422" spans="5:9">
      <c r="E422" s="127"/>
      <c r="F422" s="127"/>
      <c r="G422" s="1035"/>
    </row>
    <row r="423" spans="5:9">
      <c r="E423" s="127"/>
      <c r="F423" s="127"/>
      <c r="G423" s="1035"/>
    </row>
    <row r="424" spans="5:9">
      <c r="E424" s="127"/>
      <c r="F424" s="127"/>
      <c r="G424" s="1035"/>
    </row>
    <row r="425" spans="5:9">
      <c r="E425" s="127"/>
      <c r="F425" s="127"/>
      <c r="G425" s="1035"/>
    </row>
    <row r="426" spans="5:9">
      <c r="E426" s="127"/>
      <c r="F426" s="127"/>
      <c r="G426" s="1035"/>
    </row>
    <row r="427" spans="5:9">
      <c r="E427" s="127"/>
      <c r="F427" s="127"/>
      <c r="G427" s="1035"/>
    </row>
    <row r="428" spans="5:9">
      <c r="E428" s="127"/>
      <c r="F428" s="127"/>
      <c r="G428" s="1035"/>
    </row>
    <row r="429" spans="5:9">
      <c r="E429" s="127"/>
      <c r="F429" s="127"/>
      <c r="G429" s="1035"/>
    </row>
    <row r="430" spans="5:9">
      <c r="E430" s="127"/>
      <c r="F430" s="127"/>
      <c r="G430" s="1035"/>
    </row>
    <row r="431" spans="5:9">
      <c r="E431" s="127"/>
      <c r="F431" s="127"/>
      <c r="G431" s="1035"/>
    </row>
    <row r="432" spans="5:9">
      <c r="E432" s="127"/>
      <c r="F432" s="127"/>
      <c r="G432" s="1035"/>
    </row>
    <row r="433" spans="5:7">
      <c r="E433" s="127"/>
      <c r="F433" s="127"/>
      <c r="G433" s="1035"/>
    </row>
    <row r="434" spans="5:7">
      <c r="E434" s="127"/>
      <c r="F434" s="127"/>
      <c r="G434" s="1035"/>
    </row>
    <row r="435" spans="5:7">
      <c r="E435" s="127"/>
      <c r="G435" s="1033"/>
    </row>
    <row r="436" spans="5:7">
      <c r="E436" s="127"/>
      <c r="G436" s="1033"/>
    </row>
    <row r="437" spans="5:7">
      <c r="E437" s="127"/>
      <c r="G437" s="1033"/>
    </row>
    <row r="438" spans="5:7">
      <c r="E438" s="127"/>
      <c r="G438" s="1033"/>
    </row>
    <row r="439" spans="5:7">
      <c r="E439" s="127"/>
      <c r="G439" s="1033"/>
    </row>
    <row r="440" spans="5:7">
      <c r="E440" s="127"/>
      <c r="G440" s="1033"/>
    </row>
    <row r="441" spans="5:7">
      <c r="E441" s="127"/>
      <c r="G441" s="1033"/>
    </row>
    <row r="442" spans="5:7">
      <c r="E442" s="127"/>
      <c r="G442" s="1033"/>
    </row>
    <row r="443" spans="5:7">
      <c r="E443" s="127"/>
      <c r="G443" s="1033"/>
    </row>
    <row r="444" spans="5:7">
      <c r="E444" s="127"/>
      <c r="G444" s="1033"/>
    </row>
    <row r="445" spans="5:7">
      <c r="E445" s="127"/>
      <c r="G445" s="1033"/>
    </row>
    <row r="446" spans="5:7">
      <c r="E446" s="127"/>
      <c r="G446" s="1033"/>
    </row>
    <row r="447" spans="5:7">
      <c r="E447" s="127"/>
    </row>
    <row r="448" spans="5:7">
      <c r="E448" s="127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J45" sqref="J45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92" t="s">
        <v>128</v>
      </c>
      <c r="B1" s="1192"/>
      <c r="C1" s="1192"/>
      <c r="D1" s="1192"/>
      <c r="E1" s="1192"/>
      <c r="F1" s="1192"/>
      <c r="G1" s="1192"/>
      <c r="H1" s="1192"/>
    </row>
    <row r="2" spans="1:18" ht="40.5" customHeight="1">
      <c r="A2" s="939" t="s">
        <v>129</v>
      </c>
      <c r="B2" s="3" t="s">
        <v>9</v>
      </c>
      <c r="C2" s="3"/>
      <c r="D2" s="940" t="s">
        <v>130</v>
      </c>
      <c r="E2" s="1193" t="s">
        <v>131</v>
      </c>
      <c r="F2" s="1194"/>
      <c r="G2" s="1195"/>
      <c r="H2" s="941" t="s">
        <v>132</v>
      </c>
    </row>
    <row r="3" spans="1:18" ht="27.75" thickBot="1">
      <c r="A3" s="643"/>
      <c r="B3" s="1032" t="s">
        <v>382</v>
      </c>
      <c r="C3" s="1032" t="s">
        <v>364</v>
      </c>
      <c r="D3" s="955" t="s">
        <v>70</v>
      </c>
      <c r="E3" s="1054" t="s">
        <v>382</v>
      </c>
      <c r="F3" s="662" t="s">
        <v>364</v>
      </c>
      <c r="G3" s="956" t="s">
        <v>133</v>
      </c>
      <c r="H3" s="957" t="s">
        <v>134</v>
      </c>
    </row>
    <row r="4" spans="1:18" ht="15.75">
      <c r="A4" s="698" t="s">
        <v>8</v>
      </c>
      <c r="B4" s="942"/>
      <c r="C4" s="942"/>
      <c r="D4" s="943"/>
      <c r="E4" s="944"/>
      <c r="F4" s="944"/>
      <c r="G4" s="945"/>
      <c r="H4" s="946"/>
    </row>
    <row r="5" spans="1:18" ht="15">
      <c r="A5" s="464" t="s">
        <v>313</v>
      </c>
      <c r="B5" s="150">
        <v>13403.914703402021</v>
      </c>
      <c r="C5" s="150">
        <v>13540.776292561699</v>
      </c>
      <c r="D5" s="916">
        <v>-1.0107366535171243</v>
      </c>
      <c r="E5" s="958">
        <v>100</v>
      </c>
      <c r="F5" s="959">
        <v>100</v>
      </c>
      <c r="G5" s="683" t="s">
        <v>100</v>
      </c>
      <c r="H5" s="686">
        <v>-17.709084637335749</v>
      </c>
    </row>
    <row r="6" spans="1:18">
      <c r="A6" s="671" t="s">
        <v>135</v>
      </c>
      <c r="B6" s="99">
        <v>10952.294</v>
      </c>
      <c r="C6" s="99">
        <v>11048.874</v>
      </c>
      <c r="D6" s="917">
        <v>-0.8741162221598322</v>
      </c>
      <c r="E6" s="960">
        <v>5.5255461240199297</v>
      </c>
      <c r="F6" s="961">
        <v>8.9646900185016776</v>
      </c>
      <c r="G6" s="681">
        <v>-38.363221565764213</v>
      </c>
      <c r="H6" s="682">
        <v>-49.278530826410147</v>
      </c>
    </row>
    <row r="7" spans="1:18">
      <c r="A7" s="671" t="s">
        <v>136</v>
      </c>
      <c r="B7" s="99">
        <v>15599.936</v>
      </c>
      <c r="C7" s="99">
        <v>16118.013999999999</v>
      </c>
      <c r="D7" s="917">
        <v>-3.2142793770994342</v>
      </c>
      <c r="E7" s="960">
        <v>10.409938361580306</v>
      </c>
      <c r="F7" s="961">
        <v>9.5456113393333144</v>
      </c>
      <c r="G7" s="681">
        <v>9.0547057859508193</v>
      </c>
      <c r="H7" s="682">
        <v>-10.25788436268069</v>
      </c>
    </row>
    <row r="8" spans="1:18" ht="13.5" thickBot="1">
      <c r="A8" s="672" t="s">
        <v>137</v>
      </c>
      <c r="B8" s="102">
        <v>13293.12</v>
      </c>
      <c r="C8" s="102">
        <v>13513.016</v>
      </c>
      <c r="D8" s="918">
        <v>-1.627290310320056</v>
      </c>
      <c r="E8" s="962">
        <v>84.064515514399744</v>
      </c>
      <c r="F8" s="963">
        <v>81.489698642165024</v>
      </c>
      <c r="G8" s="684">
        <v>3.1596838804634366</v>
      </c>
      <c r="H8" s="687">
        <v>-15.108951849535817</v>
      </c>
    </row>
    <row r="9" spans="1:18" ht="15">
      <c r="A9" s="644" t="s">
        <v>314</v>
      </c>
      <c r="B9" s="151">
        <v>10684.642548862126</v>
      </c>
      <c r="C9" s="151">
        <v>10864.489033795855</v>
      </c>
      <c r="D9" s="919">
        <v>-1.6553607295684634</v>
      </c>
      <c r="E9" s="964">
        <v>100</v>
      </c>
      <c r="F9" s="965">
        <v>100</v>
      </c>
      <c r="G9" s="685" t="s">
        <v>100</v>
      </c>
      <c r="H9" s="688">
        <v>-9.294554340883634</v>
      </c>
    </row>
    <row r="10" spans="1:18">
      <c r="A10" s="671" t="s">
        <v>135</v>
      </c>
      <c r="B10" s="99">
        <v>8899.3439999999991</v>
      </c>
      <c r="C10" s="99">
        <v>9538.9599999999991</v>
      </c>
      <c r="D10" s="917">
        <v>-6.7053012068401587</v>
      </c>
      <c r="E10" s="960">
        <v>2.3767731401163386</v>
      </c>
      <c r="F10" s="961">
        <v>4.2608140256037625</v>
      </c>
      <c r="G10" s="681">
        <v>-44.217862459285655</v>
      </c>
      <c r="H10" s="682">
        <v>-49.4025635455138</v>
      </c>
    </row>
    <row r="11" spans="1:18">
      <c r="A11" s="671" t="s">
        <v>136</v>
      </c>
      <c r="B11" s="99">
        <v>13858.644</v>
      </c>
      <c r="C11" s="99">
        <v>14284.33</v>
      </c>
      <c r="D11" s="917">
        <v>-2.9800907707956878</v>
      </c>
      <c r="E11" s="960">
        <v>5.7128278395754668</v>
      </c>
      <c r="F11" s="961">
        <v>4.3348668437763234</v>
      </c>
      <c r="G11" s="681">
        <v>31.787850595169182</v>
      </c>
      <c r="H11" s="682">
        <v>19.538757206918639</v>
      </c>
    </row>
    <row r="12" spans="1:18" ht="13.5" thickBot="1">
      <c r="A12" s="673" t="s">
        <v>137</v>
      </c>
      <c r="B12" s="99">
        <v>10533.525</v>
      </c>
      <c r="C12" s="99">
        <v>10764.092000000001</v>
      </c>
      <c r="D12" s="917">
        <v>-2.1420013875764061</v>
      </c>
      <c r="E12" s="960">
        <v>91.910399020308205</v>
      </c>
      <c r="F12" s="961">
        <v>91.404319130619925</v>
      </c>
      <c r="G12" s="681">
        <v>0.55367174604197256</v>
      </c>
      <c r="H12" s="682">
        <v>-8.792343916147658</v>
      </c>
      <c r="P12"/>
      <c r="Q12"/>
      <c r="R12"/>
    </row>
    <row r="13" spans="1:18" ht="15.75">
      <c r="A13" s="698" t="s">
        <v>138</v>
      </c>
      <c r="B13" s="702"/>
      <c r="C13" s="702"/>
      <c r="D13" s="920"/>
      <c r="E13" s="966"/>
      <c r="F13" s="966"/>
      <c r="G13" s="703"/>
      <c r="H13" s="704"/>
      <c r="P13"/>
      <c r="Q13"/>
      <c r="R13"/>
    </row>
    <row r="14" spans="1:18" ht="15">
      <c r="A14" s="464" t="s">
        <v>313</v>
      </c>
      <c r="B14" s="150">
        <v>13155.494065174849</v>
      </c>
      <c r="C14" s="150">
        <v>13278.51748223992</v>
      </c>
      <c r="D14" s="916">
        <v>-0.92648458105067411</v>
      </c>
      <c r="E14" s="958">
        <v>100</v>
      </c>
      <c r="F14" s="959">
        <v>100</v>
      </c>
      <c r="G14" s="683" t="s">
        <v>100</v>
      </c>
      <c r="H14" s="686">
        <v>-28.66902044502833</v>
      </c>
      <c r="P14"/>
      <c r="Q14"/>
      <c r="R14"/>
    </row>
    <row r="15" spans="1:18">
      <c r="A15" s="671" t="s">
        <v>135</v>
      </c>
      <c r="B15" s="99">
        <v>11299.164000000001</v>
      </c>
      <c r="C15" s="99">
        <v>11132.35</v>
      </c>
      <c r="D15" s="917">
        <v>1.4984616904786527</v>
      </c>
      <c r="E15" s="960">
        <v>1.7634735363860305</v>
      </c>
      <c r="F15" s="961">
        <v>5.358403809836604</v>
      </c>
      <c r="G15" s="681">
        <v>-67.089573705722543</v>
      </c>
      <c r="H15" s="682">
        <v>-76.524670548574932</v>
      </c>
    </row>
    <row r="16" spans="1:18">
      <c r="A16" s="671" t="s">
        <v>136</v>
      </c>
      <c r="B16" s="99" t="s">
        <v>257</v>
      </c>
      <c r="C16" s="99" t="s">
        <v>257</v>
      </c>
      <c r="D16" s="917">
        <v>1.0803037442510499</v>
      </c>
      <c r="E16" s="960">
        <v>4.6043695466998186E-2</v>
      </c>
      <c r="F16" s="961">
        <v>1.5814106248460464</v>
      </c>
      <c r="G16" s="681" t="s">
        <v>100</v>
      </c>
      <c r="H16" s="682" t="s">
        <v>100</v>
      </c>
    </row>
    <row r="17" spans="1:13" ht="13.5" thickBot="1">
      <c r="A17" s="672" t="s">
        <v>137</v>
      </c>
      <c r="B17" s="102">
        <v>13188.334999999999</v>
      </c>
      <c r="C17" s="102">
        <v>13388.710999999999</v>
      </c>
      <c r="D17" s="918">
        <v>-1.4966041167069797</v>
      </c>
      <c r="E17" s="962">
        <v>98.190482768146964</v>
      </c>
      <c r="F17" s="963">
        <v>93.060185565317354</v>
      </c>
      <c r="G17" s="684">
        <v>5.5128809078386611</v>
      </c>
      <c r="H17" s="687">
        <v>-24.736628491767995</v>
      </c>
    </row>
    <row r="18" spans="1:13" ht="15">
      <c r="A18" s="644" t="s">
        <v>314</v>
      </c>
      <c r="B18" s="151">
        <v>10424.606</v>
      </c>
      <c r="C18" s="151">
        <v>10864.095297735643</v>
      </c>
      <c r="D18" s="919">
        <v>-4.0453372848012839</v>
      </c>
      <c r="E18" s="964">
        <v>100</v>
      </c>
      <c r="F18" s="965">
        <v>100</v>
      </c>
      <c r="G18" s="685" t="s">
        <v>100</v>
      </c>
      <c r="H18" s="688">
        <v>-20.132414009245469</v>
      </c>
    </row>
    <row r="19" spans="1:13">
      <c r="A19" s="671" t="s">
        <v>135</v>
      </c>
      <c r="B19" s="99" t="s">
        <v>100</v>
      </c>
      <c r="C19" s="99" t="s">
        <v>100</v>
      </c>
      <c r="D19" s="917" t="s">
        <v>100</v>
      </c>
      <c r="E19" s="960" t="s">
        <v>100</v>
      </c>
      <c r="F19" s="961" t="s">
        <v>100</v>
      </c>
      <c r="G19" s="681" t="s">
        <v>100</v>
      </c>
      <c r="H19" s="682" t="s">
        <v>100</v>
      </c>
    </row>
    <row r="20" spans="1:13">
      <c r="A20" s="671" t="s">
        <v>136</v>
      </c>
      <c r="B20" s="99" t="s">
        <v>100</v>
      </c>
      <c r="C20" s="99" t="s">
        <v>257</v>
      </c>
      <c r="D20" s="917" t="s">
        <v>100</v>
      </c>
      <c r="E20" s="960" t="s">
        <v>100</v>
      </c>
      <c r="F20" s="961" t="s">
        <v>100</v>
      </c>
      <c r="G20" s="681" t="s">
        <v>100</v>
      </c>
      <c r="H20" s="682" t="s">
        <v>100</v>
      </c>
    </row>
    <row r="21" spans="1:13" ht="13.5" thickBot="1">
      <c r="A21" s="673" t="s">
        <v>137</v>
      </c>
      <c r="B21" s="99">
        <v>10424.606</v>
      </c>
      <c r="C21" s="99">
        <v>10861.57</v>
      </c>
      <c r="D21" s="917">
        <v>-4.0230279784598348</v>
      </c>
      <c r="E21" s="960">
        <v>100</v>
      </c>
      <c r="F21" s="961">
        <v>99.9020606440492</v>
      </c>
      <c r="G21" s="681">
        <v>9.8035371161919668E-2</v>
      </c>
      <c r="H21" s="682">
        <v>-20.054115524881372</v>
      </c>
    </row>
    <row r="22" spans="1:13" ht="15.75">
      <c r="A22" s="698" t="s">
        <v>139</v>
      </c>
      <c r="B22" s="702"/>
      <c r="C22" s="702"/>
      <c r="D22" s="920"/>
      <c r="E22" s="966"/>
      <c r="F22" s="966"/>
      <c r="G22" s="703"/>
      <c r="H22" s="704"/>
    </row>
    <row r="23" spans="1:13" ht="15">
      <c r="A23" s="464" t="s">
        <v>313</v>
      </c>
      <c r="B23" s="150">
        <v>13726.058358289487</v>
      </c>
      <c r="C23" s="1007">
        <v>13766.692387744753</v>
      </c>
      <c r="D23" s="916">
        <v>-0.29516189009525129</v>
      </c>
      <c r="E23" s="958">
        <v>100</v>
      </c>
      <c r="F23" s="959">
        <v>100</v>
      </c>
      <c r="G23" s="683" t="s">
        <v>100</v>
      </c>
      <c r="H23" s="686">
        <v>-1.1024872111483508</v>
      </c>
    </row>
    <row r="24" spans="1:13">
      <c r="A24" s="671" t="s">
        <v>135</v>
      </c>
      <c r="B24" s="99">
        <v>10787.376</v>
      </c>
      <c r="C24" s="99">
        <v>10935.914000000001</v>
      </c>
      <c r="D24" s="917">
        <v>-1.358258669554282</v>
      </c>
      <c r="E24" s="960">
        <v>10.131097832872559</v>
      </c>
      <c r="F24" s="961">
        <v>15.168019050979012</v>
      </c>
      <c r="G24" s="681">
        <v>-33.207508516290716</v>
      </c>
      <c r="H24" s="682">
        <v>-33.943887192905954</v>
      </c>
    </row>
    <row r="25" spans="1:13">
      <c r="A25" s="671" t="s">
        <v>136</v>
      </c>
      <c r="B25" s="99">
        <v>15637.681</v>
      </c>
      <c r="C25" s="99">
        <v>16292.101000000001</v>
      </c>
      <c r="D25" s="917">
        <v>-4.0167931686649876</v>
      </c>
      <c r="E25" s="960">
        <v>23.370195309016321</v>
      </c>
      <c r="F25" s="961">
        <v>21.644028929264419</v>
      </c>
      <c r="G25" s="681">
        <v>7.9752544472807925</v>
      </c>
      <c r="H25" s="682">
        <v>6.7848410757946178</v>
      </c>
    </row>
    <row r="26" spans="1:13" ht="16.5" thickBot="1">
      <c r="A26" s="672" t="s">
        <v>137</v>
      </c>
      <c r="B26" s="102">
        <v>13501.95</v>
      </c>
      <c r="C26" s="102">
        <v>13581.171</v>
      </c>
      <c r="D26" s="918">
        <v>-0.58331494390284566</v>
      </c>
      <c r="E26" s="962">
        <v>66.49870685811112</v>
      </c>
      <c r="F26" s="963">
        <v>63.18795201975658</v>
      </c>
      <c r="G26" s="684">
        <v>5.239534962803333</v>
      </c>
      <c r="H26" s="687">
        <v>4.0792825487664439</v>
      </c>
      <c r="J26" s="134"/>
      <c r="K26" s="127"/>
      <c r="L26" s="127"/>
      <c r="M26" s="127"/>
    </row>
    <row r="27" spans="1:13" ht="15">
      <c r="A27" s="644" t="s">
        <v>314</v>
      </c>
      <c r="B27" s="151">
        <v>10961.301942090662</v>
      </c>
      <c r="C27" s="151">
        <v>10972.396061653304</v>
      </c>
      <c r="D27" s="919">
        <v>-0.1011093611669199</v>
      </c>
      <c r="E27" s="964">
        <v>100</v>
      </c>
      <c r="F27" s="965">
        <v>100</v>
      </c>
      <c r="G27" s="685" t="s">
        <v>100</v>
      </c>
      <c r="H27" s="688">
        <v>14.050932325745711</v>
      </c>
      <c r="J27" s="1191"/>
      <c r="K27" s="1191"/>
      <c r="L27" s="1191"/>
      <c r="M27" s="1191"/>
    </row>
    <row r="28" spans="1:13">
      <c r="A28" s="671" t="s">
        <v>135</v>
      </c>
      <c r="B28" s="99">
        <v>7427</v>
      </c>
      <c r="C28" s="99" t="s">
        <v>257</v>
      </c>
      <c r="D28" s="917" t="s">
        <v>100</v>
      </c>
      <c r="E28" s="960">
        <v>0.26126538637649149</v>
      </c>
      <c r="F28" s="961">
        <v>0.20889011765428692</v>
      </c>
      <c r="G28" s="681" t="s">
        <v>100</v>
      </c>
      <c r="H28" s="682" t="s">
        <v>100</v>
      </c>
    </row>
    <row r="29" spans="1:13">
      <c r="A29" s="671" t="s">
        <v>136</v>
      </c>
      <c r="B29" s="99">
        <v>14406.892</v>
      </c>
      <c r="C29" s="99" t="s">
        <v>257</v>
      </c>
      <c r="D29" s="917" t="s">
        <v>100</v>
      </c>
      <c r="E29" s="960">
        <v>3.0085921297169178</v>
      </c>
      <c r="F29" s="961">
        <v>6.0117347095505798</v>
      </c>
      <c r="G29" s="681" t="s">
        <v>100</v>
      </c>
      <c r="H29" s="682" t="s">
        <v>100</v>
      </c>
    </row>
    <row r="30" spans="1:13" ht="13.5" thickBot="1">
      <c r="A30" s="673" t="s">
        <v>137</v>
      </c>
      <c r="B30" s="99">
        <v>10863.68</v>
      </c>
      <c r="C30" s="99">
        <v>10762.842000000001</v>
      </c>
      <c r="D30" s="917">
        <v>0.93690867152002921</v>
      </c>
      <c r="E30" s="960">
        <v>96.73014248390659</v>
      </c>
      <c r="F30" s="961">
        <v>93.779375172795127</v>
      </c>
      <c r="G30" s="681">
        <v>3.1464992229629014</v>
      </c>
      <c r="H30" s="682">
        <v>17.639544025157242</v>
      </c>
    </row>
    <row r="31" spans="1:13" ht="15.75">
      <c r="A31" s="698" t="s">
        <v>140</v>
      </c>
      <c r="B31" s="702"/>
      <c r="C31" s="702"/>
      <c r="D31" s="920"/>
      <c r="E31" s="966"/>
      <c r="F31" s="966"/>
      <c r="G31" s="703"/>
      <c r="H31" s="704"/>
    </row>
    <row r="32" spans="1:13" ht="15">
      <c r="A32" s="464" t="s">
        <v>313</v>
      </c>
      <c r="B32" s="150">
        <v>13184.576852200502</v>
      </c>
      <c r="C32" s="150">
        <v>13809.41885011028</v>
      </c>
      <c r="D32" s="916">
        <v>-4.5247523063201758</v>
      </c>
      <c r="E32" s="958">
        <v>100</v>
      </c>
      <c r="F32" s="959">
        <v>100</v>
      </c>
      <c r="G32" s="683" t="s">
        <v>100</v>
      </c>
      <c r="H32" s="686">
        <v>-21.732601248298842</v>
      </c>
    </row>
    <row r="33" spans="1:8">
      <c r="A33" s="671" t="s">
        <v>135</v>
      </c>
      <c r="B33" s="99" t="s">
        <v>257</v>
      </c>
      <c r="C33" s="99" t="s">
        <v>257</v>
      </c>
      <c r="D33" s="917" t="s">
        <v>100</v>
      </c>
      <c r="E33" s="960">
        <v>2.9380021585321985</v>
      </c>
      <c r="F33" s="961">
        <v>6.0678586512741095</v>
      </c>
      <c r="G33" s="681" t="s">
        <v>100</v>
      </c>
      <c r="H33" s="682" t="s">
        <v>100</v>
      </c>
    </row>
    <row r="34" spans="1:8">
      <c r="A34" s="671" t="s">
        <v>136</v>
      </c>
      <c r="B34" s="99" t="s">
        <v>257</v>
      </c>
      <c r="C34" s="99" t="s">
        <v>257</v>
      </c>
      <c r="D34" s="917" t="s">
        <v>100</v>
      </c>
      <c r="E34" s="960">
        <v>2.5482671783187434</v>
      </c>
      <c r="F34" s="961">
        <v>6.5559153409357558</v>
      </c>
      <c r="G34" s="681" t="s">
        <v>100</v>
      </c>
      <c r="H34" s="682" t="s">
        <v>100</v>
      </c>
    </row>
    <row r="35" spans="1:8" ht="13.5" thickBot="1">
      <c r="A35" s="672" t="s">
        <v>137</v>
      </c>
      <c r="B35" s="102">
        <v>13181.507</v>
      </c>
      <c r="C35" s="102">
        <v>13786.453</v>
      </c>
      <c r="D35" s="918">
        <v>-4.3879741946677653</v>
      </c>
      <c r="E35" s="962">
        <v>94.513730663149047</v>
      </c>
      <c r="F35" s="963">
        <v>87.376226007790137</v>
      </c>
      <c r="G35" s="684">
        <v>8.1687032977626632</v>
      </c>
      <c r="H35" s="687">
        <v>-15.339169665395566</v>
      </c>
    </row>
    <row r="36" spans="1:8" ht="15">
      <c r="A36" s="644" t="s">
        <v>314</v>
      </c>
      <c r="B36" s="151">
        <v>10701.130665140128</v>
      </c>
      <c r="C36" s="151">
        <v>10721.504605543274</v>
      </c>
      <c r="D36" s="919">
        <v>-0.19002874272526954</v>
      </c>
      <c r="E36" s="964">
        <v>100</v>
      </c>
      <c r="F36" s="965">
        <v>100</v>
      </c>
      <c r="G36" s="685" t="s">
        <v>100</v>
      </c>
      <c r="H36" s="688">
        <v>-17.755670187505121</v>
      </c>
    </row>
    <row r="37" spans="1:8">
      <c r="A37" s="671" t="s">
        <v>135</v>
      </c>
      <c r="B37" s="99" t="s">
        <v>257</v>
      </c>
      <c r="C37" s="99" t="s">
        <v>257</v>
      </c>
      <c r="D37" s="917" t="s">
        <v>100</v>
      </c>
      <c r="E37" s="960">
        <v>11.110558016825129</v>
      </c>
      <c r="F37" s="961">
        <v>18.566281830835997</v>
      </c>
      <c r="G37" s="681" t="s">
        <v>100</v>
      </c>
      <c r="H37" s="682" t="s">
        <v>100</v>
      </c>
    </row>
    <row r="38" spans="1:8">
      <c r="A38" s="671" t="s">
        <v>136</v>
      </c>
      <c r="B38" s="99" t="s">
        <v>257</v>
      </c>
      <c r="C38" s="99" t="s">
        <v>257</v>
      </c>
      <c r="D38" s="917" t="s">
        <v>100</v>
      </c>
      <c r="E38" s="960">
        <v>22.305739459405647</v>
      </c>
      <c r="F38" s="961">
        <v>10.955539179562763</v>
      </c>
      <c r="G38" s="681" t="s">
        <v>100</v>
      </c>
      <c r="H38" s="682" t="s">
        <v>100</v>
      </c>
    </row>
    <row r="39" spans="1:8" ht="13.5" thickBot="1">
      <c r="A39" s="672" t="s">
        <v>137</v>
      </c>
      <c r="B39" s="102">
        <v>9979.1170000000002</v>
      </c>
      <c r="C39" s="102">
        <v>10477.519</v>
      </c>
      <c r="D39" s="918">
        <v>-4.7568704003304605</v>
      </c>
      <c r="E39" s="962">
        <v>66.583702523769233</v>
      </c>
      <c r="F39" s="963">
        <v>70.478178989601247</v>
      </c>
      <c r="G39" s="684">
        <v>-5.5257904243051277</v>
      </c>
      <c r="H39" s="687">
        <v>-22.300319488817898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96"/>
      <c r="B41" s="1196"/>
      <c r="C41" s="1196"/>
      <c r="D41" s="1196"/>
    </row>
    <row r="42" spans="1:8" ht="15">
      <c r="A42" s="135" t="s">
        <v>61</v>
      </c>
      <c r="B42" s="136"/>
    </row>
    <row r="43" spans="1:8" ht="15">
      <c r="A43" s="133" t="s">
        <v>96</v>
      </c>
      <c r="B43" s="1197" t="s">
        <v>62</v>
      </c>
      <c r="C43" s="1198"/>
      <c r="D43" s="1198"/>
      <c r="E43" s="1198"/>
      <c r="F43" s="1198"/>
      <c r="G43" s="1198"/>
      <c r="H43" s="1199"/>
    </row>
    <row r="44" spans="1:8" ht="15">
      <c r="A44" s="133" t="s">
        <v>63</v>
      </c>
      <c r="B44" s="1197" t="s">
        <v>64</v>
      </c>
      <c r="C44" s="1198"/>
      <c r="D44" s="1198"/>
      <c r="E44" s="1198"/>
      <c r="F44" s="1198"/>
      <c r="G44" s="1198"/>
      <c r="H44" s="1199"/>
    </row>
    <row r="45" spans="1:8" ht="15">
      <c r="A45" s="133" t="s">
        <v>65</v>
      </c>
      <c r="B45" s="1197" t="s">
        <v>66</v>
      </c>
      <c r="C45" s="1198"/>
      <c r="D45" s="1198"/>
      <c r="E45" s="1198"/>
      <c r="F45" s="1198"/>
      <c r="G45" s="1198"/>
      <c r="H45" s="1199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2" t="s">
        <v>384</v>
      </c>
      <c r="B2" s="933"/>
      <c r="C2" s="933"/>
      <c r="D2" s="933"/>
      <c r="E2" s="933"/>
      <c r="F2" s="127"/>
      <c r="G2" s="127"/>
      <c r="H2" s="127"/>
    </row>
    <row r="3" spans="1:8" ht="30.75" customHeight="1">
      <c r="A3" s="1200" t="s">
        <v>141</v>
      </c>
      <c r="B3" s="1202" t="s">
        <v>142</v>
      </c>
      <c r="C3" s="1202"/>
      <c r="D3" s="1203" t="s">
        <v>320</v>
      </c>
      <c r="E3" s="1204"/>
    </row>
    <row r="4" spans="1:8" ht="16.5" thickBot="1">
      <c r="A4" s="1201"/>
      <c r="B4" s="1006" t="s">
        <v>143</v>
      </c>
      <c r="C4" s="1006" t="s">
        <v>144</v>
      </c>
      <c r="D4" s="1008" t="s">
        <v>143</v>
      </c>
      <c r="E4" s="1009" t="s">
        <v>144</v>
      </c>
      <c r="G4" s="137" t="s">
        <v>145</v>
      </c>
      <c r="H4" s="138"/>
    </row>
    <row r="5" spans="1:8" ht="17.25" customHeight="1" thickBot="1">
      <c r="A5" s="994" t="s">
        <v>146</v>
      </c>
      <c r="B5" s="995">
        <v>22960.085999999999</v>
      </c>
      <c r="C5" s="995">
        <v>21326.376</v>
      </c>
      <c r="D5" s="996">
        <v>-6.0248718816009523</v>
      </c>
      <c r="E5" s="997">
        <v>-1.8584622045313395</v>
      </c>
      <c r="G5" s="139" t="s">
        <v>59</v>
      </c>
      <c r="H5" s="140" t="s">
        <v>60</v>
      </c>
    </row>
    <row r="6" spans="1:8" ht="18" customHeight="1">
      <c r="A6" s="1041" t="s">
        <v>147</v>
      </c>
      <c r="B6" s="1042" t="s">
        <v>257</v>
      </c>
      <c r="C6" s="1042" t="s">
        <v>257</v>
      </c>
      <c r="D6" s="1043" t="s">
        <v>100</v>
      </c>
      <c r="E6" s="1044" t="s">
        <v>100</v>
      </c>
      <c r="G6" s="141" t="s">
        <v>148</v>
      </c>
      <c r="H6" s="142" t="s">
        <v>149</v>
      </c>
    </row>
    <row r="7" spans="1:8" ht="18" customHeight="1">
      <c r="A7" s="645" t="s">
        <v>150</v>
      </c>
      <c r="B7" s="646" t="s">
        <v>257</v>
      </c>
      <c r="C7" s="646" t="s">
        <v>257</v>
      </c>
      <c r="D7" s="1012" t="s">
        <v>100</v>
      </c>
      <c r="E7" s="1013" t="s">
        <v>100</v>
      </c>
      <c r="G7" s="143" t="s">
        <v>151</v>
      </c>
      <c r="H7" s="144" t="s">
        <v>152</v>
      </c>
    </row>
    <row r="8" spans="1:8" ht="18" customHeight="1">
      <c r="A8" s="645" t="s">
        <v>153</v>
      </c>
      <c r="B8" s="646" t="s">
        <v>257</v>
      </c>
      <c r="C8" s="646" t="s">
        <v>257</v>
      </c>
      <c r="D8" s="1015" t="s">
        <v>100</v>
      </c>
      <c r="E8" s="1014" t="s">
        <v>100</v>
      </c>
      <c r="G8" s="143" t="s">
        <v>154</v>
      </c>
      <c r="H8" s="144" t="s">
        <v>155</v>
      </c>
    </row>
    <row r="9" spans="1:8" ht="18" customHeight="1">
      <c r="A9" s="645" t="s">
        <v>156</v>
      </c>
      <c r="B9" s="647" t="s">
        <v>100</v>
      </c>
      <c r="C9" s="648" t="s">
        <v>257</v>
      </c>
      <c r="D9" s="1010" t="s">
        <v>100</v>
      </c>
      <c r="E9" s="1014" t="s">
        <v>100</v>
      </c>
      <c r="G9" s="143" t="s">
        <v>157</v>
      </c>
      <c r="H9" s="144" t="s">
        <v>158</v>
      </c>
    </row>
    <row r="10" spans="1:8" ht="18" customHeight="1">
      <c r="A10" s="645" t="s">
        <v>159</v>
      </c>
      <c r="B10" s="646">
        <v>21888.357</v>
      </c>
      <c r="C10" s="646">
        <v>21406.141</v>
      </c>
      <c r="D10" s="1015" t="s">
        <v>100</v>
      </c>
      <c r="E10" s="1016">
        <v>5.3614114772600345</v>
      </c>
      <c r="G10" s="143" t="s">
        <v>160</v>
      </c>
      <c r="H10" s="144" t="s">
        <v>161</v>
      </c>
    </row>
    <row r="11" spans="1:8" ht="18" customHeight="1">
      <c r="A11" s="645" t="s">
        <v>162</v>
      </c>
      <c r="B11" s="676" t="s">
        <v>100</v>
      </c>
      <c r="C11" s="646" t="s">
        <v>257</v>
      </c>
      <c r="D11" s="1010" t="s">
        <v>100</v>
      </c>
      <c r="E11" s="1011" t="s">
        <v>100</v>
      </c>
      <c r="G11" s="143" t="s">
        <v>163</v>
      </c>
      <c r="H11" s="144" t="s">
        <v>164</v>
      </c>
    </row>
    <row r="12" spans="1:8" ht="18" customHeight="1">
      <c r="A12" s="645" t="s">
        <v>165</v>
      </c>
      <c r="B12" s="646" t="s">
        <v>257</v>
      </c>
      <c r="C12" s="646">
        <v>22342.173999999999</v>
      </c>
      <c r="D12" s="1010" t="s">
        <v>100</v>
      </c>
      <c r="E12" s="1016">
        <v>-4.2871500223622379</v>
      </c>
      <c r="G12" s="143" t="s">
        <v>166</v>
      </c>
      <c r="H12" s="144" t="s">
        <v>167</v>
      </c>
    </row>
    <row r="13" spans="1:8" ht="18" customHeight="1" thickBot="1">
      <c r="A13" s="649" t="s">
        <v>168</v>
      </c>
      <c r="B13" s="969" t="s">
        <v>257</v>
      </c>
      <c r="C13" s="650" t="s">
        <v>257</v>
      </c>
      <c r="D13" s="1017" t="s">
        <v>100</v>
      </c>
      <c r="E13" s="1018" t="s">
        <v>100</v>
      </c>
      <c r="G13" s="145" t="s">
        <v>169</v>
      </c>
      <c r="H13" s="146" t="s">
        <v>170</v>
      </c>
    </row>
    <row r="14" spans="1:8">
      <c r="A14" s="680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30"/>
    </row>
    <row r="24" spans="1:4" ht="15">
      <c r="D24" s="1030"/>
    </row>
    <row r="25" spans="1:4" ht="15">
      <c r="A25" s="1031"/>
      <c r="D25" s="1030"/>
    </row>
    <row r="26" spans="1:4" ht="15">
      <c r="A26" s="1031"/>
      <c r="D26" s="1030"/>
    </row>
    <row r="27" spans="1:4" ht="15">
      <c r="A27" s="1031"/>
      <c r="D27" s="1030"/>
    </row>
    <row r="28" spans="1:4" ht="15">
      <c r="A28" s="1031"/>
      <c r="D28" s="1030"/>
    </row>
    <row r="29" spans="1:4" ht="15">
      <c r="A29" s="1031"/>
      <c r="D29" s="1030"/>
    </row>
    <row r="30" spans="1:4" ht="15">
      <c r="A30" s="1031"/>
      <c r="D30" s="1030"/>
    </row>
    <row r="31" spans="1:4" ht="15">
      <c r="A31" s="1031"/>
      <c r="D31" s="1030"/>
    </row>
    <row r="32" spans="1:4" ht="15">
      <c r="A32" s="1031"/>
      <c r="D32" s="1030"/>
    </row>
    <row r="33" spans="1:13" ht="15">
      <c r="A33" s="1031"/>
      <c r="D33" s="1030"/>
    </row>
    <row r="34" spans="1:13" ht="15">
      <c r="A34" s="1031"/>
      <c r="D34" s="1030"/>
    </row>
    <row r="35" spans="1:13" ht="15">
      <c r="A35" s="1031"/>
      <c r="D35" s="1030"/>
      <c r="M35" s="132" t="s">
        <v>123</v>
      </c>
    </row>
    <row r="36" spans="1:13" ht="15">
      <c r="A36" s="1031"/>
      <c r="D36" s="1030"/>
    </row>
    <row r="37" spans="1:13" ht="15">
      <c r="A37" s="1031"/>
      <c r="D37" s="1030"/>
    </row>
    <row r="38" spans="1:13" ht="15">
      <c r="A38" s="1031"/>
      <c r="D38" s="1030"/>
    </row>
    <row r="39" spans="1:13" ht="15">
      <c r="A39" s="1031"/>
      <c r="D39" s="1030"/>
    </row>
    <row r="40" spans="1:13" ht="15">
      <c r="A40" s="1031"/>
      <c r="D40" s="1030"/>
    </row>
    <row r="41" spans="1:13" ht="15">
      <c r="A41" s="1031"/>
      <c r="D41" s="1030"/>
    </row>
    <row r="42" spans="1:13" ht="15">
      <c r="A42" s="1031"/>
      <c r="D42" s="1030"/>
    </row>
    <row r="43" spans="1:13" ht="15">
      <c r="A43" s="1031"/>
      <c r="D43" s="1030"/>
    </row>
    <row r="44" spans="1:13" ht="15">
      <c r="A44" s="1031"/>
      <c r="D44" s="1030"/>
    </row>
    <row r="45" spans="1:13" ht="15">
      <c r="D45" s="1030"/>
    </row>
    <row r="46" spans="1:13" ht="15">
      <c r="A46" s="1031"/>
      <c r="D46" s="1030"/>
    </row>
    <row r="47" spans="1:13" ht="15">
      <c r="A47" s="1031"/>
      <c r="D47" s="1030"/>
    </row>
    <row r="48" spans="1:13" ht="15">
      <c r="A48" s="1031"/>
      <c r="D48" s="1030"/>
    </row>
    <row r="49" spans="1:4" ht="15">
      <c r="A49" s="1031"/>
      <c r="D49" s="1030"/>
    </row>
    <row r="50" spans="1:4" ht="15">
      <c r="A50" s="1031"/>
      <c r="D50" s="1030"/>
    </row>
    <row r="51" spans="1:4" ht="15">
      <c r="A51" s="1031"/>
      <c r="D51" s="1030"/>
    </row>
    <row r="52" spans="1:4" ht="15">
      <c r="A52" s="1031"/>
      <c r="D52" s="1030"/>
    </row>
    <row r="53" spans="1:4" ht="15">
      <c r="A53" s="1031"/>
      <c r="D53" s="1030"/>
    </row>
    <row r="54" spans="1:4" ht="15">
      <c r="A54" s="1031"/>
    </row>
    <row r="55" spans="1:4" ht="15">
      <c r="A55" s="103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F13" sqref="F13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1" t="s">
        <v>316</v>
      </c>
      <c r="B1" s="1211"/>
      <c r="C1" s="1211"/>
      <c r="D1" s="1211"/>
      <c r="E1" s="1211"/>
      <c r="F1" s="1211"/>
      <c r="G1" s="663"/>
      <c r="H1" s="663"/>
    </row>
    <row r="2" spans="1:8" ht="13.5" customHeight="1" thickBot="1"/>
    <row r="3" spans="1:8" ht="27" customHeight="1">
      <c r="A3" s="1205" t="s">
        <v>73</v>
      </c>
      <c r="B3" s="1207" t="s">
        <v>118</v>
      </c>
      <c r="C3" s="1212" t="s">
        <v>82</v>
      </c>
      <c r="D3" s="1213"/>
      <c r="E3" s="1214"/>
      <c r="F3" s="1209" t="s">
        <v>119</v>
      </c>
      <c r="G3" s="1210"/>
      <c r="H3" s="127"/>
    </row>
    <row r="4" spans="1:8" ht="32.25" customHeight="1" thickBot="1">
      <c r="A4" s="1206"/>
      <c r="B4" s="1208"/>
      <c r="C4" s="980">
        <v>43506</v>
      </c>
      <c r="D4" s="981">
        <v>43499</v>
      </c>
      <c r="E4" s="982">
        <v>43142</v>
      </c>
      <c r="F4" s="983" t="s">
        <v>365</v>
      </c>
      <c r="G4" s="984" t="s">
        <v>120</v>
      </c>
      <c r="H4" s="127"/>
    </row>
    <row r="5" spans="1:8" ht="29.25" customHeight="1">
      <c r="A5" s="1116" t="s">
        <v>124</v>
      </c>
      <c r="B5" s="1113" t="s">
        <v>332</v>
      </c>
      <c r="C5" s="985">
        <v>676.08</v>
      </c>
      <c r="D5" s="934">
        <v>647.16</v>
      </c>
      <c r="E5" s="986">
        <v>617.79999999999995</v>
      </c>
      <c r="F5" s="987">
        <v>4.4687557945485006</v>
      </c>
      <c r="G5" s="988">
        <v>9.4334736160569914</v>
      </c>
    </row>
    <row r="6" spans="1:8" ht="28.5" customHeight="1">
      <c r="A6" s="1117" t="s">
        <v>125</v>
      </c>
      <c r="B6" s="1114" t="s">
        <v>332</v>
      </c>
      <c r="C6" s="1154">
        <v>911.52</v>
      </c>
      <c r="D6" s="1155">
        <v>898.17</v>
      </c>
      <c r="E6" s="1156">
        <v>772.4</v>
      </c>
      <c r="F6" s="1157">
        <v>1.4863555896990572</v>
      </c>
      <c r="G6" s="1158">
        <v>18.011393060590368</v>
      </c>
    </row>
    <row r="7" spans="1:8" ht="32.25" customHeight="1" thickBot="1">
      <c r="A7" s="1118" t="s">
        <v>121</v>
      </c>
      <c r="B7" s="1115" t="s">
        <v>122</v>
      </c>
      <c r="C7" s="1149" t="s">
        <v>100</v>
      </c>
      <c r="D7" s="1150" t="s">
        <v>100</v>
      </c>
      <c r="E7" s="1151" t="s">
        <v>100</v>
      </c>
      <c r="F7" s="1152" t="s">
        <v>100</v>
      </c>
      <c r="G7" s="1153" t="s">
        <v>100</v>
      </c>
    </row>
    <row r="8" spans="1:8" s="127" customFormat="1" ht="15.75">
      <c r="A8" s="1101"/>
      <c r="B8" s="1102"/>
      <c r="C8"/>
      <c r="D8" s="1038"/>
      <c r="E8" s="1039"/>
      <c r="F8" s="1040"/>
      <c r="G8" s="1040"/>
    </row>
    <row r="9" spans="1:8" ht="19.5" customHeight="1">
      <c r="A9" s="640" t="s">
        <v>42</v>
      </c>
    </row>
    <row r="10" spans="1:8" ht="15">
      <c r="A10" s="641" t="s">
        <v>95</v>
      </c>
    </row>
    <row r="11" spans="1:8" ht="15">
      <c r="A11" s="641"/>
    </row>
    <row r="12" spans="1:8" ht="15">
      <c r="A12" s="64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8" t="s">
        <v>89</v>
      </c>
      <c r="C1" s="1218"/>
      <c r="D1" s="1218"/>
      <c r="E1" s="1218"/>
      <c r="F1" s="8"/>
      <c r="G1" s="7"/>
    </row>
    <row r="2" spans="2:17" ht="20.25" thickBot="1">
      <c r="B2" s="938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6"/>
      <c r="C3" s="737" t="s">
        <v>321</v>
      </c>
      <c r="D3" s="689"/>
      <c r="E3" s="738" t="s">
        <v>69</v>
      </c>
      <c r="F3" s="1216"/>
    </row>
    <row r="4" spans="2:17" ht="34.5" customHeight="1" thickBot="1">
      <c r="B4" s="739" t="s">
        <v>43</v>
      </c>
      <c r="C4" s="654">
        <v>43504</v>
      </c>
      <c r="D4" s="654">
        <v>43497</v>
      </c>
      <c r="E4" s="740" t="s">
        <v>317</v>
      </c>
      <c r="F4" s="1217"/>
      <c r="G4" s="675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5" t="s">
        <v>322</v>
      </c>
      <c r="C5" s="741"/>
      <c r="D5" s="741"/>
      <c r="E5" s="742"/>
      <c r="F5" s="10"/>
      <c r="G5" s="1215" t="s">
        <v>360</v>
      </c>
      <c r="H5" s="1215"/>
      <c r="I5" s="1215"/>
      <c r="J5" s="1215"/>
      <c r="K5" s="1215"/>
      <c r="L5" s="1215"/>
      <c r="M5" s="1215"/>
      <c r="N5" s="1215"/>
      <c r="O5" s="1215"/>
      <c r="P5" s="1215"/>
      <c r="Q5" s="1215"/>
    </row>
    <row r="6" spans="2:17" ht="21" customHeight="1">
      <c r="B6" s="991" t="s">
        <v>44</v>
      </c>
      <c r="C6" s="971"/>
      <c r="D6" s="971">
        <v>12.85</v>
      </c>
      <c r="E6" s="972">
        <v>7.0833333333333304</v>
      </c>
      <c r="F6" s="10"/>
      <c r="G6" s="1215"/>
      <c r="H6" s="1215"/>
      <c r="I6" s="1215"/>
      <c r="J6" s="1215"/>
      <c r="K6" s="1215"/>
      <c r="L6" s="1215"/>
      <c r="M6" s="1215"/>
      <c r="N6" s="1215"/>
      <c r="O6" s="1215"/>
      <c r="P6" s="1215"/>
      <c r="Q6" s="1215"/>
    </row>
    <row r="7" spans="2:17" ht="15.75">
      <c r="B7" s="656" t="s">
        <v>45</v>
      </c>
      <c r="C7" s="657"/>
      <c r="D7" s="657">
        <v>15</v>
      </c>
      <c r="E7" s="973">
        <v>-18.918918918918919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7" t="s">
        <v>46</v>
      </c>
      <c r="C8" s="664" t="s">
        <v>257</v>
      </c>
      <c r="D8" s="664">
        <v>13.57</v>
      </c>
      <c r="E8" s="1084">
        <v>-1.8799710773680387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8" t="s">
        <v>259</v>
      </c>
      <c r="C9" s="665"/>
      <c r="D9" s="665">
        <v>109</v>
      </c>
      <c r="E9" s="974">
        <v>-48.584905660377359</v>
      </c>
      <c r="F9" s="10"/>
      <c r="G9" s="19"/>
      <c r="H9" s="19"/>
      <c r="I9" s="20"/>
      <c r="J9" s="13"/>
      <c r="K9" s="12"/>
      <c r="L9" s="14"/>
    </row>
    <row r="10" spans="2:17" ht="15.75">
      <c r="B10" s="678" t="s">
        <v>260</v>
      </c>
      <c r="C10" s="665"/>
      <c r="D10" s="665">
        <v>85</v>
      </c>
      <c r="E10" s="974">
        <v>-53.296703296703299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2" t="s">
        <v>359</v>
      </c>
      <c r="C11" s="975"/>
      <c r="D11" s="975">
        <v>2</v>
      </c>
      <c r="E11" s="976">
        <v>-6.1032863849765207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5" t="s">
        <v>323</v>
      </c>
      <c r="C12" s="977"/>
      <c r="D12" s="977"/>
      <c r="E12" s="978"/>
      <c r="F12" s="10"/>
      <c r="G12" s="23"/>
      <c r="H12" s="23"/>
      <c r="I12" s="24"/>
      <c r="J12" s="13"/>
      <c r="K12" s="12"/>
      <c r="L12" s="14"/>
    </row>
    <row r="13" spans="2:17" ht="15.75">
      <c r="B13" s="991" t="s">
        <v>44</v>
      </c>
      <c r="C13" s="971"/>
      <c r="D13" s="993">
        <v>7.1</v>
      </c>
      <c r="E13" s="972">
        <v>0</v>
      </c>
      <c r="F13" s="16"/>
      <c r="G13" s="23"/>
      <c r="H13" s="23"/>
      <c r="I13" s="20"/>
      <c r="J13" s="21"/>
      <c r="K13" s="11"/>
      <c r="L13" s="22"/>
    </row>
    <row r="14" spans="2:17" ht="15.75">
      <c r="B14" s="656" t="s">
        <v>45</v>
      </c>
      <c r="C14" s="657"/>
      <c r="D14" s="657">
        <v>7.1</v>
      </c>
      <c r="E14" s="973">
        <v>-0.69930069930070915</v>
      </c>
      <c r="F14" s="16"/>
      <c r="G14" s="23"/>
      <c r="H14" s="23"/>
      <c r="I14" s="20"/>
      <c r="J14" s="21"/>
      <c r="K14" s="11"/>
      <c r="L14" s="22"/>
    </row>
    <row r="15" spans="2:17" ht="15.75">
      <c r="B15" s="677" t="s">
        <v>46</v>
      </c>
      <c r="C15" s="664" t="s">
        <v>257</v>
      </c>
      <c r="D15" s="664">
        <v>7.1</v>
      </c>
      <c r="E15" s="1084">
        <v>-0.42075736325386037</v>
      </c>
      <c r="F15" s="16"/>
      <c r="G15" s="25"/>
      <c r="H15" s="25"/>
      <c r="I15" s="26"/>
      <c r="J15" s="21"/>
      <c r="K15" s="11"/>
      <c r="L15" s="22"/>
    </row>
    <row r="16" spans="2:17" ht="15.75">
      <c r="B16" s="678" t="s">
        <v>259</v>
      </c>
      <c r="C16" s="665"/>
      <c r="D16" s="665">
        <v>160</v>
      </c>
      <c r="E16" s="974">
        <v>-42.857142857142854</v>
      </c>
      <c r="F16" s="16"/>
      <c r="G16" s="19"/>
      <c r="H16" s="19"/>
      <c r="I16" s="20"/>
      <c r="J16" s="21"/>
      <c r="K16" s="11"/>
      <c r="L16" s="22"/>
    </row>
    <row r="17" spans="2:15" ht="15.75">
      <c r="B17" s="678" t="s">
        <v>260</v>
      </c>
      <c r="C17" s="665"/>
      <c r="D17" s="665">
        <v>128</v>
      </c>
      <c r="E17" s="974">
        <v>-42.857142857142854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2" t="s">
        <v>359</v>
      </c>
      <c r="C18" s="975"/>
      <c r="D18" s="975">
        <v>2</v>
      </c>
      <c r="E18" s="976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5" t="s">
        <v>324</v>
      </c>
      <c r="C19" s="977"/>
      <c r="D19" s="977"/>
      <c r="E19" s="97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1" t="s">
        <v>44</v>
      </c>
      <c r="C20" s="971"/>
      <c r="D20" s="971">
        <v>5</v>
      </c>
      <c r="E20" s="972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6" t="s">
        <v>45</v>
      </c>
      <c r="C21" s="657"/>
      <c r="D21" s="657">
        <v>5</v>
      </c>
      <c r="E21" s="973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7" t="s">
        <v>46</v>
      </c>
      <c r="C22" s="664" t="s">
        <v>257</v>
      </c>
      <c r="D22" s="664">
        <v>5</v>
      </c>
      <c r="E22" s="1084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8" t="s">
        <v>259</v>
      </c>
      <c r="C23" s="665"/>
      <c r="D23" s="665">
        <v>85</v>
      </c>
      <c r="E23" s="974">
        <v>-57.499999999999993</v>
      </c>
      <c r="F23" s="16"/>
      <c r="G23" s="19"/>
      <c r="H23" s="19"/>
      <c r="I23" s="20"/>
      <c r="J23" s="21"/>
      <c r="K23" s="11"/>
      <c r="L23" s="22"/>
    </row>
    <row r="24" spans="2:15" ht="15.75">
      <c r="B24" s="678" t="s">
        <v>260</v>
      </c>
      <c r="C24" s="665"/>
      <c r="D24" s="665">
        <v>68</v>
      </c>
      <c r="E24" s="974">
        <v>-57.499999999999993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9" t="s">
        <v>359</v>
      </c>
      <c r="C25" s="674"/>
      <c r="D25" s="674">
        <v>2</v>
      </c>
      <c r="E25" s="979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1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1" t="s">
        <v>95</v>
      </c>
      <c r="C27" s="7"/>
      <c r="D27" s="7"/>
      <c r="E27" s="7"/>
      <c r="F27" s="7"/>
      <c r="G27" s="7"/>
    </row>
    <row r="28" spans="2:15" s="127" customFormat="1" ht="15">
      <c r="B28" s="641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2019-02-14T14:10:08Z</dcterms:modified>
</cp:coreProperties>
</file>